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shul\OneDrive\Desktop\cleanmax_proposal_generator\"/>
    </mc:Choice>
  </mc:AlternateContent>
  <xr:revisionPtr revIDLastSave="0" documentId="13_ncr:1_{EA4040CB-86A9-44F7-B312-27263F28DEDB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Key Assumptions Guidance" sheetId="2" r:id="rId1"/>
    <sheet name="Inputs and Summary" sheetId="3" r:id="rId2"/>
    <sheet name="Sheet1" sheetId="4" state="hidden" r:id="rId3"/>
    <sheet name="Cash Flow_PI" sheetId="5" r:id="rId4"/>
    <sheet name="P&amp;L BS and CF" sheetId="6" r:id="rId5"/>
    <sheet name="PPA_data" sheetId="9" r:id="rId6"/>
    <sheet name="Termination" sheetId="8" r:id="rId7"/>
    <sheet name="With Buyback" sheetId="7" state="hidden" r:id="rId8"/>
  </sheets>
  <definedNames>
    <definedName name="_" localSheetId="5" hidden="1">{"'STORES'!$E$2"}</definedName>
    <definedName name="_" hidden="1">{"'STORES'!$E$2"}</definedName>
    <definedName name="__" hidden="1">#REF!</definedName>
    <definedName name="_______" hidden="1">#NAME?</definedName>
    <definedName name="__________________________A11" localSheetId="5" hidden="1">{#N/A,#N/A,FALSE,"Umsatz 99";#N/A,#N/A,FALSE,"ER 99 "}</definedName>
    <definedName name="__________________________A11" hidden="1">{#N/A,#N/A,FALSE,"Umsatz 99";#N/A,#N/A,FALSE,"ER 99 "}</definedName>
    <definedName name="__________________________c" localSheetId="5" hidden="1">{"Fiesta Facer Page",#N/A,FALSE,"Q_C_S";"Fiesta Main Page",#N/A,FALSE,"V_L";"Fiesta 95BP Struct",#N/A,FALSE,"StructBP";"Fiesta Post 95BP Struct",#N/A,FALSE,"AdjStructBP"}</definedName>
    <definedName name="__________________________c" hidden="1">{"Fiesta Facer Page",#N/A,FALSE,"Q_C_S";"Fiesta Main Page",#N/A,FALSE,"V_L";"Fiesta 95BP Struct",#N/A,FALSE,"StructBP";"Fiesta Post 95BP Struct",#N/A,FALSE,"AdjStructBP"}</definedName>
    <definedName name="__________________________V2" localSheetId="5" hidden="1">{#N/A,#N/A,FALSE,"Tabl. A1";#N/A,#N/A,FALSE,"Tabl. A1 b";#N/A,#N/A,FALSE,"Tabl. A2";#N/A,#N/A,FALSE,"Tabl. A2-1";#N/A,#N/A,FALSE,"Tabl. A2-2"}</definedName>
    <definedName name="__________________________V2" hidden="1">{#N/A,#N/A,FALSE,"Tabl. A1";#N/A,#N/A,FALSE,"Tabl. A1 b";#N/A,#N/A,FALSE,"Tabl. A2";#N/A,#N/A,FALSE,"Tabl. A2-1";#N/A,#N/A,FALSE,"Tabl. A2-2"}</definedName>
    <definedName name="________________________EC3" localSheetId="5" hidden="1">{#N/A,#N/A,FALSE,"QC REVIEW"}</definedName>
    <definedName name="________________________EC3" hidden="1">{#N/A,#N/A,FALSE,"QC REVIEW"}</definedName>
    <definedName name="________________________PR1" localSheetId="5" hidden="1">{#N/A,#N/A,FALSE,"QC REVIEW"}</definedName>
    <definedName name="________________________PR1" hidden="1">{#N/A,#N/A,FALSE,"QC REVIEW"}</definedName>
    <definedName name="________________________pr11" localSheetId="5" hidden="1">{#N/A,#N/A,FALSE,"QC REVIEW"}</definedName>
    <definedName name="________________________pr11" hidden="1">{#N/A,#N/A,FALSE,"QC REVIEW"}</definedName>
    <definedName name="________________________pr2" localSheetId="5" hidden="1">{#N/A,#N/A,FALSE,"QC REVIEW"}</definedName>
    <definedName name="________________________pr2" hidden="1">{#N/A,#N/A,FALSE,"QC REVIEW"}</definedName>
    <definedName name="________________________pr3" localSheetId="5" hidden="1">{#N/A,#N/A,FALSE,"QC REVIEW"}</definedName>
    <definedName name="________________________pr3" hidden="1">{#N/A,#N/A,FALSE,"QC REVIEW"}</definedName>
    <definedName name="________________________pr31" localSheetId="5" hidden="1">{#N/A,#N/A,FALSE,"QC REVIEW"}</definedName>
    <definedName name="________________________pr31" hidden="1">{#N/A,#N/A,FALSE,"QC REVIEW"}</definedName>
    <definedName name="________________________pr4" localSheetId="5" hidden="1">{#N/A,#N/A,FALSE,"QC REVIEW"}</definedName>
    <definedName name="________________________pr4" hidden="1">{#N/A,#N/A,FALSE,"QC REVIEW"}</definedName>
    <definedName name="________________________pr5" localSheetId="5" hidden="1">{#N/A,#N/A,FALSE,"QC REVIEW"}</definedName>
    <definedName name="________________________pr5" hidden="1">{#N/A,#N/A,FALSE,"QC REVIEW"}</definedName>
    <definedName name="________________________prs3" localSheetId="5" hidden="1">{#N/A,#N/A,FALSE,"QC REVIEW"}</definedName>
    <definedName name="________________________prs3" hidden="1">{#N/A,#N/A,FALSE,"QC REVIEW"}</definedName>
    <definedName name="________________________prs5" localSheetId="5" hidden="1">{#N/A,#N/A,FALSE,"QC REVIEW"}</definedName>
    <definedName name="________________________prs5" hidden="1">{#N/A,#N/A,FALSE,"QC REVIEW"}</definedName>
    <definedName name="_______________________A11" localSheetId="5" hidden="1">{#N/A,#N/A,FALSE,"Umsatz 99";#N/A,#N/A,FALSE,"ER 99 "}</definedName>
    <definedName name="_______________________A11" hidden="1">{#N/A,#N/A,FALSE,"Umsatz 99";#N/A,#N/A,FALSE,"ER 99 "}</definedName>
    <definedName name="_______________________c" localSheetId="5" hidden="1">{"Fiesta Facer Page",#N/A,FALSE,"Q_C_S";"Fiesta Main Page",#N/A,FALSE,"V_L";"Fiesta 95BP Struct",#N/A,FALSE,"StructBP";"Fiesta Post 95BP Struct",#N/A,FALSE,"AdjStructBP"}</definedName>
    <definedName name="_______________________c" hidden="1">{"Fiesta Facer Page",#N/A,FALSE,"Q_C_S";"Fiesta Main Page",#N/A,FALSE,"V_L";"Fiesta 95BP Struct",#N/A,FALSE,"StructBP";"Fiesta Post 95BP Struct",#N/A,FALSE,"AdjStructBP"}</definedName>
    <definedName name="_______________________EC3" localSheetId="5" hidden="1">{#N/A,#N/A,FALSE,"QC REVIEW"}</definedName>
    <definedName name="_______________________EC3" hidden="1">{#N/A,#N/A,FALSE,"QC REVIEW"}</definedName>
    <definedName name="_______________________PR1" localSheetId="5" hidden="1">{#N/A,#N/A,FALSE,"QC REVIEW"}</definedName>
    <definedName name="_______________________PR1" hidden="1">{#N/A,#N/A,FALSE,"QC REVIEW"}</definedName>
    <definedName name="_______________________pr11" localSheetId="5" hidden="1">{#N/A,#N/A,FALSE,"QC REVIEW"}</definedName>
    <definedName name="_______________________pr11" hidden="1">{#N/A,#N/A,FALSE,"QC REVIEW"}</definedName>
    <definedName name="_______________________pr2" localSheetId="5" hidden="1">{#N/A,#N/A,FALSE,"QC REVIEW"}</definedName>
    <definedName name="_______________________pr2" hidden="1">{#N/A,#N/A,FALSE,"QC REVIEW"}</definedName>
    <definedName name="_______________________pr3" localSheetId="5" hidden="1">{#N/A,#N/A,FALSE,"QC REVIEW"}</definedName>
    <definedName name="_______________________pr3" hidden="1">{#N/A,#N/A,FALSE,"QC REVIEW"}</definedName>
    <definedName name="_______________________pr31" localSheetId="5" hidden="1">{#N/A,#N/A,FALSE,"QC REVIEW"}</definedName>
    <definedName name="_______________________pr31" hidden="1">{#N/A,#N/A,FALSE,"QC REVIEW"}</definedName>
    <definedName name="_______________________pr4" localSheetId="5" hidden="1">{#N/A,#N/A,FALSE,"QC REVIEW"}</definedName>
    <definedName name="_______________________pr4" hidden="1">{#N/A,#N/A,FALSE,"QC REVIEW"}</definedName>
    <definedName name="_______________________pr5" localSheetId="5" hidden="1">{#N/A,#N/A,FALSE,"QC REVIEW"}</definedName>
    <definedName name="_______________________pr5" hidden="1">{#N/A,#N/A,FALSE,"QC REVIEW"}</definedName>
    <definedName name="_______________________prs3" localSheetId="5" hidden="1">{#N/A,#N/A,FALSE,"QC REVIEW"}</definedName>
    <definedName name="_______________________prs3" hidden="1">{#N/A,#N/A,FALSE,"QC REVIEW"}</definedName>
    <definedName name="_______________________prs5" localSheetId="5" hidden="1">{#N/A,#N/A,FALSE,"QC REVIEW"}</definedName>
    <definedName name="_______________________prs5" hidden="1">{#N/A,#N/A,FALSE,"QC REVIEW"}</definedName>
    <definedName name="_______________________V2" localSheetId="5" hidden="1">{#N/A,#N/A,FALSE,"Tabl. A1";#N/A,#N/A,FALSE,"Tabl. A1 b";#N/A,#N/A,FALSE,"Tabl. A2";#N/A,#N/A,FALSE,"Tabl. A2-1";#N/A,#N/A,FALSE,"Tabl. A2-2"}</definedName>
    <definedName name="_______________________V2" hidden="1">{#N/A,#N/A,FALSE,"Tabl. A1";#N/A,#N/A,FALSE,"Tabl. A1 b";#N/A,#N/A,FALSE,"Tabl. A2";#N/A,#N/A,FALSE,"Tabl. A2-1";#N/A,#N/A,FALSE,"Tabl. A2-2"}</definedName>
    <definedName name="______________________EC3" localSheetId="5" hidden="1">{#N/A,#N/A,FALSE,"QC REVIEW"}</definedName>
    <definedName name="______________________EC3" hidden="1">{#N/A,#N/A,FALSE,"QC REVIEW"}</definedName>
    <definedName name="______________________PR1" localSheetId="5" hidden="1">{#N/A,#N/A,FALSE,"QC REVIEW"}</definedName>
    <definedName name="______________________PR1" hidden="1">{#N/A,#N/A,FALSE,"QC REVIEW"}</definedName>
    <definedName name="______________________pr11" localSheetId="5" hidden="1">{#N/A,#N/A,FALSE,"QC REVIEW"}</definedName>
    <definedName name="______________________pr11" hidden="1">{#N/A,#N/A,FALSE,"QC REVIEW"}</definedName>
    <definedName name="______________________pr2" localSheetId="5" hidden="1">{#N/A,#N/A,FALSE,"QC REVIEW"}</definedName>
    <definedName name="______________________pr2" hidden="1">{#N/A,#N/A,FALSE,"QC REVIEW"}</definedName>
    <definedName name="______________________pr3" localSheetId="5" hidden="1">{#N/A,#N/A,FALSE,"QC REVIEW"}</definedName>
    <definedName name="______________________pr3" hidden="1">{#N/A,#N/A,FALSE,"QC REVIEW"}</definedName>
    <definedName name="______________________pr31" localSheetId="5" hidden="1">{#N/A,#N/A,FALSE,"QC REVIEW"}</definedName>
    <definedName name="______________________pr31" hidden="1">{#N/A,#N/A,FALSE,"QC REVIEW"}</definedName>
    <definedName name="______________________pr4" localSheetId="5" hidden="1">{#N/A,#N/A,FALSE,"QC REVIEW"}</definedName>
    <definedName name="______________________pr4" hidden="1">{#N/A,#N/A,FALSE,"QC REVIEW"}</definedName>
    <definedName name="______________________pr5" localSheetId="5" hidden="1">{#N/A,#N/A,FALSE,"QC REVIEW"}</definedName>
    <definedName name="______________________pr5" hidden="1">{#N/A,#N/A,FALSE,"QC REVIEW"}</definedName>
    <definedName name="______________________prs3" localSheetId="5" hidden="1">{#N/A,#N/A,FALSE,"QC REVIEW"}</definedName>
    <definedName name="______________________prs3" hidden="1">{#N/A,#N/A,FALSE,"QC REVIEW"}</definedName>
    <definedName name="______________________prs5" localSheetId="5" hidden="1">{#N/A,#N/A,FALSE,"QC REVIEW"}</definedName>
    <definedName name="______________________prs5" hidden="1">{#N/A,#N/A,FALSE,"QC REVIEW"}</definedName>
    <definedName name="_____________________A11" localSheetId="5" hidden="1">{#N/A,#N/A,FALSE,"Umsatz 99";#N/A,#N/A,FALSE,"ER 99 "}</definedName>
    <definedName name="_____________________A11" hidden="1">{#N/A,#N/A,FALSE,"Umsatz 99";#N/A,#N/A,FALSE,"ER 99 "}</definedName>
    <definedName name="_____________________c" localSheetId="5" hidden="1">{"Fiesta Facer Page",#N/A,FALSE,"Q_C_S";"Fiesta Main Page",#N/A,FALSE,"V_L";"Fiesta 95BP Struct",#N/A,FALSE,"StructBP";"Fiesta Post 95BP Struct",#N/A,FALSE,"AdjStructBP"}</definedName>
    <definedName name="_____________________c" hidden="1">{"Fiesta Facer Page",#N/A,FALSE,"Q_C_S";"Fiesta Main Page",#N/A,FALSE,"V_L";"Fiesta 95BP Struct",#N/A,FALSE,"StructBP";"Fiesta Post 95BP Struct",#N/A,FALSE,"AdjStructBP"}</definedName>
    <definedName name="_____________________EC3" localSheetId="5" hidden="1">{#N/A,#N/A,FALSE,"QC REVIEW"}</definedName>
    <definedName name="_____________________EC3" hidden="1">{#N/A,#N/A,FALSE,"QC REVIEW"}</definedName>
    <definedName name="_____________________PR1" localSheetId="5" hidden="1">{#N/A,#N/A,FALSE,"QC REVIEW"}</definedName>
    <definedName name="_____________________PR1" hidden="1">{#N/A,#N/A,FALSE,"QC REVIEW"}</definedName>
    <definedName name="_____________________pr11" localSheetId="5" hidden="1">{#N/A,#N/A,FALSE,"QC REVIEW"}</definedName>
    <definedName name="_____________________pr11" hidden="1">{#N/A,#N/A,FALSE,"QC REVIEW"}</definedName>
    <definedName name="_____________________pr2" localSheetId="5" hidden="1">{#N/A,#N/A,FALSE,"QC REVIEW"}</definedName>
    <definedName name="_____________________pr2" hidden="1">{#N/A,#N/A,FALSE,"QC REVIEW"}</definedName>
    <definedName name="_____________________pr3" localSheetId="5" hidden="1">{#N/A,#N/A,FALSE,"QC REVIEW"}</definedName>
    <definedName name="_____________________pr3" hidden="1">{#N/A,#N/A,FALSE,"QC REVIEW"}</definedName>
    <definedName name="_____________________pr31" localSheetId="5" hidden="1">{#N/A,#N/A,FALSE,"QC REVIEW"}</definedName>
    <definedName name="_____________________pr31" hidden="1">{#N/A,#N/A,FALSE,"QC REVIEW"}</definedName>
    <definedName name="_____________________pr4" localSheetId="5" hidden="1">{#N/A,#N/A,FALSE,"QC REVIEW"}</definedName>
    <definedName name="_____________________pr4" hidden="1">{#N/A,#N/A,FALSE,"QC REVIEW"}</definedName>
    <definedName name="_____________________pr5" localSheetId="5" hidden="1">{#N/A,#N/A,FALSE,"QC REVIEW"}</definedName>
    <definedName name="_____________________pr5" hidden="1">{#N/A,#N/A,FALSE,"QC REVIEW"}</definedName>
    <definedName name="_____________________prs3" localSheetId="5" hidden="1">{#N/A,#N/A,FALSE,"QC REVIEW"}</definedName>
    <definedName name="_____________________prs3" hidden="1">{#N/A,#N/A,FALSE,"QC REVIEW"}</definedName>
    <definedName name="_____________________prs5" localSheetId="5" hidden="1">{#N/A,#N/A,FALSE,"QC REVIEW"}</definedName>
    <definedName name="_____________________prs5" hidden="1">{#N/A,#N/A,FALSE,"QC REVIEW"}</definedName>
    <definedName name="_____________________V2" localSheetId="5" hidden="1">{#N/A,#N/A,FALSE,"Tabl. A1";#N/A,#N/A,FALSE,"Tabl. A1 b";#N/A,#N/A,FALSE,"Tabl. A2";#N/A,#N/A,FALSE,"Tabl. A2-1";#N/A,#N/A,FALSE,"Tabl. A2-2"}</definedName>
    <definedName name="_____________________V2" hidden="1">{#N/A,#N/A,FALSE,"Tabl. A1";#N/A,#N/A,FALSE,"Tabl. A1 b";#N/A,#N/A,FALSE,"Tabl. A2";#N/A,#N/A,FALSE,"Tabl. A2-1";#N/A,#N/A,FALSE,"Tabl. A2-2"}</definedName>
    <definedName name="____________________A11" localSheetId="5" hidden="1">{#N/A,#N/A,FALSE,"Umsatz 99";#N/A,#N/A,FALSE,"ER 99 "}</definedName>
    <definedName name="____________________A11" hidden="1">{#N/A,#N/A,FALSE,"Umsatz 99";#N/A,#N/A,FALSE,"ER 99 "}</definedName>
    <definedName name="____________________c" localSheetId="5" hidden="1">{"Fiesta Facer Page",#N/A,FALSE,"Q_C_S";"Fiesta Main Page",#N/A,FALSE,"V_L";"Fiesta 95BP Struct",#N/A,FALSE,"StructBP";"Fiesta Post 95BP Struct",#N/A,FALSE,"AdjStructBP"}</definedName>
    <definedName name="____________________c" hidden="1">{"Fiesta Facer Page",#N/A,FALSE,"Q_C_S";"Fiesta Main Page",#N/A,FALSE,"V_L";"Fiesta 95BP Struct",#N/A,FALSE,"StructBP";"Fiesta Post 95BP Struct",#N/A,FALSE,"AdjStructBP"}</definedName>
    <definedName name="____________________EC3" localSheetId="5" hidden="1">{#N/A,#N/A,FALSE,"QC REVIEW"}</definedName>
    <definedName name="____________________EC3" hidden="1">{#N/A,#N/A,FALSE,"QC REVIEW"}</definedName>
    <definedName name="____________________PR1" localSheetId="5" hidden="1">{#N/A,#N/A,FALSE,"QC REVIEW"}</definedName>
    <definedName name="____________________PR1" hidden="1">{#N/A,#N/A,FALSE,"QC REVIEW"}</definedName>
    <definedName name="____________________pr11" localSheetId="5" hidden="1">{#N/A,#N/A,FALSE,"QC REVIEW"}</definedName>
    <definedName name="____________________pr11" hidden="1">{#N/A,#N/A,FALSE,"QC REVIEW"}</definedName>
    <definedName name="____________________pr2" localSheetId="5" hidden="1">{#N/A,#N/A,FALSE,"QC REVIEW"}</definedName>
    <definedName name="____________________pr2" hidden="1">{#N/A,#N/A,FALSE,"QC REVIEW"}</definedName>
    <definedName name="____________________pr3" localSheetId="5" hidden="1">{#N/A,#N/A,FALSE,"QC REVIEW"}</definedName>
    <definedName name="____________________pr3" hidden="1">{#N/A,#N/A,FALSE,"QC REVIEW"}</definedName>
    <definedName name="____________________pr31" localSheetId="5" hidden="1">{#N/A,#N/A,FALSE,"QC REVIEW"}</definedName>
    <definedName name="____________________pr31" hidden="1">{#N/A,#N/A,FALSE,"QC REVIEW"}</definedName>
    <definedName name="____________________pr4" localSheetId="5" hidden="1">{#N/A,#N/A,FALSE,"QC REVIEW"}</definedName>
    <definedName name="____________________pr4" hidden="1">{#N/A,#N/A,FALSE,"QC REVIEW"}</definedName>
    <definedName name="____________________pr5" localSheetId="5" hidden="1">{#N/A,#N/A,FALSE,"QC REVIEW"}</definedName>
    <definedName name="____________________pr5" hidden="1">{#N/A,#N/A,FALSE,"QC REVIEW"}</definedName>
    <definedName name="____________________prs3" localSheetId="5" hidden="1">{#N/A,#N/A,FALSE,"QC REVIEW"}</definedName>
    <definedName name="____________________prs3" hidden="1">{#N/A,#N/A,FALSE,"QC REVIEW"}</definedName>
    <definedName name="____________________prs5" localSheetId="5" hidden="1">{#N/A,#N/A,FALSE,"QC REVIEW"}</definedName>
    <definedName name="____________________prs5" hidden="1">{#N/A,#N/A,FALSE,"QC REVIEW"}</definedName>
    <definedName name="____________________V2" localSheetId="5" hidden="1">{#N/A,#N/A,FALSE,"Tabl. A1";#N/A,#N/A,FALSE,"Tabl. A1 b";#N/A,#N/A,FALSE,"Tabl. A2";#N/A,#N/A,FALSE,"Tabl. A2-1";#N/A,#N/A,FALSE,"Tabl. A2-2"}</definedName>
    <definedName name="____________________V2" hidden="1">{#N/A,#N/A,FALSE,"Tabl. A1";#N/A,#N/A,FALSE,"Tabl. A1 b";#N/A,#N/A,FALSE,"Tabl. A2";#N/A,#N/A,FALSE,"Tabl. A2-1";#N/A,#N/A,FALSE,"Tabl. A2-2"}</definedName>
    <definedName name="___________________A11" localSheetId="5" hidden="1">{#N/A,#N/A,FALSE,"Umsatz 99";#N/A,#N/A,FALSE,"ER 99 "}</definedName>
    <definedName name="___________________A11" hidden="1">{#N/A,#N/A,FALSE,"Umsatz 99";#N/A,#N/A,FALSE,"ER 99 "}</definedName>
    <definedName name="___________________c" localSheetId="5" hidden="1">{"Fiesta Facer Page",#N/A,FALSE,"Q_C_S";"Fiesta Main Page",#N/A,FALSE,"V_L";"Fiesta 95BP Struct",#N/A,FALSE,"StructBP";"Fiesta Post 95BP Struct",#N/A,FALSE,"AdjStructBP"}</definedName>
    <definedName name="___________________c" hidden="1">{"Fiesta Facer Page",#N/A,FALSE,"Q_C_S";"Fiesta Main Page",#N/A,FALSE,"V_L";"Fiesta 95BP Struct",#N/A,FALSE,"StructBP";"Fiesta Post 95BP Struct",#N/A,FALSE,"AdjStructBP"}</definedName>
    <definedName name="___________________V2" localSheetId="5" hidden="1">{#N/A,#N/A,FALSE,"Tabl. A1";#N/A,#N/A,FALSE,"Tabl. A1 b";#N/A,#N/A,FALSE,"Tabl. A2";#N/A,#N/A,FALSE,"Tabl. A2-1";#N/A,#N/A,FALSE,"Tabl. A2-2"}</definedName>
    <definedName name="___________________V2" hidden="1">{#N/A,#N/A,FALSE,"Tabl. A1";#N/A,#N/A,FALSE,"Tabl. A1 b";#N/A,#N/A,FALSE,"Tabl. A2";#N/A,#N/A,FALSE,"Tabl. A2-1";#N/A,#N/A,FALSE,"Tabl. A2-2"}</definedName>
    <definedName name="__________________A11" localSheetId="5" hidden="1">{#N/A,#N/A,FALSE,"Umsatz 99";#N/A,#N/A,FALSE,"ER 99 "}</definedName>
    <definedName name="__________________A11" hidden="1">{#N/A,#N/A,FALSE,"Umsatz 99";#N/A,#N/A,FALSE,"ER 99 "}</definedName>
    <definedName name="__________________c" localSheetId="5" hidden="1">{"Fiesta Facer Page",#N/A,FALSE,"Q_C_S";"Fiesta Main Page",#N/A,FALSE,"V_L";"Fiesta 95BP Struct",#N/A,FALSE,"StructBP";"Fiesta Post 95BP Struct",#N/A,FALSE,"AdjStructBP"}</definedName>
    <definedName name="__________________c" hidden="1">{"Fiesta Facer Page",#N/A,FALSE,"Q_C_S";"Fiesta Main Page",#N/A,FALSE,"V_L";"Fiesta 95BP Struct",#N/A,FALSE,"StructBP";"Fiesta Post 95BP Struct",#N/A,FALSE,"AdjStructBP"}</definedName>
    <definedName name="__________________EC3" localSheetId="5" hidden="1">{#N/A,#N/A,FALSE,"QC REVIEW"}</definedName>
    <definedName name="__________________EC3" hidden="1">{#N/A,#N/A,FALSE,"QC REVIEW"}</definedName>
    <definedName name="__________________PR1" localSheetId="5" hidden="1">{#N/A,#N/A,FALSE,"QC REVIEW"}</definedName>
    <definedName name="__________________PR1" hidden="1">{#N/A,#N/A,FALSE,"QC REVIEW"}</definedName>
    <definedName name="__________________pr11" localSheetId="5" hidden="1">{#N/A,#N/A,FALSE,"QC REVIEW"}</definedName>
    <definedName name="__________________pr11" hidden="1">{#N/A,#N/A,FALSE,"QC REVIEW"}</definedName>
    <definedName name="__________________pr2" localSheetId="5" hidden="1">{#N/A,#N/A,FALSE,"QC REVIEW"}</definedName>
    <definedName name="__________________pr2" hidden="1">{#N/A,#N/A,FALSE,"QC REVIEW"}</definedName>
    <definedName name="__________________pr3" localSheetId="5" hidden="1">{#N/A,#N/A,FALSE,"QC REVIEW"}</definedName>
    <definedName name="__________________pr3" hidden="1">{#N/A,#N/A,FALSE,"QC REVIEW"}</definedName>
    <definedName name="__________________pr31" localSheetId="5" hidden="1">{#N/A,#N/A,FALSE,"QC REVIEW"}</definedName>
    <definedName name="__________________pr31" hidden="1">{#N/A,#N/A,FALSE,"QC REVIEW"}</definedName>
    <definedName name="__________________pr4" localSheetId="5" hidden="1">{#N/A,#N/A,FALSE,"QC REVIEW"}</definedName>
    <definedName name="__________________pr4" hidden="1">{#N/A,#N/A,FALSE,"QC REVIEW"}</definedName>
    <definedName name="__________________pr5" localSheetId="5" hidden="1">{#N/A,#N/A,FALSE,"QC REVIEW"}</definedName>
    <definedName name="__________________pr5" hidden="1">{#N/A,#N/A,FALSE,"QC REVIEW"}</definedName>
    <definedName name="__________________prs3" localSheetId="5" hidden="1">{#N/A,#N/A,FALSE,"QC REVIEW"}</definedName>
    <definedName name="__________________prs3" hidden="1">{#N/A,#N/A,FALSE,"QC REVIEW"}</definedName>
    <definedName name="__________________prs5" localSheetId="5" hidden="1">{#N/A,#N/A,FALSE,"QC REVIEW"}</definedName>
    <definedName name="__________________prs5" hidden="1">{#N/A,#N/A,FALSE,"QC REVIEW"}</definedName>
    <definedName name="__________________V2" localSheetId="5" hidden="1">{#N/A,#N/A,FALSE,"Tabl. A1";#N/A,#N/A,FALSE,"Tabl. A1 b";#N/A,#N/A,FALSE,"Tabl. A2";#N/A,#N/A,FALSE,"Tabl. A2-1";#N/A,#N/A,FALSE,"Tabl. A2-2"}</definedName>
    <definedName name="__________________V2" hidden="1">{#N/A,#N/A,FALSE,"Tabl. A1";#N/A,#N/A,FALSE,"Tabl. A1 b";#N/A,#N/A,FALSE,"Tabl. A2";#N/A,#N/A,FALSE,"Tabl. A2-1";#N/A,#N/A,FALSE,"Tabl. A2-2"}</definedName>
    <definedName name="_________________A11" localSheetId="5" hidden="1">{#N/A,#N/A,FALSE,"Umsatz 99";#N/A,#N/A,FALSE,"ER 99 "}</definedName>
    <definedName name="_________________A11" hidden="1">{#N/A,#N/A,FALSE,"Umsatz 99";#N/A,#N/A,FALSE,"ER 99 "}</definedName>
    <definedName name="_________________AAA1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____________AAA1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____________c" localSheetId="5" hidden="1">{"Fiesta Facer Page",#N/A,FALSE,"Q_C_S";"Fiesta Main Page",#N/A,FALSE,"V_L";"Fiesta 95BP Struct",#N/A,FALSE,"StructBP";"Fiesta Post 95BP Struct",#N/A,FALSE,"AdjStructBP"}</definedName>
    <definedName name="_________________c" hidden="1">{"Fiesta Facer Page",#N/A,FALSE,"Q_C_S";"Fiesta Main Page",#N/A,FALSE,"V_L";"Fiesta 95BP Struct",#N/A,FALSE,"StructBP";"Fiesta Post 95BP Struct",#N/A,FALSE,"AdjStructBP"}</definedName>
    <definedName name="_________________EC3" localSheetId="5" hidden="1">{#N/A,#N/A,FALSE,"QC REVIEW"}</definedName>
    <definedName name="_________________EC3" hidden="1">{#N/A,#N/A,FALSE,"QC REVIEW"}</definedName>
    <definedName name="_________________Grp16" localSheetId="5" hidden="1">{#N/A,#N/A,FALSE,"PMTABB";#N/A,#N/A,FALSE,"PMTABB"}</definedName>
    <definedName name="_________________Grp16" hidden="1">{#N/A,#N/A,FALSE,"PMTABB";#N/A,#N/A,FALSE,"PMTABB"}</definedName>
    <definedName name="_________________PR1" localSheetId="5" hidden="1">{#N/A,#N/A,FALSE,"QC REVIEW"}</definedName>
    <definedName name="_________________PR1" hidden="1">{#N/A,#N/A,FALSE,"QC REVIEW"}</definedName>
    <definedName name="_________________pr11" localSheetId="5" hidden="1">{#N/A,#N/A,FALSE,"QC REVIEW"}</definedName>
    <definedName name="_________________pr11" hidden="1">{#N/A,#N/A,FALSE,"QC REVIEW"}</definedName>
    <definedName name="_________________pr2" localSheetId="5" hidden="1">{#N/A,#N/A,FALSE,"QC REVIEW"}</definedName>
    <definedName name="_________________pr2" hidden="1">{#N/A,#N/A,FALSE,"QC REVIEW"}</definedName>
    <definedName name="_________________pr3" localSheetId="5" hidden="1">{#N/A,#N/A,FALSE,"QC REVIEW"}</definedName>
    <definedName name="_________________pr3" hidden="1">{#N/A,#N/A,FALSE,"QC REVIEW"}</definedName>
    <definedName name="_________________pr31" localSheetId="5" hidden="1">{#N/A,#N/A,FALSE,"QC REVIEW"}</definedName>
    <definedName name="_________________pr31" hidden="1">{#N/A,#N/A,FALSE,"QC REVIEW"}</definedName>
    <definedName name="_________________pr4" localSheetId="5" hidden="1">{#N/A,#N/A,FALSE,"QC REVIEW"}</definedName>
    <definedName name="_________________pr4" hidden="1">{#N/A,#N/A,FALSE,"QC REVIEW"}</definedName>
    <definedName name="_________________pr5" localSheetId="5" hidden="1">{#N/A,#N/A,FALSE,"QC REVIEW"}</definedName>
    <definedName name="_________________pr5" hidden="1">{#N/A,#N/A,FALSE,"QC REVIEW"}</definedName>
    <definedName name="_________________prs3" localSheetId="5" hidden="1">{#N/A,#N/A,FALSE,"QC REVIEW"}</definedName>
    <definedName name="_________________prs3" hidden="1">{#N/A,#N/A,FALSE,"QC REVIEW"}</definedName>
    <definedName name="_________________prs5" localSheetId="5" hidden="1">{#N/A,#N/A,FALSE,"QC REVIEW"}</definedName>
    <definedName name="_________________prs5" hidden="1">{#N/A,#N/A,FALSE,"QC REVIEW"}</definedName>
    <definedName name="_________________V2" localSheetId="5" hidden="1">{#N/A,#N/A,FALSE,"Tabl. A1";#N/A,#N/A,FALSE,"Tabl. A1 b";#N/A,#N/A,FALSE,"Tabl. A2";#N/A,#N/A,FALSE,"Tabl. A2-1";#N/A,#N/A,FALSE,"Tabl. A2-2"}</definedName>
    <definedName name="_________________V2" hidden="1">{#N/A,#N/A,FALSE,"Tabl. A1";#N/A,#N/A,FALSE,"Tabl. A1 b";#N/A,#N/A,FALSE,"Tabl. A2";#N/A,#N/A,FALSE,"Tabl. A2-1";#N/A,#N/A,FALSE,"Tabl. A2-2"}</definedName>
    <definedName name="________________A11" localSheetId="5" hidden="1">{#N/A,#N/A,FALSE,"Umsatz 99";#N/A,#N/A,FALSE,"ER 99 "}</definedName>
    <definedName name="________________A11" hidden="1">{#N/A,#N/A,FALSE,"Umsatz 99";#N/A,#N/A,FALSE,"ER 99 "}</definedName>
    <definedName name="________________AAA1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___________AAA1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___________c" localSheetId="5" hidden="1">{"Fiesta Facer Page",#N/A,FALSE,"Q_C_S";"Fiesta Main Page",#N/A,FALSE,"V_L";"Fiesta 95BP Struct",#N/A,FALSE,"StructBP";"Fiesta Post 95BP Struct",#N/A,FALSE,"AdjStructBP"}</definedName>
    <definedName name="________________c" hidden="1">{"Fiesta Facer Page",#N/A,FALSE,"Q_C_S";"Fiesta Main Page",#N/A,FALSE,"V_L";"Fiesta 95BP Struct",#N/A,FALSE,"StructBP";"Fiesta Post 95BP Struct",#N/A,FALSE,"AdjStructBP"}</definedName>
    <definedName name="________________EC3" localSheetId="5" hidden="1">{#N/A,#N/A,FALSE,"QC REVIEW"}</definedName>
    <definedName name="________________EC3" hidden="1">{#N/A,#N/A,FALSE,"QC REVIEW"}</definedName>
    <definedName name="________________Grp16" localSheetId="5" hidden="1">{#N/A,#N/A,FALSE,"PMTABB";#N/A,#N/A,FALSE,"PMTABB"}</definedName>
    <definedName name="________________Grp16" hidden="1">{#N/A,#N/A,FALSE,"PMTABB";#N/A,#N/A,FALSE,"PMTABB"}</definedName>
    <definedName name="________________PR1" localSheetId="5" hidden="1">{#N/A,#N/A,FALSE,"QC REVIEW"}</definedName>
    <definedName name="________________PR1" hidden="1">{#N/A,#N/A,FALSE,"QC REVIEW"}</definedName>
    <definedName name="________________pr11" localSheetId="5" hidden="1">{#N/A,#N/A,FALSE,"QC REVIEW"}</definedName>
    <definedName name="________________pr11" hidden="1">{#N/A,#N/A,FALSE,"QC REVIEW"}</definedName>
    <definedName name="________________pr2" localSheetId="5" hidden="1">{#N/A,#N/A,FALSE,"QC REVIEW"}</definedName>
    <definedName name="________________pr2" hidden="1">{#N/A,#N/A,FALSE,"QC REVIEW"}</definedName>
    <definedName name="________________pr3" localSheetId="5" hidden="1">{#N/A,#N/A,FALSE,"QC REVIEW"}</definedName>
    <definedName name="________________pr3" hidden="1">{#N/A,#N/A,FALSE,"QC REVIEW"}</definedName>
    <definedName name="________________pr31" localSheetId="5" hidden="1">{#N/A,#N/A,FALSE,"QC REVIEW"}</definedName>
    <definedName name="________________pr31" hidden="1">{#N/A,#N/A,FALSE,"QC REVIEW"}</definedName>
    <definedName name="________________pr4" localSheetId="5" hidden="1">{#N/A,#N/A,FALSE,"QC REVIEW"}</definedName>
    <definedName name="________________pr4" hidden="1">{#N/A,#N/A,FALSE,"QC REVIEW"}</definedName>
    <definedName name="________________pr5" localSheetId="5" hidden="1">{#N/A,#N/A,FALSE,"QC REVIEW"}</definedName>
    <definedName name="________________pr5" hidden="1">{#N/A,#N/A,FALSE,"QC REVIEW"}</definedName>
    <definedName name="________________prs3" localSheetId="5" hidden="1">{#N/A,#N/A,FALSE,"QC REVIEW"}</definedName>
    <definedName name="________________prs3" hidden="1">{#N/A,#N/A,FALSE,"QC REVIEW"}</definedName>
    <definedName name="________________prs5" localSheetId="5" hidden="1">{#N/A,#N/A,FALSE,"QC REVIEW"}</definedName>
    <definedName name="________________prs5" hidden="1">{#N/A,#N/A,FALSE,"QC REVIEW"}</definedName>
    <definedName name="________________V2" localSheetId="5" hidden="1">{#N/A,#N/A,FALSE,"Tabl. A1";#N/A,#N/A,FALSE,"Tabl. A1 b";#N/A,#N/A,FALSE,"Tabl. A2";#N/A,#N/A,FALSE,"Tabl. A2-1";#N/A,#N/A,FALSE,"Tabl. A2-2"}</definedName>
    <definedName name="________________V2" hidden="1">{#N/A,#N/A,FALSE,"Tabl. A1";#N/A,#N/A,FALSE,"Tabl. A1 b";#N/A,#N/A,FALSE,"Tabl. A2";#N/A,#N/A,FALSE,"Tabl. A2-1";#N/A,#N/A,FALSE,"Tabl. A2-2"}</definedName>
    <definedName name="_______________A11" localSheetId="5" hidden="1">{#N/A,#N/A,FALSE,"Umsatz 99";#N/A,#N/A,FALSE,"ER 99 "}</definedName>
    <definedName name="_______________A11" hidden="1">{#N/A,#N/A,FALSE,"Umsatz 99";#N/A,#N/A,FALSE,"ER 99 "}</definedName>
    <definedName name="_______________AAA1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__________AAA1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__________c" localSheetId="5" hidden="1">{"Fiesta Facer Page",#N/A,FALSE,"Q_C_S";"Fiesta Main Page",#N/A,FALSE,"V_L";"Fiesta 95BP Struct",#N/A,FALSE,"StructBP";"Fiesta Post 95BP Struct",#N/A,FALSE,"AdjStructBP"}</definedName>
    <definedName name="_______________c" hidden="1">{"Fiesta Facer Page",#N/A,FALSE,"Q_C_S";"Fiesta Main Page",#N/A,FALSE,"V_L";"Fiesta 95BP Struct",#N/A,FALSE,"StructBP";"Fiesta Post 95BP Struct",#N/A,FALSE,"AdjStructBP"}</definedName>
    <definedName name="_______________EC3" localSheetId="5" hidden="1">{#N/A,#N/A,FALSE,"QC REVIEW"}</definedName>
    <definedName name="_______________EC3" hidden="1">{#N/A,#N/A,FALSE,"QC REVIEW"}</definedName>
    <definedName name="_______________Grp16" localSheetId="5" hidden="1">{#N/A,#N/A,FALSE,"PMTABB";#N/A,#N/A,FALSE,"PMTABB"}</definedName>
    <definedName name="_______________Grp16" hidden="1">{#N/A,#N/A,FALSE,"PMTABB";#N/A,#N/A,FALSE,"PMTABB"}</definedName>
    <definedName name="_______________PR1" localSheetId="5" hidden="1">{#N/A,#N/A,FALSE,"QC REVIEW"}</definedName>
    <definedName name="_______________PR1" hidden="1">{#N/A,#N/A,FALSE,"QC REVIEW"}</definedName>
    <definedName name="_______________pr11" localSheetId="5" hidden="1">{#N/A,#N/A,FALSE,"QC REVIEW"}</definedName>
    <definedName name="_______________pr11" hidden="1">{#N/A,#N/A,FALSE,"QC REVIEW"}</definedName>
    <definedName name="_______________pr2" localSheetId="5" hidden="1">{#N/A,#N/A,FALSE,"QC REVIEW"}</definedName>
    <definedName name="_______________pr2" hidden="1">{#N/A,#N/A,FALSE,"QC REVIEW"}</definedName>
    <definedName name="_______________pr3" localSheetId="5" hidden="1">{#N/A,#N/A,FALSE,"QC REVIEW"}</definedName>
    <definedName name="_______________pr3" hidden="1">{#N/A,#N/A,FALSE,"QC REVIEW"}</definedName>
    <definedName name="_______________pr31" localSheetId="5" hidden="1">{#N/A,#N/A,FALSE,"QC REVIEW"}</definedName>
    <definedName name="_______________pr31" hidden="1">{#N/A,#N/A,FALSE,"QC REVIEW"}</definedName>
    <definedName name="_______________pr4" localSheetId="5" hidden="1">{#N/A,#N/A,FALSE,"QC REVIEW"}</definedName>
    <definedName name="_______________pr4" hidden="1">{#N/A,#N/A,FALSE,"QC REVIEW"}</definedName>
    <definedName name="_______________pr5" localSheetId="5" hidden="1">{#N/A,#N/A,FALSE,"QC REVIEW"}</definedName>
    <definedName name="_______________pr5" hidden="1">{#N/A,#N/A,FALSE,"QC REVIEW"}</definedName>
    <definedName name="_______________prs3" localSheetId="5" hidden="1">{#N/A,#N/A,FALSE,"QC REVIEW"}</definedName>
    <definedName name="_______________prs3" hidden="1">{#N/A,#N/A,FALSE,"QC REVIEW"}</definedName>
    <definedName name="_______________prs5" localSheetId="5" hidden="1">{#N/A,#N/A,FALSE,"QC REVIEW"}</definedName>
    <definedName name="_______________prs5" hidden="1">{#N/A,#N/A,FALSE,"QC REVIEW"}</definedName>
    <definedName name="_______________V2" localSheetId="5" hidden="1">{#N/A,#N/A,FALSE,"Tabl. A1";#N/A,#N/A,FALSE,"Tabl. A1 b";#N/A,#N/A,FALSE,"Tabl. A2";#N/A,#N/A,FALSE,"Tabl. A2-1";#N/A,#N/A,FALSE,"Tabl. A2-2"}</definedName>
    <definedName name="_______________V2" hidden="1">{#N/A,#N/A,FALSE,"Tabl. A1";#N/A,#N/A,FALSE,"Tabl. A1 b";#N/A,#N/A,FALSE,"Tabl. A2";#N/A,#N/A,FALSE,"Tabl. A2-1";#N/A,#N/A,FALSE,"Tabl. A2-2"}</definedName>
    <definedName name="______________A11" localSheetId="5" hidden="1">{#N/A,#N/A,FALSE,"Umsatz 99";#N/A,#N/A,FALSE,"ER 99 "}</definedName>
    <definedName name="______________A11" hidden="1">{#N/A,#N/A,FALSE,"Umsatz 99";#N/A,#N/A,FALSE,"ER 99 "}</definedName>
    <definedName name="______________AAA1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_________AAA1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_________c" localSheetId="5" hidden="1">{"Fiesta Facer Page",#N/A,FALSE,"Q_C_S";"Fiesta Main Page",#N/A,FALSE,"V_L";"Fiesta 95BP Struct",#N/A,FALSE,"StructBP";"Fiesta Post 95BP Struct",#N/A,FALSE,"AdjStructBP"}</definedName>
    <definedName name="______________c" hidden="1">{"Fiesta Facer Page",#N/A,FALSE,"Q_C_S";"Fiesta Main Page",#N/A,FALSE,"V_L";"Fiesta 95BP Struct",#N/A,FALSE,"StructBP";"Fiesta Post 95BP Struct",#N/A,FALSE,"AdjStructBP"}</definedName>
    <definedName name="______________EC3" localSheetId="5" hidden="1">{#N/A,#N/A,FALSE,"QC REVIEW"}</definedName>
    <definedName name="______________EC3" hidden="1">{#N/A,#N/A,FALSE,"QC REVIEW"}</definedName>
    <definedName name="______________Grp16" localSheetId="5" hidden="1">{#N/A,#N/A,FALSE,"PMTABB";#N/A,#N/A,FALSE,"PMTABB"}</definedName>
    <definedName name="______________Grp16" hidden="1">{#N/A,#N/A,FALSE,"PMTABB";#N/A,#N/A,FALSE,"PMTABB"}</definedName>
    <definedName name="______________PR1" localSheetId="5" hidden="1">{#N/A,#N/A,FALSE,"QC REVIEW"}</definedName>
    <definedName name="______________PR1" hidden="1">{#N/A,#N/A,FALSE,"QC REVIEW"}</definedName>
    <definedName name="______________pr11" localSheetId="5" hidden="1">{#N/A,#N/A,FALSE,"QC REVIEW"}</definedName>
    <definedName name="______________pr11" hidden="1">{#N/A,#N/A,FALSE,"QC REVIEW"}</definedName>
    <definedName name="______________pr2" localSheetId="5" hidden="1">{#N/A,#N/A,FALSE,"QC REVIEW"}</definedName>
    <definedName name="______________pr2" hidden="1">{#N/A,#N/A,FALSE,"QC REVIEW"}</definedName>
    <definedName name="______________pr3" localSheetId="5" hidden="1">{#N/A,#N/A,FALSE,"QC REVIEW"}</definedName>
    <definedName name="______________pr3" hidden="1">{#N/A,#N/A,FALSE,"QC REVIEW"}</definedName>
    <definedName name="______________pr31" localSheetId="5" hidden="1">{#N/A,#N/A,FALSE,"QC REVIEW"}</definedName>
    <definedName name="______________pr31" hidden="1">{#N/A,#N/A,FALSE,"QC REVIEW"}</definedName>
    <definedName name="______________pr4" localSheetId="5" hidden="1">{#N/A,#N/A,FALSE,"QC REVIEW"}</definedName>
    <definedName name="______________pr4" hidden="1">{#N/A,#N/A,FALSE,"QC REVIEW"}</definedName>
    <definedName name="______________pr5" localSheetId="5" hidden="1">{#N/A,#N/A,FALSE,"QC REVIEW"}</definedName>
    <definedName name="______________pr5" hidden="1">{#N/A,#N/A,FALSE,"QC REVIEW"}</definedName>
    <definedName name="______________prs3" localSheetId="5" hidden="1">{#N/A,#N/A,FALSE,"QC REVIEW"}</definedName>
    <definedName name="______________prs3" hidden="1">{#N/A,#N/A,FALSE,"QC REVIEW"}</definedName>
    <definedName name="______________prs5" localSheetId="5" hidden="1">{#N/A,#N/A,FALSE,"QC REVIEW"}</definedName>
    <definedName name="______________prs5" hidden="1">{#N/A,#N/A,FALSE,"QC REVIEW"}</definedName>
    <definedName name="______________V2" localSheetId="5" hidden="1">{#N/A,#N/A,FALSE,"Tabl. A1";#N/A,#N/A,FALSE,"Tabl. A1 b";#N/A,#N/A,FALSE,"Tabl. A2";#N/A,#N/A,FALSE,"Tabl. A2-1";#N/A,#N/A,FALSE,"Tabl. A2-2"}</definedName>
    <definedName name="______________V2" hidden="1">{#N/A,#N/A,FALSE,"Tabl. A1";#N/A,#N/A,FALSE,"Tabl. A1 b";#N/A,#N/A,FALSE,"Tabl. A2";#N/A,#N/A,FALSE,"Tabl. A2-1";#N/A,#N/A,FALSE,"Tabl. A2-2"}</definedName>
    <definedName name="_____________A11" localSheetId="5" hidden="1">{#N/A,#N/A,FALSE,"Umsatz 99";#N/A,#N/A,FALSE,"ER 99 "}</definedName>
    <definedName name="_____________A11" hidden="1">{#N/A,#N/A,FALSE,"Umsatz 99";#N/A,#N/A,FALSE,"ER 99 "}</definedName>
    <definedName name="_____________AAA1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________AAA1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________c" localSheetId="5" hidden="1">{"Fiesta Facer Page",#N/A,FALSE,"Q_C_S";"Fiesta Main Page",#N/A,FALSE,"V_L";"Fiesta 95BP Struct",#N/A,FALSE,"StructBP";"Fiesta Post 95BP Struct",#N/A,FALSE,"AdjStructBP"}</definedName>
    <definedName name="_____________c" hidden="1">{"Fiesta Facer Page",#N/A,FALSE,"Q_C_S";"Fiesta Main Page",#N/A,FALSE,"V_L";"Fiesta 95BP Struct",#N/A,FALSE,"StructBP";"Fiesta Post 95BP Struct",#N/A,FALSE,"AdjStructBP"}</definedName>
    <definedName name="_____________DAT4">#REF!</definedName>
    <definedName name="_____________DAT5">#REF!</definedName>
    <definedName name="_____________DAT6">#REF!</definedName>
    <definedName name="_____________DAT7">#REF!</definedName>
    <definedName name="_____________DAT8">#REF!</definedName>
    <definedName name="_____________DAT9">#REF!</definedName>
    <definedName name="_____________EC3" localSheetId="5" hidden="1">{#N/A,#N/A,FALSE,"QC REVIEW"}</definedName>
    <definedName name="_____________EC3" hidden="1">{#N/A,#N/A,FALSE,"QC REVIEW"}</definedName>
    <definedName name="_____________Grp16" localSheetId="5" hidden="1">{#N/A,#N/A,FALSE,"PMTABB";#N/A,#N/A,FALSE,"PMTABB"}</definedName>
    <definedName name="_____________Grp16" hidden="1">{#N/A,#N/A,FALSE,"PMTABB";#N/A,#N/A,FALSE,"PMTABB"}</definedName>
    <definedName name="_____________PR1" localSheetId="5" hidden="1">{#N/A,#N/A,FALSE,"QC REVIEW"}</definedName>
    <definedName name="_____________PR1" hidden="1">{#N/A,#N/A,FALSE,"QC REVIEW"}</definedName>
    <definedName name="_____________pr11" localSheetId="5" hidden="1">{#N/A,#N/A,FALSE,"QC REVIEW"}</definedName>
    <definedName name="_____________pr11" hidden="1">{#N/A,#N/A,FALSE,"QC REVIEW"}</definedName>
    <definedName name="_____________pr2" localSheetId="5" hidden="1">{#N/A,#N/A,FALSE,"QC REVIEW"}</definedName>
    <definedName name="_____________pr2" hidden="1">{#N/A,#N/A,FALSE,"QC REVIEW"}</definedName>
    <definedName name="_____________pr3" localSheetId="5" hidden="1">{#N/A,#N/A,FALSE,"QC REVIEW"}</definedName>
    <definedName name="_____________pr3" hidden="1">{#N/A,#N/A,FALSE,"QC REVIEW"}</definedName>
    <definedName name="_____________pr31" localSheetId="5" hidden="1">{#N/A,#N/A,FALSE,"QC REVIEW"}</definedName>
    <definedName name="_____________pr31" hidden="1">{#N/A,#N/A,FALSE,"QC REVIEW"}</definedName>
    <definedName name="_____________pr4" localSheetId="5" hidden="1">{#N/A,#N/A,FALSE,"QC REVIEW"}</definedName>
    <definedName name="_____________pr4" hidden="1">{#N/A,#N/A,FALSE,"QC REVIEW"}</definedName>
    <definedName name="_____________pr5" localSheetId="5" hidden="1">{#N/A,#N/A,FALSE,"QC REVIEW"}</definedName>
    <definedName name="_____________pr5" hidden="1">{#N/A,#N/A,FALSE,"QC REVIEW"}</definedName>
    <definedName name="_____________prs3" localSheetId="5" hidden="1">{#N/A,#N/A,FALSE,"QC REVIEW"}</definedName>
    <definedName name="_____________prs3" hidden="1">{#N/A,#N/A,FALSE,"QC REVIEW"}</definedName>
    <definedName name="_____________prs5" localSheetId="5" hidden="1">{#N/A,#N/A,FALSE,"QC REVIEW"}</definedName>
    <definedName name="_____________prs5" hidden="1">{#N/A,#N/A,FALSE,"QC REVIEW"}</definedName>
    <definedName name="_____________V2" localSheetId="5" hidden="1">{#N/A,#N/A,FALSE,"Tabl. A1";#N/A,#N/A,FALSE,"Tabl. A1 b";#N/A,#N/A,FALSE,"Tabl. A2";#N/A,#N/A,FALSE,"Tabl. A2-1";#N/A,#N/A,FALSE,"Tabl. A2-2"}</definedName>
    <definedName name="_____________V2" hidden="1">{#N/A,#N/A,FALSE,"Tabl. A1";#N/A,#N/A,FALSE,"Tabl. A1 b";#N/A,#N/A,FALSE,"Tabl. A2";#N/A,#N/A,FALSE,"Tabl. A2-1";#N/A,#N/A,FALSE,"Tabl. A2-2"}</definedName>
    <definedName name="____________A11" localSheetId="5" hidden="1">{#N/A,#N/A,FALSE,"Umsatz 99";#N/A,#N/A,FALSE,"ER 99 "}</definedName>
    <definedName name="____________A11" hidden="1">{#N/A,#N/A,FALSE,"Umsatz 99";#N/A,#N/A,FALSE,"ER 99 "}</definedName>
    <definedName name="____________AAA1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_______AAA1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_______c" localSheetId="5" hidden="1">{"Fiesta Facer Page",#N/A,FALSE,"Q_C_S";"Fiesta Main Page",#N/A,FALSE,"V_L";"Fiesta 95BP Struct",#N/A,FALSE,"StructBP";"Fiesta Post 95BP Struct",#N/A,FALSE,"AdjStructBP"}</definedName>
    <definedName name="____________c" hidden="1">{"Fiesta Facer Page",#N/A,FALSE,"Q_C_S";"Fiesta Main Page",#N/A,FALSE,"V_L";"Fiesta 95BP Struct",#N/A,FALSE,"StructBP";"Fiesta Post 95BP Struct",#N/A,FALSE,"AdjStructBP"}</definedName>
    <definedName name="____________DAT1">#REF!</definedName>
    <definedName name="____________DAT10">#REF!</definedName>
    <definedName name="____________DAT2">#REF!</definedName>
    <definedName name="____________DAT3">#REF!</definedName>
    <definedName name="____________DAT4">#REF!</definedName>
    <definedName name="____________DAT5">#REF!</definedName>
    <definedName name="____________DAT6">#REF!</definedName>
    <definedName name="____________DAT7">#REF!</definedName>
    <definedName name="____________DAT8">#REF!</definedName>
    <definedName name="____________DAT9">#REF!</definedName>
    <definedName name="____________EC3" localSheetId="5" hidden="1">{#N/A,#N/A,FALSE,"QC REVIEW"}</definedName>
    <definedName name="____________EC3" hidden="1">{#N/A,#N/A,FALSE,"QC REVIEW"}</definedName>
    <definedName name="____________Grp16" localSheetId="5" hidden="1">{#N/A,#N/A,FALSE,"PMTABB";#N/A,#N/A,FALSE,"PMTABB"}</definedName>
    <definedName name="____________Grp16" hidden="1">{#N/A,#N/A,FALSE,"PMTABB";#N/A,#N/A,FALSE,"PMTABB"}</definedName>
    <definedName name="____________PR1" localSheetId="5" hidden="1">{#N/A,#N/A,FALSE,"QC REVIEW"}</definedName>
    <definedName name="____________PR1" hidden="1">{#N/A,#N/A,FALSE,"QC REVIEW"}</definedName>
    <definedName name="____________pr11" localSheetId="5" hidden="1">{#N/A,#N/A,FALSE,"QC REVIEW"}</definedName>
    <definedName name="____________pr11" hidden="1">{#N/A,#N/A,FALSE,"QC REVIEW"}</definedName>
    <definedName name="____________pr2" localSheetId="5" hidden="1">{#N/A,#N/A,FALSE,"QC REVIEW"}</definedName>
    <definedName name="____________pr2" hidden="1">{#N/A,#N/A,FALSE,"QC REVIEW"}</definedName>
    <definedName name="____________pr3" localSheetId="5" hidden="1">{#N/A,#N/A,FALSE,"QC REVIEW"}</definedName>
    <definedName name="____________pr3" hidden="1">{#N/A,#N/A,FALSE,"QC REVIEW"}</definedName>
    <definedName name="____________pr31" localSheetId="5" hidden="1">{#N/A,#N/A,FALSE,"QC REVIEW"}</definedName>
    <definedName name="____________pr31" hidden="1">{#N/A,#N/A,FALSE,"QC REVIEW"}</definedName>
    <definedName name="____________pr4" localSheetId="5" hidden="1">{#N/A,#N/A,FALSE,"QC REVIEW"}</definedName>
    <definedName name="____________pr4" hidden="1">{#N/A,#N/A,FALSE,"QC REVIEW"}</definedName>
    <definedName name="____________pr5" localSheetId="5" hidden="1">{#N/A,#N/A,FALSE,"QC REVIEW"}</definedName>
    <definedName name="____________pr5" hidden="1">{#N/A,#N/A,FALSE,"QC REVIEW"}</definedName>
    <definedName name="____________prs3" localSheetId="5" hidden="1">{#N/A,#N/A,FALSE,"QC REVIEW"}</definedName>
    <definedName name="____________prs3" hidden="1">{#N/A,#N/A,FALSE,"QC REVIEW"}</definedName>
    <definedName name="____________prs5" localSheetId="5" hidden="1">{#N/A,#N/A,FALSE,"QC REVIEW"}</definedName>
    <definedName name="____________prs5" hidden="1">{#N/A,#N/A,FALSE,"QC REVIEW"}</definedName>
    <definedName name="____________V2" localSheetId="5" hidden="1">{#N/A,#N/A,FALSE,"Tabl. A1";#N/A,#N/A,FALSE,"Tabl. A1 b";#N/A,#N/A,FALSE,"Tabl. A2";#N/A,#N/A,FALSE,"Tabl. A2-1";#N/A,#N/A,FALSE,"Tabl. A2-2"}</definedName>
    <definedName name="____________V2" hidden="1">{#N/A,#N/A,FALSE,"Tabl. A1";#N/A,#N/A,FALSE,"Tabl. A1 b";#N/A,#N/A,FALSE,"Tabl. A2";#N/A,#N/A,FALSE,"Tabl. A2-1";#N/A,#N/A,FALSE,"Tabl. A2-2"}</definedName>
    <definedName name="___________A11" localSheetId="5" hidden="1">{#N/A,#N/A,FALSE,"Umsatz 99";#N/A,#N/A,FALSE,"ER 99 "}</definedName>
    <definedName name="___________A11" hidden="1">{#N/A,#N/A,FALSE,"Umsatz 99";#N/A,#N/A,FALSE,"ER 99 "}</definedName>
    <definedName name="___________AAA1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______AAA1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______c" localSheetId="5" hidden="1">{"Fiesta Facer Page",#N/A,FALSE,"Q_C_S";"Fiesta Main Page",#N/A,FALSE,"V_L";"Fiesta 95BP Struct",#N/A,FALSE,"StructBP";"Fiesta Post 95BP Struct",#N/A,FALSE,"AdjStructBP"}</definedName>
    <definedName name="___________c" hidden="1">{"Fiesta Facer Page",#N/A,FALSE,"Q_C_S";"Fiesta Main Page",#N/A,FALSE,"V_L";"Fiesta 95BP Struct",#N/A,FALSE,"StructBP";"Fiesta Post 95BP Struct",#N/A,FALSE,"AdjStructBP"}</definedName>
    <definedName name="___________DAT1">#REF!</definedName>
    <definedName name="___________DAT10">#REF!</definedName>
    <definedName name="___________EC3" localSheetId="5" hidden="1">{#N/A,#N/A,FALSE,"QC REVIEW"}</definedName>
    <definedName name="___________EC3" hidden="1">{#N/A,#N/A,FALSE,"QC REVIEW"}</definedName>
    <definedName name="___________Grp16" localSheetId="5" hidden="1">{#N/A,#N/A,FALSE,"PMTABB";#N/A,#N/A,FALSE,"PMTABB"}</definedName>
    <definedName name="___________Grp16" hidden="1">{#N/A,#N/A,FALSE,"PMTABB";#N/A,#N/A,FALSE,"PMTABB"}</definedName>
    <definedName name="___________PR1" localSheetId="5" hidden="1">{#N/A,#N/A,FALSE,"QC REVIEW"}</definedName>
    <definedName name="___________PR1" hidden="1">{#N/A,#N/A,FALSE,"QC REVIEW"}</definedName>
    <definedName name="___________pr11" localSheetId="5" hidden="1">{#N/A,#N/A,FALSE,"QC REVIEW"}</definedName>
    <definedName name="___________pr11" hidden="1">{#N/A,#N/A,FALSE,"QC REVIEW"}</definedName>
    <definedName name="___________pr2" localSheetId="5" hidden="1">{#N/A,#N/A,FALSE,"QC REVIEW"}</definedName>
    <definedName name="___________pr2" hidden="1">{#N/A,#N/A,FALSE,"QC REVIEW"}</definedName>
    <definedName name="___________pr3" localSheetId="5" hidden="1">{#N/A,#N/A,FALSE,"QC REVIEW"}</definedName>
    <definedName name="___________pr3" hidden="1">{#N/A,#N/A,FALSE,"QC REVIEW"}</definedName>
    <definedName name="___________pr31" localSheetId="5" hidden="1">{#N/A,#N/A,FALSE,"QC REVIEW"}</definedName>
    <definedName name="___________pr31" hidden="1">{#N/A,#N/A,FALSE,"QC REVIEW"}</definedName>
    <definedName name="___________pr4" localSheetId="5" hidden="1">{#N/A,#N/A,FALSE,"QC REVIEW"}</definedName>
    <definedName name="___________pr4" hidden="1">{#N/A,#N/A,FALSE,"QC REVIEW"}</definedName>
    <definedName name="___________pr5" localSheetId="5" hidden="1">{#N/A,#N/A,FALSE,"QC REVIEW"}</definedName>
    <definedName name="___________pr5" hidden="1">{#N/A,#N/A,FALSE,"QC REVIEW"}</definedName>
    <definedName name="___________prs3" localSheetId="5" hidden="1">{#N/A,#N/A,FALSE,"QC REVIEW"}</definedName>
    <definedName name="___________prs3" hidden="1">{#N/A,#N/A,FALSE,"QC REVIEW"}</definedName>
    <definedName name="___________prs5" localSheetId="5" hidden="1">{#N/A,#N/A,FALSE,"QC REVIEW"}</definedName>
    <definedName name="___________prs5" hidden="1">{#N/A,#N/A,FALSE,"QC REVIEW"}</definedName>
    <definedName name="___________V2" localSheetId="5" hidden="1">{#N/A,#N/A,FALSE,"Tabl. A1";#N/A,#N/A,FALSE,"Tabl. A1 b";#N/A,#N/A,FALSE,"Tabl. A2";#N/A,#N/A,FALSE,"Tabl. A2-1";#N/A,#N/A,FALSE,"Tabl. A2-2"}</definedName>
    <definedName name="___________V2" hidden="1">{#N/A,#N/A,FALSE,"Tabl. A1";#N/A,#N/A,FALSE,"Tabl. A1 b";#N/A,#N/A,FALSE,"Tabl. A2";#N/A,#N/A,FALSE,"Tabl. A2-1";#N/A,#N/A,FALSE,"Tabl. A2-2"}</definedName>
    <definedName name="__________A11" localSheetId="5" hidden="1">{#N/A,#N/A,FALSE,"Umsatz 99";#N/A,#N/A,FALSE,"ER 99 "}</definedName>
    <definedName name="__________A11" hidden="1">{#N/A,#N/A,FALSE,"Umsatz 99";#N/A,#N/A,FALSE,"ER 99 "}</definedName>
    <definedName name="__________AAA1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_____AAA1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_____c" localSheetId="5" hidden="1">{"Fiesta Facer Page",#N/A,FALSE,"Q_C_S";"Fiesta Main Page",#N/A,FALSE,"V_L";"Fiesta 95BP Struct",#N/A,FALSE,"StructBP";"Fiesta Post 95BP Struct",#N/A,FALSE,"AdjStructBP"}</definedName>
    <definedName name="__________c" hidden="1">{"Fiesta Facer Page",#N/A,FALSE,"Q_C_S";"Fiesta Main Page",#N/A,FALSE,"V_L";"Fiesta 95BP Struct",#N/A,FALSE,"StructBP";"Fiesta Post 95BP Struct",#N/A,FALSE,"AdjStructBP"}</definedName>
    <definedName name="__________EC3" localSheetId="5" hidden="1">{#N/A,#N/A,FALSE,"QC REVIEW"}</definedName>
    <definedName name="__________EC3" hidden="1">{#N/A,#N/A,FALSE,"QC REVIEW"}</definedName>
    <definedName name="__________Grp16" localSheetId="5" hidden="1">{#N/A,#N/A,FALSE,"PMTABB";#N/A,#N/A,FALSE,"PMTABB"}</definedName>
    <definedName name="__________Grp16" hidden="1">{#N/A,#N/A,FALSE,"PMTABB";#N/A,#N/A,FALSE,"PMTABB"}</definedName>
    <definedName name="__________PR1" localSheetId="5" hidden="1">{#N/A,#N/A,FALSE,"QC REVIEW"}</definedName>
    <definedName name="__________PR1" hidden="1">{#N/A,#N/A,FALSE,"QC REVIEW"}</definedName>
    <definedName name="__________pr11" localSheetId="5" hidden="1">{#N/A,#N/A,FALSE,"QC REVIEW"}</definedName>
    <definedName name="__________pr11" hidden="1">{#N/A,#N/A,FALSE,"QC REVIEW"}</definedName>
    <definedName name="__________pr2" localSheetId="5" hidden="1">{#N/A,#N/A,FALSE,"QC REVIEW"}</definedName>
    <definedName name="__________pr2" hidden="1">{#N/A,#N/A,FALSE,"QC REVIEW"}</definedName>
    <definedName name="__________pr3" localSheetId="5" hidden="1">{#N/A,#N/A,FALSE,"QC REVIEW"}</definedName>
    <definedName name="__________pr3" hidden="1">{#N/A,#N/A,FALSE,"QC REVIEW"}</definedName>
    <definedName name="__________pr31" localSheetId="5" hidden="1">{#N/A,#N/A,FALSE,"QC REVIEW"}</definedName>
    <definedName name="__________pr31" hidden="1">{#N/A,#N/A,FALSE,"QC REVIEW"}</definedName>
    <definedName name="__________pr4" localSheetId="5" hidden="1">{#N/A,#N/A,FALSE,"QC REVIEW"}</definedName>
    <definedName name="__________pr4" hidden="1">{#N/A,#N/A,FALSE,"QC REVIEW"}</definedName>
    <definedName name="__________pr5" localSheetId="5" hidden="1">{#N/A,#N/A,FALSE,"QC REVIEW"}</definedName>
    <definedName name="__________pr5" hidden="1">{#N/A,#N/A,FALSE,"QC REVIEW"}</definedName>
    <definedName name="__________prs3" localSheetId="5" hidden="1">{#N/A,#N/A,FALSE,"QC REVIEW"}</definedName>
    <definedName name="__________prs3" hidden="1">{#N/A,#N/A,FALSE,"QC REVIEW"}</definedName>
    <definedName name="__________prs5" localSheetId="5" hidden="1">{#N/A,#N/A,FALSE,"QC REVIEW"}</definedName>
    <definedName name="__________prs5" hidden="1">{#N/A,#N/A,FALSE,"QC REVIEW"}</definedName>
    <definedName name="__________V2" localSheetId="5" hidden="1">{#N/A,#N/A,FALSE,"Tabl. A1";#N/A,#N/A,FALSE,"Tabl. A1 b";#N/A,#N/A,FALSE,"Tabl. A2";#N/A,#N/A,FALSE,"Tabl. A2-1";#N/A,#N/A,FALSE,"Tabl. A2-2"}</definedName>
    <definedName name="__________V2" hidden="1">{#N/A,#N/A,FALSE,"Tabl. A1";#N/A,#N/A,FALSE,"Tabl. A1 b";#N/A,#N/A,FALSE,"Tabl. A2";#N/A,#N/A,FALSE,"Tabl. A2-1";#N/A,#N/A,FALSE,"Tabl. A2-2"}</definedName>
    <definedName name="_________A11" localSheetId="5" hidden="1">{#N/A,#N/A,FALSE,"Umsatz 99";#N/A,#N/A,FALSE,"ER 99 "}</definedName>
    <definedName name="_________A11" hidden="1">{#N/A,#N/A,FALSE,"Umsatz 99";#N/A,#N/A,FALSE,"ER 99 "}</definedName>
    <definedName name="_________AAA1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____AAA1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____c" localSheetId="5" hidden="1">{"Fiesta Facer Page",#N/A,FALSE,"Q_C_S";"Fiesta Main Page",#N/A,FALSE,"V_L";"Fiesta 95BP Struct",#N/A,FALSE,"StructBP";"Fiesta Post 95BP Struct",#N/A,FALSE,"AdjStructBP"}</definedName>
    <definedName name="_________c" hidden="1">{"Fiesta Facer Page",#N/A,FALSE,"Q_C_S";"Fiesta Main Page",#N/A,FALSE,"V_L";"Fiesta 95BP Struct",#N/A,FALSE,"StructBP";"Fiesta Post 95BP Struct",#N/A,FALSE,"AdjStructBP"}</definedName>
    <definedName name="_________EC3" localSheetId="5" hidden="1">{#N/A,#N/A,FALSE,"QC REVIEW"}</definedName>
    <definedName name="_________EC3" hidden="1">{#N/A,#N/A,FALSE,"QC REVIEW"}</definedName>
    <definedName name="_________Grp16" localSheetId="5" hidden="1">{#N/A,#N/A,FALSE,"PMTABB";#N/A,#N/A,FALSE,"PMTABB"}</definedName>
    <definedName name="_________Grp16" hidden="1">{#N/A,#N/A,FALSE,"PMTABB";#N/A,#N/A,FALSE,"PMTABB"}</definedName>
    <definedName name="_________PR1" localSheetId="5" hidden="1">{#N/A,#N/A,FALSE,"QC REVIEW"}</definedName>
    <definedName name="_________PR1" hidden="1">{#N/A,#N/A,FALSE,"QC REVIEW"}</definedName>
    <definedName name="_________pr11" localSheetId="5" hidden="1">{#N/A,#N/A,FALSE,"QC REVIEW"}</definedName>
    <definedName name="_________pr11" hidden="1">{#N/A,#N/A,FALSE,"QC REVIEW"}</definedName>
    <definedName name="_________pr2" localSheetId="5" hidden="1">{#N/A,#N/A,FALSE,"QC REVIEW"}</definedName>
    <definedName name="_________pr2" hidden="1">{#N/A,#N/A,FALSE,"QC REVIEW"}</definedName>
    <definedName name="_________pr3" localSheetId="5" hidden="1">{#N/A,#N/A,FALSE,"QC REVIEW"}</definedName>
    <definedName name="_________pr3" hidden="1">{#N/A,#N/A,FALSE,"QC REVIEW"}</definedName>
    <definedName name="_________pr31" localSheetId="5" hidden="1">{#N/A,#N/A,FALSE,"QC REVIEW"}</definedName>
    <definedName name="_________pr31" hidden="1">{#N/A,#N/A,FALSE,"QC REVIEW"}</definedName>
    <definedName name="_________pr4" localSheetId="5" hidden="1">{#N/A,#N/A,FALSE,"QC REVIEW"}</definedName>
    <definedName name="_________pr4" hidden="1">{#N/A,#N/A,FALSE,"QC REVIEW"}</definedName>
    <definedName name="_________pr5" localSheetId="5" hidden="1">{#N/A,#N/A,FALSE,"QC REVIEW"}</definedName>
    <definedName name="_________pr5" hidden="1">{#N/A,#N/A,FALSE,"QC REVIEW"}</definedName>
    <definedName name="_________prs3" localSheetId="5" hidden="1">{#N/A,#N/A,FALSE,"QC REVIEW"}</definedName>
    <definedName name="_________prs3" hidden="1">{#N/A,#N/A,FALSE,"QC REVIEW"}</definedName>
    <definedName name="_________prs5" localSheetId="5" hidden="1">{#N/A,#N/A,FALSE,"QC REVIEW"}</definedName>
    <definedName name="_________prs5" hidden="1">{#N/A,#N/A,FALSE,"QC REVIEW"}</definedName>
    <definedName name="_________V2" localSheetId="5" hidden="1">{#N/A,#N/A,FALSE,"Tabl. A1";#N/A,#N/A,FALSE,"Tabl. A1 b";#N/A,#N/A,FALSE,"Tabl. A2";#N/A,#N/A,FALSE,"Tabl. A2-1";#N/A,#N/A,FALSE,"Tabl. A2-2"}</definedName>
    <definedName name="_________V2" hidden="1">{#N/A,#N/A,FALSE,"Tabl. A1";#N/A,#N/A,FALSE,"Tabl. A1 b";#N/A,#N/A,FALSE,"Tabl. A2";#N/A,#N/A,FALSE,"Tabl. A2-1";#N/A,#N/A,FALSE,"Tabl. A2-2"}</definedName>
    <definedName name="________A11" localSheetId="5" hidden="1">{#N/A,#N/A,FALSE,"Umsatz 99";#N/A,#N/A,FALSE,"ER 99 "}</definedName>
    <definedName name="________A11" hidden="1">{#N/A,#N/A,FALSE,"Umsatz 99";#N/A,#N/A,FALSE,"ER 99 "}</definedName>
    <definedName name="________AAA1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___AAA1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___c" localSheetId="5" hidden="1">{"Fiesta Facer Page",#N/A,FALSE,"Q_C_S";"Fiesta Main Page",#N/A,FALSE,"V_L";"Fiesta 95BP Struct",#N/A,FALSE,"StructBP";"Fiesta Post 95BP Struct",#N/A,FALSE,"AdjStructBP"}</definedName>
    <definedName name="________c" hidden="1">{"Fiesta Facer Page",#N/A,FALSE,"Q_C_S";"Fiesta Main Page",#N/A,FALSE,"V_L";"Fiesta 95BP Struct",#N/A,FALSE,"StructBP";"Fiesta Post 95BP Struct",#N/A,FALSE,"AdjStructBP"}</definedName>
    <definedName name="________EC3" localSheetId="5" hidden="1">{#N/A,#N/A,FALSE,"QC REVIEW"}</definedName>
    <definedName name="________EC3" hidden="1">{#N/A,#N/A,FALSE,"QC REVIEW"}</definedName>
    <definedName name="________Grp16" localSheetId="5" hidden="1">{#N/A,#N/A,FALSE,"PMTABB";#N/A,#N/A,FALSE,"PMTABB"}</definedName>
    <definedName name="________Grp16" hidden="1">{#N/A,#N/A,FALSE,"PMTABB";#N/A,#N/A,FALSE,"PMTABB"}</definedName>
    <definedName name="________PR1" localSheetId="5" hidden="1">{#N/A,#N/A,FALSE,"QC REVIEW"}</definedName>
    <definedName name="________PR1" hidden="1">{#N/A,#N/A,FALSE,"QC REVIEW"}</definedName>
    <definedName name="________pr11" localSheetId="5" hidden="1">{#N/A,#N/A,FALSE,"QC REVIEW"}</definedName>
    <definedName name="________pr11" hidden="1">{#N/A,#N/A,FALSE,"QC REVIEW"}</definedName>
    <definedName name="________pr2" localSheetId="5" hidden="1">{#N/A,#N/A,FALSE,"QC REVIEW"}</definedName>
    <definedName name="________pr2" hidden="1">{#N/A,#N/A,FALSE,"QC REVIEW"}</definedName>
    <definedName name="________pr3" localSheetId="5" hidden="1">{#N/A,#N/A,FALSE,"QC REVIEW"}</definedName>
    <definedName name="________pr3" hidden="1">{#N/A,#N/A,FALSE,"QC REVIEW"}</definedName>
    <definedName name="________pr31" localSheetId="5" hidden="1">{#N/A,#N/A,FALSE,"QC REVIEW"}</definedName>
    <definedName name="________pr31" hidden="1">{#N/A,#N/A,FALSE,"QC REVIEW"}</definedName>
    <definedName name="________pr4" localSheetId="5" hidden="1">{#N/A,#N/A,FALSE,"QC REVIEW"}</definedName>
    <definedName name="________pr4" hidden="1">{#N/A,#N/A,FALSE,"QC REVIEW"}</definedName>
    <definedName name="________pr5" localSheetId="5" hidden="1">{#N/A,#N/A,FALSE,"QC REVIEW"}</definedName>
    <definedName name="________pr5" hidden="1">{#N/A,#N/A,FALSE,"QC REVIEW"}</definedName>
    <definedName name="________prs3" localSheetId="5" hidden="1">{#N/A,#N/A,FALSE,"QC REVIEW"}</definedName>
    <definedName name="________prs3" hidden="1">{#N/A,#N/A,FALSE,"QC REVIEW"}</definedName>
    <definedName name="________prs5" localSheetId="5" hidden="1">{#N/A,#N/A,FALSE,"QC REVIEW"}</definedName>
    <definedName name="________prs5" hidden="1">{#N/A,#N/A,FALSE,"QC REVIEW"}</definedName>
    <definedName name="________V2" localSheetId="5" hidden="1">{#N/A,#N/A,FALSE,"Tabl. A1";#N/A,#N/A,FALSE,"Tabl. A1 b";#N/A,#N/A,FALSE,"Tabl. A2";#N/A,#N/A,FALSE,"Tabl. A2-1";#N/A,#N/A,FALSE,"Tabl. A2-2"}</definedName>
    <definedName name="________V2" hidden="1">{#N/A,#N/A,FALSE,"Tabl. A1";#N/A,#N/A,FALSE,"Tabl. A1 b";#N/A,#N/A,FALSE,"Tabl. A2";#N/A,#N/A,FALSE,"Tabl. A2-1";#N/A,#N/A,FALSE,"Tabl. A2-2"}</definedName>
    <definedName name="________xx1" localSheetId="5" hidden="1">{#N/A,#N/A,FALSE,"CMN_FE"}</definedName>
    <definedName name="________xx1" hidden="1">{#N/A,#N/A,FALSE,"CMN_FE"}</definedName>
    <definedName name="_______A11" localSheetId="5" hidden="1">{#N/A,#N/A,FALSE,"Umsatz 99";#N/A,#N/A,FALSE,"ER 99 "}</definedName>
    <definedName name="_______A11" hidden="1">{#N/A,#N/A,FALSE,"Umsatz 99";#N/A,#N/A,FALSE,"ER 99 "}</definedName>
    <definedName name="_______AAA1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__AAA1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__c" localSheetId="5" hidden="1">{"Fiesta Facer Page",#N/A,FALSE,"Q_C_S";"Fiesta Main Page",#N/A,FALSE,"V_L";"Fiesta 95BP Struct",#N/A,FALSE,"StructBP";"Fiesta Post 95BP Struct",#N/A,FALSE,"AdjStructBP"}</definedName>
    <definedName name="_______c" hidden="1">{"Fiesta Facer Page",#N/A,FALSE,"Q_C_S";"Fiesta Main Page",#N/A,FALSE,"V_L";"Fiesta 95BP Struct",#N/A,FALSE,"StructBP";"Fiesta Post 95BP Struct",#N/A,FALSE,"AdjStructBP"}</definedName>
    <definedName name="_______EC3" localSheetId="5" hidden="1">{#N/A,#N/A,FALSE,"QC REVIEW"}</definedName>
    <definedName name="_______EC3" hidden="1">{#N/A,#N/A,FALSE,"QC REVIEW"}</definedName>
    <definedName name="_______Grp16" localSheetId="5" hidden="1">{#N/A,#N/A,FALSE,"PMTABB";#N/A,#N/A,FALSE,"PMTABB"}</definedName>
    <definedName name="_______Grp16" hidden="1">{#N/A,#N/A,FALSE,"PMTABB";#N/A,#N/A,FALSE,"PMTABB"}</definedName>
    <definedName name="_______PR1" localSheetId="5" hidden="1">{#N/A,#N/A,FALSE,"QC REVIEW"}</definedName>
    <definedName name="_______PR1" hidden="1">{#N/A,#N/A,FALSE,"QC REVIEW"}</definedName>
    <definedName name="_______pr11" localSheetId="5" hidden="1">{#N/A,#N/A,FALSE,"QC REVIEW"}</definedName>
    <definedName name="_______pr11" hidden="1">{#N/A,#N/A,FALSE,"QC REVIEW"}</definedName>
    <definedName name="_______pr2" localSheetId="5" hidden="1">{#N/A,#N/A,FALSE,"QC REVIEW"}</definedName>
    <definedName name="_______pr2" hidden="1">{#N/A,#N/A,FALSE,"QC REVIEW"}</definedName>
    <definedName name="_______pr3" localSheetId="5" hidden="1">{#N/A,#N/A,FALSE,"QC REVIEW"}</definedName>
    <definedName name="_______pr3" hidden="1">{#N/A,#N/A,FALSE,"QC REVIEW"}</definedName>
    <definedName name="_______pr31" localSheetId="5" hidden="1">{#N/A,#N/A,FALSE,"QC REVIEW"}</definedName>
    <definedName name="_______pr31" hidden="1">{#N/A,#N/A,FALSE,"QC REVIEW"}</definedName>
    <definedName name="_______pr4" localSheetId="5" hidden="1">{#N/A,#N/A,FALSE,"QC REVIEW"}</definedName>
    <definedName name="_______pr4" hidden="1">{#N/A,#N/A,FALSE,"QC REVIEW"}</definedName>
    <definedName name="_______pr5" localSheetId="5" hidden="1">{#N/A,#N/A,FALSE,"QC REVIEW"}</definedName>
    <definedName name="_______pr5" hidden="1">{#N/A,#N/A,FALSE,"QC REVIEW"}</definedName>
    <definedName name="_______prs3" localSheetId="5" hidden="1">{#N/A,#N/A,FALSE,"QC REVIEW"}</definedName>
    <definedName name="_______prs3" hidden="1">{#N/A,#N/A,FALSE,"QC REVIEW"}</definedName>
    <definedName name="_______prs5" localSheetId="5" hidden="1">{#N/A,#N/A,FALSE,"QC REVIEW"}</definedName>
    <definedName name="_______prs5" hidden="1">{#N/A,#N/A,FALSE,"QC REVIEW"}</definedName>
    <definedName name="_______V2" localSheetId="5" hidden="1">{#N/A,#N/A,FALSE,"Tabl. A1";#N/A,#N/A,FALSE,"Tabl. A1 b";#N/A,#N/A,FALSE,"Tabl. A2";#N/A,#N/A,FALSE,"Tabl. A2-1";#N/A,#N/A,FALSE,"Tabl. A2-2"}</definedName>
    <definedName name="_______V2" hidden="1">{#N/A,#N/A,FALSE,"Tabl. A1";#N/A,#N/A,FALSE,"Tabl. A1 b";#N/A,#N/A,FALSE,"Tabl. A2";#N/A,#N/A,FALSE,"Tabl. A2-1";#N/A,#N/A,FALSE,"Tabl. A2-2"}</definedName>
    <definedName name="_______xx1" localSheetId="5" hidden="1">{#N/A,#N/A,FALSE,"CMN_FE"}</definedName>
    <definedName name="_______xx1" hidden="1">{#N/A,#N/A,FALSE,"CMN_FE"}</definedName>
    <definedName name="______A11" localSheetId="5" hidden="1">{#N/A,#N/A,FALSE,"Umsatz 99";#N/A,#N/A,FALSE,"ER 99 "}</definedName>
    <definedName name="______A11" hidden="1">{#N/A,#N/A,FALSE,"Umsatz 99";#N/A,#N/A,FALSE,"ER 99 "}</definedName>
    <definedName name="______AAA1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_AAA1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_c" localSheetId="5" hidden="1">{"Fiesta Facer Page",#N/A,FALSE,"Q_C_S";"Fiesta Main Page",#N/A,FALSE,"V_L";"Fiesta 95BP Struct",#N/A,FALSE,"StructBP";"Fiesta Post 95BP Struct",#N/A,FALSE,"AdjStructBP"}</definedName>
    <definedName name="______c" hidden="1">{"Fiesta Facer Page",#N/A,FALSE,"Q_C_S";"Fiesta Main Page",#N/A,FALSE,"V_L";"Fiesta 95BP Struct",#N/A,FALSE,"StructBP";"Fiesta Post 95BP Struct",#N/A,FALSE,"AdjStructBP"}</definedName>
    <definedName name="______EC3" localSheetId="5" hidden="1">{#N/A,#N/A,FALSE,"QC REVIEW"}</definedName>
    <definedName name="______EC3" hidden="1">{#N/A,#N/A,FALSE,"QC REVIEW"}</definedName>
    <definedName name="______Grp16" localSheetId="5" hidden="1">{#N/A,#N/A,FALSE,"PMTABB";#N/A,#N/A,FALSE,"PMTABB"}</definedName>
    <definedName name="______Grp16" hidden="1">{#N/A,#N/A,FALSE,"PMTABB";#N/A,#N/A,FALSE,"PMTABB"}</definedName>
    <definedName name="______PR1" localSheetId="5" hidden="1">{#N/A,#N/A,FALSE,"QC REVIEW"}</definedName>
    <definedName name="______PR1" hidden="1">{#N/A,#N/A,FALSE,"QC REVIEW"}</definedName>
    <definedName name="______pr11" localSheetId="5" hidden="1">{#N/A,#N/A,FALSE,"QC REVIEW"}</definedName>
    <definedName name="______pr11" hidden="1">{#N/A,#N/A,FALSE,"QC REVIEW"}</definedName>
    <definedName name="______pr2" localSheetId="5" hidden="1">{#N/A,#N/A,FALSE,"QC REVIEW"}</definedName>
    <definedName name="______pr2" hidden="1">{#N/A,#N/A,FALSE,"QC REVIEW"}</definedName>
    <definedName name="______pr3" localSheetId="5" hidden="1">{#N/A,#N/A,FALSE,"QC REVIEW"}</definedName>
    <definedName name="______pr3" hidden="1">{#N/A,#N/A,FALSE,"QC REVIEW"}</definedName>
    <definedName name="______pr31" localSheetId="5" hidden="1">{#N/A,#N/A,FALSE,"QC REVIEW"}</definedName>
    <definedName name="______pr31" hidden="1">{#N/A,#N/A,FALSE,"QC REVIEW"}</definedName>
    <definedName name="______pr4" localSheetId="5" hidden="1">{#N/A,#N/A,FALSE,"QC REVIEW"}</definedName>
    <definedName name="______pr4" hidden="1">{#N/A,#N/A,FALSE,"QC REVIEW"}</definedName>
    <definedName name="______pr5" localSheetId="5" hidden="1">{#N/A,#N/A,FALSE,"QC REVIEW"}</definedName>
    <definedName name="______pr5" hidden="1">{#N/A,#N/A,FALSE,"QC REVIEW"}</definedName>
    <definedName name="______prs3" localSheetId="5" hidden="1">{#N/A,#N/A,FALSE,"QC REVIEW"}</definedName>
    <definedName name="______prs3" hidden="1">{#N/A,#N/A,FALSE,"QC REVIEW"}</definedName>
    <definedName name="______prs5" localSheetId="5" hidden="1">{#N/A,#N/A,FALSE,"QC REVIEW"}</definedName>
    <definedName name="______prs5" hidden="1">{#N/A,#N/A,FALSE,"QC REVIEW"}</definedName>
    <definedName name="______V2" localSheetId="5" hidden="1">{#N/A,#N/A,FALSE,"Tabl. A1";#N/A,#N/A,FALSE,"Tabl. A1 b";#N/A,#N/A,FALSE,"Tabl. A2";#N/A,#N/A,FALSE,"Tabl. A2-1";#N/A,#N/A,FALSE,"Tabl. A2-2"}</definedName>
    <definedName name="______V2" hidden="1">{#N/A,#N/A,FALSE,"Tabl. A1";#N/A,#N/A,FALSE,"Tabl. A1 b";#N/A,#N/A,FALSE,"Tabl. A2";#N/A,#N/A,FALSE,"Tabl. A2-1";#N/A,#N/A,FALSE,"Tabl. A2-2"}</definedName>
    <definedName name="______xx1" localSheetId="5" hidden="1">{#N/A,#N/A,FALSE,"CMN_FE"}</definedName>
    <definedName name="______xx1" hidden="1">{#N/A,#N/A,FALSE,"CMN_FE"}</definedName>
    <definedName name="_____a1" localSheetId="5">{#N/A,#N/A,FALSE,"John TTL";#N/A,#N/A,FALSE,"BANKCARD ADM";#N/A,#N/A,FALSE,"BANKCARD MKT TTL";#N/A,#N/A,FALSE,"CARDPHONE CENTER";#N/A,#N/A,FALSE,"CCSI NEW APP";#N/A,#N/A,FALSE,"BANKCARD CREDIT";#N/A,#N/A,FALSE,"CCSI OPS";#N/A,#N/A,FALSE,"card other";#N/A,#N/A,FALSE,"co brand"}</definedName>
    <definedName name="_____a1">{#N/A,#N/A,FALSE,"John TTL";#N/A,#N/A,FALSE,"BANKCARD ADM";#N/A,#N/A,FALSE,"BANKCARD MKT TTL";#N/A,#N/A,FALSE,"CARDPHONE CENTER";#N/A,#N/A,FALSE,"CCSI NEW APP";#N/A,#N/A,FALSE,"BANKCARD CREDIT";#N/A,#N/A,FALSE,"CCSI OPS";#N/A,#N/A,FALSE,"card other";#N/A,#N/A,FALSE,"co brand"}</definedName>
    <definedName name="_____A11" localSheetId="5" hidden="1">{#N/A,#N/A,FALSE,"Umsatz 99";#N/A,#N/A,FALSE,"ER 99 "}</definedName>
    <definedName name="_____A11" hidden="1">{#N/A,#N/A,FALSE,"Umsatz 99";#N/A,#N/A,FALSE,"ER 99 "}</definedName>
    <definedName name="_____AAA1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AAA1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_c" localSheetId="5" hidden="1">{"Fiesta Facer Page",#N/A,FALSE,"Q_C_S";"Fiesta Main Page",#N/A,FALSE,"V_L";"Fiesta 95BP Struct",#N/A,FALSE,"StructBP";"Fiesta Post 95BP Struct",#N/A,FALSE,"AdjStructBP"}</definedName>
    <definedName name="_____c" hidden="1">{"Fiesta Facer Page",#N/A,FALSE,"Q_C_S";"Fiesta Main Page",#N/A,FALSE,"V_L";"Fiesta 95BP Struct",#N/A,FALSE,"StructBP";"Fiesta Post 95BP Struct",#N/A,FALSE,"AdjStructBP"}</definedName>
    <definedName name="_____DCF2" localSheetId="5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_____DCF2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_____EC3" localSheetId="5" hidden="1">{#N/A,#N/A,FALSE,"QC REVIEW"}</definedName>
    <definedName name="_____EC3" hidden="1">{#N/A,#N/A,FALSE,"QC REVIEW"}</definedName>
    <definedName name="_____Grp16" localSheetId="5" hidden="1">{#N/A,#N/A,FALSE,"PMTABB";#N/A,#N/A,FALSE,"PMTABB"}</definedName>
    <definedName name="_____Grp16" hidden="1">{#N/A,#N/A,FALSE,"PMTABB";#N/A,#N/A,FALSE,"PMTABB"}</definedName>
    <definedName name="_____mbc2" localSheetId="5" hidden="1">{#N/A,#N/A,FALSE,"QC REVIEW"}</definedName>
    <definedName name="_____mbc2" hidden="1">{#N/A,#N/A,FALSE,"QC REVIEW"}</definedName>
    <definedName name="_____NSO2" localSheetId="5" hidden="1">{"'Sheet1'!$L$16"}</definedName>
    <definedName name="_____NSO2" hidden="1">{"'Sheet1'!$L$16"}</definedName>
    <definedName name="_____PR1" localSheetId="5" hidden="1">{#N/A,#N/A,FALSE,"QC REVIEW"}</definedName>
    <definedName name="_____PR1" hidden="1">{#N/A,#N/A,FALSE,"QC REVIEW"}</definedName>
    <definedName name="_____pr11" localSheetId="5" hidden="1">{#N/A,#N/A,FALSE,"QC REVIEW"}</definedName>
    <definedName name="_____pr11" hidden="1">{#N/A,#N/A,FALSE,"QC REVIEW"}</definedName>
    <definedName name="_____pr2" localSheetId="5" hidden="1">{#N/A,#N/A,FALSE,"QC REVIEW"}</definedName>
    <definedName name="_____pr2" hidden="1">{#N/A,#N/A,FALSE,"QC REVIEW"}</definedName>
    <definedName name="_____pr3" localSheetId="5" hidden="1">{#N/A,#N/A,FALSE,"QC REVIEW"}</definedName>
    <definedName name="_____pr3" hidden="1">{#N/A,#N/A,FALSE,"QC REVIEW"}</definedName>
    <definedName name="_____pr31" localSheetId="5" hidden="1">{#N/A,#N/A,FALSE,"QC REVIEW"}</definedName>
    <definedName name="_____pr31" hidden="1">{#N/A,#N/A,FALSE,"QC REVIEW"}</definedName>
    <definedName name="_____pr4" localSheetId="5" hidden="1">{#N/A,#N/A,FALSE,"QC REVIEW"}</definedName>
    <definedName name="_____pr4" hidden="1">{#N/A,#N/A,FALSE,"QC REVIEW"}</definedName>
    <definedName name="_____pr5" localSheetId="5" hidden="1">{#N/A,#N/A,FALSE,"QC REVIEW"}</definedName>
    <definedName name="_____pr5" hidden="1">{#N/A,#N/A,FALSE,"QC REVIEW"}</definedName>
    <definedName name="_____prs3" localSheetId="5" hidden="1">{#N/A,#N/A,FALSE,"QC REVIEW"}</definedName>
    <definedName name="_____prs3" hidden="1">{#N/A,#N/A,FALSE,"QC REVIEW"}</definedName>
    <definedName name="_____prs5" localSheetId="5" hidden="1">{#N/A,#N/A,FALSE,"QC REVIEW"}</definedName>
    <definedName name="_____prs5" hidden="1">{#N/A,#N/A,FALSE,"QC REVIEW"}</definedName>
    <definedName name="_____V2" localSheetId="5" hidden="1">{#N/A,#N/A,FALSE,"Tabl. A1";#N/A,#N/A,FALSE,"Tabl. A1 b";#N/A,#N/A,FALSE,"Tabl. A2";#N/A,#N/A,FALSE,"Tabl. A2-1";#N/A,#N/A,FALSE,"Tabl. A2-2"}</definedName>
    <definedName name="_____V2" hidden="1">{#N/A,#N/A,FALSE,"Tabl. A1";#N/A,#N/A,FALSE,"Tabl. A1 b";#N/A,#N/A,FALSE,"Tabl. A2";#N/A,#N/A,FALSE,"Tabl. A2-1";#N/A,#N/A,FALSE,"Tabl. A2-2"}</definedName>
    <definedName name="_____xx1" localSheetId="5" hidden="1">{#N/A,#N/A,FALSE,"CMN_FE"}</definedName>
    <definedName name="_____xx1" hidden="1">{#N/A,#N/A,FALSE,"CMN_FE"}</definedName>
    <definedName name="____a1" localSheetId="5">{#N/A,#N/A,FALSE,"John TTL";#N/A,#N/A,FALSE,"BANKCARD ADM";#N/A,#N/A,FALSE,"BANKCARD MKT TTL";#N/A,#N/A,FALSE,"CARDPHONE CENTER";#N/A,#N/A,FALSE,"CCSI NEW APP";#N/A,#N/A,FALSE,"BANKCARD CREDIT";#N/A,#N/A,FALSE,"CCSI OPS";#N/A,#N/A,FALSE,"card other";#N/A,#N/A,FALSE,"co brand"}</definedName>
    <definedName name="____a1">{#N/A,#N/A,FALSE,"John TTL";#N/A,#N/A,FALSE,"BANKCARD ADM";#N/A,#N/A,FALSE,"BANKCARD MKT TTL";#N/A,#N/A,FALSE,"CARDPHONE CENTER";#N/A,#N/A,FALSE,"CCSI NEW APP";#N/A,#N/A,FALSE,"BANKCARD CREDIT";#N/A,#N/A,FALSE,"CCSI OPS";#N/A,#N/A,FALSE,"card other";#N/A,#N/A,FALSE,"co brand"}</definedName>
    <definedName name="____A11" localSheetId="5" hidden="1">{#N/A,#N/A,FALSE,"Umsatz 99";#N/A,#N/A,FALSE,"ER 99 "}</definedName>
    <definedName name="____A11" hidden="1">{#N/A,#N/A,FALSE,"Umsatz 99";#N/A,#N/A,FALSE,"ER 99 "}</definedName>
    <definedName name="____a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a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a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a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a4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a4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a5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a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a6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a6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a7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a7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a8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a8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AAA1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AAA1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____b1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b1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b16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b16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b17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b17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b19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b19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b4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b4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b5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b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b6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b6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b7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b7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BSM1999">#REF!</definedName>
    <definedName name="____BSM2000">#REF!</definedName>
    <definedName name="____BSM2001">#REF!</definedName>
    <definedName name="____BSM2002">#REF!</definedName>
    <definedName name="____c" localSheetId="5" hidden="1">{"Fiesta Facer Page",#N/A,FALSE,"Q_C_S";"Fiesta Main Page",#N/A,FALSE,"V_L";"Fiesta 95BP Struct",#N/A,FALSE,"StructBP";"Fiesta Post 95BP Struct",#N/A,FALSE,"AdjStructBP"}</definedName>
    <definedName name="____c" hidden="1">{"Fiesta Facer Page",#N/A,FALSE,"Q_C_S";"Fiesta Main Page",#N/A,FALSE,"V_L";"Fiesta 95BP Struct",#N/A,FALSE,"StructBP";"Fiesta Post 95BP Struct",#N/A,FALSE,"AdjStructBP"}</definedName>
    <definedName name="____cb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cb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CVD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CVD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CVD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CVD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4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4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5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6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6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7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7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8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8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CF2" localSheetId="5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____DCF2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____dd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d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d1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d1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d1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d1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d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d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d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d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d4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d4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d8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dd8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10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10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1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1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1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1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1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1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14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14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15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1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16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16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4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4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5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6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6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7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7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8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8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9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9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EC3" localSheetId="5" hidden="1">{#N/A,#N/A,FALSE,"QC REVIEW"}</definedName>
    <definedName name="____EC3" hidden="1">{#N/A,#N/A,FALSE,"QC REVIEW"}</definedName>
    <definedName name="____f3" localSheetId="5" hidden="1">{#N/A,#N/A,FALSE,"Aging Summary";#N/A,#N/A,FALSE,"Ratio Analysis";#N/A,#N/A,FALSE,"Test 120 Day Accts";#N/A,#N/A,FALSE,"Tickmarks"}</definedName>
    <definedName name="____f3" hidden="1">{#N/A,#N/A,FALSE,"Aging Summary";#N/A,#N/A,FALSE,"Ratio Analysis";#N/A,#N/A,FALSE,"Test 120 Day Accts";#N/A,#N/A,FALSE,"Tickmarks"}</definedName>
    <definedName name="____f4" localSheetId="5" hidden="1">{#N/A,#N/A,FALSE,"Aging Summary";#N/A,#N/A,FALSE,"Ratio Analysis";#N/A,#N/A,FALSE,"Test 120 Day Accts";#N/A,#N/A,FALSE,"Tickmarks"}</definedName>
    <definedName name="____f4" hidden="1">{#N/A,#N/A,FALSE,"Aging Summary";#N/A,#N/A,FALSE,"Ratio Analysis";#N/A,#N/A,FALSE,"Test 120 Day Accts";#N/A,#N/A,FALSE,"Tickmarks"}</definedName>
    <definedName name="____g1" localSheetId="5" hidden="1">{"'August 2000'!$A$1:$J$101"}</definedName>
    <definedName name="____g1" hidden="1">{"'August 2000'!$A$1:$J$101"}</definedName>
    <definedName name="____Grp16" localSheetId="5" hidden="1">{#N/A,#N/A,FALSE,"PMTABB";#N/A,#N/A,FALSE,"PMTABB"}</definedName>
    <definedName name="____Grp16" hidden="1">{#N/A,#N/A,FALSE,"PMTABB";#N/A,#N/A,FALSE,"PMTABB"}</definedName>
    <definedName name="____mbc2" localSheetId="5" hidden="1">{#N/A,#N/A,FALSE,"QC REVIEW"}</definedName>
    <definedName name="____mbc2" hidden="1">{#N/A,#N/A,FALSE,"QC REVIEW"}</definedName>
    <definedName name="____NAV1">#REF!</definedName>
    <definedName name="____NSO2" localSheetId="5" hidden="1">{"'Sheet1'!$L$16"}</definedName>
    <definedName name="____NSO2" hidden="1">{"'Sheet1'!$L$16"}</definedName>
    <definedName name="____PR1" localSheetId="5" hidden="1">{#N/A,#N/A,FALSE,"QC REVIEW"}</definedName>
    <definedName name="____PR1" hidden="1">{#N/A,#N/A,FALSE,"QC REVIEW"}</definedName>
    <definedName name="____pr11" localSheetId="5" hidden="1">{#N/A,#N/A,FALSE,"QC REVIEW"}</definedName>
    <definedName name="____pr11" hidden="1">{#N/A,#N/A,FALSE,"QC REVIEW"}</definedName>
    <definedName name="____pr2" localSheetId="5" hidden="1">{#N/A,#N/A,FALSE,"QC REVIEW"}</definedName>
    <definedName name="____pr2" hidden="1">{#N/A,#N/A,FALSE,"QC REVIEW"}</definedName>
    <definedName name="____pr3" localSheetId="5" hidden="1">{#N/A,#N/A,FALSE,"QC REVIEW"}</definedName>
    <definedName name="____pr3" hidden="1">{#N/A,#N/A,FALSE,"QC REVIEW"}</definedName>
    <definedName name="____pr31" localSheetId="5" hidden="1">{#N/A,#N/A,FALSE,"QC REVIEW"}</definedName>
    <definedName name="____pr31" hidden="1">{#N/A,#N/A,FALSE,"QC REVIEW"}</definedName>
    <definedName name="____pr4" localSheetId="5" hidden="1">{#N/A,#N/A,FALSE,"QC REVIEW"}</definedName>
    <definedName name="____pr4" hidden="1">{#N/A,#N/A,FALSE,"QC REVIEW"}</definedName>
    <definedName name="____pr5" localSheetId="5" hidden="1">{#N/A,#N/A,FALSE,"QC REVIEW"}</definedName>
    <definedName name="____pr5" hidden="1">{#N/A,#N/A,FALSE,"QC REVIEW"}</definedName>
    <definedName name="____prs3" localSheetId="5" hidden="1">{#N/A,#N/A,FALSE,"QC REVIEW"}</definedName>
    <definedName name="____prs3" hidden="1">{#N/A,#N/A,FALSE,"QC REVIEW"}</definedName>
    <definedName name="____prs5" localSheetId="5" hidden="1">{#N/A,#N/A,FALSE,"QC REVIEW"}</definedName>
    <definedName name="____prs5" hidden="1">{#N/A,#N/A,FALSE,"QC REVIEW"}</definedName>
    <definedName name="____q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q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q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q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q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q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q4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q4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q5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q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__t1" localSheetId="5" hidden="1">{#N/A,#N/A,FALSE,"1996PL";#N/A,#N/A,FALSE,"1997PL";#N/A,#N/A,FALSE,"1998PL";#N/A,#N/A,FALSE,"1999PL"}</definedName>
    <definedName name="____t1" hidden="1">{#N/A,#N/A,FALSE,"1996PL";#N/A,#N/A,FALSE,"1997PL";#N/A,#N/A,FALSE,"1998PL";#N/A,#N/A,FALSE,"1999PL"}</definedName>
    <definedName name="____V2" localSheetId="5" hidden="1">{#N/A,#N/A,FALSE,"Tabl. A1";#N/A,#N/A,FALSE,"Tabl. A1 b";#N/A,#N/A,FALSE,"Tabl. A2";#N/A,#N/A,FALSE,"Tabl. A2-1";#N/A,#N/A,FALSE,"Tabl. A2-2"}</definedName>
    <definedName name="____V2" hidden="1">{#N/A,#N/A,FALSE,"Tabl. A1";#N/A,#N/A,FALSE,"Tabl. A1 b";#N/A,#N/A,FALSE,"Tabl. A2";#N/A,#N/A,FALSE,"Tabl. A2-1";#N/A,#N/A,FALSE,"Tabl. A2-2"}</definedName>
    <definedName name="____xx1" localSheetId="5" hidden="1">{#N/A,#N/A,FALSE,"CMN_FE"}</definedName>
    <definedName name="____xx1" hidden="1">{#N/A,#N/A,FALSE,"CMN_FE"}</definedName>
    <definedName name="___a1" localSheetId="5">{#N/A,#N/A,FALSE,"John TTL";#N/A,#N/A,FALSE,"BANKCARD ADM";#N/A,#N/A,FALSE,"BANKCARD MKT TTL";#N/A,#N/A,FALSE,"CARDPHONE CENTER";#N/A,#N/A,FALSE,"CCSI NEW APP";#N/A,#N/A,FALSE,"BANKCARD CREDIT";#N/A,#N/A,FALSE,"CCSI OPS";#N/A,#N/A,FALSE,"card other";#N/A,#N/A,FALSE,"co brand"}</definedName>
    <definedName name="___a1">{#N/A,#N/A,FALSE,"John TTL";#N/A,#N/A,FALSE,"BANKCARD ADM";#N/A,#N/A,FALSE,"BANKCARD MKT TTL";#N/A,#N/A,FALSE,"CARDPHONE CENTER";#N/A,#N/A,FALSE,"CCSI NEW APP";#N/A,#N/A,FALSE,"BANKCARD CREDIT";#N/A,#N/A,FALSE,"CCSI OPS";#N/A,#N/A,FALSE,"card other";#N/A,#N/A,FALSE,"co brand"}</definedName>
    <definedName name="___A11" localSheetId="5" hidden="1">{#N/A,#N/A,FALSE,"Umsatz 99";#N/A,#N/A,FALSE,"ER 99 "}</definedName>
    <definedName name="___A11" hidden="1">{#N/A,#N/A,FALSE,"Umsatz 99";#N/A,#N/A,FALSE,"ER 99 "}</definedName>
    <definedName name="___aaa1" localSheetId="5" hidden="1">{#N/A,#N/A,FALSE,"Model";#N/A,#N/A,FALSE,"Division"}</definedName>
    <definedName name="___aaa1" hidden="1">{#N/A,#N/A,FALSE,"Model";#N/A,#N/A,FALSE,"Division"}</definedName>
    <definedName name="___add3">#REF!</definedName>
    <definedName name="___add4">#REF!</definedName>
    <definedName name="___add5">#REF!</definedName>
    <definedName name="___add6">#REF!</definedName>
    <definedName name="___add7">#REF!</definedName>
    <definedName name="___add8">#REF!</definedName>
    <definedName name="___add9">#REF!</definedName>
    <definedName name="___AT1" localSheetId="5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AT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AT2" localSheetId="5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___AT2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___AT3" localSheetId="5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AT3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b6" localSheetId="5">{0;0;0;0;1;#N/A;0;0;0.3;0.3;2;FALSE;FALSE;FALSE;FALSE;FALSE;#N/A;1;100;#N/A;#N/A;"";""}</definedName>
    <definedName name="___b6">{0;0;0;0;1;#N/A;0;0;0.3;0.3;2;FALSE;FALSE;FALSE;FALSE;FALSE;#N/A;1;100;#N/A;#N/A;"";""}</definedName>
    <definedName name="___BSM1999">#REF!</definedName>
    <definedName name="___BSM2000">#REF!</definedName>
    <definedName name="___BSM2001">#REF!</definedName>
    <definedName name="___BSM2002">#REF!</definedName>
    <definedName name="___c" localSheetId="5" hidden="1">{#N/A,#N/A,FALSE,"Layout Cash Flow"}</definedName>
    <definedName name="___c" hidden="1">{#N/A,#N/A,FALSE,"Layout Cash Flow"}</definedName>
    <definedName name="___D10">#REF!</definedName>
    <definedName name="___D11">#REF!</definedName>
    <definedName name="___D12">#REF!</definedName>
    <definedName name="___D123" localSheetId="5" hidden="1">{#N/A,#N/A,TRUE,"Staffnos &amp; cost"}</definedName>
    <definedName name="___D123" hidden="1">{#N/A,#N/A,TRUE,"Staffnos &amp; cost"}</definedName>
    <definedName name="___D13">#REF!</definedName>
    <definedName name="___D14">#REF!</definedName>
    <definedName name="___D15">#REF!</definedName>
    <definedName name="___D16">#REF!</definedName>
    <definedName name="___D17">#REF!</definedName>
    <definedName name="___D18">#REF!</definedName>
    <definedName name="___D19">#REF!</definedName>
    <definedName name="___D2">#REF!</definedName>
    <definedName name="___D20">#REF!</definedName>
    <definedName name="___D21">#REF!</definedName>
    <definedName name="___D22">#REF!</definedName>
    <definedName name="___D23">#REF!</definedName>
    <definedName name="___D24">#REF!</definedName>
    <definedName name="___D25">#REF!</definedName>
    <definedName name="___D26">#REF!</definedName>
    <definedName name="___D27">#REF!</definedName>
    <definedName name="___D28">#REF!</definedName>
    <definedName name="___D3">#REF!</definedName>
    <definedName name="___D31">#REF!</definedName>
    <definedName name="___D33">#REF!</definedName>
    <definedName name="___D34">#REF!</definedName>
    <definedName name="___D35">#REF!</definedName>
    <definedName name="___D36">#REF!</definedName>
    <definedName name="___D37">#REF!</definedName>
    <definedName name="___D38">#REF!</definedName>
    <definedName name="___D4">#REF!</definedName>
    <definedName name="___D5">#REF!</definedName>
    <definedName name="___D6">#REF!</definedName>
    <definedName name="___D7">#REF!</definedName>
    <definedName name="___D8">#REF!</definedName>
    <definedName name="___D9">#REF!</definedName>
    <definedName name="___e3" localSheetId="5">{0;0;0;0;1;1;0;0;0;0;2;FALSE;FALSE;FALSE;FALSE;FALSE;#N/A;1;#N/A;1;1;"";""}</definedName>
    <definedName name="___e3">{0;0;0;0;1;1;0;0;0;0;2;FALSE;FALSE;FALSE;FALSE;FALSE;#N/A;1;#N/A;1;1;"";""}</definedName>
    <definedName name="___EC3" localSheetId="5" hidden="1">{#N/A,#N/A,FALSE,"QC REVIEW"}</definedName>
    <definedName name="___EC3" hidden="1">{#N/A,#N/A,FALSE,"QC REVIEW"}</definedName>
    <definedName name="___f3" localSheetId="5" hidden="1">{#N/A,#N/A,FALSE,"Aging Summary";#N/A,#N/A,FALSE,"Ratio Analysis";#N/A,#N/A,FALSE,"Test 120 Day Accts";#N/A,#N/A,FALSE,"Tickmarks"}</definedName>
    <definedName name="___f3" hidden="1">{#N/A,#N/A,FALSE,"Aging Summary";#N/A,#N/A,FALSE,"Ratio Analysis";#N/A,#N/A,FALSE,"Test 120 Day Accts";#N/A,#N/A,FALSE,"Tickmarks"}</definedName>
    <definedName name="___f4" localSheetId="5" hidden="1">{#N/A,#N/A,FALSE,"Aging Summary";#N/A,#N/A,FALSE,"Ratio Analysis";#N/A,#N/A,FALSE,"Test 120 Day Accts";#N/A,#N/A,FALSE,"Tickmarks"}</definedName>
    <definedName name="___f4" hidden="1">{#N/A,#N/A,FALSE,"Aging Summary";#N/A,#N/A,FALSE,"Ratio Analysis";#N/A,#N/A,FALSE,"Test 120 Day Accts";#N/A,#N/A,FALSE,"Tickmarks"}</definedName>
    <definedName name="___fy97" localSheetId="5" hidden="1">{#N/A,#N/A,FALSE,"FY97";#N/A,#N/A,FALSE,"FY98";#N/A,#N/A,FALSE,"FY99";#N/A,#N/A,FALSE,"FY00";#N/A,#N/A,FALSE,"FY01"}</definedName>
    <definedName name="___fy97" hidden="1">{#N/A,#N/A,FALSE,"FY97";#N/A,#N/A,FALSE,"FY98";#N/A,#N/A,FALSE,"FY99";#N/A,#N/A,FALSE,"FY00";#N/A,#N/A,FALSE,"FY01"}</definedName>
    <definedName name="___g1" localSheetId="5" hidden="1">{"'August 2000'!$A$1:$J$101"}</definedName>
    <definedName name="___g1" hidden="1">{"'August 2000'!$A$1:$J$101"}</definedName>
    <definedName name="___Grp16" localSheetId="5" hidden="1">{#N/A,#N/A,FALSE,"PMTABB";#N/A,#N/A,FALSE,"PMTABB"}</definedName>
    <definedName name="___Grp16" hidden="1">{#N/A,#N/A,FALSE,"PMTABB";#N/A,#N/A,FALSE,"PMTABB"}</definedName>
    <definedName name="___k8" localSheetId="5">{0;0;0;0;1;#N/A;0.25;0.25;0.5;0.25;2;TRUE;FALSE;FALSE;FALSE;FALSE;#N/A;1;75;#N/A;#N/A;"";"Page &amp;P of &amp;N"}</definedName>
    <definedName name="___k8">{0;0;0;0;1;#N/A;0.25;0.25;0.5;0.25;2;TRUE;FALSE;FALSE;FALSE;FALSE;#N/A;1;75;#N/A;#N/A;"";"Page &amp;P of &amp;N"}</definedName>
    <definedName name="___m7" localSheetId="5">{0;0;0;0;1;#N/A;0;0;0.3;0.3;2;FALSE;FALSE;FALSE;FALSE;FALSE;#N/A;1;96;#N/A;#N/A;"";""}</definedName>
    <definedName name="___m7">{0;0;0;0;1;#N/A;0;0;0.3;0.3;2;FALSE;FALSE;FALSE;FALSE;FALSE;#N/A;1;96;#N/A;#N/A;"";""}</definedName>
    <definedName name="___mbc2" localSheetId="5" hidden="1">{#N/A,#N/A,FALSE,"QC REVIEW"}</definedName>
    <definedName name="___mbc2" hidden="1">{#N/A,#N/A,FALSE,"QC REVIEW"}</definedName>
    <definedName name="___NAV1">#REF!</definedName>
    <definedName name="___new1" localSheetId="5" hidden="1">{"letter",#N/A,FALSE,"Letter";"amort",#N/A,FALSE,"Amort"}</definedName>
    <definedName name="___new1" hidden="1">{"letter",#N/A,FALSE,"Letter";"amort",#N/A,FALSE,"Amort"}</definedName>
    <definedName name="___NSO2" localSheetId="5" hidden="1">{"'Sheet1'!$L$16"}</definedName>
    <definedName name="___NSO2" hidden="1">{"'Sheet1'!$L$16"}</definedName>
    <definedName name="___PR1" localSheetId="5" hidden="1">{#N/A,#N/A,FALSE,"QC REVIEW"}</definedName>
    <definedName name="___PR1" hidden="1">{#N/A,#N/A,FALSE,"QC REVIEW"}</definedName>
    <definedName name="___pr11" localSheetId="5" hidden="1">{#N/A,#N/A,FALSE,"QC REVIEW"}</definedName>
    <definedName name="___pr11" hidden="1">{#N/A,#N/A,FALSE,"QC REVIEW"}</definedName>
    <definedName name="___pr2" localSheetId="5" hidden="1">{#N/A,#N/A,FALSE,"QC REVIEW"}</definedName>
    <definedName name="___pr2" hidden="1">{#N/A,#N/A,FALSE,"QC REVIEW"}</definedName>
    <definedName name="___pr3" localSheetId="5" hidden="1">{#N/A,#N/A,FALSE,"QC REVIEW"}</definedName>
    <definedName name="___pr3" hidden="1">{#N/A,#N/A,FALSE,"QC REVIEW"}</definedName>
    <definedName name="___pr31" localSheetId="5" hidden="1">{#N/A,#N/A,FALSE,"QC REVIEW"}</definedName>
    <definedName name="___pr31" hidden="1">{#N/A,#N/A,FALSE,"QC REVIEW"}</definedName>
    <definedName name="___pr4" localSheetId="5" hidden="1">{#N/A,#N/A,FALSE,"QC REVIEW"}</definedName>
    <definedName name="___pr4" hidden="1">{#N/A,#N/A,FALSE,"QC REVIEW"}</definedName>
    <definedName name="___pr5" localSheetId="5" hidden="1">{#N/A,#N/A,FALSE,"QC REVIEW"}</definedName>
    <definedName name="___pr5" hidden="1">{#N/A,#N/A,FALSE,"QC REVIEW"}</definedName>
    <definedName name="___prs3" localSheetId="5" hidden="1">{#N/A,#N/A,FALSE,"QC REVIEW"}</definedName>
    <definedName name="___prs3" hidden="1">{#N/A,#N/A,FALSE,"QC REVIEW"}</definedName>
    <definedName name="___prs5" localSheetId="5" hidden="1">{#N/A,#N/A,FALSE,"QC REVIEW"}</definedName>
    <definedName name="___prs5" hidden="1">{#N/A,#N/A,FALSE,"QC REVIEW"}</definedName>
    <definedName name="___q1" localSheetId="5">{0;0;0;0;1;#N/A;0;0;0.3;0.3;2;FALSE;FALSE;FALSE;FALSE;FALSE;#N/A;1;#N/A;1;1;"";""}</definedName>
    <definedName name="___q1">{0;0;0;0;1;#N/A;0;0;0.3;0.3;2;FALSE;FALSE;FALSE;FALSE;FALSE;#N/A;1;#N/A;1;1;"";""}</definedName>
    <definedName name="___r" localSheetId="5" hidden="1">{"consolidated",#N/A,FALSE,"Sheet1";"cms",#N/A,FALSE,"Sheet1";"fse",#N/A,FALSE,"Sheet1"}</definedName>
    <definedName name="___r" hidden="1">{"consolidated",#N/A,FALSE,"Sheet1";"cms",#N/A,FALSE,"Sheet1";"fse",#N/A,FALSE,"Sheet1"}</definedName>
    <definedName name="___t1" localSheetId="5" hidden="1">{#N/A,#N/A,FALSE,"1996PL";#N/A,#N/A,FALSE,"1997PL";#N/A,#N/A,FALSE,"1998PL";#N/A,#N/A,FALSE,"1999PL"}</definedName>
    <definedName name="___t1" hidden="1">{#N/A,#N/A,FALSE,"1996PL";#N/A,#N/A,FALSE,"1997PL";#N/A,#N/A,FALSE,"1998PL";#N/A,#N/A,FALSE,"1999PL"}</definedName>
    <definedName name="___t5" localSheetId="5">{0;0;0;0;1;#N/A;0.25;0.25;0.5;0.25;2;TRUE;FALSE;FALSE;FALSE;FALSE;#N/A;1;75;#N/A;#N/A;"";""}</definedName>
    <definedName name="___t5">{0;0;0;0;1;#N/A;0.25;0.25;0.5;0.25;2;TRUE;FALSE;FALSE;FALSE;FALSE;#N/A;1;75;#N/A;#N/A;"";""}</definedName>
    <definedName name="___t6" localSheetId="5">{0;0;0;0;1;#N/A;0.25;0.25;0.5;0.25;2;TRUE;FALSE;FALSE;FALSE;FALSE;#N/A;1;75;#N/A;#N/A;"";""}</definedName>
    <definedName name="___t6">{0;0;0;0;1;#N/A;0.25;0.25;0.5;0.25;2;TRUE;FALSE;FALSE;FALSE;FALSE;#N/A;1;75;#N/A;#N/A;"";""}</definedName>
    <definedName name="___u78" localSheetId="5">{0;0;0;0;1;#N/A;0.25;0.25;0.5;0.25;2;TRUE;FALSE;FALSE;FALSE;FALSE;#N/A;1;75;#N/A;#N/A;"";""}</definedName>
    <definedName name="___u78">{0;0;0;0;1;#N/A;0.25;0.25;0.5;0.25;2;TRUE;FALSE;FALSE;FALSE;FALSE;#N/A;1;75;#N/A;#N/A;"";""}</definedName>
    <definedName name="___w2" localSheetId="5">{0;0;0;0;1;1;0;0;0;0;2;FALSE;FALSE;FALSE;FALSE;FALSE;#N/A;1;#N/A;1;1;"";""}</definedName>
    <definedName name="___w2">{0;0;0;0;1;1;0;0;0;0;2;FALSE;FALSE;FALSE;FALSE;FALSE;#N/A;1;#N/A;1;1;"";""}</definedName>
    <definedName name="___wrn1" localSheetId="5" hidden="1">{#N/A,#N/A,FALSE,"DCF";#N/A,#N/A,FALSE,"WACC";#N/A,#N/A,FALSE,"Sales_EBIT";#N/A,#N/A,FALSE,"Capex_Depreciation";#N/A,#N/A,FALSE,"WC";#N/A,#N/A,FALSE,"Interest";#N/A,#N/A,FALSE,"Assumptions"}</definedName>
    <definedName name="___wrn1" hidden="1">{#N/A,#N/A,FALSE,"DCF";#N/A,#N/A,FALSE,"WACC";#N/A,#N/A,FALSE,"Sales_EBIT";#N/A,#N/A,FALSE,"Capex_Depreciation";#N/A,#N/A,FALSE,"WC";#N/A,#N/A,FALSE,"Interest";#N/A,#N/A,FALSE,"Assumptions"}</definedName>
    <definedName name="___wrn3" localSheetId="5" hidden="1">{#N/A,#N/A,FALSE,"ASSUMPTIONS";#N/A,#N/A,FALSE,"Valuation Summary";"page1",#N/A,FALSE,"PRESENTATION";"page2",#N/A,FALSE,"PRESENTATION";#N/A,#N/A,FALSE,"ORIGINAL_ROLLBACK"}</definedName>
    <definedName name="___wrn3" hidden="1">{#N/A,#N/A,FALSE,"ASSUMPTIONS";#N/A,#N/A,FALSE,"Valuation Summary";"page1",#N/A,FALSE,"PRESENTATION";"page2",#N/A,FALSE,"PRESENTATION";#N/A,#N/A,FALSE,"ORIGINAL_ROLLBACK"}</definedName>
    <definedName name="___xx1" localSheetId="5" hidden="1">{#N/A,#N/A,FALSE,"CMN_FE"}</definedName>
    <definedName name="___xx1" hidden="1">{#N/A,#N/A,FALSE,"CMN_FE"}</definedName>
    <definedName name="___y7" localSheetId="5">{0;0;0;0;1;1;0.25;0.25;0.75;0.25;2;FALSE;FALSE;FALSE;FALSE;FALSE;#N/A;1;75;#N/A;#N/A;"";""}</definedName>
    <definedName name="___y7">{0;0;0;0;1;1;0.25;0.25;0.75;0.25;2;FALSE;FALSE;FALSE;FALSE;FALSE;#N/A;1;75;#N/A;#N/A;"";""}</definedName>
    <definedName name="__123Graph_A" hidden="1">#REF!</definedName>
    <definedName name="__123Graph_ACAD" hidden="1">#REF!</definedName>
    <definedName name="__123Graph_ACAD1" hidden="1">#REF!</definedName>
    <definedName name="__123Graph_ACAD2" hidden="1">#REF!</definedName>
    <definedName name="__123Graph_ACHART1" hidden="1">#REF!</definedName>
    <definedName name="__123Graph_ACHART2" hidden="1">#REF!</definedName>
    <definedName name="__123Graph_ACOL" hidden="1">#REF!</definedName>
    <definedName name="__123Graph_ACOL2" hidden="1">#REF!</definedName>
    <definedName name="__123Graph_ACOL3" hidden="1">#REF!</definedName>
    <definedName name="__123Graph_ACURRENT" hidden="1">#REF!</definedName>
    <definedName name="__123Graph_ACYCLICALITY" hidden="1">#REF!</definedName>
    <definedName name="__123Graph_ALOWCOST" hidden="1">#REF!</definedName>
    <definedName name="__123Graph_AMM" hidden="1">#REF!</definedName>
    <definedName name="__123Graph_APREMIUM" hidden="1">#REF!</definedName>
    <definedName name="__123Graph_ATOTSUBS" hidden="1">#REF!</definedName>
    <definedName name="__123Graph_B" hidden="1">#REF!</definedName>
    <definedName name="__123Graph_BCAD" hidden="1">#REF!</definedName>
    <definedName name="__123Graph_BCAD1" hidden="1">#REF!</definedName>
    <definedName name="__123Graph_BCAD2" hidden="1">#REF!</definedName>
    <definedName name="__123Graph_BCHART1" hidden="1">#REF!</definedName>
    <definedName name="__123Graph_BCHART2" hidden="1">#REF!</definedName>
    <definedName name="__123Graph_BCOL" hidden="1">#REF!</definedName>
    <definedName name="__123Graph_BCOL2" hidden="1">#REF!</definedName>
    <definedName name="__123Graph_BCOL3" hidden="1">#REF!</definedName>
    <definedName name="__123Graph_BCurrent" hidden="1">#N/A</definedName>
    <definedName name="__123Graph_BLOWCOST" hidden="1">#REF!</definedName>
    <definedName name="__123Graph_BMM" hidden="1">#REF!</definedName>
    <definedName name="__123Graph_BPREMIUM" hidden="1">#REF!</definedName>
    <definedName name="__123Graph_BTOTSUBS" hidden="1">#REF!</definedName>
    <definedName name="__123Graph_C" hidden="1">#REF!</definedName>
    <definedName name="__123Graph_CCAD" hidden="1">#REF!</definedName>
    <definedName name="__123Graph_CCAD1" hidden="1">#REF!</definedName>
    <definedName name="__123Graph_CCAD2" hidden="1">#REF!</definedName>
    <definedName name="__123Graph_CCHART1" hidden="1">#REF!</definedName>
    <definedName name="__123Graph_CCHART2" hidden="1">#REF!</definedName>
    <definedName name="__123Graph_CCOL" hidden="1">#REF!</definedName>
    <definedName name="__123Graph_CCOL2" hidden="1">#REF!</definedName>
    <definedName name="__123Graph_CCOL3" hidden="1">#REF!</definedName>
    <definedName name="__123Graph_CCurrent" hidden="1">#N/A</definedName>
    <definedName name="__123Graph_D" hidden="1">#REF!</definedName>
    <definedName name="__123Graph_DCAD" hidden="1">#REF!</definedName>
    <definedName name="__123Graph_DCAD1" hidden="1">#REF!</definedName>
    <definedName name="__123Graph_DCAD2" hidden="1">#REF!</definedName>
    <definedName name="__123Graph_DCHART1" hidden="1">#REF!</definedName>
    <definedName name="__123Graph_DCHART2" hidden="1">#REF!</definedName>
    <definedName name="__123Graph_DCOL" hidden="1">#REF!</definedName>
    <definedName name="__123Graph_DCOL2" hidden="1">#REF!</definedName>
    <definedName name="__123Graph_DCOL3" hidden="1">#REF!</definedName>
    <definedName name="__123Graph_DCurrent" hidden="1">#N/A</definedName>
    <definedName name="__123Graph_E" hidden="1">#REF!</definedName>
    <definedName name="__123Graph_ECAD" hidden="1">#REF!</definedName>
    <definedName name="__123Graph_ECAD1" hidden="1">#REF!</definedName>
    <definedName name="__123Graph_ECAD2" hidden="1">#REF!</definedName>
    <definedName name="__123Graph_ECHART1" hidden="1">#REF!</definedName>
    <definedName name="__123Graph_ECHART2" hidden="1">#REF!</definedName>
    <definedName name="__123Graph_ECOL" hidden="1">#REF!</definedName>
    <definedName name="__123Graph_ECOL2" hidden="1">#REF!</definedName>
    <definedName name="__123Graph_ECOL3" hidden="1">#REF!</definedName>
    <definedName name="__123Graph_ECURRENT" hidden="1">#REF!</definedName>
    <definedName name="__123Graph_F" hidden="1">#REF!</definedName>
    <definedName name="__123Graph_FCAD2" hidden="1">#REF!</definedName>
    <definedName name="__123Graph_FCHART1" hidden="1">#REF!</definedName>
    <definedName name="__123Graph_FCHART2" hidden="1">#REF!</definedName>
    <definedName name="__123Graph_FCOL3" hidden="1">#REF!</definedName>
    <definedName name="__123Graph_FCURRENT" hidden="1">#REF!</definedName>
    <definedName name="__123Graph_X" hidden="1">#REF!</definedName>
    <definedName name="__123Graph_XCAD" hidden="1">#REF!</definedName>
    <definedName name="__123Graph_XCAD1" hidden="1">#REF!</definedName>
    <definedName name="__123Graph_XCAD2" hidden="1">#REF!</definedName>
    <definedName name="__123Graph_XCHART1" hidden="1">#REF!</definedName>
    <definedName name="__123Graph_XCHART2" hidden="1">#REF!</definedName>
    <definedName name="__123Graph_XCOL" hidden="1">#REF!</definedName>
    <definedName name="__123Graph_XCOL2" hidden="1">#REF!</definedName>
    <definedName name="__123Graph_XCOL3" hidden="1">#REF!</definedName>
    <definedName name="__123Graph_XCURRENT" hidden="1">#REF!</definedName>
    <definedName name="__123Graph_XCYCLICALITY" hidden="1">#REF!</definedName>
    <definedName name="__123Graph_XLOWCOST" hidden="1">#REF!</definedName>
    <definedName name="__123Graph_XPENETRATION" hidden="1">#REF!</definedName>
    <definedName name="__123Graph_XPREMIUM" hidden="1">#REF!</definedName>
    <definedName name="__123Graph_XTOTSUBS" hidden="1">#REF!</definedName>
    <definedName name="__a1" localSheetId="5" hidden="1">{#N/A,#N/A,FALSE,"Pharm";#N/A,#N/A,FALSE,"WWCM"}</definedName>
    <definedName name="__a1" hidden="1">{#N/A,#N/A,FALSE,"Pharm";#N/A,#N/A,FALSE,"WWCM"}</definedName>
    <definedName name="__A11" localSheetId="5" hidden="1">{#N/A,#N/A,FALSE,"Umsatz 99";#N/A,#N/A,FALSE,"ER 99 "}</definedName>
    <definedName name="__A11" hidden="1">{#N/A,#N/A,FALSE,"Umsatz 99";#N/A,#N/A,FALSE,"ER 99 "}</definedName>
    <definedName name="__a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a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a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a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a4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a4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a5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a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a6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a6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a7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a7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a8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a8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aaa1" localSheetId="5" hidden="1">{#N/A,#N/A,FALSE,"REPORT"}</definedName>
    <definedName name="__aaa1" hidden="1">{#N/A,#N/A,FALSE,"REPORT"}</definedName>
    <definedName name="__aas1" localSheetId="5" hidden="1">{#N/A,#N/A,FALSE,"REPORT"}</definedName>
    <definedName name="__aas1" hidden="1">{#N/A,#N/A,FALSE,"REPORT"}</definedName>
    <definedName name="__ACS2000" localSheetId="5" hidden="1">{#N/A,#N/A,FALSE,"REPORT"}</definedName>
    <definedName name="__ACS2000" hidden="1">{#N/A,#N/A,FALSE,"REPORT"}</definedName>
    <definedName name="__Actuals_for_total_of_12_Time_selections_Ledger_1" hidden="1">#REF!</definedName>
    <definedName name="__ad1" localSheetId="5" hidden="1">{#N/A,#N/A,FALSE,"Status of Projects";#N/A,#N/A,FALSE,"CEA-TEC";#N/A,#N/A,FALSE,"U-Constr.";#N/A,#N/A,FALSE,"summary";#N/A,#N/A,FALSE,"PPP-3 yrs"}</definedName>
    <definedName name="__ad1" hidden="1">{#N/A,#N/A,FALSE,"Status of Projects";#N/A,#N/A,FALSE,"CEA-TEC";#N/A,#N/A,FALSE,"U-Constr.";#N/A,#N/A,FALSE,"summary";#N/A,#N/A,FALSE,"PPP-3 yrs"}</definedName>
    <definedName name="__add3">#REF!</definedName>
    <definedName name="__add4">#REF!</definedName>
    <definedName name="__add5">#REF!</definedName>
    <definedName name="__add6">#REF!</definedName>
    <definedName name="__add7">#REF!</definedName>
    <definedName name="__add8">#REF!</definedName>
    <definedName name="__add9">#REF!</definedName>
    <definedName name="__AT1" localSheetId="5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AT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AT2" localSheetId="5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__AT2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__AT3" localSheetId="5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AT3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b111" localSheetId="5" hidden="1">{#N/A,#N/A,FALSE,"Pharm";#N/A,#N/A,FALSE,"WWCM"}</definedName>
    <definedName name="__b111" hidden="1">{#N/A,#N/A,FALSE,"Pharm";#N/A,#N/A,FALSE,"WWCM"}</definedName>
    <definedName name="__b1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b1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b16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b16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b17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b17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b19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b19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b4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b4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b5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b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b6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b6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b7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b7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BSM1999">#REF!</definedName>
    <definedName name="__BSM2000">#REF!</definedName>
    <definedName name="__BSM2001">#REF!</definedName>
    <definedName name="__BSM2002">#REF!</definedName>
    <definedName name="__c" localSheetId="5" hidden="1">{#N/A,#N/A,FALSE,"Layout Cash Flow"}</definedName>
    <definedName name="__c" hidden="1">{#N/A,#N/A,FALSE,"Layout Cash Flow"}</definedName>
    <definedName name="__cb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cb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CVD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CVD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CVD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CVD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10">#REF!</definedName>
    <definedName name="__D11">#REF!</definedName>
    <definedName name="__D12">#REF!</definedName>
    <definedName name="__D123" localSheetId="5" hidden="1">{#N/A,#N/A,TRUE,"Staffnos &amp; cost"}</definedName>
    <definedName name="__D123" hidden="1">{#N/A,#N/A,TRUE,"Staffnos &amp; cost"}</definedName>
    <definedName name="__D13">#REF!</definedName>
    <definedName name="__D14">#REF!</definedName>
    <definedName name="__D15">#REF!</definedName>
    <definedName name="__D16">#REF!</definedName>
    <definedName name="__D17">#REF!</definedName>
    <definedName name="__D18">#REF!</definedName>
    <definedName name="__D19">#REF!</definedName>
    <definedName name="__D2">#REF!</definedName>
    <definedName name="__d2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2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20">#REF!</definedName>
    <definedName name="__D21">#REF!</definedName>
    <definedName name="__D22">#REF!</definedName>
    <definedName name="__D23">#REF!</definedName>
    <definedName name="__D24">#REF!</definedName>
    <definedName name="__D25">#REF!</definedName>
    <definedName name="__D26">#REF!</definedName>
    <definedName name="__D27">#REF!</definedName>
    <definedName name="__D28">#REF!</definedName>
    <definedName name="__D3">#REF!</definedName>
    <definedName name="__d3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3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31">#REF!</definedName>
    <definedName name="__D33">#REF!</definedName>
    <definedName name="__D34">#REF!</definedName>
    <definedName name="__D35">#REF!</definedName>
    <definedName name="__D36">#REF!</definedName>
    <definedName name="__D37">#REF!</definedName>
    <definedName name="__D38">#REF!</definedName>
    <definedName name="__D4">#REF!</definedName>
    <definedName name="__d4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4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5">#REF!</definedName>
    <definedName name="__d5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5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6">#REF!</definedName>
    <definedName name="__d6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6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7">#REF!</definedName>
    <definedName name="__d7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7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8">#REF!</definedName>
    <definedName name="__d8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8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9">#REF!</definedName>
    <definedName name="__DAT13">#REF!</definedName>
    <definedName name="__dcf1" hidden="1">#REF!</definedName>
    <definedName name="__dd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d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d1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d1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d1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d1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d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d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d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d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d4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d4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d8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dd8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10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10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1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1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1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1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1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1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14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14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15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1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16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16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4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4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5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6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6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7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7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8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8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9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9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EC3" localSheetId="5" hidden="1">{#N/A,#N/A,FALSE,"QC REVIEW"}</definedName>
    <definedName name="__EC3" hidden="1">{#N/A,#N/A,FALSE,"QC REVIEW"}</definedName>
    <definedName name="__f3" localSheetId="5" hidden="1">{#N/A,#N/A,FALSE,"Aging Summary";#N/A,#N/A,FALSE,"Ratio Analysis";#N/A,#N/A,FALSE,"Test 120 Day Accts";#N/A,#N/A,FALSE,"Tickmarks"}</definedName>
    <definedName name="__f3" hidden="1">{#N/A,#N/A,FALSE,"Aging Summary";#N/A,#N/A,FALSE,"Ratio Analysis";#N/A,#N/A,FALSE,"Test 120 Day Accts";#N/A,#N/A,FALSE,"Tickmarks"}</definedName>
    <definedName name="__f4" localSheetId="5" hidden="1">{#N/A,#N/A,FALSE,"Aging Summary";#N/A,#N/A,FALSE,"Ratio Analysis";#N/A,#N/A,FALSE,"Test 120 Day Accts";#N/A,#N/A,FALSE,"Tickmarks"}</definedName>
    <definedName name="__f4" hidden="1">{#N/A,#N/A,FALSE,"Aging Summary";#N/A,#N/A,FALSE,"Ratio Analysis";#N/A,#N/A,FALSE,"Test 120 Day Accts";#N/A,#N/A,FALSE,"Tickmarks"}</definedName>
    <definedName name="__FDS_HYPERLINK_TOGGLE_STATE__" hidden="1">"ON"</definedName>
    <definedName name="__FDS_UNIQUE_RANGE_ID_GENERATOR_COUNTER" hidden="1">1</definedName>
    <definedName name="__FDS_USED_FOR_REUSING_RANGE_IDS_RECYCLE" localSheetId="5" hidden="1">{152,168,338,189,173,195,158,390,7,11,232,378,159,175,261,183,177,129,8,155,265,394,57}</definedName>
    <definedName name="__FDS_USED_FOR_REUSING_RANGE_IDS_RECYCLE" hidden="1">{152,168,338,189,173,195,158,390,7,11,232,378,159,175,261,183,177,129,8,155,265,394,57}</definedName>
    <definedName name="__fy97" localSheetId="5" hidden="1">{#N/A,#N/A,FALSE,"FY97";#N/A,#N/A,FALSE,"FY98";#N/A,#N/A,FALSE,"FY99";#N/A,#N/A,FALSE,"FY00";#N/A,#N/A,FALSE,"FY01"}</definedName>
    <definedName name="__fy97" hidden="1">{#N/A,#N/A,FALSE,"FY97";#N/A,#N/A,FALSE,"FY98";#N/A,#N/A,FALSE,"FY99";#N/A,#N/A,FALSE,"FY00";#N/A,#N/A,FALSE,"FY01"}</definedName>
    <definedName name="__g1" localSheetId="5" hidden="1">{"'August 2000'!$A$1:$J$101"}</definedName>
    <definedName name="__g1" hidden="1">{"'August 2000'!$A$1:$J$101"}</definedName>
    <definedName name="__Grp16" localSheetId="5" hidden="1">{#N/A,#N/A,FALSE,"PMTABB";#N/A,#N/A,FALSE,"PMTABB"}</definedName>
    <definedName name="__Grp16" hidden="1">{#N/A,#N/A,FALSE,"PMTABB";#N/A,#N/A,FALSE,"PMTABB"}</definedName>
    <definedName name="__IntlFixup" hidden="1">TRUE</definedName>
    <definedName name="__key1" hidden="1">#REF!</definedName>
    <definedName name="__mbc2" localSheetId="5" hidden="1">{#N/A,#N/A,FALSE,"QC REVIEW"}</definedName>
    <definedName name="__mbc2" hidden="1">{#N/A,#N/A,FALSE,"QC REVIEW"}</definedName>
    <definedName name="__NAV1">#REF!</definedName>
    <definedName name="__new1" localSheetId="5" hidden="1">{"letter",#N/A,FALSE,"Letter";"amort",#N/A,FALSE,"Amort"}</definedName>
    <definedName name="__new1" hidden="1">{"letter",#N/A,FALSE,"Letter";"amort",#N/A,FALSE,"Amort"}</definedName>
    <definedName name="__NSO2" localSheetId="5" hidden="1">{"'Sheet1'!$L$16"}</definedName>
    <definedName name="__NSO2" hidden="1">{"'Sheet1'!$L$16"}</definedName>
    <definedName name="__PR1" localSheetId="5" hidden="1">{#N/A,#N/A,FALSE,"QC REVIEW"}</definedName>
    <definedName name="__PR1" hidden="1">{#N/A,#N/A,FALSE,"QC REVIEW"}</definedName>
    <definedName name="__pr11" localSheetId="5" hidden="1">{#N/A,#N/A,FALSE,"QC REVIEW"}</definedName>
    <definedName name="__pr11" hidden="1">{#N/A,#N/A,FALSE,"QC REVIEW"}</definedName>
    <definedName name="__pr2" localSheetId="5" hidden="1">{#N/A,#N/A,FALSE,"QC REVIEW"}</definedName>
    <definedName name="__pr2" hidden="1">{#N/A,#N/A,FALSE,"QC REVIEW"}</definedName>
    <definedName name="__pr3" localSheetId="5" hidden="1">{#N/A,#N/A,FALSE,"QC REVIEW"}</definedName>
    <definedName name="__pr3" hidden="1">{#N/A,#N/A,FALSE,"QC REVIEW"}</definedName>
    <definedName name="__pr31" localSheetId="5" hidden="1">{#N/A,#N/A,FALSE,"QC REVIEW"}</definedName>
    <definedName name="__pr31" hidden="1">{#N/A,#N/A,FALSE,"QC REVIEW"}</definedName>
    <definedName name="__pr4" localSheetId="5" hidden="1">{#N/A,#N/A,FALSE,"QC REVIEW"}</definedName>
    <definedName name="__pr4" hidden="1">{#N/A,#N/A,FALSE,"QC REVIEW"}</definedName>
    <definedName name="__pr5" localSheetId="5" hidden="1">{#N/A,#N/A,FALSE,"QC REVIEW"}</definedName>
    <definedName name="__pr5" hidden="1">{#N/A,#N/A,FALSE,"QC REVIEW"}</definedName>
    <definedName name="__prs3" localSheetId="5" hidden="1">{#N/A,#N/A,FALSE,"QC REVIEW"}</definedName>
    <definedName name="__prs3" hidden="1">{#N/A,#N/A,FALSE,"QC REVIEW"}</definedName>
    <definedName name="__prs5" localSheetId="5" hidden="1">{#N/A,#N/A,FALSE,"QC REVIEW"}</definedName>
    <definedName name="__prs5" hidden="1">{#N/A,#N/A,FALSE,"QC REVIEW"}</definedName>
    <definedName name="__q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q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Q2" localSheetId="5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__Q2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__q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q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q4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q4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q5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q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_r" localSheetId="5" hidden="1">{#N/A,#N/A,FALSE,"Pharm";#N/A,#N/A,FALSE,"WWCM"}</definedName>
    <definedName name="__r" hidden="1">{#N/A,#N/A,FALSE,"Pharm";#N/A,#N/A,FALSE,"WWCM"}</definedName>
    <definedName name="__RA1" localSheetId="5" hidden="1">{"'Jan-02'!$F$46:$F$47","'Jan-02'!$F$46:$F$47"}</definedName>
    <definedName name="__RA1" hidden="1">{"'Jan-02'!$F$46:$F$47","'Jan-02'!$F$46:$F$47"}</definedName>
    <definedName name="__SSS1" hidden="1">#REF!</definedName>
    <definedName name="__t1" localSheetId="5" hidden="1">{#N/A,#N/A,FALSE,"1996PL";#N/A,#N/A,FALSE,"1997PL";#N/A,#N/A,FALSE,"1998PL";#N/A,#N/A,FALSE,"1999PL"}</definedName>
    <definedName name="__t1" hidden="1">{#N/A,#N/A,FALSE,"1996PL";#N/A,#N/A,FALSE,"1997PL";#N/A,#N/A,FALSE,"1998PL";#N/A,#N/A,FALSE,"1999PL"}</definedName>
    <definedName name="__tm1" localSheetId="5" hidden="1">{#N/A,#N/A,FALSE,"Pharm";#N/A,#N/A,FALSE,"WWCM"}</definedName>
    <definedName name="__tm1" hidden="1">{#N/A,#N/A,FALSE,"Pharm";#N/A,#N/A,FALSE,"WWCM"}</definedName>
    <definedName name="__V2" localSheetId="5" hidden="1">{#N/A,#N/A,FALSE,"Tabl. A1";#N/A,#N/A,FALSE,"Tabl. A1 b";#N/A,#N/A,FALSE,"Tabl. A2";#N/A,#N/A,FALSE,"Tabl. A2-1";#N/A,#N/A,FALSE,"Tabl. A2-2"}</definedName>
    <definedName name="__V2" hidden="1">{#N/A,#N/A,FALSE,"Tabl. A1";#N/A,#N/A,FALSE,"Tabl. A1 b";#N/A,#N/A,FALSE,"Tabl. A2";#N/A,#N/A,FALSE,"Tabl. A2-1";#N/A,#N/A,FALSE,"Tabl. A2-2"}</definedName>
    <definedName name="__wrn1" localSheetId="5" hidden="1">{#N/A,#N/A,FALSE,"DCF";#N/A,#N/A,FALSE,"WACC";#N/A,#N/A,FALSE,"Sales_EBIT";#N/A,#N/A,FALSE,"Capex_Depreciation";#N/A,#N/A,FALSE,"WC";#N/A,#N/A,FALSE,"Interest";#N/A,#N/A,FALSE,"Assumptions"}</definedName>
    <definedName name="__wrn1" hidden="1">{#N/A,#N/A,FALSE,"DCF";#N/A,#N/A,FALSE,"WACC";#N/A,#N/A,FALSE,"Sales_EBIT";#N/A,#N/A,FALSE,"Capex_Depreciation";#N/A,#N/A,FALSE,"WC";#N/A,#N/A,FALSE,"Interest";#N/A,#N/A,FALSE,"Assumptions"}</definedName>
    <definedName name="__X2" localSheetId="5" hidden="1">{#N/A,#N/A,FALSE,"Other";#N/A,#N/A,FALSE,"Ace";#N/A,#N/A,FALSE,"Derm"}</definedName>
    <definedName name="__X2" hidden="1">{#N/A,#N/A,FALSE,"Other";#N/A,#N/A,FALSE,"Ace";#N/A,#N/A,FALSE,"Derm"}</definedName>
    <definedName name="__xlfn.BAHTTEXT" hidden="1">#NAME?</definedName>
    <definedName name="__xx1" localSheetId="5" hidden="1">{#N/A,#N/A,FALSE,"CMN_FE"}</definedName>
    <definedName name="__xx1" hidden="1">{#N/A,#N/A,FALSE,"CMN_FE"}</definedName>
    <definedName name="_03BX">#REF!</definedName>
    <definedName name="_1__123Graph_ACHART_1" hidden="1">#REF!</definedName>
    <definedName name="_1__wrn.²Ä1­Ó¤ë1_Ü20¤H." localSheetId="5" hidden="1">{#N/A,#N/A,FALSE,"²Ä1­Ó¤ë"}</definedName>
    <definedName name="_1__wrn.²Ä1­Ó¤ë1_Ü20¤H." hidden="1">{#N/A,#N/A,FALSE,"²Ä1­Ó¤ë"}</definedName>
    <definedName name="_10Component_19">"Wholesale Bank"</definedName>
    <definedName name="_112__FDSAUDITLINK__" localSheetId="5" hidden="1">{"fdsup://directions/FAT Viewer?action=UPDATE&amp;creator=factset&amp;DYN_ARGS=TRUE&amp;DOC_NAME=FAT:FQL_AUDITING_CLIENT_TEMPLATE.FAT&amp;display_string=Audit&amp;VAR:KEY=YDWFWZQRYZ&amp;VAR:QUERY=RkZfRUJJVF9PUEVSKExUTVMsMCwwLCwsVVNEKQ==&amp;WINDOW=FIRST_POPUP&amp;HEIGHT=450&amp;WIDTH=450&amp;STAR","T_MAXIMIZED=FALSE&amp;VAR:CALENDAR=US&amp;VAR:SYMBOL=688050&amp;VAR:INDEX=0"}</definedName>
    <definedName name="_112__FDSAUDITLINK__" hidden="1">{"fdsup://directions/FAT Viewer?action=UPDATE&amp;creator=factset&amp;DYN_ARGS=TRUE&amp;DOC_NAME=FAT:FQL_AUDITING_CLIENT_TEMPLATE.FAT&amp;display_string=Audit&amp;VAR:KEY=YDWFWZQRYZ&amp;VAR:QUERY=RkZfRUJJVF9PUEVSKExUTVMsMCwwLCwsVVNEKQ==&amp;WINDOW=FIRST_POPUP&amp;HEIGHT=450&amp;WIDTH=450&amp;STAR","T_MAXIMIZED=FALSE&amp;VAR:CALENDAR=US&amp;VAR:SYMBOL=688050&amp;VAR:INDEX=0"}</definedName>
    <definedName name="_11Component_2">"Consumer Banking"</definedName>
    <definedName name="_120__FDSAUDITLINK__" localSheetId="5" hidden="1">{"fdsup://directions/FAT Viewer?action=UPDATE&amp;creator=factset&amp;DYN_ARGS=TRUE&amp;DOC_NAME=FAT:FQL_AUDITING_CLIENT_TEMPLATE.FAT&amp;display_string=Audit&amp;VAR:KEY=CNWJAHWJWP&amp;VAR:QUERY=RkZfUEJLX0NVUlIoKQ==&amp;WINDOW=FIRST_POPUP&amp;HEIGHT=450&amp;WIDTH=450&amp;START_MAXIMIZED=FALSE&amp;VA","R:CALENDAR=US&amp;VAR:SYMBOL=689714&amp;VAR:INDEX=0"}</definedName>
    <definedName name="_120__FDSAUDITLINK__" hidden="1">{"fdsup://directions/FAT Viewer?action=UPDATE&amp;creator=factset&amp;DYN_ARGS=TRUE&amp;DOC_NAME=FAT:FQL_AUDITING_CLIENT_TEMPLATE.FAT&amp;display_string=Audit&amp;VAR:KEY=CNWJAHWJWP&amp;VAR:QUERY=RkZfUEJLX0NVUlIoKQ==&amp;WINDOW=FIRST_POPUP&amp;HEIGHT=450&amp;WIDTH=450&amp;START_MAXIMIZED=FALSE&amp;VA","R:CALENDAR=US&amp;VAR:SYMBOL=689714&amp;VAR:INDEX=0"}</definedName>
    <definedName name="_123Graph_A" hidden="1">#REF!</definedName>
    <definedName name="_125gRAPH_b" hidden="1">#REF!</definedName>
    <definedName name="_12Component_20">"Wholesale Bank"</definedName>
    <definedName name="_12ff" hidden="1">#REF!</definedName>
    <definedName name="_13Component_21">"Wholesale Bank"</definedName>
    <definedName name="_144__FDSAUDITLINK__" localSheetId="5" hidden="1">{"fdsup://directions/FAT Viewer?action=UPDATE&amp;creator=factset&amp;DYN_ARGS=TRUE&amp;DOC_NAME=FAT:FQL_AUDITING_CLIENT_TEMPLATE.FAT&amp;display_string=Audit&amp;VAR:KEY=CNWJAHWJWP&amp;VAR:QUERY=RkZfUEJLX0NVUlIoKQ==&amp;WINDOW=FIRST_POPUP&amp;HEIGHT=450&amp;WIDTH=450&amp;START_MAXIMIZED=FALSE&amp;VA","R:CALENDAR=US&amp;VAR:SYMBOL=689714&amp;VAR:INDEX=0"}</definedName>
    <definedName name="_144__FDSAUDITLINK__" hidden="1">{"fdsup://directions/FAT Viewer?action=UPDATE&amp;creator=factset&amp;DYN_ARGS=TRUE&amp;DOC_NAME=FAT:FQL_AUDITING_CLIENT_TEMPLATE.FAT&amp;display_string=Audit&amp;VAR:KEY=CNWJAHWJWP&amp;VAR:QUERY=RkZfUEJLX0NVUlIoKQ==&amp;WINDOW=FIRST_POPUP&amp;HEIGHT=450&amp;WIDTH=450&amp;START_MAXIMIZED=FALSE&amp;VA","R:CALENDAR=US&amp;VAR:SYMBOL=689714&amp;VAR:INDEX=0"}</definedName>
    <definedName name="_14Component_22">"Wholesale Bank"</definedName>
    <definedName name="_15Component_23">"Technology"</definedName>
    <definedName name="_160__FDSAUDITLINK__" localSheetId="5" hidden="1">{"fdsup://directions/FAT Viewer?action=UPDATE&amp;creator=factset&amp;DYN_ARGS=TRUE&amp;DOC_NAME=FAT:FQL_AUDITING_CLIENT_TEMPLATE.FAT&amp;display_string=Audit&amp;VAR:KEY=WZEJMZMTMZ&amp;VAR:QUERY=RkZfRUJJVF9PUEVSKExUTVMsMCwwLCwsVVNEKQ==&amp;WINDOW=FIRST_POPUP&amp;HEIGHT=450&amp;WIDTH=450&amp;STAR","T_MAXIMIZED=FALSE&amp;VAR:CALENDAR=US&amp;VAR:SYMBOL=689714&amp;VAR:INDEX=0"}</definedName>
    <definedName name="_160__FDSAUDITLINK__" hidden="1">{"fdsup://directions/FAT Viewer?action=UPDATE&amp;creator=factset&amp;DYN_ARGS=TRUE&amp;DOC_NAME=FAT:FQL_AUDITING_CLIENT_TEMPLATE.FAT&amp;display_string=Audit&amp;VAR:KEY=WZEJMZMTMZ&amp;VAR:QUERY=RkZfRUJJVF9PUEVSKExUTVMsMCwwLCwsVVNEKQ==&amp;WINDOW=FIRST_POPUP&amp;HEIGHT=450&amp;WIDTH=450&amp;STAR","T_MAXIMIZED=FALSE&amp;VAR:CALENDAR=US&amp;VAR:SYMBOL=689714&amp;VAR:INDEX=0"}</definedName>
    <definedName name="_16Component_24">"Technology"</definedName>
    <definedName name="_17Component_25">"Technology"</definedName>
    <definedName name="_18Component_3">"Consumer Banking"</definedName>
    <definedName name="_19Component_4">"Consumer Banking"</definedName>
    <definedName name="_1Component_10">"Wholesale Bank"</definedName>
    <definedName name="_2__123Graph_BCHART_1" hidden="1">#REF!</definedName>
    <definedName name="_2_wrn.²Ä1­Ó¤ë1_Ü20¤H." localSheetId="5" hidden="1">{#N/A,#N/A,FALSE,"²Ä1­Ó¤ë"}</definedName>
    <definedName name="_2_wrn.²Ä1­Ó¤ë1_Ü20¤H." hidden="1">{#N/A,#N/A,FALSE,"²Ä1­Ó¤ë"}</definedName>
    <definedName name="_206__FDSAUDITLINK__" localSheetId="5" hidden="1">{"fdsup://directions/FAT Viewer?action=UPDATE&amp;creator=factset&amp;DYN_ARGS=TRUE&amp;DOC_NAME=FAT:FQL_AUDITING_CLIENT_TEMPLATE.FAT&amp;display_string=Audit&amp;VAR:KEY=GTQXUBWPIZ&amp;VAR:QUERY=RkZfRUJJVERBX09QRVIoTFRNUywwLDAsLCxVU0Qp&amp;WINDOW=FIRST_POPUP&amp;HEIGHT=450&amp;WIDTH=450&amp;STAR","T_MAXIMIZED=FALSE&amp;VAR:CALENDAR=US&amp;VAR:SYMBOL=689714&amp;VAR:INDEX=0"}</definedName>
    <definedName name="_206__FDSAUDITLINK__" hidden="1">{"fdsup://directions/FAT Viewer?action=UPDATE&amp;creator=factset&amp;DYN_ARGS=TRUE&amp;DOC_NAME=FAT:FQL_AUDITING_CLIENT_TEMPLATE.FAT&amp;display_string=Audit&amp;VAR:KEY=GTQXUBWPIZ&amp;VAR:QUERY=RkZfRUJJVERBX09QRVIoTFRNUywwLDAsLCxVU0Qp&amp;WINDOW=FIRST_POPUP&amp;HEIGHT=450&amp;WIDTH=450&amp;STAR","T_MAXIMIZED=FALSE&amp;VAR:CALENDAR=US&amp;VAR:SYMBOL=689714&amp;VAR:INDEX=0"}</definedName>
    <definedName name="_20Component_5">"Consumer Banking"</definedName>
    <definedName name="_21Component_6">"Wholesale Bank"</definedName>
    <definedName name="_22Component_7">"Wholesale Bank"</definedName>
    <definedName name="_23Component_8">"Wholesale Bank"</definedName>
    <definedName name="_24Component_9">"Wholesale Bank"</definedName>
    <definedName name="_274A" localSheetId="5" hidden="1">{#N/A,#N/A,FALSE,"QC REVIEW"}</definedName>
    <definedName name="_274A" hidden="1">{#N/A,#N/A,FALSE,"QC REVIEW"}</definedName>
    <definedName name="_2Component_11">"Wholesale Bank"</definedName>
    <definedName name="_2wrn.²Ä1­Ó¤ë1_Ü20¤H." localSheetId="5" hidden="1">{#N/A,#N/A,FALSE,"²Ä1­Ó¤ë"}</definedName>
    <definedName name="_2wrn.²Ä1­Ó¤ë1_Ü20¤H." hidden="1">{#N/A,#N/A,FALSE,"²Ä1­Ó¤ë"}</definedName>
    <definedName name="_3__123Graph_CCHART_1" hidden="1">#REF!</definedName>
    <definedName name="_353__FDSAUDITLINK__" localSheetId="5" hidden="1">{"fdsup://directions/FAT Viewer?action=UPDATE&amp;creator=factset&amp;DYN_ARGS=TRUE&amp;DOC_NAME=FAT:FQL_AUDITING_CLIENT_TEMPLATE.FAT&amp;display_string=Audit&amp;VAR:KEY=UPIXOFMBWJ&amp;VAR:QUERY=RkZfRUJJVERBX09QRVIoTFRNUywwLDAsLCxVU0Qp&amp;WINDOW=FIRST_POPUP&amp;HEIGHT=450&amp;WIDTH=450&amp;STAR","T_MAXIMIZED=FALSE&amp;VAR:CALENDAR=US&amp;VAR:SYMBOL=688050&amp;VAR:INDEX=0"}</definedName>
    <definedName name="_353__FDSAUDITLINK__" hidden="1">{"fdsup://directions/FAT Viewer?action=UPDATE&amp;creator=factset&amp;DYN_ARGS=TRUE&amp;DOC_NAME=FAT:FQL_AUDITING_CLIENT_TEMPLATE.FAT&amp;display_string=Audit&amp;VAR:KEY=UPIXOFMBWJ&amp;VAR:QUERY=RkZfRUJJVERBX09QRVIoTFRNUywwLDAsLCxVU0Qp&amp;WINDOW=FIRST_POPUP&amp;HEIGHT=450&amp;WIDTH=450&amp;STAR","T_MAXIMIZED=FALSE&amp;VAR:CALENDAR=US&amp;VAR:SYMBOL=688050&amp;VAR:INDEX=0"}</definedName>
    <definedName name="_365_days">"days"</definedName>
    <definedName name="_371__FDSAUDITLINK__" localSheetId="5" hidden="1">{"fdsup://directions/FAT Viewer?action=UPDATE&amp;creator=factset&amp;DYN_ARGS=TRUE&amp;DOC_NAME=FAT:FQL_AUDITING_CLIENT_TEMPLATE.FAT&amp;display_string=Audit&amp;VAR:KEY=PIHMNIPKZC&amp;VAR:QUERY=RkZfRUJJVF9PUEVSKExUTVMsMCwwLCwsVVNEKQ==&amp;WINDOW=FIRST_POPUP&amp;HEIGHT=450&amp;WIDTH=450&amp;STAR","T_MAXIMIZED=FALSE&amp;VAR:CALENDAR=US&amp;VAR:SYMBOL=0&amp;VAR:INDEX=0"}</definedName>
    <definedName name="_371__FDSAUDITLINK__" hidden="1">{"fdsup://directions/FAT Viewer?action=UPDATE&amp;creator=factset&amp;DYN_ARGS=TRUE&amp;DOC_NAME=FAT:FQL_AUDITING_CLIENT_TEMPLATE.FAT&amp;display_string=Audit&amp;VAR:KEY=PIHMNIPKZC&amp;VAR:QUERY=RkZfRUJJVF9PUEVSKExUTVMsMCwwLCwsVVNEKQ==&amp;WINDOW=FIRST_POPUP&amp;HEIGHT=450&amp;WIDTH=450&amp;STAR","T_MAXIMIZED=FALSE&amp;VAR:CALENDAR=US&amp;VAR:SYMBOL=0&amp;VAR:INDEX=0"}</definedName>
    <definedName name="_3Component_12">"Wholesale Bank"</definedName>
    <definedName name="_3wrn.²Ä1­Ó¤ë1_Ü20¤H." localSheetId="5" hidden="1">{#N/A,#N/A,FALSE,"²Ä1­Ó¤ë"}</definedName>
    <definedName name="_3wrn.²Ä1­Ó¤ë1_Ü20¤H." hidden="1">{#N/A,#N/A,FALSE,"²Ä1­Ó¤ë"}</definedName>
    <definedName name="_4__123Graph_DCHART_1" hidden="1">#REF!</definedName>
    <definedName name="_42wrn.²Ä1­Ó¤ë1_Ü20¤H." localSheetId="5" hidden="1">{#N/A,#N/A,FALSE,"²Ä1­Ó¤ë"}</definedName>
    <definedName name="_42wrn.²Ä1­Ó¤ë1_Ü20¤H." hidden="1">{#N/A,#N/A,FALSE,"²Ä1­Ó¤ë"}</definedName>
    <definedName name="_4Component_13">"Wholesale Bank"</definedName>
    <definedName name="_4wrn.²Ä1­Ó¤ë1_Ü20¤H." localSheetId="5" hidden="1">{#N/A,#N/A,FALSE,"²Ä1­Ó¤ë"}</definedName>
    <definedName name="_4wrn.²Ä1­Ó¤ë1_Ü20¤H." hidden="1">{#N/A,#N/A,FALSE,"²Ä1­Ó¤ë"}</definedName>
    <definedName name="_5Component_14">"Wholesale Bank"</definedName>
    <definedName name="_68__FDSAUDITLINK__" localSheetId="5" hidden="1">{"fdsup://directions/FAT Viewer?action=UPDATE&amp;creator=factset&amp;DYN_ARGS=TRUE&amp;DOC_NAME=FAT:FQL_AUDITING_CLIENT_TEMPLATE.FAT&amp;display_string=Audit&amp;VAR:KEY=GTQXUBWPIZ&amp;VAR:QUERY=RkZfRUJJVERBX09QRVIoTFRNUywwLDAsLCxVU0Qp&amp;WINDOW=FIRST_POPUP&amp;HEIGHT=450&amp;WIDTH=450&amp;STAR","T_MAXIMIZED=FALSE&amp;VAR:CALENDAR=US&amp;VAR:SYMBOL=689714&amp;VAR:INDEX=0"}</definedName>
    <definedName name="_68__FDSAUDITLINK__" hidden="1">{"fdsup://directions/FAT Viewer?action=UPDATE&amp;creator=factset&amp;DYN_ARGS=TRUE&amp;DOC_NAME=FAT:FQL_AUDITING_CLIENT_TEMPLATE.FAT&amp;display_string=Audit&amp;VAR:KEY=GTQXUBWPIZ&amp;VAR:QUERY=RkZfRUJJVERBX09QRVIoTFRNUywwLDAsLCxVU0Qp&amp;WINDOW=FIRST_POPUP&amp;HEIGHT=450&amp;WIDTH=450&amp;STAR","T_MAXIMIZED=FALSE&amp;VAR:CALENDAR=US&amp;VAR:SYMBOL=689714&amp;VAR:INDEX=0"}</definedName>
    <definedName name="_6Component_15">"Wholesale Bank"</definedName>
    <definedName name="_7Component_16">"Wholesale Bank"</definedName>
    <definedName name="_8Component_17">"Wholesale Bank"</definedName>
    <definedName name="_8wrn.²Ä1­Ó¤ë1_Ü20¤H." localSheetId="5" hidden="1">{#N/A,#N/A,FALSE,"²Ä1­Ó¤ë"}</definedName>
    <definedName name="_8wrn.²Ä1­Ó¤ë1_Ü20¤H." hidden="1">{#N/A,#N/A,FALSE,"²Ä1­Ó¤ë"}</definedName>
    <definedName name="_9Component_18">"Wholesale Bank"</definedName>
    <definedName name="_a1" localSheetId="5" hidden="1">{#N/A,#N/A,FALSE,"Pharm";#N/A,#N/A,FALSE,"WWCM"}</definedName>
    <definedName name="_a1" hidden="1">{#N/A,#N/A,FALSE,"Pharm";#N/A,#N/A,FALSE,"WWCM"}</definedName>
    <definedName name="_A11" localSheetId="5" hidden="1">{#N/A,#N/A,FALSE,"Umsatz 99";#N/A,#N/A,FALSE,"ER 99 "}</definedName>
    <definedName name="_A11" hidden="1">{#N/A,#N/A,FALSE,"Umsatz 99";#N/A,#N/A,FALSE,"ER 99 "}</definedName>
    <definedName name="_a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a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a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a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a4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a4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a5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a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a6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a6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a7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a7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a8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a8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aaa1" localSheetId="5" hidden="1">{#N/A,#N/A,FALSE,"REPORT"}</definedName>
    <definedName name="_aaa1" hidden="1">{#N/A,#N/A,FALSE,"REPORT"}</definedName>
    <definedName name="_aas1" localSheetId="5" hidden="1">{#N/A,#N/A,FALSE,"REPORT"}</definedName>
    <definedName name="_aas1" hidden="1">{#N/A,#N/A,FALSE,"REPORT"}</definedName>
    <definedName name="_ACS2000" localSheetId="5" hidden="1">{#N/A,#N/A,FALSE,"REPORT"}</definedName>
    <definedName name="_ACS2000" hidden="1">{#N/A,#N/A,FALSE,"REPORT"}</definedName>
    <definedName name="_ad1" localSheetId="5" hidden="1">{#N/A,#N/A,FALSE,"Status of Projects";#N/A,#N/A,FALSE,"CEA-TEC";#N/A,#N/A,FALSE,"U-Constr.";#N/A,#N/A,FALSE,"summary";#N/A,#N/A,FALSE,"PPP-3 yrs"}</definedName>
    <definedName name="_ad1" hidden="1">{#N/A,#N/A,FALSE,"Status of Projects";#N/A,#N/A,FALSE,"CEA-TEC";#N/A,#N/A,FALSE,"U-Constr.";#N/A,#N/A,FALSE,"summary";#N/A,#N/A,FALSE,"PPP-3 yrs"}</definedName>
    <definedName name="_add3">#REF!</definedName>
    <definedName name="_add4">#REF!</definedName>
    <definedName name="_add5">#REF!</definedName>
    <definedName name="_add6">#REF!</definedName>
    <definedName name="_add7">#REF!</definedName>
    <definedName name="_add8">#REF!</definedName>
    <definedName name="_add9">#REF!</definedName>
    <definedName name="_AT1" localSheetId="5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AT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AT2" localSheetId="5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_AT2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_AT3" localSheetId="5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AT3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_avg10">OFFSET(#REF!,,2)</definedName>
    <definedName name="_avg30">OFFSET(#REF!,,3)</definedName>
    <definedName name="_b111" localSheetId="5" hidden="1">{#N/A,#N/A,FALSE,"Pharm";#N/A,#N/A,FALSE,"WWCM"}</definedName>
    <definedName name="_b111" hidden="1">{#N/A,#N/A,FALSE,"Pharm";#N/A,#N/A,FALSE,"WWCM"}</definedName>
    <definedName name="_b1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b1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b16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b16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b17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b17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b19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b19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b4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b4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b5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b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b6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b6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b7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b7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bdm.2e88704733dd41298d1a1e25f005d987.edm" hidden="1">#REF!</definedName>
    <definedName name="_bdm.7ae9025b518247f8878d77167da79250.edm" hidden="1">#REF!</definedName>
    <definedName name="_bdm.cb79da2fb15a4df09061e94218e992f4.edm" hidden="1">#REF!</definedName>
    <definedName name="_bdm.eba7368cf70247c8a64a616ddbb8b867.edm" hidden="1">#REF!</definedName>
    <definedName name="_bg2" localSheetId="5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_bg2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_bg3" localSheetId="5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_bg3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_BSM1999">#REF!</definedName>
    <definedName name="_BSM2000">#REF!</definedName>
    <definedName name="_BSM2001">#REF!</definedName>
    <definedName name="_BSM2002">#REF!</definedName>
    <definedName name="_c" localSheetId="5" hidden="1">{#N/A,#N/A,FALSE,"Layout Cash Flow"}</definedName>
    <definedName name="_c" hidden="1">{#N/A,#N/A,FALSE,"Layout Cash Flow"}</definedName>
    <definedName name="_c_base" localSheetId="5">{0.1;0;0.382758620689655;0;0;0;0.258620689655172;0;0.258620689655172}</definedName>
    <definedName name="_c_base">{0.1;0;0.382758620689655;0;0;0;0.258620689655172;0;0.258620689655172}</definedName>
    <definedName name="_cb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cb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Closing_Balance_for_Branch" hidden="1">#REF!</definedName>
    <definedName name="_CVD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CVD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CVD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CVD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10">#REF!</definedName>
    <definedName name="_D11">#REF!</definedName>
    <definedName name="_D12">#REF!</definedName>
    <definedName name="_D123" localSheetId="5" hidden="1">{#N/A,#N/A,TRUE,"Staffnos &amp; cost"}</definedName>
    <definedName name="_D123" hidden="1">{#N/A,#N/A,TRUE,"Staffnos &amp; cost"}</definedName>
    <definedName name="_D13">#REF!</definedName>
    <definedName name="_D14">#REF!</definedName>
    <definedName name="_D15">#REF!</definedName>
    <definedName name="_D16">#REF!</definedName>
    <definedName name="_D17">#REF!</definedName>
    <definedName name="_D18">#REF!</definedName>
    <definedName name="_D19">#REF!</definedName>
    <definedName name="_D2">#REF!</definedName>
    <definedName name="_d2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2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20">#REF!</definedName>
    <definedName name="_D21">#REF!</definedName>
    <definedName name="_D22">#REF!</definedName>
    <definedName name="_D23">#REF!</definedName>
    <definedName name="_D24">#REF!</definedName>
    <definedName name="_D25">#REF!</definedName>
    <definedName name="_D26">#REF!</definedName>
    <definedName name="_D27">#REF!</definedName>
    <definedName name="_D28">#REF!</definedName>
    <definedName name="_D3">#REF!</definedName>
    <definedName name="_d3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3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31">#REF!</definedName>
    <definedName name="_D33">#REF!</definedName>
    <definedName name="_D34">#REF!</definedName>
    <definedName name="_D35">#REF!</definedName>
    <definedName name="_D36">#REF!</definedName>
    <definedName name="_D37">#REF!</definedName>
    <definedName name="_D38">#REF!</definedName>
    <definedName name="_D4">#REF!</definedName>
    <definedName name="_d4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4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5">#REF!</definedName>
    <definedName name="_d5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5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6">#REF!</definedName>
    <definedName name="_d6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6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7">#REF!</definedName>
    <definedName name="_d7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7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8">#REF!</definedName>
    <definedName name="_d8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8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9">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2" localSheetId="5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_DCF2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_dd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d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d1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d1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d1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d1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d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d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d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d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d4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d4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d8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d8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df1" localSheetId="5" hidden="1">{#N/A,#N/A,FALSE,"Calc";#N/A,#N/A,FALSE,"Sensitivity";#N/A,#N/A,FALSE,"LT Earn.Dil.";#N/A,#N/A,FALSE,"Dil. AVP"}</definedName>
    <definedName name="_df1" hidden="1">{#N/A,#N/A,FALSE,"Calc";#N/A,#N/A,FALSE,"Sensitivity";#N/A,#N/A,FALSE,"LT Earn.Dil.";#N/A,#N/A,FALSE,"Dil. AVP"}</definedName>
    <definedName name="_df2" localSheetId="5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ILL" hidden="1">#REF!</definedName>
    <definedName name="_Dist_Bin" hidden="1">#REF!</definedName>
    <definedName name="_Dist_Values" hidden="1">#REF!</definedName>
    <definedName name="_e1" localSheetId="5" hidden="1">{#N/A,#N/A,FALSE,"QC REVIEW"}</definedName>
    <definedName name="_e1" hidden="1">{#N/A,#N/A,FALSE,"QC REVIEW"}</definedName>
    <definedName name="_e10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10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1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1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1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1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1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1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14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14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15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1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16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16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4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4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5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6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6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7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7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8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8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9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9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EC3" localSheetId="5" hidden="1">{#N/A,#N/A,FALSE,"QC REVIEW"}</definedName>
    <definedName name="_EC3" hidden="1">{#N/A,#N/A,FALSE,"QC REVIEW"}</definedName>
    <definedName name="_f3" localSheetId="5" hidden="1">{#N/A,#N/A,FALSE,"Aging Summary";#N/A,#N/A,FALSE,"Ratio Analysis";#N/A,#N/A,FALSE,"Test 120 Day Accts";#N/A,#N/A,FALSE,"Tickmarks"}</definedName>
    <definedName name="_f3" hidden="1">{#N/A,#N/A,FALSE,"Aging Summary";#N/A,#N/A,FALSE,"Ratio Analysis";#N/A,#N/A,FALSE,"Test 120 Day Accts";#N/A,#N/A,FALSE,"Tickmarks"}</definedName>
    <definedName name="_f4" localSheetId="5" hidden="1">{#N/A,#N/A,FALSE,"Aging Summary";#N/A,#N/A,FALSE,"Ratio Analysis";#N/A,#N/A,FALSE,"Test 120 Day Accts";#N/A,#N/A,FALSE,"Tickmarks"}</definedName>
    <definedName name="_f4" hidden="1">{#N/A,#N/A,FALSE,"Aging Summary";#N/A,#N/A,FALSE,"Ratio Analysis";#N/A,#N/A,FALSE,"Test 120 Day Accts";#N/A,#N/A,FALSE,"Tickmarks"}</definedName>
    <definedName name="_Fill" hidden="1">#REF!</definedName>
    <definedName name="_FILL1" hidden="1">#REF!</definedName>
    <definedName name="_fy97" localSheetId="5" hidden="1">{#N/A,#N/A,FALSE,"FY97";#N/A,#N/A,FALSE,"FY98";#N/A,#N/A,FALSE,"FY99";#N/A,#N/A,FALSE,"FY00";#N/A,#N/A,FALSE,"FY01"}</definedName>
    <definedName name="_fy97" hidden="1">{#N/A,#N/A,FALSE,"FY97";#N/A,#N/A,FALSE,"FY98";#N/A,#N/A,FALSE,"FY99";#N/A,#N/A,FALSE,"FY00";#N/A,#N/A,FALSE,"FY01"}</definedName>
    <definedName name="_g1" localSheetId="5" hidden="1">{"'August 2000'!$A$1:$J$101"}</definedName>
    <definedName name="_g1" hidden="1">{"'August 2000'!$A$1:$J$101"}</definedName>
    <definedName name="_Grp16" localSheetId="5" hidden="1">{#N/A,#N/A,FALSE,"PMTABB";#N/A,#N/A,FALSE,"PMTABB"}</definedName>
    <definedName name="_Grp16" hidden="1">{#N/A,#N/A,FALSE,"PMTABB";#N/A,#N/A,FALSE,"PMTABB"}</definedName>
    <definedName name="_GSRATES_1" hidden="1">"CT30000120021231        "</definedName>
    <definedName name="_GSRATES_10" hidden="1">"CF3000012002123120020331"</definedName>
    <definedName name="_GSRATES_2" hidden="1">"CT30000120031231        "</definedName>
    <definedName name="_GSRATES_3" hidden="1">"CT30000120040331        "</definedName>
    <definedName name="_GSRATES_4" hidden="1">"CF3000012004033120030331"</definedName>
    <definedName name="_GSRATES_5" hidden="1">"CF3000012002093020020331"</definedName>
    <definedName name="_GSRATES_6" hidden="1">"CF3000012003123120030331"</definedName>
    <definedName name="_GSRATES_7" hidden="1">"CT300001Latest          "</definedName>
    <definedName name="_GSRATES_8" hidden="1">"CT300001Latest          "</definedName>
    <definedName name="_GSRATES_9" hidden="1">"CF3000012002123120020331"</definedName>
    <definedName name="_GSRATES_COUNT" hidden="1">10</definedName>
    <definedName name="_hd1" localSheetId="5" hidden="1">{#N/A,#N/A,FALSE,"Calc";#N/A,#N/A,FALSE,"Sensitivity";#N/A,#N/A,FALSE,"LT Earn.Dil.";#N/A,#N/A,FALSE,"Dil. AVP"}</definedName>
    <definedName name="_hd1" hidden="1">{#N/A,#N/A,FALSE,"Calc";#N/A,#N/A,FALSE,"Sensitivity";#N/A,#N/A,FALSE,"LT Earn.Dil.";#N/A,#N/A,FALSE,"Dil. AVP"}</definedName>
    <definedName name="_hd2" localSheetId="5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jkj" hidden="1">#REF!</definedName>
    <definedName name="_k13" localSheetId="5" hidden="1">{0,0,FALSE,0}</definedName>
    <definedName name="_k13" hidden="1">{0,0,FALSE,0}</definedName>
    <definedName name="_Key1" hidden="1">#REF!</definedName>
    <definedName name="_Key2" hidden="1">#REF!</definedName>
    <definedName name="_kvs1" localSheetId="5" hidden="1">{#N/A,#N/A,FALSE,"COVER1.XLS ";#N/A,#N/A,FALSE,"RACT1.XLS";#N/A,#N/A,FALSE,"RACT2.XLS";#N/A,#N/A,FALSE,"ECCMP";#N/A,#N/A,FALSE,"WELDER.XLS"}</definedName>
    <definedName name="_kvs1" hidden="1">{#N/A,#N/A,FALSE,"COVER1.XLS ";#N/A,#N/A,FALSE,"RACT1.XLS";#N/A,#N/A,FALSE,"RACT2.XLS";#N/A,#N/A,FALSE,"ECCMP";#N/A,#N/A,FALSE,"WELDER.XLS"}</definedName>
    <definedName name="_kvs2" localSheetId="5" hidden="1">{#N/A,#N/A,FALSE,"COVER1.XLS ";#N/A,#N/A,FALSE,"RACT1.XLS";#N/A,#N/A,FALSE,"RACT2.XLS";#N/A,#N/A,FALSE,"ECCMP";#N/A,#N/A,FALSE,"WELDER.XLS"}</definedName>
    <definedName name="_kvs2" hidden="1">{#N/A,#N/A,FALSE,"COVER1.XLS ";#N/A,#N/A,FALSE,"RACT1.XLS";#N/A,#N/A,FALSE,"RACT2.XLS";#N/A,#N/A,FALSE,"ECCMP";#N/A,#N/A,FALSE,"WELDER.XLS"}</definedName>
    <definedName name="_kvs5" localSheetId="5" hidden="1">{#N/A,#N/A,FALSE,"COVER.XLS";#N/A,#N/A,FALSE,"RACT1.XLS";#N/A,#N/A,FALSE,"RACT2.XLS";#N/A,#N/A,FALSE,"ECCMP";#N/A,#N/A,FALSE,"WELDER.XLS"}</definedName>
    <definedName name="_kvs5" hidden="1">{#N/A,#N/A,FALSE,"COVER.XLS";#N/A,#N/A,FALSE,"RACT1.XLS";#N/A,#N/A,FALSE,"RACT2.XLS";#N/A,#N/A,FALSE,"ECCMP";#N/A,#N/A,FALSE,"WELDER.XLS"}</definedName>
    <definedName name="_kvs8" localSheetId="5" hidden="1">{#N/A,#N/A,FALSE,"COVER1.XLS ";#N/A,#N/A,FALSE,"RACT1.XLS";#N/A,#N/A,FALSE,"RACT2.XLS";#N/A,#N/A,FALSE,"ECCMP";#N/A,#N/A,FALSE,"WELDER.XLS"}</definedName>
    <definedName name="_kvs8" hidden="1">{#N/A,#N/A,FALSE,"COVER1.XLS ";#N/A,#N/A,FALSE,"RACT1.XLS";#N/A,#N/A,FALSE,"RACT2.XLS";#N/A,#N/A,FALSE,"ECCMP";#N/A,#N/A,FALSE,"WELDER.XLS"}</definedName>
    <definedName name="_lk1" localSheetId="5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lk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m7" localSheetId="5">{0;0;0;0;1;#N/A;0;0;0.3;0.3;2;FALSE;FALSE;FALSE;FALSE;FALSE;#N/A;1;96;#N/A;#N/A;"";""}</definedName>
    <definedName name="_m7">{0;0;0;0;1;#N/A;0;0;0.3;0.3;2;FALSE;FALSE;FALSE;FALSE;FALSE;#N/A;1;96;#N/A;#N/A;"";""}</definedName>
    <definedName name="_mbc2" localSheetId="5" hidden="1">{#N/A,#N/A,FALSE,"QC REVIEW"}</definedName>
    <definedName name="_mbc2" hidden="1">{#N/A,#N/A,FALSE,"QC REVIEW"}</definedName>
    <definedName name="_NAV1">#REF!</definedName>
    <definedName name="_new1" localSheetId="5" hidden="1">{#N/A,#N/A,FALSE,"Pharm";#N/A,#N/A,FALSE,"WWCM"}</definedName>
    <definedName name="_new1" hidden="1">{#N/A,#N/A,FALSE,"Pharm";#N/A,#N/A,FALSE,"WWCM"}</definedName>
    <definedName name="_NSO2" localSheetId="5" hidden="1">{"'Sheet1'!$L$16"}</definedName>
    <definedName name="_NSO2" hidden="1">{"'Sheet1'!$L$16"}</definedName>
    <definedName name="_OIL310106" localSheetId="5" hidden="1">{#N/A,#N/A,FALSE,"PMTABB";#N/A,#N/A,FALSE,"PMTABB"}</definedName>
    <definedName name="_OIL310106" hidden="1">{#N/A,#N/A,FALSE,"PMTABB";#N/A,#N/A,FALSE,"PMTABB"}</definedName>
    <definedName name="_OIL310701" localSheetId="5" hidden="1">{#N/A,#N/A,FALSE,"PMTABB";#N/A,#N/A,FALSE,"PMTABB"}</definedName>
    <definedName name="_OIL310701" hidden="1">{#N/A,#N/A,FALSE,"PMTABB";#N/A,#N/A,FALSE,"PMTABB"}</definedName>
    <definedName name="_old3" localSheetId="5" hidden="1">{0,FALSE,4.45014771701848E-308,0}</definedName>
    <definedName name="_old3" hidden="1">{0,FALSE,4.45014771701848E-308,0}</definedName>
    <definedName name="_Order1" hidden="1">255</definedName>
    <definedName name="_Order2" hidden="1">255</definedName>
    <definedName name="_Order2.1" hidden="1">0</definedName>
    <definedName name="_Parse_In" hidden="1">#REF!</definedName>
    <definedName name="_Parse_Out" hidden="1">#REF!</definedName>
    <definedName name="_pcSlicerSheet_Slicer1" hidden="1">#REF!</definedName>
    <definedName name="_pcSlicerSheet1_Slicer1" hidden="1">#REF!</definedName>
    <definedName name="_pcSlicerSheet1_Slicer2" hidden="1">#REF!</definedName>
    <definedName name="_PR1" localSheetId="5" hidden="1">{#N/A,#N/A,FALSE,"QC REVIEW"}</definedName>
    <definedName name="_PR1" hidden="1">{#N/A,#N/A,FALSE,"QC REVIEW"}</definedName>
    <definedName name="_pr11" localSheetId="5" hidden="1">{#N/A,#N/A,FALSE,"QC REVIEW"}</definedName>
    <definedName name="_pr11" hidden="1">{#N/A,#N/A,FALSE,"QC REVIEW"}</definedName>
    <definedName name="_pr2" localSheetId="5" hidden="1">{#N/A,#N/A,FALSE,"QC REVIEW"}</definedName>
    <definedName name="_pr2" hidden="1">{#N/A,#N/A,FALSE,"QC REVIEW"}</definedName>
    <definedName name="_pr3" localSheetId="5" hidden="1">{#N/A,#N/A,FALSE,"QC REVIEW"}</definedName>
    <definedName name="_pr3" hidden="1">{#N/A,#N/A,FALSE,"QC REVIEW"}</definedName>
    <definedName name="_pr31" localSheetId="5" hidden="1">{#N/A,#N/A,FALSE,"QC REVIEW"}</definedName>
    <definedName name="_pr31" hidden="1">{#N/A,#N/A,FALSE,"QC REVIEW"}</definedName>
    <definedName name="_pr4" localSheetId="5" hidden="1">{#N/A,#N/A,FALSE,"QC REVIEW"}</definedName>
    <definedName name="_pr4" hidden="1">{#N/A,#N/A,FALSE,"QC REVIEW"}</definedName>
    <definedName name="_pr5" localSheetId="5" hidden="1">{#N/A,#N/A,FALSE,"QC REVIEW"}</definedName>
    <definedName name="_pr5" hidden="1">{#N/A,#N/A,FALSE,"QC REVIEW"}</definedName>
    <definedName name="_prs3" localSheetId="5" hidden="1">{#N/A,#N/A,FALSE,"QC REVIEW"}</definedName>
    <definedName name="_prs3" hidden="1">{#N/A,#N/A,FALSE,"QC REVIEW"}</definedName>
    <definedName name="_prs5" localSheetId="5" hidden="1">{#N/A,#N/A,FALSE,"QC REVIEW"}</definedName>
    <definedName name="_prs5" hidden="1">{#N/A,#N/A,FALSE,"QC REVIEW"}</definedName>
    <definedName name="_q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q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Q2" localSheetId="5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_Q2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_q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q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q4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q4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q5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q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r" localSheetId="5" hidden="1">{#N/A,#N/A,FALSE,"Pharm";#N/A,#N/A,FALSE,"WWCM"}</definedName>
    <definedName name="_r" hidden="1">{#N/A,#N/A,FALSE,"Pharm";#N/A,#N/A,FALSE,"WWCM"}</definedName>
    <definedName name="_RA1" localSheetId="5">{"'Jan-02'!$F$46:$F$47","'Jan-02'!$F$46:$F$47"}</definedName>
    <definedName name="_RA1">{"'Jan-02'!$F$46:$F$47","'Jan-02'!$F$46:$F$47"}</definedName>
    <definedName name="_Ram1" localSheetId="5" hidden="1">{#N/A,#N/A,TRUE,"BALSCH";#N/A,#N/A,TRUE,"COMICRO";#N/A,#N/A,TRUE,"CHECKS";#N/A,#N/A,TRUE,"GLASS";#N/A,#N/A,TRUE,"DEPRE";#N/A,#N/A,TRUE,"A&amp;MCUR";#N/A,#N/A,TRUE,"AGEANAlysis";#N/A,#N/A,TRUE,"CHECKS"}</definedName>
    <definedName name="_Ram1" hidden="1">{#N/A,#N/A,TRUE,"BALSCH";#N/A,#N/A,TRUE,"COMICRO";#N/A,#N/A,TRUE,"CHECKS";#N/A,#N/A,TRUE,"GLASS";#N/A,#N/A,TRUE,"DEPRE";#N/A,#N/A,TRUE,"A&amp;MCUR";#N/A,#N/A,TRUE,"AGEANAlysis";#N/A,#N/A,TRUE,"CHECKS"}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"model"</definedName>
    <definedName name="_ROrder1" hidden="1">0</definedName>
    <definedName name="_S_Base" localSheetId="5">{0.1;0;0.382758620689655;0;0;0;0.258620689655172;0;0.258620689655172}</definedName>
    <definedName name="_S_Base">{0.1;0;0.382758620689655;0;0;0;0.258620689655172;0;0.258620689655172}</definedName>
    <definedName name="_S_new_case" localSheetId="5">{0.1;0;0.45;0;0;0;0;0;0.45}</definedName>
    <definedName name="_S_new_case">{0.1;0;0.45;0;0;0;0;0;0.45}</definedName>
    <definedName name="_Sort" hidden="1">#REF!</definedName>
    <definedName name="_SORT1" hidden="1">#REF!</definedName>
    <definedName name="_SS" hidden="1">#REF!</definedName>
    <definedName name="_SSS1" hidden="1">#REF!</definedName>
    <definedName name="_t1" localSheetId="5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t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t5" localSheetId="5">{0;0;0;0;1;#N/A;0.25;0.25;0.5;0.25;2;TRUE;FALSE;FALSE;FALSE;FALSE;#N/A;1;75;#N/A;#N/A;"";""}</definedName>
    <definedName name="_t5">{0;0;0;0;1;#N/A;0.25;0.25;0.5;0.25;2;TRUE;FALSE;FALSE;FALSE;FALSE;#N/A;1;75;#N/A;#N/A;"";""}</definedName>
    <definedName name="_t6" localSheetId="5">{0;0;0;0;1;#N/A;0.25;0.25;0.5;0.25;2;TRUE;FALSE;FALSE;FALSE;FALSE;#N/A;1;75;#N/A;#N/A;"";""}</definedName>
    <definedName name="_t6">{0;0;0;0;1;#N/A;0.25;0.25;0.5;0.25;2;TRUE;FALSE;FALSE;FALSE;FALSE;#N/A;1;75;#N/A;#N/A;"";""}</definedName>
    <definedName name="_ta1" localSheetId="5" hidden="1">{#N/A,#N/A,TRUE,"Financials";#N/A,#N/A,TRUE,"Operating Statistics";#N/A,#N/A,TRUE,"Capex &amp; Depreciation";#N/A,#N/A,TRUE,"Debt"}</definedName>
    <definedName name="_ta1" hidden="1">{#N/A,#N/A,TRUE,"Financials";#N/A,#N/A,TRUE,"Operating Statistics";#N/A,#N/A,TRUE,"Capex &amp; Depreciation";#N/A,#N/A,TRUE,"Debt"}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b1" localSheetId="5" hidden="1">{#N/A,#N/A,FALSE,"One Pager";#N/A,#N/A,FALSE,"Technical"}</definedName>
    <definedName name="_tb1" hidden="1">{#N/A,#N/A,FALSE,"One Pager";#N/A,#N/A,FALSE,"Technical"}</definedName>
    <definedName name="_tm1" localSheetId="5" hidden="1">{#N/A,#N/A,FALSE,"Pharm";#N/A,#N/A,FALSE,"WWCM"}</definedName>
    <definedName name="_tm1" hidden="1">{#N/A,#N/A,FALSE,"Pharm";#N/A,#N/A,FALSE,"WWCM"}</definedName>
    <definedName name="_u78" localSheetId="5">{0;0;0;0;1;#N/A;0.25;0.25;0.5;0.25;2;TRUE;FALSE;FALSE;FALSE;FALSE;#N/A;1;75;#N/A;#N/A;"";""}</definedName>
    <definedName name="_u78">{0;0;0;0;1;#N/A;0.25;0.25;0.5;0.25;2;TRUE;FALSE;FALSE;FALSE;FALSE;#N/A;1;75;#N/A;#N/A;"";""}</definedName>
    <definedName name="_UNDO_UPS_" hidden="1">#REF!</definedName>
    <definedName name="_UNDO_UPS_SEL_" hidden="1">#REF!</definedName>
    <definedName name="_UP4" localSheetId="5" hidden="1">{"Daily Survey Report",#N/A,FALSE,"Daily"}</definedName>
    <definedName name="_UP4" hidden="1">{"Daily Survey Report",#N/A,FALSE,"Daily"}</definedName>
    <definedName name="_V2" localSheetId="5" hidden="1">{#N/A,#N/A,FALSE,"Tabl. A1";#N/A,#N/A,FALSE,"Tabl. A1 b";#N/A,#N/A,FALSE,"Tabl. A2";#N/A,#N/A,FALSE,"Tabl. A2-1";#N/A,#N/A,FALSE,"Tabl. A2-2"}</definedName>
    <definedName name="_V2" hidden="1">{#N/A,#N/A,FALSE,"Tabl. A1";#N/A,#N/A,FALSE,"Tabl. A1 b";#N/A,#N/A,FALSE,"Tabl. A2";#N/A,#N/A,FALSE,"Tabl. A2-1";#N/A,#N/A,FALSE,"Tabl. A2-2"}</definedName>
    <definedName name="_w2" localSheetId="5">{0;0;0;0;1;1;0;0;0;0;2;FALSE;FALSE;FALSE;FALSE;FALSE;#N/A;1;#N/A;1;1;"";""}</definedName>
    <definedName name="_w2">{0;0;0;0;1;1;0;0;0;0;2;FALSE;FALSE;FALSE;FALSE;FALSE;#N/A;1;#N/A;1;1;"";""}</definedName>
    <definedName name="_wrn1" localSheetId="5" hidden="1">{#N/A,#N/A,FALSE,"DCF";#N/A,#N/A,FALSE,"WACC";#N/A,#N/A,FALSE,"Sales_EBIT";#N/A,#N/A,FALSE,"Capex_Depreciation";#N/A,#N/A,FALSE,"WC";#N/A,#N/A,FALSE,"Interest";#N/A,#N/A,FALSE,"Assumptions"}</definedName>
    <definedName name="_wrn1" hidden="1">{#N/A,#N/A,FALSE,"DCF";#N/A,#N/A,FALSE,"WACC";#N/A,#N/A,FALSE,"Sales_EBIT";#N/A,#N/A,FALSE,"Capex_Depreciation";#N/A,#N/A,FALSE,"WC";#N/A,#N/A,FALSE,"Interest";#N/A,#N/A,FALSE,"Assumptions"}</definedName>
    <definedName name="_wrn2" localSheetId="5" hidden="1">{#N/A,#N/A,FALSE,"INPUTS";#N/A,#N/A,FALSE,"PROFORMA BSHEET";#N/A,#N/A,FALSE,"COMBINED";#N/A,#N/A,FALSE,"HIGH YIELD";#N/A,#N/A,FALSE,"COMB_GRAPHS"}</definedName>
    <definedName name="_wrn2" hidden="1">{#N/A,#N/A,FALSE,"INPUTS";#N/A,#N/A,FALSE,"PROFORMA BSHEET";#N/A,#N/A,FALSE,"COMBINED";#N/A,#N/A,FALSE,"HIGH YIELD";#N/A,#N/A,FALSE,"COMB_GRAPHS"}</definedName>
    <definedName name="_wrn3" localSheetId="5" hidden="1">{#N/A,#N/A,FALSE,"ASSUMPTIONS";#N/A,#N/A,FALSE,"Valuation Summary";"page1",#N/A,FALSE,"PRESENTATION";"page2",#N/A,FALSE,"PRESENTATION";#N/A,#N/A,FALSE,"ORIGINAL_ROLLBACK"}</definedName>
    <definedName name="_wrn3" hidden="1">{#N/A,#N/A,FALSE,"ASSUMPTIONS";#N/A,#N/A,FALSE,"Valuation Summary";"page1",#N/A,FALSE,"PRESENTATION";"page2",#N/A,FALSE,"PRESENTATION";#N/A,#N/A,FALSE,"ORIGINAL_ROLLBACK"}</definedName>
    <definedName name="_wrn4" localSheetId="5" hidden="1">{"vi1",#N/A,FALSE,"Financial Statements";"vi2",#N/A,FALSE,"Financial Statements";#N/A,#N/A,FALSE,"DCF"}</definedName>
    <definedName name="_wrn4" hidden="1">{"vi1",#N/A,FALSE,"Financial Statements";"vi2",#N/A,FALSE,"Financial Statements";#N/A,#N/A,FALSE,"DCF"}</definedName>
    <definedName name="_wrn5" localSheetId="5" hidden="1">{#N/A,#N/A,FALSE,"Valuation Assumptions";#N/A,#N/A,FALSE,"Summary";#N/A,#N/A,FALSE,"DCF";#N/A,#N/A,FALSE,"Valuation";#N/A,#N/A,FALSE,"WACC";#N/A,#N/A,FALSE,"UBVH";#N/A,#N/A,FALSE,"Free Cash Flow"}</definedName>
    <definedName name="_wrn5" hidden="1">{#N/A,#N/A,FALSE,"Valuation Assumptions";#N/A,#N/A,FALSE,"Summary";#N/A,#N/A,FALSE,"DCF";#N/A,#N/A,FALSE,"Valuation";#N/A,#N/A,FALSE,"WACC";#N/A,#N/A,FALSE,"UBVH";#N/A,#N/A,FALSE,"Free Cash Flow"}</definedName>
    <definedName name="_wrn6" localSheetId="5" hidden="1">{#N/A,#N/A,FALSE,"INPUTS";#N/A,#N/A,FALSE,"PROFORMA BSHEET";#N/A,#N/A,FALSE,"COMBINED";#N/A,#N/A,FALSE,"ACQUIROR";#N/A,#N/A,FALSE,"TARGET 1";#N/A,#N/A,FALSE,"TARGET 2";#N/A,#N/A,FALSE,"HIGH YIELD";#N/A,#N/A,FALSE,"OVERFUND"}</definedName>
    <definedName name="_wrn6" hidden="1">{#N/A,#N/A,FALSE,"INPUTS";#N/A,#N/A,FALSE,"PROFORMA BSHEET";#N/A,#N/A,FALSE,"COMBINED";#N/A,#N/A,FALSE,"ACQUIROR";#N/A,#N/A,FALSE,"TARGET 1";#N/A,#N/A,FALSE,"TARGET 2";#N/A,#N/A,FALSE,"HIGH YIELD";#N/A,#N/A,FALSE,"OVERFUND"}</definedName>
    <definedName name="_X2" localSheetId="5" hidden="1">{#N/A,#N/A,FALSE,"Other";#N/A,#N/A,FALSE,"Ace";#N/A,#N/A,FALSE,"Derm"}</definedName>
    <definedName name="_X2" hidden="1">{#N/A,#N/A,FALSE,"Other";#N/A,#N/A,FALSE,"Ace";#N/A,#N/A,FALSE,"Derm"}</definedName>
    <definedName name="_xx1" localSheetId="5" hidden="1">{#N/A,#N/A,FALSE,"CMN_FE"}</definedName>
    <definedName name="_xx1" hidden="1">{#N/A,#N/A,FALSE,"CMN_FE"}</definedName>
    <definedName name="_xx2" localSheetId="5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xx2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xx3" localSheetId="5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xx3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xx5" localSheetId="5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xx5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_y7" localSheetId="5">{0;0;0;0;1;1;0.25;0.25;0.75;0.25;2;FALSE;FALSE;FALSE;FALSE;FALSE;#N/A;1;75;#N/A;#N/A;"";""}</definedName>
    <definedName name="_y7">{0;0;0;0;1;1;0.25;0.25;0.75;0.25;2;FALSE;FALSE;FALSE;FALSE;FALSE;#N/A;1;75;#N/A;#N/A;"";""}</definedName>
    <definedName name="_Zaaleswork" localSheetId="5">{0;0;0;0;1;#N/A;0.25;0.25;0.5;0.25;2;FALSE;FALSE;FALSE;FALSE;FALSE;#N/A;1;72;#N/A;#N/A;"&amp;L&amp;7 RAMIBD04\GROUPS\M&amp;A\GORMAN\SPONSORS\MODEL\NEWMOD_1.XLS -- &amp;D, &amp;T -- Page &amp;P of &amp;N
&amp;7";"&amp;R&amp;""Times New Roman,Italic""&amp;7&amp;F; &amp;D; &amp;T; page &amp;P of &amp;N"}</definedName>
    <definedName name="_Zaaleswork">{0;0;0;0;1;#N/A;0.25;0.25;0.5;0.25;2;FALSE;FALSE;FALSE;FALSE;FALSE;#N/A;1;72;#N/A;#N/A;"&amp;L&amp;7 RAMIBD04\GROUPS\M&amp;A\GORMAN\SPONSORS\MODEL\NEWMOD_1.XLS -- &amp;D, &amp;T -- Page &amp;P of &amp;N
&amp;7";"&amp;R&amp;""Times New Roman,Italic""&amp;7&amp;F; &amp;D; &amp;T; page &amp;P of &amp;N"}</definedName>
    <definedName name="_Zbaladj" localSheetId="5">{0;0;0;0;1;1;0;0;0;0;2;FALSE;FALSE;FALSE;FALSE;FALSE;#N/A;1;#N/A;1;1;"";""}</definedName>
    <definedName name="_Zbaladj">{0;0;0;0;1;1;0;0;0;0;2;FALSE;FALSE;FALSE;FALSE;FALSE;#N/A;1;#N/A;1;1;"";""}</definedName>
    <definedName name="_ZEV" localSheetId="5">{0;0;0;0;1;#N/A;0.75;0.75;1;1;1;FALSE;FALSE;FALSE;FALSE;FALSE;#N/A;1;100;#N/A;#N/A;"&amp;A";"Page &amp;P"}</definedName>
    <definedName name="_ZEV">{0;0;0;0;1;#N/A;0.75;0.75;1;1;1;FALSE;FALSE;FALSE;FALSE;FALSE;#N/A;1;100;#N/A;#N/A;"&amp;A";"Page &amp;P"}</definedName>
    <definedName name="_Zmodel" localSheetId="5">{0;0;0;0;1;1;0.25;0.25;0.75;0.25;2;FALSE;FALSE;FALSE;FALSE;FALSE;#N/A;1;75;#N/A;#N/A;"";""}</definedName>
    <definedName name="_Zmodel">{0;0;0;0;1;1;0.25;0.25;0.75;0.25;2;FALSE;FALSE;FALSE;FALSE;FALSE;#N/A;1;75;#N/A;#N/A;"";""}</definedName>
    <definedName name="_Znotes" localSheetId="5">{0;0;0;0;1;1;0;0;0.35;0.3;2;FALSE;FALSE;FALSE;FALSE;FALSE;#N/A;1;100;#N/A;#N/A;"";""}</definedName>
    <definedName name="_Znotes">{0;0;0;0;1;1;0;0;0.35;0.3;2;FALSE;FALSE;FALSE;FALSE;FALSE;#N/A;1;100;#N/A;#N/A;"";""}</definedName>
    <definedName name="_ZPage_6" localSheetId="5">{0;0;0;0;1;#N/A;0.5;0.5;0.5;0.5;2;TRUE;FALSE;FALSE;FALSE;FALSE;#N/A;1;#N/A;1;1;"&amp;R&amp;""Times New Roman,Italic""&amp;8 18b/groups/tele/quigley/teletrac/basemdl.xls&amp;""Arial,Regular""&amp;10
&amp;""Times New Roman,Bold""&amp;D  &amp;T";""}</definedName>
    <definedName name="_ZPage_6">{0;0;0;0;1;#N/A;0.5;0.5;0.5;0.5;2;TRUE;FALSE;FALSE;FALSE;FALSE;#N/A;1;#N/A;1;1;"&amp;R&amp;""Times New Roman,Italic""&amp;8 18b/groups/tele/quigley/teletrac/basemdl.xls&amp;""Arial,Regular""&amp;10
&amp;""Times New Roman,Bold""&amp;D  &amp;T";""}</definedName>
    <definedName name="_ZPage_7" localSheetId="5">{0;0;0;0;1;#N/A;0.5;0.5;0.5;0.5;2;TRUE;FALSE;FALSE;FALSE;FALSE;#N/A;1;#N/A;1;1;"&amp;R&amp;""Times New Roman,Italic""&amp;8 18b/groups/tele/quigley/teletrac/basemdl.xls&amp;""Arial,Regular""&amp;10
&amp;""Times New Roman,Bold""&amp;D  &amp;T";""}</definedName>
    <definedName name="_ZPage_7">{0;0;0;0;1;#N/A;0.5;0.5;0.5;0.5;2;TRUE;FALSE;FALSE;FALSE;FALSE;#N/A;1;#N/A;1;1;"&amp;R&amp;""Times New Roman,Italic""&amp;8 18b/groups/tele/quigley/teletrac/basemdl.xls&amp;""Arial,Regular""&amp;10
&amp;""Times New Roman,Bold""&amp;D  &amp;T";""}</definedName>
    <definedName name="_Zpage4" localSheetId="5">{0;0;0;0;1;1;0;0;0.6;0.3;2;FALSE;FALSE;FALSE;FALSE;FALSE;#N/A;1;100;#N/A;#N/A;"";""}</definedName>
    <definedName name="_Zpage4">{0;0;0;0;1;1;0;0;0.6;0.3;2;FALSE;FALSE;FALSE;FALSE;FALSE;#N/A;1;100;#N/A;#N/A;"";""}</definedName>
    <definedName name="_Zsummary" localSheetId="5">{0;0;0;0;1;1;0.85;0.87;0.5;0.5;1;FALSE;FALSE;FALSE;FALSE;FALSE;#N/A;1;100;#N/A;#N/A;"";""}</definedName>
    <definedName name="_Zsummary">{0;0;0;0;1;1;0.85;0.87;0.5;0.5;1;FALSE;FALSE;FALSE;FALSE;FALSE;#N/A;1;100;#N/A;#N/A;"";""}</definedName>
    <definedName name="_Zwhole_model" localSheetId="5">{0;0;0;0;1;1;0.25;0;0.75;0.5;2;FALSE;FALSE;FALSE;FALSE;FALSE;#N/A;1;77;#N/A;#N/A;"";""}</definedName>
    <definedName name="_Zwhole_model">{0;0;0;0;1;1;0.25;0;0.75;0.5;2;FALSE;FALSE;FALSE;FALSE;FALSE;#N/A;1;77;#N/A;#N/A;"";""}</definedName>
    <definedName name="_Zwholemodel" localSheetId="5">{0;0;0;0;1;1;0.25;0;0.75;0.5;2;FALSE;FALSE;FALSE;FALSE;FALSE;#N/A;1;77;#N/A;#N/A;"";""}</definedName>
    <definedName name="_Zwholemodel">{0;0;0;0;1;1;0.25;0;0.75;0.5;2;FALSE;FALSE;FALSE;FALSE;FALSE;#N/A;1;77;#N/A;#N/A;"";""}</definedName>
    <definedName name="_ZZ2" localSheetId="5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_ZZ2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a." localSheetId="5" hidden="1">{#N/A,#N/A,FALSE,"Rig Payroll Register"}</definedName>
    <definedName name="a." hidden="1">{#N/A,#N/A,FALSE,"Rig Payroll Register"}</definedName>
    <definedName name="a._1" localSheetId="5" hidden="1">{#N/A,#N/A,FALSE,"Rig Payroll Register"}</definedName>
    <definedName name="a._1" hidden="1">{#N/A,#N/A,FALSE,"Rig Payroll Register"}</definedName>
    <definedName name="a._2" localSheetId="5" hidden="1">{#N/A,#N/A,FALSE,"Rig Payroll Register"}</definedName>
    <definedName name="a._2" hidden="1">{#N/A,#N/A,FALSE,"Rig Payroll Register"}</definedName>
    <definedName name="a._3" localSheetId="5" hidden="1">{#N/A,#N/A,FALSE,"Rig Payroll Register"}</definedName>
    <definedName name="a._3" hidden="1">{#N/A,#N/A,FALSE,"Rig Payroll Register"}</definedName>
    <definedName name="a_1" localSheetId="5" hidden="1">{#N/A,#N/A,FALSE,"QC REVIEW"}</definedName>
    <definedName name="a_1" hidden="1">{#N/A,#N/A,FALSE,"QC REVIEW"}</definedName>
    <definedName name="aA" localSheetId="5" hidden="1">{#N/A,#N/A,FALSE,"QC REVIEW"}</definedName>
    <definedName name="aA" hidden="1">{#N/A,#N/A,FALSE,"QC REVIEW"}</definedName>
    <definedName name="aa_1" localSheetId="5" hidden="1">{#N/A,#N/A,TRUE,"BALSCH";#N/A,#N/A,TRUE,"COMICRO";#N/A,#N/A,TRUE,"CHECKS";#N/A,#N/A,TRUE,"GLASS";#N/A,#N/A,TRUE,"DEPRE";#N/A,#N/A,TRUE,"A&amp;MCUR";#N/A,#N/A,TRUE,"AGEANAlysis";#N/A,#N/A,TRUE,"CHECKS"}</definedName>
    <definedName name="aa_1" hidden="1">{#N/A,#N/A,TRUE,"BALSCH";#N/A,#N/A,TRUE,"COMICRO";#N/A,#N/A,TRUE,"CHECKS";#N/A,#N/A,TRUE,"GLASS";#N/A,#N/A,TRUE,"DEPRE";#N/A,#N/A,TRUE,"A&amp;MCUR";#N/A,#N/A,TRUE,"AGEANAlysis";#N/A,#N/A,TRUE,"CHECKS"}</definedName>
    <definedName name="aaa" localSheetId="5" hidden="1">{"letter",#N/A,FALSE,"Letter";"amort",#N/A,FALSE,"Amort"}</definedName>
    <definedName name="aaa" hidden="1">{"letter",#N/A,FALSE,"Letter";"amort",#N/A,FALSE,"Amort"}</definedName>
    <definedName name="AAA_DOCTOPS" hidden="1">"AAA_SET"</definedName>
    <definedName name="AAA_duser" hidden="1">"OFF"</definedName>
    <definedName name="aaaa_1" localSheetId="5" hidden="1">{#N/A,#N/A,FALSE,"REPORT"}</definedName>
    <definedName name="aaaa_1" hidden="1">{#N/A,#N/A,FALSE,"REPORT"}</definedName>
    <definedName name="aaaaa" localSheetId="5" hidden="1">{#N/A,#N/A,FALSE,"REPORT"}</definedName>
    <definedName name="aaaaa" hidden="1">{#N/A,#N/A,FALSE,"REPORT"}</definedName>
    <definedName name="aaaaaa" localSheetId="5" hidden="1">{#N/A,#N/A,FALSE,"REPORT"}</definedName>
    <definedName name="aaaaaa" hidden="1">{#N/A,#N/A,FALSE,"REPORT"}</definedName>
    <definedName name="aaaaaaa" localSheetId="5" hidden="1">{#N/A,#N/A,FALSE,"REPORT"}</definedName>
    <definedName name="aaaaaaa" hidden="1">{#N/A,#N/A,FALSE,"REPORT"}</definedName>
    <definedName name="aaaaaaaa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aaaaaaa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aaaaaaaaa4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aaaaaaaaa4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aaaaaaaaaa" localSheetId="5" hidden="1">{#N/A,#N/A,FALSE,"REPORT"}</definedName>
    <definedName name="aaaaaaaaaaa" hidden="1">{#N/A,#N/A,FALSE,"REPORT"}</definedName>
    <definedName name="aaaaaaaaaaa7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aaaaaaaaaa7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AAAAAAAAAAA" localSheetId="5" hidden="1">{#N/A,#N/A,FALSE,"Tabl. A1";#N/A,#N/A,FALSE,"Tabl. A1 b";#N/A,#N/A,FALSE,"Tabl. A2";#N/A,#N/A,FALSE,"Tabl. A2-1";#N/A,#N/A,FALSE,"Tabl. A2-2"}</definedName>
    <definedName name="AAAAAAAAAAAA" hidden="1">{#N/A,#N/A,FALSE,"Tabl. A1";#N/A,#N/A,FALSE,"Tabl. A1 b";#N/A,#N/A,FALSE,"Tabl. A2";#N/A,#N/A,FALSE,"Tabl. A2-1";#N/A,#N/A,FALSE,"Tabl. A2-2"}</definedName>
    <definedName name="aaaaaaaaaaaa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aaaaaaaaaaa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aaaaaaaaaaaa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aaaaaaaaaaaa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aaaaaaaaaaaa5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aaaaaaaaaaaa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aaaaaaaaaaaaaa" localSheetId="5" hidden="1">{#N/A,#N/A,FALSE,"Pharm";#N/A,#N/A,FALSE,"WWCM"}</definedName>
    <definedName name="aaaaaaaaaaaaaaa" hidden="1">{#N/A,#N/A,FALSE,"Pharm";#N/A,#N/A,FALSE,"WWCM"}</definedName>
    <definedName name="aaaaaaaaaaaaaaaa6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aaaaaaaaaaaaaaa6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aaaab" localSheetId="5" hidden="1">{#N/A,#N/A,FALSE,"Model";#N/A,#N/A,FALSE,"Division"}</definedName>
    <definedName name="aaaaab" hidden="1">{#N/A,#N/A,FALSE,"Model";#N/A,#N/A,FALSE,"Division"}</definedName>
    <definedName name="aaasb" localSheetId="5" hidden="1">{#N/A,#N/A,FALSE,"Pharm";#N/A,#N/A,FALSE,"WWCM"}</definedName>
    <definedName name="aaasb" hidden="1">{#N/A,#N/A,FALSE,"Pharm";#N/A,#N/A,FALSE,"WWCM"}</definedName>
    <definedName name="aab" localSheetId="5" hidden="1">{#N/A,#N/A,FALSE,"Pharm";#N/A,#N/A,FALSE,"WWCM"}</definedName>
    <definedName name="aab" hidden="1">{#N/A,#N/A,FALSE,"Pharm";#N/A,#N/A,FALSE,"WWCM"}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c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ac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ad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ad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addd" localSheetId="5" hidden="1">{#N/A,#N/A,FALSE,"REPORT"}</definedName>
    <definedName name="aaddd" hidden="1">{#N/A,#N/A,FALSE,"REPORT"}</definedName>
    <definedName name="aae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ae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aea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aea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af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af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as" localSheetId="5" hidden="1">{#N/A,#N/A,FALSE,"1";#N/A,#N/A,FALSE,"2";#N/A,#N/A,FALSE,"16 - 17";#N/A,#N/A,FALSE,"18 - 19";#N/A,#N/A,FALSE,"26";#N/A,#N/A,FALSE,"27";#N/A,#N/A,FALSE,"28"}</definedName>
    <definedName name="aas" hidden="1">{#N/A,#N/A,FALSE,"1";#N/A,#N/A,FALSE,"2";#N/A,#N/A,FALSE,"16 - 17";#N/A,#N/A,FALSE,"18 - 19";#N/A,#N/A,FALSE,"26";#N/A,#N/A,FALSE,"27";#N/A,#N/A,FALSE,"28"}</definedName>
    <definedName name="aasd" localSheetId="5" hidden="1">{#N/A,#N/A,TRUE,"BT M200 da 10x20"}</definedName>
    <definedName name="aasd" hidden="1">{#N/A,#N/A,TRUE,"BT M200 da 10x20"}</definedName>
    <definedName name="aav" localSheetId="5">{#N/A,#N/A,FALSE,"AUDIT-MWOS"}</definedName>
    <definedName name="aav">{#N/A,#N/A,FALSE,"AUDIT-MWOS"}</definedName>
    <definedName name="AAZAZER" localSheetId="5" hidden="1">{#N/A,#N/A,FALSE,"Tabl. A1";#N/A,#N/A,FALSE,"Tabl. A1 b";#N/A,#N/A,FALSE,"Tabl. A2";#N/A,#N/A,FALSE,"Tabl. A2-1";#N/A,#N/A,FALSE,"Tabl. A2-2"}</definedName>
    <definedName name="AAZAZER" hidden="1">{#N/A,#N/A,FALSE,"Tabl. A1";#N/A,#N/A,FALSE,"Tabl. A1 b";#N/A,#N/A,FALSE,"Tabl. A2";#N/A,#N/A,FALSE,"Tabl. A2-1";#N/A,#N/A,FALSE,"Tabl. A2-2"}</definedName>
    <definedName name="ab" localSheetId="5" hidden="1">{#N/A,#N/A,TRUE,"Economic Indicators";#N/A,#N/A,TRUE,"Cracker Shutdown schedule";#N/A,#N/A,TRUE,"Benzene Shutdown schedule";#N/A,#N/A,TRUE,"PX Shutdown schedule";#N/A,#N/A,TRUE,"Financials";#N/A,#N/A,TRUE,"Prices&amp;Margins";#N/A,#N/A,TRUE,"Demand-supply";#N/A,#N/A,TRUE,"Polymers-Ind Sum-1999-2000";#N/A,#N/A,TRUE,"Polymers-Ind Sum-Q4";#N/A,#N/A,TRUE,"Polymers-Ind Sum-Q3";#N/A,#N/A,TRUE,"Polymers-Ind Sum-Q4overQ3";#N/A,#N/A,TRUE,"RIL-Q4-Prodn-Sales";#N/A,#N/A,TRUE,"RIL-Q4-Prices";#N/A,#N/A,TRUE,"RIL-Q4-Feedstock";#N/A,#N/A,TRUE,"IPCL-Q4-Prodn-Sales";#N/A,#N/A,TRUE,"IPCL-Q4-Prices";#N/A,#N/A,TRUE,"IPCL-Q4-Feedstock";#N/A,#N/A,TRUE,"NOCIL-Q4-Prodn-Sales";#N/A,#N/A,TRUE,"NOCIL-Q4-Prices";#N/A,#N/A,TRUE,"GAIL-Q4-Prodn-Sales";#N/A,#N/A,TRUE,"GAIL-Q4-Prices"}</definedName>
    <definedName name="ab" hidden="1">{#N/A,#N/A,TRUE,"Economic Indicators";#N/A,#N/A,TRUE,"Cracker Shutdown schedule";#N/A,#N/A,TRUE,"Benzene Shutdown schedule";#N/A,#N/A,TRUE,"PX Shutdown schedule";#N/A,#N/A,TRUE,"Financials";#N/A,#N/A,TRUE,"Prices&amp;Margins";#N/A,#N/A,TRUE,"Demand-supply";#N/A,#N/A,TRUE,"Polymers-Ind Sum-1999-2000";#N/A,#N/A,TRUE,"Polymers-Ind Sum-Q4";#N/A,#N/A,TRUE,"Polymers-Ind Sum-Q3";#N/A,#N/A,TRUE,"Polymers-Ind Sum-Q4overQ3";#N/A,#N/A,TRUE,"RIL-Q4-Prodn-Sales";#N/A,#N/A,TRUE,"RIL-Q4-Prices";#N/A,#N/A,TRUE,"RIL-Q4-Feedstock";#N/A,#N/A,TRUE,"IPCL-Q4-Prodn-Sales";#N/A,#N/A,TRUE,"IPCL-Q4-Prices";#N/A,#N/A,TRUE,"IPCL-Q4-Feedstock";#N/A,#N/A,TRUE,"NOCIL-Q4-Prodn-Sales";#N/A,#N/A,TRUE,"NOCIL-Q4-Prices";#N/A,#N/A,TRUE,"GAIL-Q4-Prodn-Sales";#N/A,#N/A,TRUE,"GAIL-Q4-Prices"}</definedName>
    <definedName name="abc" localSheetId="5" hidden="1">{#N/A,#N/A,FALSE,"Tabl. G1";#N/A,#N/A,FALSE,"Tabl. G2"}</definedName>
    <definedName name="abc" hidden="1">{#N/A,#N/A,FALSE,"Tabl. G1";#N/A,#N/A,FALSE,"Tabl. G2"}</definedName>
    <definedName name="ABCD" localSheetId="5" hidden="1">{#N/A,#N/A,FALSE,"CMN_FE"}</definedName>
    <definedName name="ABCD" hidden="1">{#N/A,#N/A,FALSE,"CMN_FE"}</definedName>
    <definedName name="abcs" localSheetId="5">{0;0;0;0;1;1;0.25;0;0.75;0.5;2;FALSE;FALSE;FALSE;FALSE;FALSE;#N/A;1;77;#N/A;#N/A;"";""}</definedName>
    <definedName name="abcs">{0;0;0;0;1;1;0.25;0;0.75;0.5;2;FALSE;FALSE;FALSE;FALSE;FALSE;#N/A;1;77;#N/A;#N/A;"";""}</definedName>
    <definedName name="abhi\" localSheetId="5" hidden="1">{#N/A,#N/A,TRUE,"TOTALS";#N/A,#N/A,TRUE,"ROUTES"}</definedName>
    <definedName name="abhi\" hidden="1">{#N/A,#N/A,TRUE,"TOTALS";#N/A,#N/A,TRUE,"ROUTES"}</definedName>
    <definedName name="ABN" localSheetId="5" hidden="1">{#N/A,#N/A,FALSE,"Tabl. FB300";#N/A,#N/A,FALSE,"Tabl. FB350";#N/A,#N/A,FALSE,"Tabl. FB400";#N/A,#N/A,FALSE,"Tabl. FB500";#N/A,#N/A,FALSE,"Tabl. FS090"}</definedName>
    <definedName name="ABN" hidden="1">{#N/A,#N/A,FALSE,"Tabl. FB300";#N/A,#N/A,FALSE,"Tabl. FB350";#N/A,#N/A,FALSE,"Tabl. FB400";#N/A,#N/A,FALSE,"Tabl. FB500";#N/A,#N/A,FALSE,"Tabl. FS090"}</definedName>
    <definedName name="abv" localSheetId="5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abv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abvsc" localSheetId="5" hidden="1">{#N/A,#N/A,FALSE,"Status of Projects";#N/A,#N/A,FALSE,"CEA-TEC";#N/A,#N/A,FALSE,"U-Constr.";#N/A,#N/A,FALSE,"summary";#N/A,#N/A,FALSE,"PPP-3 yrs"}</definedName>
    <definedName name="abvsc" hidden="1">{#N/A,#N/A,FALSE,"Status of Projects";#N/A,#N/A,FALSE,"CEA-TEC";#N/A,#N/A,FALSE,"U-Constr.";#N/A,#N/A,FALSE,"summary";#N/A,#N/A,FALSE,"PPP-3 yrs"}</definedName>
    <definedName name="acc" localSheetId="5" hidden="1">{#N/A,#N/A,FALSE,"Calc";#N/A,#N/A,FALSE,"Sensitivity";#N/A,#N/A,FALSE,"LT Earn.Dil.";#N/A,#N/A,FALSE,"Dil. AVP"}</definedName>
    <definedName name="acc" hidden="1">{#N/A,#N/A,FALSE,"Calc";#N/A,#N/A,FALSE,"Sensitivity";#N/A,#N/A,FALSE,"LT Earn.Dil.";#N/A,#N/A,FALSE,"Dil. AVP"}</definedName>
    <definedName name="Access_Button" hidden="1">"tpds0409_RAW_DATA_0318_List"</definedName>
    <definedName name="AccessDatabase" hidden="1">"N:\SharedCredentials\FACTORY\ML_WORKS PRICE_STOCK_2004.mdb"</definedName>
    <definedName name="Acdfg" localSheetId="5" hidden="1">{#N/A,#N/A,FALSE,"CMN_FE"}</definedName>
    <definedName name="Acdfg" hidden="1">{#N/A,#N/A,FALSE,"CMN_FE"}</definedName>
    <definedName name="acob" localSheetId="5" hidden="1">{"'Form'!$A$2:$J$81"}</definedName>
    <definedName name="acob" hidden="1">{"'Form'!$A$2:$J$81"}</definedName>
    <definedName name="Acres">#REF!</definedName>
    <definedName name="Acti" localSheetId="5" hidden="1">{"Curves","Chart 4","Curves Graphique 4"}</definedName>
    <definedName name="Acti" hidden="1">{"Curves","Chart 4","Curves Graphique 4"}</definedName>
    <definedName name="ad" localSheetId="5" hidden="1">{#N/A,#N/A,FALSE,"Status of Projects";#N/A,#N/A,FALSE,"CEA-TEC";#N/A,#N/A,FALSE,"U-Constr.";#N/A,#N/A,FALSE,"summary";#N/A,#N/A,FALSE,"PPP-3 yrs"}</definedName>
    <definedName name="ad" hidden="1">{#N/A,#N/A,FALSE,"Status of Projects";#N/A,#N/A,FALSE,"CEA-TEC";#N/A,#N/A,FALSE,"U-Constr.";#N/A,#N/A,FALSE,"summary";#N/A,#N/A,FALSE,"PPP-3 yrs"}</definedName>
    <definedName name="ada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ada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adada" localSheetId="5" hidden="1">{#N/A,#N/A,FALSE,"QC REVIEW"}</definedName>
    <definedName name="adada" hidden="1">{#N/A,#N/A,FALSE,"QC REVIEW"}</definedName>
    <definedName name="adadsa" localSheetId="5" hidden="1">{#N/A,#N/A,FALSE,"QC REVIEW"}</definedName>
    <definedName name="adadsa" hidden="1">{#N/A,#N/A,FALSE,"QC REVIEW"}</definedName>
    <definedName name="adasda" localSheetId="5" hidden="1">{#N/A,#N/A,FALSE,"QC REVIEW"}</definedName>
    <definedName name="adasda" hidden="1">{#N/A,#N/A,FALSE,"QC REVIEW"}</definedName>
    <definedName name="adasdasd" localSheetId="5" hidden="1">{#N/A,#N/A,FALSE,"QC REVIEW"}</definedName>
    <definedName name="adasdasd" hidden="1">{#N/A,#N/A,FALSE,"QC REVIEW"}</definedName>
    <definedName name="adder">#REF!</definedName>
    <definedName name="additions" localSheetId="5" hidden="1">{#N/A,#N/A,FALSE,"COMP"}</definedName>
    <definedName name="additions" hidden="1">{#N/A,#N/A,FALSE,"COMP"}</definedName>
    <definedName name="addtestkeys">#REF!</definedName>
    <definedName name="addtestvkey">#REF!</definedName>
    <definedName name="adfasfsfsdfsdfds">#REF!</definedName>
    <definedName name="adfdsfsdfsafsdfsdfss">#REF!</definedName>
    <definedName name="adfgasdysty" localSheetId="5" hidden="1">{#N/A,#N/A,FALSE,"REPORT"}</definedName>
    <definedName name="adfgasdysty" hidden="1">{#N/A,#N/A,FALSE,"REPORT"}</definedName>
    <definedName name="adfkladfjkonkl" localSheetId="5" hidden="1">{#N/A,#N/A,TRUE,"TOTALS";#N/A,#N/A,TRUE,"ROUTES"}</definedName>
    <definedName name="adfkladfjkonkl" hidden="1">{#N/A,#N/A,TRUE,"TOTALS";#N/A,#N/A,TRUE,"ROUTES"}</definedName>
    <definedName name="adfs" localSheetId="5" hidden="1">{#N/A,#N/A,FALSE,"PMTABB";#N/A,#N/A,FALSE,"PMTABB"}</definedName>
    <definedName name="adfs" hidden="1">{#N/A,#N/A,FALSE,"PMTABB";#N/A,#N/A,FALSE,"PMTABB"}</definedName>
    <definedName name="adfsadfsdfsdfsdf">#REF!</definedName>
    <definedName name="adfsafsdfdsfsdafasfsd">#REF!</definedName>
    <definedName name="adfsd" localSheetId="5" hidden="1">{#N/A,#N/A,FALSE,"COMP"}</definedName>
    <definedName name="adfsd" hidden="1">{#N/A,#N/A,FALSE,"COMP"}</definedName>
    <definedName name="adfsdfdsfsdfsdfdsfdsfdsf">#REF!</definedName>
    <definedName name="adfsfjfjky" localSheetId="5" hidden="1">{#N/A,#N/A,FALSE,"REPORT"}</definedName>
    <definedName name="adfsfjfjky" hidden="1">{#N/A,#N/A,FALSE,"REPORT"}</definedName>
    <definedName name="AdmExpSer" hidden="1">#REF!</definedName>
    <definedName name="AdminExpensesMonthLE">#REF!</definedName>
    <definedName name="ads\" hidden="1">#REF!</definedName>
    <definedName name="adsad" localSheetId="5" hidden="1">{#N/A,#N/A,FALSE,"QC REVIEW"}</definedName>
    <definedName name="adsad" hidden="1">{#N/A,#N/A,FALSE,"QC REVIEW"}</definedName>
    <definedName name="adsfsd">#REF!</definedName>
    <definedName name="adss" localSheetId="5">{#N/A,#N/A,FALSE,"John TTL";#N/A,#N/A,FALSE,"BANKCARD ADM";#N/A,#N/A,FALSE,"BANKCARD MKT TTL";#N/A,#N/A,FALSE,"CARDPHONE CENTER";#N/A,#N/A,FALSE,"CCSI NEW APP";#N/A,#N/A,FALSE,"BANKCARD CREDIT";#N/A,#N/A,FALSE,"CCSI OPS";#N/A,#N/A,FALSE,"card other";#N/A,#N/A,FALSE,"co brand"}</definedName>
    <definedName name="adss">{#N/A,#N/A,FALSE,"John TTL";#N/A,#N/A,FALSE,"BANKCARD ADM";#N/A,#N/A,FALSE,"BANKCARD MKT TTL";#N/A,#N/A,FALSE,"CARDPHONE CENTER";#N/A,#N/A,FALSE,"CCSI NEW APP";#N/A,#N/A,FALSE,"BANKCARD CREDIT";#N/A,#N/A,FALSE,"CCSI OPS";#N/A,#N/A,FALSE,"card other";#N/A,#N/A,FALSE,"co brand"}</definedName>
    <definedName name="Adv." localSheetId="5">#REF!,#REF!,#REF!</definedName>
    <definedName name="Adv.">#REF!,#REF!,#REF!</definedName>
    <definedName name="aer" localSheetId="5" hidden="1">{#N/A,#N/A,FALSE,"EW"}</definedName>
    <definedName name="aer" hidden="1">{#N/A,#N/A,FALSE,"EW"}</definedName>
    <definedName name="aewr" localSheetId="5" hidden="1">{"mgmt forecast",#N/A,FALSE,"Mgmt Forecast";"dcf table",#N/A,FALSE,"Mgmt Forecast";"sensitivity",#N/A,FALSE,"Mgmt Forecast";"table inputs",#N/A,FALSE,"Mgmt Forecast";"calculations",#N/A,FALSE,"Mgmt Forecast"}</definedName>
    <definedName name="aewr" hidden="1">{"mgmt forecast",#N/A,FALSE,"Mgmt Forecast";"dcf table",#N/A,FALSE,"Mgmt Forecast";"sensitivity",#N/A,FALSE,"Mgmt Forecast";"table inputs",#N/A,FALSE,"Mgmt Forecast";"calculations",#N/A,FALSE,"Mgmt Forecast"}</definedName>
    <definedName name="af" hidden="1">#REF!</definedName>
    <definedName name="afasgsagasf">#REF!</definedName>
    <definedName name="AFDADSFDAS" localSheetId="5" hidden="1">{#N/A,#N/A,FALSE,"REPORT"}</definedName>
    <definedName name="AFDADSFDAS" hidden="1">{#N/A,#N/A,FALSE,"REPORT"}</definedName>
    <definedName name="AFECLKZE" localSheetId="5" hidden="1">{#N/A,#N/A,FALSE,"Tabl. A1";#N/A,#N/A,FALSE,"Tabl. A1 b";#N/A,#N/A,FALSE,"Tabl. A2";#N/A,#N/A,FALSE,"Tabl. A2-1";#N/A,#N/A,FALSE,"Tabl. A2-2"}</definedName>
    <definedName name="AFECLKZE" hidden="1">{#N/A,#N/A,FALSE,"Tabl. A1";#N/A,#N/A,FALSE,"Tabl. A1 b";#N/A,#N/A,FALSE,"Tabl. A2";#N/A,#N/A,FALSE,"Tabl. A2-1";#N/A,#N/A,FALSE,"Tabl. A2-2"}</definedName>
    <definedName name="AFG">#REF!*#REF!</definedName>
    <definedName name="AFGGF" localSheetId="5" hidden="1">{#N/A,#N/A,FALSE,"Tabl. D1";#N/A,#N/A,FALSE,"Tabl. D1 b";#N/A,#N/A,FALSE,"Tabl. D2";#N/A,#N/A,FALSE,"Tabl. D2 b";#N/A,#N/A,FALSE,"Tabl. D3";#N/A,#N/A,FALSE,"Tabl. D4";#N/A,#N/A,FALSE,"Tabl. D5"}</definedName>
    <definedName name="AFGGF" hidden="1">{#N/A,#N/A,FALSE,"Tabl. D1";#N/A,#N/A,FALSE,"Tabl. D1 b";#N/A,#N/A,FALSE,"Tabl. D2";#N/A,#N/A,FALSE,"Tabl. D2 b";#N/A,#N/A,FALSE,"Tabl. D3";#N/A,#N/A,FALSE,"Tabl. D4";#N/A,#N/A,FALSE,"Tabl. D5"}</definedName>
    <definedName name="africa" localSheetId="5" hidden="1">{#N/A,#N/A,FALSE,"CNS";#N/A,#N/A,FALSE,"Serz";#N/A,#N/A,FALSE,"Ace"}</definedName>
    <definedName name="africa" hidden="1">{#N/A,#N/A,FALSE,"CNS";#N/A,#N/A,FALSE,"Serz";#N/A,#N/A,FALSE,"Ace"}</definedName>
    <definedName name="AFSDF" localSheetId="5" hidden="1">{#N/A,#N/A,FALSE,"PMTABB";#N/A,#N/A,FALSE,"PMTABB"}</definedName>
    <definedName name="AFSDF" hidden="1">{#N/A,#N/A,FALSE,"PMTABB";#N/A,#N/A,FALSE,"PMTABB"}</definedName>
    <definedName name="afsdrt" localSheetId="5" hidden="1">{#N/A,#N/A,FALSE,"Aging Summary";#N/A,#N/A,FALSE,"Ratio Analysis";#N/A,#N/A,FALSE,"Test 120 Day Accts";#N/A,#N/A,FALSE,"Tickmarks"}</definedName>
    <definedName name="afsdrt" hidden="1">{#N/A,#N/A,FALSE,"Aging Summary";#N/A,#N/A,FALSE,"Ratio Analysis";#N/A,#N/A,FALSE,"Test 120 Day Accts";#N/A,#N/A,FALSE,"Tickmarks"}</definedName>
    <definedName name="afssdrt" localSheetId="5" hidden="1">{#N/A,#N/A,FALSE,"EW"}</definedName>
    <definedName name="afssdrt" hidden="1">{#N/A,#N/A,FALSE,"EW"}</definedName>
    <definedName name="ag" localSheetId="5" hidden="1">{TRUE,TRUE,-1.25,-15.5,456.75,279.75,FALSE,FALSE,TRUE,TRUE,0,1,8,1,4,6,3,4,TRUE,TRUE,3,TRUE,1,TRUE,100,"Swvu.turnover.","ACwvu.turnover.",1,FALSE,FALSE,0.511811023622047,0.511811023622047,0.511811023622047,0.511811023622047,1,"","",FALSE,FALSE,FALSE,FALSE,1,#N/A,1,1,#DIV/0!,FALSE,"Rwvu.turnover.",#N/A,FALSE,FALSE}</definedName>
    <definedName name="ag" hidden="1">{TRUE,TRUE,-1.25,-15.5,456.75,279.75,FALSE,FALSE,TRUE,TRUE,0,1,8,1,4,6,3,4,TRUE,TRUE,3,TRUE,1,TRUE,100,"Swvu.turnover.","ACwvu.turnover.",1,FALSE,FALSE,0.511811023622047,0.511811023622047,0.511811023622047,0.511811023622047,1,"","",FALSE,FALSE,FALSE,FALSE,1,#N/A,1,1,#DIV/0!,FALSE,"Rwvu.turnover.",#N/A,FALSE,FALSE}</definedName>
    <definedName name="agafdhsdh" localSheetId="5" hidden="1">{#N/A,#N/A,FALSE,"REPORT"}</definedName>
    <definedName name="agafdhsdh" hidden="1">{#N/A,#N/A,FALSE,"REPORT"}</definedName>
    <definedName name="Agency_Commission_latest" localSheetId="5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gency_Commission_latest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gfds" localSheetId="5" hidden="1">{TRUE,TRUE,-1.25,-15.5,456.75,279.75,FALSE,FALSE,TRUE,TRUE,0,1,8,1,4,6,3,4,TRUE,TRUE,3,TRUE,1,TRUE,100,"Swvu.turnover.","ACwvu.turnover.",1,FALSE,FALSE,0.511811023622047,0.511811023622047,0.511811023622047,0.511811023622047,1,"","",FALSE,FALSE,FALSE,FALSE,1,#N/A,1,1,#DIV/0!,FALSE,"Rwvu.turnover.",#N/A,FALSE,FALSE}</definedName>
    <definedName name="agfds" hidden="1">{TRUE,TRUE,-1.25,-15.5,456.75,279.75,FALSE,FALSE,TRUE,TRUE,0,1,8,1,4,6,3,4,TRUE,TRUE,3,TRUE,1,TRUE,100,"Swvu.turnover.","ACwvu.turnover.",1,FALSE,FALSE,0.511811023622047,0.511811023622047,0.511811023622047,0.511811023622047,1,"","",FALSE,FALSE,FALSE,FALSE,1,#N/A,1,1,#DIV/0!,FALSE,"Rwvu.turnover.",#N/A,FALSE,FALSE}</definedName>
    <definedName name="agsgaghgfj" localSheetId="5" hidden="1">{#N/A,#N/A,FALSE,"Pharm";#N/A,#N/A,FALSE,"WWCM"}</definedName>
    <definedName name="agsgaghgfj" hidden="1">{#N/A,#N/A,FALSE,"Pharm";#N/A,#N/A,FALSE,"WWCM"}</definedName>
    <definedName name="aj" localSheetId="5" hidden="1">{#N/A,#N/A,FALSE,"PMTABB";#N/A,#N/A,FALSE,"PMTABB"}</definedName>
    <definedName name="aj" hidden="1">{#N/A,#N/A,FALSE,"PMTABB";#N/A,#N/A,FALSE,"PMTABB"}</definedName>
    <definedName name="AJHFkjDGHF" localSheetId="5" hidden="1">{"Annual_Income",#N/A,FALSE,"Report Page";"Balance_Cash_Flow",#N/A,FALSE,"Report Page";"Quarterly_Income",#N/A,FALSE,"Report Page"}</definedName>
    <definedName name="AJHFkjDGHF" hidden="1">{"Annual_Income",#N/A,FALSE,"Report Page";"Balance_Cash_Flow",#N/A,FALSE,"Report Page";"Quarterly_Income",#N/A,FALSE,"Report Page"}</definedName>
    <definedName name="AKA" localSheetId="5" hidden="1">{"'August 2000'!$A$1:$J$101"}</definedName>
    <definedName name="AKA" hidden="1">{"'August 2000'!$A$1:$J$101"}</definedName>
    <definedName name="alex" localSheetId="5" hidden="1">{#N/A,#N/A,FALSE,"REPORT"}</definedName>
    <definedName name="alex" hidden="1">{#N/A,#N/A,FALSE,"REPORT"}</definedName>
    <definedName name="alexan" localSheetId="5" hidden="1">{#N/A,#N/A,FALSE,"REPORT"}</definedName>
    <definedName name="alexan" hidden="1">{#N/A,#N/A,FALSE,"REPORT"}</definedName>
    <definedName name="AllTables" localSheetId="5">{1}</definedName>
    <definedName name="AllTables">{1}</definedName>
    <definedName name="alsdkfhaskjdhaskj" localSheetId="5" hidden="1">{#N/A,#N/A,FALSE,"Proj.Cost &amp; Means of Fin."}</definedName>
    <definedName name="alsdkfhaskjdhaskj" hidden="1">{#N/A,#N/A,FALSE,"Proj.Cost &amp; Means of Fin."}</definedName>
    <definedName name="aman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man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mit" localSheetId="5">{"Balance Sheet",#N/A,FALSE,"Balsheet";"Assets Schedule",#N/A,FALSE,"Balsheet";"Abstract",#N/A,FALSE,"Balsheet"}</definedName>
    <definedName name="amit">{"Balance Sheet",#N/A,FALSE,"Balsheet";"Assets Schedule",#N/A,FALSE,"Balsheet";"Abstract",#N/A,FALSE,"Balsheet"}</definedName>
    <definedName name="amit_1" localSheetId="5" hidden="1">{#N/A,#N/A,TRUE,"145A"}</definedName>
    <definedName name="amit_1" hidden="1">{#N/A,#N/A,TRUE,"145A"}</definedName>
    <definedName name="amit_1_1" localSheetId="5" hidden="1">{#N/A,#N/A,TRUE,"145A"}</definedName>
    <definedName name="amit_1_1" hidden="1">{#N/A,#N/A,TRUE,"145A"}</definedName>
    <definedName name="amit_1_1_1" localSheetId="5" hidden="1">{#N/A,#N/A,TRUE,"145A"}</definedName>
    <definedName name="amit_1_1_1" hidden="1">{#N/A,#N/A,TRUE,"145A"}</definedName>
    <definedName name="amit_2" localSheetId="5" hidden="1">{#N/A,#N/A,TRUE,"145A"}</definedName>
    <definedName name="amit_2" hidden="1">{#N/A,#N/A,TRUE,"145A"}</definedName>
    <definedName name="amit_2_1" localSheetId="5" hidden="1">{#N/A,#N/A,TRUE,"145A"}</definedName>
    <definedName name="amit_2_1" hidden="1">{#N/A,#N/A,TRUE,"145A"}</definedName>
    <definedName name="amit_3" localSheetId="5" hidden="1">{#N/A,#N/A,TRUE,"145A"}</definedName>
    <definedName name="amit_3" hidden="1">{#N/A,#N/A,TRUE,"145A"}</definedName>
    <definedName name="amit_3_1" localSheetId="5" hidden="1">{#N/A,#N/A,TRUE,"145A"}</definedName>
    <definedName name="amit_3_1" hidden="1">{#N/A,#N/A,TRUE,"145A"}</definedName>
    <definedName name="amit_4" localSheetId="5" hidden="1">{#N/A,#N/A,TRUE,"145A"}</definedName>
    <definedName name="amit_4" hidden="1">{#N/A,#N/A,TRUE,"145A"}</definedName>
    <definedName name="amit_4_1" localSheetId="5" hidden="1">{#N/A,#N/A,TRUE,"145A"}</definedName>
    <definedName name="amit_4_1" hidden="1">{#N/A,#N/A,TRUE,"145A"}</definedName>
    <definedName name="amit_5" localSheetId="5" hidden="1">{#N/A,#N/A,TRUE,"145A"}</definedName>
    <definedName name="amit_5" hidden="1">{#N/A,#N/A,TRUE,"145A"}</definedName>
    <definedName name="amit_5_1" localSheetId="5" hidden="1">{#N/A,#N/A,TRUE,"145A"}</definedName>
    <definedName name="amit_5_1" hidden="1">{#N/A,#N/A,TRUE,"145A"}</definedName>
    <definedName name="an" localSheetId="5" hidden="1">{#N/A,#N/A,TRUE,"Overall";#N/A,#N/A,TRUE,"Region Wise ";#N/A,#N/A,TRUE,"Client Wise"}</definedName>
    <definedName name="an" hidden="1">{#N/A,#N/A,TRUE,"Overall";#N/A,#N/A,TRUE,"Region Wise ";#N/A,#N/A,TRUE,"Client Wise"}</definedName>
    <definedName name="analyze" localSheetId="5" hidden="1">{#N/A,#N/A,TRUE,"客服本部(業)";#N/A,#N/A,TRUE,"客-部辦(業)";#N/A,#N/A,TRUE,"客-專案(業)";#N/A,#N/A,TRUE,"客-支援(業)";#N/A,#N/A,TRUE,"客-專一(業)";#N/A,#N/A,TRUE,"客-專二(業)";#N/A,#N/A,TRUE,"客-專三(業)";#N/A,#N/A,TRUE,"客-專四(業)";#N/A,#N/A,TRUE,"客-專五(業)";#N/A,#N/A,TRUE,"客-專五(業)";#N/A,#N/A,TRUE,"客-專六(業)";#N/A,#N/A,TRUE,"客-專七(業)";#N/A,#N/A,TRUE,"客-系統處(業)"}</definedName>
    <definedName name="analyze" hidden="1">{#N/A,#N/A,TRUE,"客服本部(業)";#N/A,#N/A,TRUE,"客-部辦(業)";#N/A,#N/A,TRUE,"客-專案(業)";#N/A,#N/A,TRUE,"客-支援(業)";#N/A,#N/A,TRUE,"客-專一(業)";#N/A,#N/A,TRUE,"客-專二(業)";#N/A,#N/A,TRUE,"客-專三(業)";#N/A,#N/A,TRUE,"客-專四(業)";#N/A,#N/A,TRUE,"客-專五(業)";#N/A,#N/A,TRUE,"客-專五(業)";#N/A,#N/A,TRUE,"客-專六(業)";#N/A,#N/A,TRUE,"客-專七(業)";#N/A,#N/A,TRUE,"客-系統處(業)"}</definedName>
    <definedName name="anana" localSheetId="5" hidden="1">{"'Form'!$A$2:$J$81"}</definedName>
    <definedName name="anana" hidden="1">{"'Form'!$A$2:$J$81"}</definedName>
    <definedName name="andy" localSheetId="5" hidden="1">{#N/A,#N/A,FALSE,"REPORT"}</definedName>
    <definedName name="andy" hidden="1">{#N/A,#N/A,FALSE,"REPORT"}</definedName>
    <definedName name="anexure1" localSheetId="5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nexure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NKR" localSheetId="5" hidden="1">{#N/A,#N/A,TRUE,"Cons_Prod";#N/A,#N/A,TRUE,"Cons_Prod"}</definedName>
    <definedName name="ANKR" hidden="1">{#N/A,#N/A,TRUE,"Cons_Prod";#N/A,#N/A,TRUE,"Cons_Prod"}</definedName>
    <definedName name="ANKUR" localSheetId="5" hidden="1">{#N/A,#N/A,TRUE,"Cons_Prod";#N/A,#N/A,TRUE,"Cons_Prod"}</definedName>
    <definedName name="ANKUR" hidden="1">{#N/A,#N/A,TRUE,"Cons_Prod";#N/A,#N/A,TRUE,"Cons_Prod"}</definedName>
    <definedName name="ANKUR.XLS" localSheetId="5" hidden="1">{#N/A,#N/A,TRUE,"Cons_Prod";#N/A,#N/A,TRUE,"Cons_Prod"}</definedName>
    <definedName name="ANKUR.XLS" hidden="1">{#N/A,#N/A,TRUE,"Cons_Prod";#N/A,#N/A,TRUE,"Cons_Prod"}</definedName>
    <definedName name="ann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ann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Annexu" localSheetId="5">{#N/A,#N/A,FALSE,"COMP"}</definedName>
    <definedName name="Annexu">{#N/A,#N/A,FALSE,"COMP"}</definedName>
    <definedName name="Annexure" localSheetId="5" hidden="1">{#N/A,#N/A,FALSE,"Sheet7"}</definedName>
    <definedName name="Annexure" hidden="1">{#N/A,#N/A,FALSE,"Sheet7"}</definedName>
    <definedName name="annexure1a" localSheetId="5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nnexure1a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nnual_lease">#REF!</definedName>
    <definedName name="anscount" hidden="1">1</definedName>
    <definedName name="AOC" localSheetId="5" hidden="1">{"","","'Curves'!$E$55","'Curves'!$F$55","","","","","",""}</definedName>
    <definedName name="AOC" hidden="1">{"","","'Curves'!$E$55","'Curves'!$F$55","","","","","",""}</definedName>
    <definedName name="API" localSheetId="5" hidden="1">{#N/A,#N/A,FALSE,"QC REVIEW"}</definedName>
    <definedName name="API" hidden="1">{#N/A,#N/A,FALSE,"QC REVIEW"}</definedName>
    <definedName name="ar" localSheetId="5" hidden="1">{#N/A,#N/A,FALSE,"Status of Projects";#N/A,#N/A,FALSE,"CEA-TEC";#N/A,#N/A,FALSE,"U-Constr.";#N/A,#N/A,FALSE,"summary";#N/A,#N/A,FALSE,"PPP-3 yrs"}</definedName>
    <definedName name="ar" hidden="1">{#N/A,#N/A,FALSE,"Status of Projects";#N/A,#N/A,FALSE,"CEA-TEC";#N/A,#N/A,FALSE,"U-Constr.";#N/A,#N/A,FALSE,"summary";#N/A,#N/A,FALSE,"PPP-3 yrs"}</definedName>
    <definedName name="aro" localSheetId="5" hidden="1">{#N/A,#N/A,TRUE,"145A"}</definedName>
    <definedName name="aro" hidden="1">{#N/A,#N/A,TRUE,"145A"}</definedName>
    <definedName name="aro_1" localSheetId="5" hidden="1">{#N/A,#N/A,TRUE,"145A"}</definedName>
    <definedName name="aro_1" hidden="1">{#N/A,#N/A,TRUE,"145A"}</definedName>
    <definedName name="aro_1_1" localSheetId="5" hidden="1">{#N/A,#N/A,TRUE,"145A"}</definedName>
    <definedName name="aro_1_1" hidden="1">{#N/A,#N/A,TRUE,"145A"}</definedName>
    <definedName name="aro_1_1_1" localSheetId="5" hidden="1">{#N/A,#N/A,TRUE,"145A"}</definedName>
    <definedName name="aro_1_1_1" hidden="1">{#N/A,#N/A,TRUE,"145A"}</definedName>
    <definedName name="aro_2" localSheetId="5" hidden="1">{#N/A,#N/A,TRUE,"145A"}</definedName>
    <definedName name="aro_2" hidden="1">{#N/A,#N/A,TRUE,"145A"}</definedName>
    <definedName name="aro_2_1" localSheetId="5" hidden="1">{#N/A,#N/A,TRUE,"145A"}</definedName>
    <definedName name="aro_2_1" hidden="1">{#N/A,#N/A,TRUE,"145A"}</definedName>
    <definedName name="aro_3" localSheetId="5" hidden="1">{#N/A,#N/A,TRUE,"145A"}</definedName>
    <definedName name="aro_3" hidden="1">{#N/A,#N/A,TRUE,"145A"}</definedName>
    <definedName name="aro_3_1" localSheetId="5" hidden="1">{#N/A,#N/A,TRUE,"145A"}</definedName>
    <definedName name="aro_3_1" hidden="1">{#N/A,#N/A,TRUE,"145A"}</definedName>
    <definedName name="aro_4" localSheetId="5" hidden="1">{#N/A,#N/A,TRUE,"145A"}</definedName>
    <definedName name="aro_4" hidden="1">{#N/A,#N/A,TRUE,"145A"}</definedName>
    <definedName name="aro_4_1" localSheetId="5" hidden="1">{#N/A,#N/A,TRUE,"145A"}</definedName>
    <definedName name="aro_4_1" hidden="1">{#N/A,#N/A,TRUE,"145A"}</definedName>
    <definedName name="aro_5" localSheetId="5" hidden="1">{#N/A,#N/A,TRUE,"145A"}</definedName>
    <definedName name="aro_5" hidden="1">{#N/A,#N/A,TRUE,"145A"}</definedName>
    <definedName name="aro_5_1" localSheetId="5" hidden="1">{#N/A,#N/A,TRUE,"145A"}</definedName>
    <definedName name="aro_5_1" hidden="1">{#N/A,#N/A,TRUE,"145A"}</definedName>
    <definedName name="arun">#REF!</definedName>
    <definedName name="AS" localSheetId="5" hidden="1">{#N/A,#N/A,FALSE,"COMICRO";#N/A,#N/A,FALSE,"BALSCH";#N/A,#N/A,FALSE,"GLASS";#N/A,#N/A,FALSE,"DEPRE";#N/A,#N/A,FALSE,"A&amp;MCUR";#N/A,#N/A,FALSE,"AGEANAlysis";#N/A,#N/A,FALSE,"CHECKS";#N/A,#N/A,FALSE,"CHECKS"}</definedName>
    <definedName name="AS" hidden="1">{#N/A,#N/A,FALSE,"COMICRO";#N/A,#N/A,FALSE,"BALSCH";#N/A,#N/A,FALSE,"GLASS";#N/A,#N/A,FALSE,"DEPRE";#N/A,#N/A,FALSE,"A&amp;MCUR";#N/A,#N/A,FALSE,"AGEANAlysis";#N/A,#N/A,FALSE,"CHECKS";#N/A,#N/A,FALSE,"CHECKS"}</definedName>
    <definedName name="as\" localSheetId="5" hidden="1">{"'PS-SOTM'!$A$1","'PS-SOTM'!$A$2:$M$30","'PS-SOTM'!$A$31:$A$38"}</definedName>
    <definedName name="as\" hidden="1">{"'PS-SOTM'!$A$1","'PS-SOTM'!$A$2:$M$30","'PS-SOTM'!$A$31:$A$38"}</definedName>
    <definedName name="AS_1" localSheetId="5" hidden="1">{#N/A,#N/A,FALSE,"COMICRO";#N/A,#N/A,FALSE,"BALSCH";#N/A,#N/A,FALSE,"GLASS";#N/A,#N/A,FALSE,"DEPRE";#N/A,#N/A,FALSE,"A&amp;MCUR";#N/A,#N/A,FALSE,"AGEANAlysis";#N/A,#N/A,FALSE,"CHECKS";#N/A,#N/A,FALSE,"CHECKS"}</definedName>
    <definedName name="AS_1" hidden="1">{#N/A,#N/A,FALSE,"COMICRO";#N/A,#N/A,FALSE,"BALSCH";#N/A,#N/A,FALSE,"GLASS";#N/A,#N/A,FALSE,"DEPRE";#N/A,#N/A,FALSE,"A&amp;MCUR";#N/A,#N/A,FALSE,"AGEANAlysis";#N/A,#N/A,FALSE,"CHECKS";#N/A,#N/A,FALSE,"CHECKS"}</definedName>
    <definedName name="AS2DocOpenMode" hidden="1">"AS2DocumentEdit"</definedName>
    <definedName name="AS2HasNoAutoHeaderFooter" hidden="1">" "</definedName>
    <definedName name="AS2NamedRange" hidden="1">5</definedName>
    <definedName name="AS2ReportLS" hidden="1">1</definedName>
    <definedName name="AS2SyncStepLS" hidden="1">0</definedName>
    <definedName name="AS2VersionLS" hidden="1">300</definedName>
    <definedName name="asa" localSheetId="5" hidden="1">{#N/A,#N/A,FALSE,"QC REVIEW"}</definedName>
    <definedName name="asa" hidden="1">{#N/A,#N/A,FALSE,"QC REVIEW"}</definedName>
    <definedName name="asaf" localSheetId="5" hidden="1">{#N/A,#N/A,FALSE,"Proj.Cost &amp; Means of Fin."}</definedName>
    <definedName name="asaf" hidden="1">{#N/A,#N/A,FALSE,"Proj.Cost &amp; Means of Fin."}</definedName>
    <definedName name="asas" localSheetId="5" hidden="1">{#N/A,#N/A,FALSE,"Pharm";#N/A,#N/A,FALSE,"WWCM"}</definedName>
    <definedName name="asas" hidden="1">{#N/A,#N/A,FALSE,"Pharm";#N/A,#N/A,FALSE,"WWCM"}</definedName>
    <definedName name="ASCVBN" localSheetId="5" hidden="1">{#N/A,#N/A,FALSE,"Tabl. D1";#N/A,#N/A,FALSE,"Tabl. D1 b";#N/A,#N/A,FALSE,"Tabl. D2";#N/A,#N/A,FALSE,"Tabl. D2 b";#N/A,#N/A,FALSE,"Tabl. D3";#N/A,#N/A,FALSE,"Tabl. D4";#N/A,#N/A,FALSE,"Tabl. D5"}</definedName>
    <definedName name="ASCVBN" hidden="1">{#N/A,#N/A,FALSE,"Tabl. D1";#N/A,#N/A,FALSE,"Tabl. D1 b";#N/A,#N/A,FALSE,"Tabl. D2";#N/A,#N/A,FALSE,"Tabl. D2 b";#N/A,#N/A,FALSE,"Tabl. D3";#N/A,#N/A,FALSE,"Tabl. D4";#N/A,#N/A,FALSE,"Tabl. D5"}</definedName>
    <definedName name="asd" localSheetId="5" hidden="1">{#N/A,#N/A,FALSE,"Pharm";#N/A,#N/A,FALSE,"WWCM"}</definedName>
    <definedName name="asd" hidden="1">{#N/A,#N/A,FALSE,"Pharm";#N/A,#N/A,FALSE,"WWCM"}</definedName>
    <definedName name="asd." localSheetId="5" hidden="1">{#N/A,#N/A,FALSE,"Rig Payroll Register"}</definedName>
    <definedName name="asd." hidden="1">{#N/A,#N/A,FALSE,"Rig Payroll Register"}</definedName>
    <definedName name="asd._1" localSheetId="5" hidden="1">{#N/A,#N/A,FALSE,"Rig Payroll Register"}</definedName>
    <definedName name="asd._1" hidden="1">{#N/A,#N/A,FALSE,"Rig Payroll Register"}</definedName>
    <definedName name="asd._2" localSheetId="5" hidden="1">{#N/A,#N/A,FALSE,"Rig Payroll Register"}</definedName>
    <definedName name="asd._2" hidden="1">{#N/A,#N/A,FALSE,"Rig Payroll Register"}</definedName>
    <definedName name="asd._3" localSheetId="5" hidden="1">{#N/A,#N/A,FALSE,"Rig Payroll Register"}</definedName>
    <definedName name="asd._3" hidden="1">{#N/A,#N/A,FALSE,"Rig Payroll Register"}</definedName>
    <definedName name="asda" localSheetId="5" hidden="1">{"Page1",#N/A,FALSE,"DILUT1";"Page2",#N/A,FALSE,"DILUT1";"Page3",#N/A,FALSE,"DILUT1"}</definedName>
    <definedName name="asda" hidden="1">{"Page1",#N/A,FALSE,"DILUT1";"Page2",#N/A,FALSE,"DILUT1";"Page3",#N/A,FALSE,"DILUT1"}</definedName>
    <definedName name="asdadasd" localSheetId="5" hidden="1">{#N/A,#N/A,FALSE,"COMP"}</definedName>
    <definedName name="asdadasd" hidden="1">{#N/A,#N/A,FALSE,"COMP"}</definedName>
    <definedName name="asdafa" localSheetId="5" hidden="1">{#N/A,#N/A,FALSE,"Proj.Cost &amp; Means of Fin."}</definedName>
    <definedName name="asdafa" hidden="1">{#N/A,#N/A,FALSE,"Proj.Cost &amp; Means of Fin."}</definedName>
    <definedName name="asdas" localSheetId="5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asdas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asdasd" localSheetId="5">{#N/A,#N/A,FALSE,"John TTL";#N/A,#N/A,FALSE,"BANKCARD ADM";#N/A,#N/A,FALSE,"BANKCARD MKT TTL";#N/A,#N/A,FALSE,"CARDPHONE CENTER";#N/A,#N/A,FALSE,"CCSI NEW APP";#N/A,#N/A,FALSE,"BANKCARD CREDIT";#N/A,#N/A,FALSE,"CCSI OPS";#N/A,#N/A,FALSE,"card other";#N/A,#N/A,FALSE,"co brand"}</definedName>
    <definedName name="asdasd">{#N/A,#N/A,FALSE,"John TTL";#N/A,#N/A,FALSE,"BANKCARD ADM";#N/A,#N/A,FALSE,"BANKCARD MKT TTL";#N/A,#N/A,FALSE,"CARDPHONE CENTER";#N/A,#N/A,FALSE,"CCSI NEW APP";#N/A,#N/A,FALSE,"BANKCARD CREDIT";#N/A,#N/A,FALSE,"CCSI OPS";#N/A,#N/A,FALSE,"card other";#N/A,#N/A,FALSE,"co brand"}</definedName>
    <definedName name="asdasdada" localSheetId="5" hidden="1">{#N/A,#N/A,FALSE,"PGW"}</definedName>
    <definedName name="asdasdada" hidden="1">{#N/A,#N/A,FALSE,"PGW"}</definedName>
    <definedName name="asdasdadadad" localSheetId="5" hidden="1">{#N/A,#N/A,FALSE,"COMP"}</definedName>
    <definedName name="asdasdadadad" hidden="1">{#N/A,#N/A,FALSE,"COMP"}</definedName>
    <definedName name="asdasdasdasd" localSheetId="5" hidden="1">{#N/A,#N/A,FALSE,"OSBL"}</definedName>
    <definedName name="asdasdasdasd" hidden="1">{#N/A,#N/A,FALSE,"OSBL"}</definedName>
    <definedName name="ASDF" localSheetId="5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ASDF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asdf." localSheetId="5" hidden="1">{#N/A,#N/A,FALSE,"Rig Payroll Register"}</definedName>
    <definedName name="asdf." hidden="1">{#N/A,#N/A,FALSE,"Rig Payroll Register"}</definedName>
    <definedName name="asdf._1" localSheetId="5" hidden="1">{#N/A,#N/A,FALSE,"Rig Payroll Register"}</definedName>
    <definedName name="asdf._1" hidden="1">{#N/A,#N/A,FALSE,"Rig Payroll Register"}</definedName>
    <definedName name="asdf._2" localSheetId="5" hidden="1">{#N/A,#N/A,FALSE,"Rig Payroll Register"}</definedName>
    <definedName name="asdf._2" hidden="1">{#N/A,#N/A,FALSE,"Rig Payroll Register"}</definedName>
    <definedName name="asdf._3" localSheetId="5" hidden="1">{#N/A,#N/A,FALSE,"Rig Payroll Register"}</definedName>
    <definedName name="asdf._3" hidden="1">{#N/A,#N/A,FALSE,"Rig Payroll Register"}</definedName>
    <definedName name="asdfafasdf" localSheetId="5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asdfafasdf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asdfdd" localSheetId="5" hidden="1">{"mgmt forecast",#N/A,FALSE,"Mgmt Forecast";"dcf table",#N/A,FALSE,"Mgmt Forecast";"sensitivity",#N/A,FALSE,"Mgmt Forecast";"table inputs",#N/A,FALSE,"Mgmt Forecast";"calculations",#N/A,FALSE,"Mgmt Forecast"}</definedName>
    <definedName name="asdfdd" hidden="1">{"mgmt forecast",#N/A,FALSE,"Mgmt Forecast";"dcf table",#N/A,FALSE,"Mgmt Forecast";"sensitivity",#N/A,FALSE,"Mgmt Forecast";"table inputs",#N/A,FALSE,"Mgmt Forecast";"calculations",#N/A,FALSE,"Mgmt Forecast"}</definedName>
    <definedName name="asdfdfddddaas">#REF!</definedName>
    <definedName name="asdfdfddddd">#REF!</definedName>
    <definedName name="asdfdfdjf" localSheetId="5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asdfdfdjf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asdfdfdjf2" localSheetId="5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asdfdfdjf2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asdfdfsdfsafddd">#REF!</definedName>
    <definedName name="asdfg" localSheetId="5" hidden="1">{#N/A,#N/A,FALSE,"Pharm";#N/A,#N/A,FALSE,"WWCM"}</definedName>
    <definedName name="asdfg" hidden="1">{#N/A,#N/A,FALSE,"Pharm";#N/A,#N/A,FALSE,"WWCM"}</definedName>
    <definedName name="asdfsdfsafsdfsdfsa">#REF!</definedName>
    <definedName name="asdgahdfhth" localSheetId="5" hidden="1">{#N/A,#N/A,FALSE,"REPORT"}</definedName>
    <definedName name="asdgahdfhth" hidden="1">{#N/A,#N/A,FALSE,"REPORT"}</definedName>
    <definedName name="asdgayery" localSheetId="5" hidden="1">{#N/A,#N/A,FALSE,"Pharm";#N/A,#N/A,FALSE,"WWCM"}</definedName>
    <definedName name="asdgayery" hidden="1">{#N/A,#N/A,FALSE,"Pharm";#N/A,#N/A,FALSE,"WWCM"}</definedName>
    <definedName name="asdgfdytyet" localSheetId="5" hidden="1">{#N/A,#N/A,FALSE,"REPORT"}</definedName>
    <definedName name="asdgfdytyet" hidden="1">{#N/A,#N/A,FALSE,"REPORT"}</definedName>
    <definedName name="asdgtryukuio" localSheetId="5" hidden="1">{#N/A,#N/A,FALSE,"REPORT"}</definedName>
    <definedName name="asdgtryukuio" hidden="1">{#N/A,#N/A,FALSE,"REPORT"}</definedName>
    <definedName name="asdjasldkfj" localSheetId="5" hidden="1">{#N/A,#N/A,FALSE,"PMTABB";#N/A,#N/A,FALSE,"PMTABB"}</definedName>
    <definedName name="asdjasldkfj" hidden="1">{#N/A,#N/A,FALSE,"PMTABB";#N/A,#N/A,FALSE,"PMTABB"}</definedName>
    <definedName name="asdjgkl" localSheetId="5" hidden="1">{#N/A,#N/A,FALSE,"Pharm";#N/A,#N/A,FALSE,"WWCM"}</definedName>
    <definedName name="asdjgkl" hidden="1">{#N/A,#N/A,FALSE,"Pharm";#N/A,#N/A,FALSE,"WWCM"}</definedName>
    <definedName name="asdsad" localSheetId="5" hidden="1">{#N/A,#N/A,FALSE,"COMP"}</definedName>
    <definedName name="asdsad" hidden="1">{#N/A,#N/A,FALSE,"COMP"}</definedName>
    <definedName name="asdsar" localSheetId="5" hidden="1">{#N/A,#N/A,FALSE,"ISBL"}</definedName>
    <definedName name="asdsar" hidden="1">{#N/A,#N/A,FALSE,"ISBL"}</definedName>
    <definedName name="ASDSDS">#REF!</definedName>
    <definedName name="asdse" localSheetId="5" hidden="1">{#N/A,#N/A,FALSE,"Model";#N/A,#N/A,FALSE,"Division"}</definedName>
    <definedName name="asdse" hidden="1">{#N/A,#N/A,FALSE,"Model";#N/A,#N/A,FALSE,"Division"}</definedName>
    <definedName name="ase">#REF!</definedName>
    <definedName name="asf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asf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asfd" localSheetId="5" hidden="1">{#N/A,#N/A,FALSE,"Proj.Cost &amp; Means of Fin."}</definedName>
    <definedName name="asfd" hidden="1">{#N/A,#N/A,FALSE,"Proj.Cost &amp; Means of Fin."}</definedName>
    <definedName name="asfdas" localSheetId="5" hidden="1">{#N/A,#N/A,FALSE,"Proj.Cost &amp; Means of Fin."}</definedName>
    <definedName name="asfdas" hidden="1">{#N/A,#N/A,FALSE,"Proj.Cost &amp; Means of Fin."}</definedName>
    <definedName name="asffghujyki" localSheetId="5" hidden="1">{#N/A,#N/A,FALSE,"Pharm";#N/A,#N/A,FALSE,"WWCM"}</definedName>
    <definedName name="asffghujyki" hidden="1">{#N/A,#N/A,FALSE,"Pharm";#N/A,#N/A,FALSE,"WWCM"}</definedName>
    <definedName name="asfg" localSheetId="5" hidden="1">{#N/A,#N/A,FALSE,"Balance Sheet";#N/A,#N/A,FALSE,"Income Statement";#N/A,#N/A,FALSE,"Changes in Financial Position"}</definedName>
    <definedName name="asfg" hidden="1">{#N/A,#N/A,FALSE,"Balance Sheet";#N/A,#N/A,FALSE,"Income Statement";#N/A,#N/A,FALSE,"Changes in Financial Position"}</definedName>
    <definedName name="asfqadf" localSheetId="5" hidden="1">{"Curves","Chart 4","Curves Graphique 4"}</definedName>
    <definedName name="asfqadf" hidden="1">{"Curves","Chart 4","Curves Graphique 4"}</definedName>
    <definedName name="asfsdf" localSheetId="5" hidden="1">{#N/A,#N/A,FALSE,"COMP"}</definedName>
    <definedName name="asfsdf" hidden="1">{#N/A,#N/A,FALSE,"COMP"}</definedName>
    <definedName name="asfsdg" localSheetId="5" hidden="1">{#N/A,#N/A,FALSE,"COMP"}</definedName>
    <definedName name="asfsdg" hidden="1">{#N/A,#N/A,FALSE,"COMP"}</definedName>
    <definedName name="ASGF">#REF!/#REF!</definedName>
    <definedName name="ash" localSheetId="5" hidden="1">{#N/A,#N/A,TRUE,"Staffnos &amp; cost"}</definedName>
    <definedName name="ash" hidden="1">{#N/A,#N/A,TRUE,"Staffnos &amp; cost"}</definedName>
    <definedName name="askldfhaskdhaskd" localSheetId="5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askldfhaskdhaskd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ass" localSheetId="5" hidden="1">{#N/A,#N/A,FALSE,"Balance Sheet";#N/A,#N/A,FALSE,"Income Statement";#N/A,#N/A,FALSE,"Changes in Financial Position"}</definedName>
    <definedName name="ass" hidden="1">{#N/A,#N/A,FALSE,"Balance Sheet";#N/A,#N/A,FALSE,"Income Statement";#N/A,#N/A,FALSE,"Changes in Financial Position"}</definedName>
    <definedName name="ASSA" localSheetId="5" hidden="1">{#N/A,#N/A,FALSE,"1";#N/A,#N/A,FALSE,"2";#N/A,#N/A,FALSE,"16 - 17";#N/A,#N/A,FALSE,"18 - 19";#N/A,#N/A,FALSE,"26";#N/A,#N/A,FALSE,"27";#N/A,#N/A,FALSE,"28"}</definedName>
    <definedName name="ASSA" hidden="1">{#N/A,#N/A,FALSE,"1";#N/A,#N/A,FALSE,"2";#N/A,#N/A,FALSE,"16 - 17";#N/A,#N/A,FALSE,"18 - 19";#N/A,#N/A,FALSE,"26";#N/A,#N/A,FALSE,"27";#N/A,#N/A,FALSE,"28"}</definedName>
    <definedName name="assdffdsfsafsdfsdfsdfs">#REF!</definedName>
    <definedName name="asse" localSheetId="5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sse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SSESSMENT_YEAR____1998___99">"tds"</definedName>
    <definedName name="ASSETNAME">#REF!</definedName>
    <definedName name="Assets">MATCH(0.01,#REF!,-1)+1</definedName>
    <definedName name="assetsch">#REF!</definedName>
    <definedName name="assssssssssssssss" localSheetId="5" hidden="1">{"MONTHPLAN",#N/A,FALSE,"DETAIL REPORT";"MONTHPRIOR",#N/A,FALSE,"DETAIL REPORT";"YTDPLAN",#N/A,FALSE,"DETAIL REPORT";"YTDPRIOR",#N/A,FALSE,"DETAIL REPORT"}</definedName>
    <definedName name="assssssssssssssss" hidden="1">{"MONTHPLAN",#N/A,FALSE,"DETAIL REPORT";"MONTHPRIOR",#N/A,FALSE,"DETAIL REPORT";"YTDPLAN",#N/A,FALSE,"DETAIL REPORT";"YTDPRIOR",#N/A,FALSE,"DETAIL REPORT"}</definedName>
    <definedName name="Assumpt">#REF!</definedName>
    <definedName name="Assumptions">#REF!</definedName>
    <definedName name="Assumptions_2" localSheetId="5" hidden="1">{"'Form'!$A$2:$J$81"}</definedName>
    <definedName name="Assumptions_2" hidden="1">{"'Form'!$A$2:$J$81"}</definedName>
    <definedName name="asz" localSheetId="5" hidden="1">{#N/A,#N/A,FALSE,"Status of Projects";#N/A,#N/A,FALSE,"CEA-TEC";#N/A,#N/A,FALSE,"U-Constr.";#N/A,#N/A,FALSE,"summary";#N/A,#N/A,FALSE,"PPP-3 yrs"}</definedName>
    <definedName name="asz" hidden="1">{#N/A,#N/A,FALSE,"Status of Projects";#N/A,#N/A,FALSE,"CEA-TEC";#N/A,#N/A,FALSE,"U-Constr.";#N/A,#N/A,FALSE,"summary";#N/A,#N/A,FALSE,"PPP-3 yrs"}</definedName>
    <definedName name="AT" localSheetId="5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AT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atish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tish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ATUL" localSheetId="5" hidden="1">{#N/A,#N/A,TRUE,"145A"}</definedName>
    <definedName name="ATUL" hidden="1">{#N/A,#N/A,TRUE,"145A"}</definedName>
    <definedName name="ATUL_1" localSheetId="5" hidden="1">{#N/A,#N/A,TRUE,"145A"}</definedName>
    <definedName name="ATUL_1" hidden="1">{#N/A,#N/A,TRUE,"145A"}</definedName>
    <definedName name="ATUL_1_1" localSheetId="5" hidden="1">{#N/A,#N/A,TRUE,"145A"}</definedName>
    <definedName name="ATUL_1_1" hidden="1">{#N/A,#N/A,TRUE,"145A"}</definedName>
    <definedName name="ATUL_1_1_1" localSheetId="5" hidden="1">{#N/A,#N/A,TRUE,"145A"}</definedName>
    <definedName name="ATUL_1_1_1" hidden="1">{#N/A,#N/A,TRUE,"145A"}</definedName>
    <definedName name="ATUL_2" localSheetId="5" hidden="1">{#N/A,#N/A,TRUE,"145A"}</definedName>
    <definedName name="ATUL_2" hidden="1">{#N/A,#N/A,TRUE,"145A"}</definedName>
    <definedName name="ATUL_2_1" localSheetId="5" hidden="1">{#N/A,#N/A,TRUE,"145A"}</definedName>
    <definedName name="ATUL_2_1" hidden="1">{#N/A,#N/A,TRUE,"145A"}</definedName>
    <definedName name="ATUL_3" localSheetId="5" hidden="1">{#N/A,#N/A,TRUE,"145A"}</definedName>
    <definedName name="ATUL_3" hidden="1">{#N/A,#N/A,TRUE,"145A"}</definedName>
    <definedName name="ATUL_3_1" localSheetId="5" hidden="1">{#N/A,#N/A,TRUE,"145A"}</definedName>
    <definedName name="ATUL_3_1" hidden="1">{#N/A,#N/A,TRUE,"145A"}</definedName>
    <definedName name="ATUL_4" localSheetId="5" hidden="1">{#N/A,#N/A,TRUE,"145A"}</definedName>
    <definedName name="ATUL_4" hidden="1">{#N/A,#N/A,TRUE,"145A"}</definedName>
    <definedName name="ATUL_4_1" localSheetId="5" hidden="1">{#N/A,#N/A,TRUE,"145A"}</definedName>
    <definedName name="ATUL_4_1" hidden="1">{#N/A,#N/A,TRUE,"145A"}</definedName>
    <definedName name="ATUL_5" localSheetId="5" hidden="1">{#N/A,#N/A,TRUE,"145A"}</definedName>
    <definedName name="ATUL_5" hidden="1">{#N/A,#N/A,TRUE,"145A"}</definedName>
    <definedName name="ATUL_5_1" localSheetId="5" hidden="1">{#N/A,#N/A,TRUE,"145A"}</definedName>
    <definedName name="ATUL_5_1" hidden="1">{#N/A,#N/A,TRUE,"145A"}</definedName>
    <definedName name="aug" localSheetId="5" hidden="1">{#N/A,#N/A,TRUE,"Metrics";#N/A,#N/A,TRUE,"Bal Sht QTR";#N/A,#N/A,TRUE,"Operating stmt QTR";#N/A,#N/A,TRUE,"RevSum";#N/A,#N/A,TRUE,"Intranet direct rev";#N/A,#N/A,TRUE,"Intranet branch rev";#N/A,#N/A,TRUE,"Internet direct rev";#N/A,#N/A,TRUE,"Intranet ISV rev"}</definedName>
    <definedName name="aug" hidden="1">{#N/A,#N/A,TRUE,"Metrics";#N/A,#N/A,TRUE,"Bal Sht QTR";#N/A,#N/A,TRUE,"Operating stmt QTR";#N/A,#N/A,TRUE,"RevSum";#N/A,#N/A,TRUE,"Intranet direct rev";#N/A,#N/A,TRUE,"Intranet branch rev";#N/A,#N/A,TRUE,"Internet direct rev";#N/A,#N/A,TRUE,"Intranet ISV rev"}</definedName>
    <definedName name="av" localSheetId="5" hidden="1">{#N/A,#N/A,FALSE,"Status of Projects";#N/A,#N/A,FALSE,"CEA-TEC";#N/A,#N/A,FALSE,"U-Constr.";#N/A,#N/A,FALSE,"summary";#N/A,#N/A,FALSE,"PPP-3 yrs"}</definedName>
    <definedName name="av" hidden="1">{#N/A,#N/A,FALSE,"Status of Projects";#N/A,#N/A,FALSE,"CEA-TEC";#N/A,#N/A,FALSE,"U-Constr.";#N/A,#N/A,FALSE,"summary";#N/A,#N/A,FALSE,"PPP-3 yrs"}</definedName>
    <definedName name="AvgSellPr" hidden="1">#REF!,#REF!,#REF!,#REF!,#REF!,#REF!,#REF!,#REF!</definedName>
    <definedName name="aw4wb" localSheetId="5" hidden="1">{#N/A,#N/A,FALSE,"ISBL"}</definedName>
    <definedName name="aw4wb" hidden="1">{#N/A,#N/A,FALSE,"ISBL"}</definedName>
    <definedName name="awe" localSheetId="5" hidden="1">{#N/A,#N/A,FALSE,"PGW"}</definedName>
    <definedName name="awe" hidden="1">{#N/A,#N/A,FALSE,"PGW"}</definedName>
    <definedName name="aweaw3" localSheetId="5" hidden="1">{#N/A,#N/A,FALSE,"OSBL"}</definedName>
    <definedName name="aweaw3" hidden="1">{#N/A,#N/A,FALSE,"OSBL"}</definedName>
    <definedName name="awert" localSheetId="5" hidden="1">{#N/A,#N/A,FALSE,"ORIX CSC"}</definedName>
    <definedName name="awert" hidden="1">{#N/A,#N/A,FALSE,"ORIX CSC"}</definedName>
    <definedName name="aws" localSheetId="5" hidden="1">{#N/A,#N/A,FALSE,"CMN_FE"}</definedName>
    <definedName name="aws" hidden="1">{#N/A,#N/A,FALSE,"CMN_FE"}</definedName>
    <definedName name="AX" localSheetId="5" hidden="1">{#N/A,#N/A,FALSE,"Pharm";#N/A,#N/A,FALSE,"WWCM"}</definedName>
    <definedName name="AX" hidden="1">{#N/A,#N/A,FALSE,"Pharm";#N/A,#N/A,FALSE,"WWCM"}</definedName>
    <definedName name="AXCHUT" localSheetId="5" hidden="1">{#N/A,#N/A,FALSE,"Tabl. H1";#N/A,#N/A,FALSE,"Tabl. H2"}</definedName>
    <definedName name="AXCHUT" hidden="1">{#N/A,#N/A,FALSE,"Tabl. H1";#N/A,#N/A,FALSE,"Tabl. H2"}</definedName>
    <definedName name="ayman" localSheetId="5" hidden="1">{#N/A,#N/A,FALSE,"1";#N/A,#N/A,FALSE,"2";#N/A,#N/A,FALSE,"16 - 17";#N/A,#N/A,FALSE,"18 - 19";#N/A,#N/A,FALSE,"26";#N/A,#N/A,FALSE,"27";#N/A,#N/A,FALSE,"28"}</definedName>
    <definedName name="ayman" hidden="1">{#N/A,#N/A,FALSE,"1";#N/A,#N/A,FALSE,"2";#N/A,#N/A,FALSE,"16 - 17";#N/A,#N/A,FALSE,"18 - 19";#N/A,#N/A,FALSE,"26";#N/A,#N/A,FALSE,"27";#N/A,#N/A,FALSE,"28"}</definedName>
    <definedName name="ayman1" localSheetId="5" hidden="1">{#N/A,#N/A,FALSE,"Pharm";#N/A,#N/A,FALSE,"WWCM"}</definedName>
    <definedName name="ayman1" hidden="1">{#N/A,#N/A,FALSE,"Pharm";#N/A,#N/A,FALSE,"WWCM"}</definedName>
    <definedName name="ayman2" localSheetId="5" hidden="1">{#N/A,#N/A,FALSE,"Pharm";#N/A,#N/A,FALSE,"WWCM"}</definedName>
    <definedName name="ayman2" hidden="1">{#N/A,#N/A,FALSE,"Pharm";#N/A,#N/A,FALSE,"WWCM"}</definedName>
    <definedName name="ayman7" localSheetId="5" hidden="1">{#N/A,#N/A,FALSE,"REPORT"}</definedName>
    <definedName name="ayman7" hidden="1">{#N/A,#N/A,FALSE,"REPORT"}</definedName>
    <definedName name="ayman8" localSheetId="5" hidden="1">{#N/A,#N/A,FALSE,"REPORT"}</definedName>
    <definedName name="ayman8" hidden="1">{#N/A,#N/A,FALSE,"REPORT"}</definedName>
    <definedName name="ayz" localSheetId="5" hidden="1">{#N/A,#N/A,TRUE,"Sheet1"}</definedName>
    <definedName name="ayz" hidden="1">{#N/A,#N/A,TRUE,"Sheet1"}</definedName>
    <definedName name="az" localSheetId="5" hidden="1">{#N/A,#N/A,FALSE,"Pharm";#N/A,#N/A,FALSE,"WWCM"}</definedName>
    <definedName name="az" hidden="1">{#N/A,#N/A,FALSE,"Pharm";#N/A,#N/A,FALSE,"WWCM"}</definedName>
    <definedName name="azeazr" localSheetId="5" hidden="1">{#N/A,#N/A,FALSE,"Sales Graph";#N/A,#N/A,FALSE,"BUC Graph";#N/A,#N/A,FALSE,"P&amp;L - YTD"}</definedName>
    <definedName name="azeazr" hidden="1">{#N/A,#N/A,FALSE,"Sales Graph";#N/A,#N/A,FALSE,"BUC Graph";#N/A,#N/A,FALSE,"P&amp;L - YTD"}</definedName>
    <definedName name="azerety" localSheetId="5" hidden="1">{#N/A,#N/A,FALSE,"Pharm";#N/A,#N/A,FALSE,"WWCM"}</definedName>
    <definedName name="azerety" hidden="1">{#N/A,#N/A,FALSE,"Pharm";#N/A,#N/A,FALSE,"WWCM"}</definedName>
    <definedName name="AZXC" localSheetId="5" hidden="1">{#N/A,#N/A,FALSE,"Tabl. H1";#N/A,#N/A,FALSE,"Tabl. H2"}</definedName>
    <definedName name="AZXC" hidden="1">{#N/A,#N/A,FALSE,"Tabl. H1";#N/A,#N/A,FALSE,"Tabl. H2"}</definedName>
    <definedName name="b" localSheetId="5" hidden="1">{#N/A,#N/A,FALSE,"COMP"}</definedName>
    <definedName name="b" hidden="1">{#N/A,#N/A,FALSE,"COMP"}</definedName>
    <definedName name="b." localSheetId="5" hidden="1">{#N/A,#N/A,FALSE,"Rig Payroll Register"}</definedName>
    <definedName name="b." hidden="1">{#N/A,#N/A,FALSE,"Rig Payroll Register"}</definedName>
    <definedName name="b._1" localSheetId="5" hidden="1">{#N/A,#N/A,FALSE,"Rig Payroll Register"}</definedName>
    <definedName name="b._1" hidden="1">{#N/A,#N/A,FALSE,"Rig Payroll Register"}</definedName>
    <definedName name="b._2" localSheetId="5" hidden="1">{#N/A,#N/A,FALSE,"Rig Payroll Register"}</definedName>
    <definedName name="b._2" hidden="1">{#N/A,#N/A,FALSE,"Rig Payroll Register"}</definedName>
    <definedName name="b._3" localSheetId="5" hidden="1">{#N/A,#N/A,FALSE,"Rig Payroll Register"}</definedName>
    <definedName name="b._3" hidden="1">{#N/A,#N/A,FALSE,"Rig Payroll Register"}</definedName>
    <definedName name="b_1" localSheetId="5" hidden="1">{#N/A,#N/A,FALSE,"COMP"}</definedName>
    <definedName name="b_1" hidden="1">{#N/A,#N/A,FALSE,"COMP"}</definedName>
    <definedName name="b_2" localSheetId="5" hidden="1">{#N/A,#N/A,FALSE,"COMP"}</definedName>
    <definedName name="b_2" hidden="1">{#N/A,#N/A,FALSE,"COMP"}</definedName>
    <definedName name="B_VND">0.05</definedName>
    <definedName name="B_YEN">0.1</definedName>
    <definedName name="bab" localSheetId="5" hidden="1">{"","","'Curves'!$W$11","'Curves'!$X$11","","","","","",""}</definedName>
    <definedName name="bab" hidden="1">{"","","'Curves'!$W$11","'Curves'!$X$11","","","","","",""}</definedName>
    <definedName name="babab" localSheetId="5" hidden="1">{"Curves","Chart 2","Curves Graphique 2"}</definedName>
    <definedName name="babab" hidden="1">{"Curves","Chart 2","Curves Graphique 2"}</definedName>
    <definedName name="Babu" localSheetId="5" hidden="1">{#N/A,#N/A,FALSE,"COMP"}</definedName>
    <definedName name="Babu" hidden="1">{#N/A,#N/A,FALSE,"COMP"}</definedName>
    <definedName name="BACKUP" localSheetId="5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BACKUP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Bal" localSheetId="5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Bal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Balance" localSheetId="5" hidden="1">{#N/A,#N/A,FALSE,"Balance Sheets";#N/A,#N/A,FALSE,"96 Conservative";#N/A,#N/A,FALSE,"96 Possible"}</definedName>
    <definedName name="Balance" hidden="1">{#N/A,#N/A,FALSE,"Balance Sheets";#N/A,#N/A,FALSE,"96 Conservative";#N/A,#N/A,FALSE,"96 Possible"}</definedName>
    <definedName name="balance_type">1</definedName>
    <definedName name="BalanceShees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alanceShees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alanceShees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alanceShees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alanceShees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alanceShees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alanceShees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alanceShees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alancesheet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alancesheet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alanceSheetReportMonthDevToBud">#REF!</definedName>
    <definedName name="BalanceSheetReportMonthDevTOLE">#REF!</definedName>
    <definedName name="BalanceSheetReportMonthLE">#REF!</definedName>
    <definedName name="BalanceSheetReportYearAcxtual">#REF!</definedName>
    <definedName name="BalanceSheetReportYearBudget">#REF!</definedName>
    <definedName name="BalanceSheetReportYearDevToBud">#REF!</definedName>
    <definedName name="BalanceSheetReportYearDevToLE">#REF!</definedName>
    <definedName name="BalanceSheetReportYearDevToLY">#REF!</definedName>
    <definedName name="BalanceSheetReportYearLY">#REF!</definedName>
    <definedName name="BALSHEET">#REF!</definedName>
    <definedName name="Bank" localSheetId="5" hidden="1">{TRUE,TRUE,-1.25,-15.5,456.75,279.75,FALSE,FALSE,TRUE,TRUE,0,1,21,1,127,6,3,4,TRUE,TRUE,3,TRUE,1,TRUE,100,"Swvu.profits.","ACwvu.profits.",1,FALSE,FALSE,0.511811023622047,0.511811023622047,0.511811023622047,0.511811023622047,1,"","",FALSE,FALSE,FALSE,FALSE,1,#N/A,1,1,#DIV/0!,FALSE,"Rwvu.profits.",#N/A,FALSE,FALSE}</definedName>
    <definedName name="Bank" hidden="1">{TRUE,TRUE,-1.25,-15.5,456.75,279.75,FALSE,FALSE,TRUE,TRUE,0,1,21,1,127,6,3,4,TRUE,TRUE,3,TRUE,1,TRUE,100,"Swvu.profits.","ACwvu.profits.",1,FALSE,FALSE,0.511811023622047,0.511811023622047,0.511811023622047,0.511811023622047,1,"","",FALSE,FALSE,FALSE,FALSE,1,#N/A,1,1,#DIV/0!,FALSE,"Rwvu.profits.",#N/A,FALSE,FALSE}</definedName>
    <definedName name="bank1" localSheetId="5" hidden="1">{TRUE,TRUE,-1.25,-15.5,456.75,279.75,FALSE,FALSE,TRUE,TRUE,0,1,21,1,127,6,3,4,TRUE,TRUE,3,TRUE,1,TRUE,100,"Swvu.profits.","ACwvu.profits.",1,FALSE,FALSE,0.511811023622047,0.511811023622047,0.511811023622047,0.511811023622047,1,"","",FALSE,FALSE,FALSE,FALSE,1,#N/A,1,1,#DIV/0!,FALSE,"Rwvu.profits.",#N/A,FALSE,FALSE}</definedName>
    <definedName name="bank1" hidden="1">{TRUE,TRUE,-1.25,-15.5,456.75,279.75,FALSE,FALSE,TRUE,TRUE,0,1,21,1,127,6,3,4,TRUE,TRUE,3,TRUE,1,TRUE,100,"Swvu.profits.","ACwvu.profits.",1,FALSE,FALSE,0.511811023622047,0.511811023622047,0.511811023622047,0.511811023622047,1,"","",FALSE,FALSE,FALSE,FALSE,1,#N/A,1,1,#DIV/0!,FALSE,"Rwvu.profits.",#N/A,FALSE,FALSE}</definedName>
    <definedName name="base">#REF!</definedName>
    <definedName name="BAY.3" localSheetId="5" hidden="1">{#N/A,#N/A,FALSE,"QC REVIEW"}</definedName>
    <definedName name="BAY.3" hidden="1">{#N/A,#N/A,FALSE,"QC REVIEW"}</definedName>
    <definedName name="bb" localSheetId="5" hidden="1">{#N/A,#N/A,FALSE,"QC REVIEW"}</definedName>
    <definedName name="bb" hidden="1">{#N/A,#N/A,FALSE,"QC REVIEW"}</definedName>
    <definedName name="bba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ba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bb" localSheetId="5" hidden="1">{#N/A,#N/A,FALSE,"COMP"}</definedName>
    <definedName name="bbb" hidden="1">{#N/A,#N/A,FALSE,"COMP"}</definedName>
    <definedName name="bbbb" localSheetId="5" hidden="1">{#N/A,#N/A,FALSE,"REPORT"}</definedName>
    <definedName name="bbbb" hidden="1">{#N/A,#N/A,FALSE,"REPORT"}</definedName>
    <definedName name="bbbbb" localSheetId="5" hidden="1">{#N/A,#N/A,FALSE,"Pharm";#N/A,#N/A,FALSE,"WWCM"}</definedName>
    <definedName name="bbbbb" hidden="1">{#N/A,#N/A,FALSE,"Pharm";#N/A,#N/A,FALSE,"WWCM"}</definedName>
    <definedName name="BBBBBB" localSheetId="5" hidden="1">{#N/A,#N/A,FALSE,"REPORT"}</definedName>
    <definedName name="BBBBBB" hidden="1">{#N/A,#N/A,FALSE,"REPORT"}</definedName>
    <definedName name="bbbbbbb" localSheetId="5" hidden="1">{#N/A,"3000-1500",FALSE,"CF Combined";#N/A,"3000-2000",FALSE,"CF Combined";#N/A,"3000-2500",FALSE,"CF Combined";#N/A,"6000-1500",FALSE,"CF Combined";#N/A,"6000-2000",FALSE,"CF Combined";#N/A,"6000-2500",FALSE,"CF Combined";#N/A,"9000-1500",FALSE,"CF Combined";#N/A,"9000-2000",FALSE,"CF Combined";#N/A,"9000-2500",FALSE,"CF Combined";#N/A,"12000-1500",FALSE,"CF Combined";#N/A,"12000-2000",FALSE,"CF Combined";#N/A,"12000-2500",FALSE,"CF Combined"}</definedName>
    <definedName name="bbbbbbb" hidden="1">{#N/A,"3000-1500",FALSE,"CF Combined";#N/A,"3000-2000",FALSE,"CF Combined";#N/A,"3000-2500",FALSE,"CF Combined";#N/A,"6000-1500",FALSE,"CF Combined";#N/A,"6000-2000",FALSE,"CF Combined";#N/A,"6000-2500",FALSE,"CF Combined";#N/A,"9000-1500",FALSE,"CF Combined";#N/A,"9000-2000",FALSE,"CF Combined";#N/A,"9000-2500",FALSE,"CF Combined";#N/A,"12000-1500",FALSE,"CF Combined";#N/A,"12000-2000",FALSE,"CF Combined";#N/A,"12000-2500",FALSE,"CF Combined"}</definedName>
    <definedName name="BBBBBBBBB" localSheetId="5" hidden="1">{#N/A,#N/A,FALSE,"Tabl. A1";#N/A,#N/A,FALSE,"Tabl. A1 b";#N/A,#N/A,FALSE,"Tabl. A2";#N/A,#N/A,FALSE,"Tabl. A2-1";#N/A,#N/A,FALSE,"Tabl. A2-2"}</definedName>
    <definedName name="BBBBBBBBB" hidden="1">{#N/A,#N/A,FALSE,"Tabl. A1";#N/A,#N/A,FALSE,"Tabl. A1 b";#N/A,#N/A,FALSE,"Tabl. A2";#N/A,#N/A,FALSE,"Tabl. A2-1";#N/A,#N/A,FALSE,"Tabl. A2-2"}</definedName>
    <definedName name="bbbbbbbbbbbbb" localSheetId="5" hidden="1">{#N/A,#N/A,FALSE,"Pharm";#N/A,#N/A,FALSE,"WWCM"}</definedName>
    <definedName name="bbbbbbbbbbbbb" hidden="1">{#N/A,#N/A,FALSE,"Pharm";#N/A,#N/A,FALSE,"WWCM"}</definedName>
    <definedName name="bbc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bc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bd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bd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be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be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bf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bf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bs" localSheetId="5" hidden="1">{#N/A,#N/A,FALSE,"Balance Sheet";#N/A,#N/A,FALSE,"Profit &amp; Loss ";#N/A,#N/A,FALSE,"Schedule-1";#N/A,#N/A,FALSE,"Schedule-2";#N/A,#N/A,FALSE,"Schedule-3";#N/A,#N/A,FALSE,"Schedule-4 ";#N/A,#N/A,FALSE,"Schedule-5";#N/A,#N/A,FALSE,"Schedule-6,7,8,9";#N/A,#N/A,FALSE,"Schedule-10,11";#N/A,#N/A,FALSE,"Schedule-12,13,14,15";#N/A,#N/A,FALSE,"Scdedule-16";#N/A,#N/A,FALSE,"Schedule-17 ";#N/A,#N/A,FALSE,"Note-9"}</definedName>
    <definedName name="bbs" hidden="1">{#N/A,#N/A,FALSE,"Balance Sheet";#N/A,#N/A,FALSE,"Profit &amp; Loss ";#N/A,#N/A,FALSE,"Schedule-1";#N/A,#N/A,FALSE,"Schedule-2";#N/A,#N/A,FALSE,"Schedule-3";#N/A,#N/A,FALSE,"Schedule-4 ";#N/A,#N/A,FALSE,"Schedule-5";#N/A,#N/A,FALSE,"Schedule-6,7,8,9";#N/A,#N/A,FALSE,"Schedule-10,11";#N/A,#N/A,FALSE,"Schedule-12,13,14,15";#N/A,#N/A,FALSE,"Scdedule-16";#N/A,#N/A,FALSE,"Schedule-17 ";#N/A,#N/A,FALSE,"Note-9"}</definedName>
    <definedName name="bc." localSheetId="5" hidden="1">{#N/A,#N/A,FALSE,"Rig Payroll Register"}</definedName>
    <definedName name="bc." hidden="1">{#N/A,#N/A,FALSE,"Rig Payroll Register"}</definedName>
    <definedName name="bc._1" localSheetId="5" hidden="1">{#N/A,#N/A,FALSE,"Rig Payroll Register"}</definedName>
    <definedName name="bc._1" hidden="1">{#N/A,#N/A,FALSE,"Rig Payroll Register"}</definedName>
    <definedName name="bc._2" localSheetId="5" hidden="1">{#N/A,#N/A,FALSE,"Rig Payroll Register"}</definedName>
    <definedName name="bc._2" hidden="1">{#N/A,#N/A,FALSE,"Rig Payroll Register"}</definedName>
    <definedName name="bc._3" localSheetId="5" hidden="1">{#N/A,#N/A,FALSE,"Rig Payroll Register"}</definedName>
    <definedName name="bc._3" hidden="1">{#N/A,#N/A,FALSE,"Rig Payroll Register"}</definedName>
    <definedName name="bdvb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dvb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ench" localSheetId="5" hidden="1">{#N/A,#N/A,FALSE,"USCORE";#N/A,#N/A,FALSE,"GSNA";#N/A,#N/A,FALSE,"ERNIE";#N/A,#N/A,FALSE,"DAVID";#N/A,#N/A,FALSE,"RON";#N/A,#N/A,FALSE,"CIP YTD (USCORE)";#N/A,#N/A,FALSE,"GRAPH (USCORE)";#N/A,#N/A,FALSE,"CIP YTD (GSNA)";#N/A,#N/A,FALSE,"GRAPH (GSNA)"}</definedName>
    <definedName name="Bench" hidden="1">{#N/A,#N/A,FALSE,"USCORE";#N/A,#N/A,FALSE,"GSNA";#N/A,#N/A,FALSE,"ERNIE";#N/A,#N/A,FALSE,"DAVID";#N/A,#N/A,FALSE,"RON";#N/A,#N/A,FALSE,"CIP YTD (USCORE)";#N/A,#N/A,FALSE,"GRAPH (USCORE)";#N/A,#N/A,FALSE,"CIP YTD (GSNA)";#N/A,#N/A,FALSE,"GRAPH (GSNA)"}</definedName>
    <definedName name="bg" localSheetId="5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bg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BG_Del" hidden="1">15</definedName>
    <definedName name="BG_Ins" hidden="1">4</definedName>
    <definedName name="BG_Mod" hidden="1">6</definedName>
    <definedName name="bg3sheet" localSheetId="5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bg3sheet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BGCOST">#REF!</definedName>
    <definedName name="bgh" localSheetId="5" hidden="1">{"histincome",#N/A,FALSE,"hyfins";"closing balance",#N/A,FALSE,"hyfins"}</definedName>
    <definedName name="bgh" hidden="1">{"histincome",#N/A,FALSE,"hyfins";"closing balance",#N/A,FALSE,"hyfins"}</definedName>
    <definedName name="bgisheet" localSheetId="5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bgisheet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bh" localSheetId="5" hidden="1">{TRUE,TRUE,-1.25,-15.5,456.75,279.75,FALSE,FALSE,TRUE,TRUE,0,1,8,1,4,6,3,4,TRUE,TRUE,3,TRUE,1,TRUE,100,"Swvu.turnover.","ACwvu.turnover.",1,FALSE,FALSE,0.511811023622047,0.511811023622047,0.511811023622047,0.511811023622047,1,"","",FALSE,FALSE,FALSE,FALSE,1,#N/A,1,1,#DIV/0!,FALSE,"Rwvu.turnover.",#N/A,FALSE,FALSE}</definedName>
    <definedName name="bh" hidden="1">{TRUE,TRUE,-1.25,-15.5,456.75,279.75,FALSE,FALSE,TRUE,TRUE,0,1,8,1,4,6,3,4,TRUE,TRUE,3,TRUE,1,TRUE,100,"Swvu.turnover.","ACwvu.turnover.",1,FALSE,FALSE,0.511811023622047,0.511811023622047,0.511811023622047,0.511811023622047,1,"","",FALSE,FALSE,FALSE,FALSE,1,#N/A,1,1,#DIV/0!,FALSE,"Rwvu.turnover.",#N/A,FALSE,FALSE}</definedName>
    <definedName name="bha" localSheetId="5" hidden="1">{#N/A,#N/A,FALSE,"PGW"}</definedName>
    <definedName name="bha" hidden="1">{#N/A,#N/A,FALSE,"PGW"}</definedName>
    <definedName name="BHDFH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BHDFH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bid_date">#REF!</definedName>
    <definedName name="bijalpur2" localSheetId="5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bijalpur2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bil" localSheetId="5" hidden="1">{#N/A,#N/A,FALSE,"Tabl. D1";#N/A,#N/A,FALSE,"Tabl. D1 b";#N/A,#N/A,FALSE,"Tabl. D2";#N/A,#N/A,FALSE,"Tabl. D2 b";#N/A,#N/A,FALSE,"Tabl. D3";#N/A,#N/A,FALSE,"Tabl. D4";#N/A,#N/A,FALSE,"Tabl. D5"}</definedName>
    <definedName name="bil" hidden="1">{#N/A,#N/A,FALSE,"Tabl. D1";#N/A,#N/A,FALSE,"Tabl. D1 b";#N/A,#N/A,FALSE,"Tabl. D2";#N/A,#N/A,FALSE,"Tabl. D2 b";#N/A,#N/A,FALSE,"Tabl. D3";#N/A,#N/A,FALSE,"Tabl. D4";#N/A,#N/A,FALSE,"Tabl. D5"}</definedName>
    <definedName name="Bilag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ilag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jcdbw" localSheetId="5" hidden="1">{"'August 2000'!$A$1:$J$101"}</definedName>
    <definedName name="bjcdbw" hidden="1">{"'August 2000'!$A$1:$J$101"}</definedName>
    <definedName name="blabla" localSheetId="5" hidden="1">{#N/A,#N/A,FALSE,"Tabl. H1";#N/A,#N/A,FALSE,"Tabl. H2"}</definedName>
    <definedName name="blabla" hidden="1">{#N/A,#N/A,FALSE,"Tabl. H1";#N/A,#N/A,FALSE,"Tabl. H2"}</definedName>
    <definedName name="BlockC">#REF!</definedName>
    <definedName name="BlockD">#REF!</definedName>
    <definedName name="BlockE">#REF!</definedName>
    <definedName name="BLPH1" hidden="1">#REF!</definedName>
    <definedName name="BLPH10" hidden="1">#REF!</definedName>
    <definedName name="BLPH101" hidden="1">#REF!</definedName>
    <definedName name="BLPH102" hidden="1">#REF!</definedName>
    <definedName name="BLPH103" hidden="1">#REF!</definedName>
    <definedName name="BLPH104" hidden="1">#REF!</definedName>
    <definedName name="BLPH105" hidden="1">#REF!</definedName>
    <definedName name="BLPH106" hidden="1">#REF!</definedName>
    <definedName name="BLPH107" hidden="1">#REF!</definedName>
    <definedName name="BLPH108" hidden="1">#REF!</definedName>
    <definedName name="BLPH109" hidden="1">#REF!</definedName>
    <definedName name="BLPH11" hidden="1">#REF!</definedName>
    <definedName name="BLPH110" hidden="1">#REF!</definedName>
    <definedName name="BLPH111" hidden="1">#REF!</definedName>
    <definedName name="BLPH112" hidden="1">#REF!</definedName>
    <definedName name="BLPH113" hidden="1">#REF!</definedName>
    <definedName name="BLPH114" hidden="1">#REF!</definedName>
    <definedName name="BLPH115" hidden="1">#REF!</definedName>
    <definedName name="BLPH116" hidden="1">#REF!</definedName>
    <definedName name="BLPH117" hidden="1">#REF!</definedName>
    <definedName name="BLPH118" hidden="1">#REF!</definedName>
    <definedName name="BLPH119" hidden="1">#REF!</definedName>
    <definedName name="BLPH12" hidden="1">#REF!</definedName>
    <definedName name="BLPH120" hidden="1">#REF!</definedName>
    <definedName name="BLPH121" hidden="1">#REF!</definedName>
    <definedName name="BLPH122" hidden="1">#REF!</definedName>
    <definedName name="BLPH123" hidden="1">#REF!</definedName>
    <definedName name="BLPH124" hidden="1">#REF!</definedName>
    <definedName name="BLPH125" hidden="1">#REF!</definedName>
    <definedName name="BLPH126" hidden="1">#REF!</definedName>
    <definedName name="BLPH127" hidden="1">#REF!</definedName>
    <definedName name="BLPH128" hidden="1">#REF!</definedName>
    <definedName name="BLPH129" hidden="1">#REF!</definedName>
    <definedName name="BLPH13" hidden="1">#REF!</definedName>
    <definedName name="BLPH130" hidden="1">#REF!</definedName>
    <definedName name="BLPH131" hidden="1">#REF!</definedName>
    <definedName name="BLPH132" hidden="1">#REF!</definedName>
    <definedName name="BLPH133" hidden="1">#REF!</definedName>
    <definedName name="BLPH134" hidden="1">#REF!</definedName>
    <definedName name="BLPH135" hidden="1">#REF!</definedName>
    <definedName name="BLPH136" hidden="1">#REF!</definedName>
    <definedName name="BLPH137" hidden="1">#REF!</definedName>
    <definedName name="BLPH138" hidden="1">#REF!</definedName>
    <definedName name="BLPH139" hidden="1">#REF!</definedName>
    <definedName name="BLPH14" hidden="1">#REF!</definedName>
    <definedName name="BLPH140" hidden="1">#REF!</definedName>
    <definedName name="BLPH141" hidden="1">#REF!</definedName>
    <definedName name="BLPH142" hidden="1">#REF!</definedName>
    <definedName name="BLPH143" hidden="1">#REF!</definedName>
    <definedName name="BLPH144" hidden="1">#REF!</definedName>
    <definedName name="BLPH145" hidden="1">#REF!</definedName>
    <definedName name="BLPH146" hidden="1">#REF!</definedName>
    <definedName name="BLPH147" hidden="1">#REF!</definedName>
    <definedName name="BLPH148" hidden="1">#REF!</definedName>
    <definedName name="BLPH149" hidden="1">#REF!</definedName>
    <definedName name="BLPH15" hidden="1">#REF!</definedName>
    <definedName name="BLPH150" hidden="1">#REF!</definedName>
    <definedName name="BLPH151" hidden="1">#REF!</definedName>
    <definedName name="BLPH152" hidden="1">#REF!</definedName>
    <definedName name="BLPH153" hidden="1">#REF!</definedName>
    <definedName name="BLPH154" hidden="1">#REF!</definedName>
    <definedName name="BLPH155" hidden="1">#REF!</definedName>
    <definedName name="BLPH156" hidden="1">#REF!</definedName>
    <definedName name="BLPH157" hidden="1">#REF!</definedName>
    <definedName name="BLPH158" hidden="1">#REF!</definedName>
    <definedName name="BLPH159" hidden="1">#REF!</definedName>
    <definedName name="BLPH16" hidden="1">#REF!</definedName>
    <definedName name="BLPH160" hidden="1">#REF!</definedName>
    <definedName name="BLPH161" hidden="1">#REF!</definedName>
    <definedName name="BLPH162" hidden="1">#REF!</definedName>
    <definedName name="BLPH163" hidden="1">#REF!</definedName>
    <definedName name="BLPH164" hidden="1">#REF!</definedName>
    <definedName name="BLPH165" hidden="1">#REF!</definedName>
    <definedName name="BLPH166" hidden="1">#REF!</definedName>
    <definedName name="BLPH167" hidden="1">#REF!</definedName>
    <definedName name="BLPH168" hidden="1">#REF!</definedName>
    <definedName name="BLPH169" hidden="1">#REF!</definedName>
    <definedName name="BLPH17" hidden="1">#REF!</definedName>
    <definedName name="BLPH170" hidden="1">#REF!</definedName>
    <definedName name="BLPH171" hidden="1">#REF!</definedName>
    <definedName name="BLPH172" hidden="1">#REF!</definedName>
    <definedName name="BLPH173" hidden="1">#REF!</definedName>
    <definedName name="BLPH174" hidden="1">#REF!</definedName>
    <definedName name="BLPH175" hidden="1">#REF!</definedName>
    <definedName name="BLPH176" hidden="1">#REF!</definedName>
    <definedName name="BLPH177" hidden="1">#REF!</definedName>
    <definedName name="BLPH178" hidden="1">#REF!</definedName>
    <definedName name="BLPH179" hidden="1">#REF!</definedName>
    <definedName name="BLPH18" hidden="1">#REF!</definedName>
    <definedName name="BLPH180" hidden="1">#REF!</definedName>
    <definedName name="BLPH181" hidden="1">#REF!</definedName>
    <definedName name="BLPH182" hidden="1">#REF!</definedName>
    <definedName name="BLPH183" hidden="1">#REF!</definedName>
    <definedName name="BLPH184" hidden="1">#REF!</definedName>
    <definedName name="BLPH185" hidden="1">#REF!</definedName>
    <definedName name="BLPH186" hidden="1">#REF!</definedName>
    <definedName name="BLPH187" hidden="1">#REF!</definedName>
    <definedName name="BLPH188" hidden="1">#REF!</definedName>
    <definedName name="BLPH189" hidden="1">#REF!</definedName>
    <definedName name="BLPH19" hidden="1">#REF!</definedName>
    <definedName name="BLPH190" hidden="1">#REF!</definedName>
    <definedName name="BLPH191" hidden="1">#REF!</definedName>
    <definedName name="BLPH192" hidden="1">#REF!</definedName>
    <definedName name="BLPH193" hidden="1">#REF!</definedName>
    <definedName name="BLPH194" hidden="1">#REF!</definedName>
    <definedName name="BLPH195" hidden="1">#REF!</definedName>
    <definedName name="BLPH196" hidden="1">#REF!</definedName>
    <definedName name="BLPH197" hidden="1">#REF!</definedName>
    <definedName name="BLPH198" hidden="1">#REF!</definedName>
    <definedName name="BLPH199" hidden="1">#REF!</definedName>
    <definedName name="BLPH2" hidden="1">#REF!</definedName>
    <definedName name="BLPH20" hidden="1">#REF!</definedName>
    <definedName name="BLPH200" hidden="1">#REF!</definedName>
    <definedName name="BLPH201" hidden="1">#REF!</definedName>
    <definedName name="BLPH202" hidden="1">#REF!</definedName>
    <definedName name="BLPH203" hidden="1">#REF!</definedName>
    <definedName name="BLPH204" hidden="1">#REF!</definedName>
    <definedName name="BLPH205" hidden="1">#REF!</definedName>
    <definedName name="BLPH206" hidden="1">#REF!</definedName>
    <definedName name="BLPH207" hidden="1">#REF!</definedName>
    <definedName name="BLPH208" hidden="1">#REF!</definedName>
    <definedName name="BLPH209" hidden="1">#REF!</definedName>
    <definedName name="BLPH210" hidden="1">#REF!</definedName>
    <definedName name="BLPH211" hidden="1">#REF!</definedName>
    <definedName name="BLPH212" hidden="1">#REF!</definedName>
    <definedName name="BLPH213" hidden="1">#REF!</definedName>
    <definedName name="BLPH214" hidden="1">#REF!</definedName>
    <definedName name="BLPH3" hidden="1">#REF!</definedName>
    <definedName name="BLPH4" hidden="1">#REF!</definedName>
    <definedName name="BLPH5" hidden="1">#REF!</definedName>
    <definedName name="BLPH6" hidden="1">#REF!</definedName>
    <definedName name="BLPH7" hidden="1">#REF!</definedName>
    <definedName name="BLPH8" hidden="1">#REF!</definedName>
    <definedName name="BLPH9" hidden="1">#REF!</definedName>
    <definedName name="bnb." localSheetId="5" hidden="1">{#N/A,#N/A,FALSE,"Rig Payroll Register"}</definedName>
    <definedName name="bnb." hidden="1">{#N/A,#N/A,FALSE,"Rig Payroll Register"}</definedName>
    <definedName name="bnb._1" localSheetId="5" hidden="1">{#N/A,#N/A,FALSE,"Rig Payroll Register"}</definedName>
    <definedName name="bnb._1" hidden="1">{#N/A,#N/A,FALSE,"Rig Payroll Register"}</definedName>
    <definedName name="bnb._2" localSheetId="5" hidden="1">{#N/A,#N/A,FALSE,"Rig Payroll Register"}</definedName>
    <definedName name="bnb._2" hidden="1">{#N/A,#N/A,FALSE,"Rig Payroll Register"}</definedName>
    <definedName name="bnb._3" localSheetId="5" hidden="1">{#N/A,#N/A,FALSE,"Rig Payroll Register"}</definedName>
    <definedName name="bnb._3" hidden="1">{#N/A,#N/A,FALSE,"Rig Payroll Register"}</definedName>
    <definedName name="bnm" localSheetId="5" hidden="1">{#N/A,#N/A,FALSE,"REPORT"}</definedName>
    <definedName name="bnm" hidden="1">{#N/A,#N/A,FALSE,"REPORT"}</definedName>
    <definedName name="bnn" localSheetId="5" hidden="1">{"Drawing&amp;Homo.result",#N/A,FALSE,"Greco Hom. and BOM"}</definedName>
    <definedName name="bnn" hidden="1">{"Drawing&amp;Homo.result",#N/A,FALSE,"Greco Hom. and BOM"}</definedName>
    <definedName name="bnnn" localSheetId="5" hidden="1">{"consolidated",#N/A,FALSE,"Sheet1";"cms",#N/A,FALSE,"Sheet1";"fse",#N/A,FALSE,"Sheet1"}</definedName>
    <definedName name="bnnn" hidden="1">{"consolidated",#N/A,FALSE,"Sheet1";"cms",#N/A,FALSE,"Sheet1";"fse",#N/A,FALSE,"Sheet1"}</definedName>
    <definedName name="bnuyyg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bnuyyg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BOB" localSheetId="5" hidden="1">{"'I-1 and I-2'!$A$1:$G$190"}</definedName>
    <definedName name="BOB" hidden="1">{"'I-1 and I-2'!$A$1:$G$190"}</definedName>
    <definedName name="BOD_BS" localSheetId="5" hidden="1">{"'debtors'!$A$1:$I$305","'debtors'!$A$1:$J$285"}</definedName>
    <definedName name="BOD_BS" hidden="1">{"'debtors'!$A$1:$I$305","'debtors'!$A$1:$J$285"}</definedName>
    <definedName name="braj" localSheetId="5" hidden="1">{"Daily Survey Report",#N/A,FALSE,"Daily"}</definedName>
    <definedName name="braj" hidden="1">{"Daily Survey Report",#N/A,FALSE,"Daily"}</definedName>
    <definedName name="BRICE_UMBA_TSIMBA_19">"$#REF!.$#REF!$#REF!:$#REF!$#REF!"</definedName>
    <definedName name="brtf" localSheetId="5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brtf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BS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S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BSDEC02" localSheetId="5" hidden="1">{#N/A,#N/A,TRUE,"Range Names";#N/A,#N/A,TRUE,"Cost of Project";#N/A,#N/A,TRUE,"Capital Structure";#N/A,#N/A,TRUE,"Spending Plan";#N/A,#N/A,TRUE,"Expansion Schedule";#N/A,#N/A,TRUE,"Production &amp; Revenue Schedules";#N/A,#N/A,TRUE,"Major Cost Heads";#N/A,#N/A,TRUE,"Other Schedules";#N/A,#N/A,TRUE,"Financial Statements";#N/A,#N/A,TRUE,"Dollar Financial Statements";#N/A,#N/A,TRUE,"Investor IRR Calculation";#N/A,#N/A,TRUE,"Sponsor IRR Calculation"}</definedName>
    <definedName name="BSDEC02" hidden="1">{#N/A,#N/A,TRUE,"Range Names";#N/A,#N/A,TRUE,"Cost of Project";#N/A,#N/A,TRUE,"Capital Structure";#N/A,#N/A,TRUE,"Spending Plan";#N/A,#N/A,TRUE,"Expansion Schedule";#N/A,#N/A,TRUE,"Production &amp; Revenue Schedules";#N/A,#N/A,TRUE,"Major Cost Heads";#N/A,#N/A,TRUE,"Other Schedules";#N/A,#N/A,TRUE,"Financial Statements";#N/A,#N/A,TRUE,"Dollar Financial Statements";#N/A,#N/A,TRUE,"Investor IRR Calculation";#N/A,#N/A,TRUE,"Sponsor IRR Calculation"}</definedName>
    <definedName name="bsdfdsmfbmdsbgm" localSheetId="5" hidden="1">{#N/A,#N/A,FALSE,"Aging Summary";#N/A,#N/A,FALSE,"Ratio Analysis";#N/A,#N/A,FALSE,"Test 120 Day Accts";#N/A,#N/A,FALSE,"Tickmarks"}</definedName>
    <definedName name="bsdfdsmfbmdsbgm" hidden="1">{#N/A,#N/A,FALSE,"Aging Summary";#N/A,#N/A,FALSE,"Ratio Analysis";#N/A,#N/A,FALSE,"Test 120 Day Accts";#N/A,#N/A,FALSE,"Tickmarks"}</definedName>
    <definedName name="bss" localSheetId="5" hidden="1">{#N/A,#N/A,TRUE,"Range Names";#N/A,#N/A,TRUE,"Cost of Project";#N/A,#N/A,TRUE,"Capital Structure";#N/A,#N/A,TRUE,"Spending Plan";#N/A,#N/A,TRUE,"Expansion Schedule";#N/A,#N/A,TRUE,"Production &amp; Revenue Schedules";#N/A,#N/A,TRUE,"Major Cost Heads";#N/A,#N/A,TRUE,"Other Schedules";#N/A,#N/A,TRUE,"Financial Statements";#N/A,#N/A,TRUE,"Dollar Financial Statements";#N/A,#N/A,TRUE,"Investor IRR Calculation";#N/A,#N/A,TRUE,"Sponsor IRR Calculation"}</definedName>
    <definedName name="bss" hidden="1">{#N/A,#N/A,TRUE,"Range Names";#N/A,#N/A,TRUE,"Cost of Project";#N/A,#N/A,TRUE,"Capital Structure";#N/A,#N/A,TRUE,"Spending Plan";#N/A,#N/A,TRUE,"Expansion Schedule";#N/A,#N/A,TRUE,"Production &amp; Revenue Schedules";#N/A,#N/A,TRUE,"Major Cost Heads";#N/A,#N/A,TRUE,"Other Schedules";#N/A,#N/A,TRUE,"Financial Statements";#N/A,#N/A,TRUE,"Dollar Financial Statements";#N/A,#N/A,TRUE,"Investor IRR Calculation";#N/A,#N/A,TRUE,"Sponsor IRR Calculation"}</definedName>
    <definedName name="btg" localSheetId="5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btg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BTOI" localSheetId="5" hidden="1">{#N/A,#N/A,FALSE,"Tabl. FB300";#N/A,#N/A,FALSE,"Tabl. FB350";#N/A,#N/A,FALSE,"Tabl. FB400";#N/A,#N/A,FALSE,"Tabl. FB500";#N/A,#N/A,FALSE,"Tabl. FS090"}</definedName>
    <definedName name="BTOI" hidden="1">{#N/A,#N/A,FALSE,"Tabl. FB300";#N/A,#N/A,FALSE,"Tabl. FB350";#N/A,#N/A,FALSE,"Tabl. FB400";#N/A,#N/A,FALSE,"Tabl. FB500";#N/A,#N/A,FALSE,"Tabl. FS090"}</definedName>
    <definedName name="bty" localSheetId="5" hidden="1">{#N/A,#N/A,FALSE,"PGW"}</definedName>
    <definedName name="bty" hidden="1">{#N/A,#N/A,FALSE,"PGW"}</definedName>
    <definedName name="Budget" localSheetId="5" hidden="1">{"'bar'!$A$1:$AQ$33","'bar'!$A$10:$B$10"}</definedName>
    <definedName name="Budget" hidden="1">{"'bar'!$A$1:$AQ$33","'bar'!$A$10:$B$10"}</definedName>
    <definedName name="BuiltIn_Consolidate_Area___0">NA()</definedName>
    <definedName name="BuiltIn_Consolidate_Area___1">NA()</definedName>
    <definedName name="BuiltIn_Consolidate_Area___10">NA()</definedName>
    <definedName name="BuiltIn_Consolidate_Area___11">NA()</definedName>
    <definedName name="BuiltIn_Consolidate_Area___12">NA()</definedName>
    <definedName name="BuiltIn_Consolidate_Area___13">NA()</definedName>
    <definedName name="BuiltIn_Consolidate_Area___2">NA()</definedName>
    <definedName name="BuiltIn_Consolidate_Area___3">NA()</definedName>
    <definedName name="BuiltIn_Consolidate_Area___4">NA()</definedName>
    <definedName name="BuiltIn_Consolidate_Area___5">NA()</definedName>
    <definedName name="BuiltIn_Consolidate_Area___6">NA()</definedName>
    <definedName name="BuiltIn_Consolidate_Area___7">NA()</definedName>
    <definedName name="BuiltIn_Consolidate_Area___8">NA()</definedName>
    <definedName name="BuiltIn_Consolidate_Area___9">NA()</definedName>
    <definedName name="BuiltIn_Print_Area">"$#ref!.$a$1:$#ref!.$#ref!$#ref!"</definedName>
    <definedName name="business" localSheetId="5" hidden="1">{#N/A,#N/A,TRUE,"營業本部(業)";#N/A,#N/A,TRUE,"業務本部(業)";#N/A,#N/A,TRUE,"業-部辦(業)";#N/A,#N/A,TRUE,"業-北直營(業)";#N/A,#N/A,TRUE,"業-中直營(業)";#N/A,#N/A,TRUE,"業-南直營(業)";#N/A,#N/A,TRUE,"業-直銷(業)";#N/A,#N/A,TRUE,"業-經銷(業)";#N/A,#N/A,TRUE,"業-營管(業)";#N/A,#N/A,TRUE,"業-裝修(業)"}</definedName>
    <definedName name="business" hidden="1">{#N/A,#N/A,TRUE,"營業本部(業)";#N/A,#N/A,TRUE,"業務本部(業)";#N/A,#N/A,TRUE,"業-部辦(業)";#N/A,#N/A,TRUE,"業-北直營(業)";#N/A,#N/A,TRUE,"業-中直營(業)";#N/A,#N/A,TRUE,"業-南直營(業)";#N/A,#N/A,TRUE,"業-直銷(業)";#N/A,#N/A,TRUE,"業-經銷(業)";#N/A,#N/A,TRUE,"業-營管(業)";#N/A,#N/A,TRUE,"業-裝修(業)"}</definedName>
    <definedName name="BusinessUnitId">"U000"</definedName>
    <definedName name="BusinessUnitName">"Scope Int India"</definedName>
    <definedName name="BusinessUnitScale">3</definedName>
    <definedName name="BusinessUnitTypeCode">"339"</definedName>
    <definedName name="Button_3">"Invoice_Register_CHECK_List"</definedName>
    <definedName name="Button_4">"Invoice_Register_CHECK_List"</definedName>
    <definedName name="Button_633">"ML_WORKS_PRICE_STOCK_2004_DATABASE_List"</definedName>
    <definedName name="bvc" localSheetId="5" hidden="1">{#N/A,#N/A,FALSE,"QC REVIEW"}</definedName>
    <definedName name="bvc" hidden="1">{#N/A,#N/A,FALSE,"QC REVIEW"}</definedName>
    <definedName name="bwgh" localSheetId="5" hidden="1">{#N/A,#N/A,FALSE,"OSBL"}</definedName>
    <definedName name="bwgh" hidden="1">{#N/A,#N/A,FALSE,"OSBL"}</definedName>
    <definedName name="bwrhrt" localSheetId="5" hidden="1">{#N/A,#N/A,FALSE,"PGW"}</definedName>
    <definedName name="bwrhrt" hidden="1">{#N/A,#N/A,FALSE,"PGW"}</definedName>
    <definedName name="bzdgf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bzdgf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C_VND">0.03</definedName>
    <definedName name="C_YEN">0.1</definedName>
    <definedName name="Cal">0.25</definedName>
    <definedName name="calc">1</definedName>
    <definedName name="calcutta" localSheetId="5" hidden="1">{#N/A,#N/A,FALSE,"CMN_FE"}</definedName>
    <definedName name="calcutta" hidden="1">{#N/A,#N/A,FALSE,"CMN_FE"}</definedName>
    <definedName name="calleo" localSheetId="5" hidden="1">{"bs",#N/A,FALSE,"BS";"pl",#N/A,FALSE,"PL"}</definedName>
    <definedName name="calleo" hidden="1">{"bs",#N/A,FALSE,"BS";"pl",#N/A,FALSE,"PL"}</definedName>
    <definedName name="CAMPHONG" localSheetId="5" hidden="1">{"'Sheet1'!$L$16"}</definedName>
    <definedName name="CAMPHONG" hidden="1">{"'Sheet1'!$L$16"}</definedName>
    <definedName name="Cap" localSheetId="5" hidden="1">{TRUE,TRUE,-1.25,-15.5,456.75,279.75,FALSE,FALSE,TRUE,TRUE,0,1,18,1,199,6,3,4,TRUE,TRUE,3,TRUE,1,TRUE,100,"Swvu.cash.","ACwvu.cash.",1,FALSE,FALSE,0.511811023622047,0.511811023622047,0.511811023622047,0.511811023622047,1,"","",FALSE,FALSE,FALSE,FALSE,1,#N/A,1,1,#DIV/0!,FALSE,"Rwvu.cash.",#N/A,FALSE,FALSE}</definedName>
    <definedName name="Cap" hidden="1">{TRUE,TRUE,-1.25,-15.5,456.75,279.75,FALSE,FALSE,TRUE,TRUE,0,1,18,1,199,6,3,4,TRUE,TRUE,3,TRUE,1,TRUE,100,"Swvu.cash.","ACwvu.cash.",1,FALSE,FALSE,0.511811023622047,0.511811023622047,0.511811023622047,0.511811023622047,1,"","",FALSE,FALSE,FALSE,FALSE,1,#N/A,1,1,#DIV/0!,FALSE,"Rwvu.cash.",#N/A,FALSE,FALSE}</definedName>
    <definedName name="CAPA" localSheetId="5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CAPA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capital" localSheetId="5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capital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Capital2" localSheetId="5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Capital2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CapitalExpenditureMonthDevToBud">#REF!</definedName>
    <definedName name="CapitalExpenditureMonthDevToLE">#REF!</definedName>
    <definedName name="CapitalExpenditureMonthLE">#REF!</definedName>
    <definedName name="CapitalExpenditureYearBudget">#REF!</definedName>
    <definedName name="CapitalExpenditureYearDevToBud">#REF!</definedName>
    <definedName name="CapitalExpenditureYearDevToLY">#REF!</definedName>
    <definedName name="CapitalExpenditureYearLY">#REF!</definedName>
    <definedName name="CASCSAC" localSheetId="5" hidden="1">{#N/A,#N/A,FALSE,"TOWNSHIP"}</definedName>
    <definedName name="CASCSAC" hidden="1">{#N/A,#N/A,FALSE,"TOWNSHIP"}</definedName>
    <definedName name="Case">#REF!</definedName>
    <definedName name="caseRangeMin">#REF!</definedName>
    <definedName name="Cash" localSheetId="5" hidden="1">{"page 1",#N/A,FALSE,"A";"page 2",#N/A,FALSE,"A";"page 3",#N/A,FALSE,"A";"page 4",#N/A,FALSE,"A";"page 5",#N/A,FALSE,"A"}</definedName>
    <definedName name="Cash" hidden="1">{"page 1",#N/A,FALSE,"A";"page 2",#N/A,FALSE,"A";"page 3",#N/A,FALSE,"A";"page 4",#N/A,FALSE,"A";"page 5",#N/A,FALSE,"A"}</definedName>
    <definedName name="cashf" localSheetId="5" hidden="1">{"page 1",#N/A,FALSE,"A";"page 2",#N/A,FALSE,"A";"page 3",#N/A,FALSE,"A";"page 4",#N/A,FALSE,"A";"page 5",#N/A,FALSE,"A"}</definedName>
    <definedName name="cashf" hidden="1">{"page 1",#N/A,FALSE,"A";"page 2",#N/A,FALSE,"A";"page 3",#N/A,FALSE,"A";"page 4",#N/A,FALSE,"A";"page 5",#N/A,FALSE,"A"}</definedName>
    <definedName name="Cashflow" localSheetId="5" hidden="1">{#N/A,#N/A,FALSE,"Aging Summary";#N/A,#N/A,FALSE,"Ratio Analysis";#N/A,#N/A,FALSE,"Test 120 Day Accts";#N/A,#N/A,FALSE,"Tickmarks"}</definedName>
    <definedName name="Cashflow" hidden="1">{#N/A,#N/A,FALSE,"Aging Summary";#N/A,#N/A,FALSE,"Ratio Analysis";#N/A,#N/A,FALSE,"Test 120 Day Accts";#N/A,#N/A,FALSE,"Tickmarks"}</definedName>
    <definedName name="cat" localSheetId="5" hidden="1">{#N/A,#N/A,FALSE,"PROJPACK"}</definedName>
    <definedName name="cat" hidden="1">{#N/A,#N/A,FALSE,"PROJPACK"}</definedName>
    <definedName name="Category">"Actual Mgt"</definedName>
    <definedName name="CategoryId">"A"</definedName>
    <definedName name="cb_sChart155F5559_opts" hidden="1">"1, 1, 1, False, 2, False, False, , 0, False, False, 1, 1"</definedName>
    <definedName name="cb_sChart155F5734_opts" hidden="1">"1, 1, 1, False, 2, False, False, , 0, False, False, 2, 1"</definedName>
    <definedName name="cb_sChart155F57B3_opts" hidden="1">"1, 1, 1, False, 2, False, False, , 0, False, False, 1, 1"</definedName>
    <definedName name="cbew" localSheetId="5" hidden="1">{#N/A,#N/A,FALSE,"Global";#N/A,#N/A,FALSE,"DPBF";#N/A,#N/A,FALSE,"Type";#N/A,#N/A,FALSE,"Matrix";#N/A,#N/A,FALSE,"Global (2)";#N/A,#N/A,FALSE,"Expense";#N/A,#N/A,FALSE,"Assets";#N/A,#N/A,FALSE,"Heads";#N/A,#N/A,FALSE,"Sales Credits";#N/A,#N/A,FALSE,"Trend";#N/A,#N/A,FALSE,"Trend (2)"}</definedName>
    <definedName name="cbew" hidden="1">{#N/A,#N/A,FALSE,"Global";#N/A,#N/A,FALSE,"DPBF";#N/A,#N/A,FALSE,"Type";#N/A,#N/A,FALSE,"Matrix";#N/A,#N/A,FALSE,"Global (2)";#N/A,#N/A,FALSE,"Expense";#N/A,#N/A,FALSE,"Assets";#N/A,#N/A,FALSE,"Heads";#N/A,#N/A,FALSE,"Sales Credits";#N/A,#N/A,FALSE,"Trend";#N/A,#N/A,FALSE,"Trend (2)"}</definedName>
    <definedName name="cc" localSheetId="5" hidden="1">{#N/A,#N/A,FALSE,"QC REVIEW"}</definedName>
    <definedName name="cc" hidden="1">{#N/A,#N/A,FALSE,"QC REVIEW"}</definedName>
    <definedName name="cca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ca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cb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cb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CC" localSheetId="5" hidden="1">{#N/A,#N/A,FALSE,"Tabl. FB300";#N/A,#N/A,FALSE,"Tabl. FB350";#N/A,#N/A,FALSE,"Tabl. FB400";#N/A,#N/A,FALSE,"Tabl. FB500";#N/A,#N/A,FALSE,"Tabl. FS090"}</definedName>
    <definedName name="CCC" hidden="1">{#N/A,#N/A,FALSE,"Tabl. FB300";#N/A,#N/A,FALSE,"Tabl. FB350";#N/A,#N/A,FALSE,"Tabl. FB400";#N/A,#N/A,FALSE,"Tabl. FB500";#N/A,#N/A,FALSE,"Tabl. FS090"}</definedName>
    <definedName name="ccca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cca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ccc" localSheetId="5" hidden="1">{#N/A,#N/A,FALSE,"Layout Cash Flow"}</definedName>
    <definedName name="cccc" hidden="1">{#N/A,#N/A,FALSE,"Layout Cash Flow"}</definedName>
    <definedName name="ccccc" localSheetId="5" hidden="1">{#N/A,#N/A,FALSE,"Layout Cash Flow"}</definedName>
    <definedName name="ccccc" hidden="1">{#N/A,#N/A,FALSE,"Layout Cash Flow"}</definedName>
    <definedName name="ccccccccccc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cccccccccc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cd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cd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CD_AMOUNT">#REF!</definedName>
    <definedName name="CCD_INTEREST">#REF!</definedName>
    <definedName name="cce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ce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cf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cf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d" localSheetId="5" hidden="1">{#N/A,#N/A,TRUE,"Sheet1"}</definedName>
    <definedName name="cd" hidden="1">{#N/A,#N/A,TRUE,"Sheet1"}</definedName>
    <definedName name="CDE" localSheetId="5" hidden="1">{#N/A,#N/A,FALSE,"CMN_FE"}</definedName>
    <definedName name="CDE" hidden="1">{#N/A,#N/A,FALSE,"CMN_FE"}</definedName>
    <definedName name="CDSL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DSL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DSL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DSL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DSL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DSL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DSL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DSL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dv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dv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e" localSheetId="5" hidden="1">{#N/A,#N/A,FALSE,"Status of Projects";#N/A,#N/A,FALSE,"CEA-TEC";#N/A,#N/A,FALSE,"U-Constr.";#N/A,#N/A,FALSE,"summary";#N/A,#N/A,FALSE,"PPP-3 yrs"}</definedName>
    <definedName name="ce" hidden="1">{#N/A,#N/A,FALSE,"Status of Projects";#N/A,#N/A,FALSE,"CEA-TEC";#N/A,#N/A,FALSE,"U-Constr.";#N/A,#N/A,FALSE,"summary";#N/A,#N/A,FALSE,"PPP-3 yrs"}</definedName>
    <definedName name="celine" localSheetId="5" hidden="1">{#N/A,#N/A,FALSE,"Tabl. G1";#N/A,#N/A,FALSE,"Tabl. G2"}</definedName>
    <definedName name="celine" hidden="1">{#N/A,#N/A,FALSE,"Tabl. G1";#N/A,#N/A,FALSE,"Tabl. G2"}</definedName>
    <definedName name="cem" localSheetId="5" hidden="1">{#N/A,#N/A,FALSE,"Status of Projects";#N/A,#N/A,FALSE,"CEA-TEC";#N/A,#N/A,FALSE,"U-Constr.";#N/A,#N/A,FALSE,"summary";#N/A,#N/A,FALSE,"PPP-3 yrs"}</definedName>
    <definedName name="cem" hidden="1">{#N/A,#N/A,FALSE,"Status of Projects";#N/A,#N/A,FALSE,"CEA-TEC";#N/A,#N/A,FALSE,"U-Constr.";#N/A,#N/A,FALSE,"summary";#N/A,#N/A,FALSE,"PPP-3 yrs"}</definedName>
    <definedName name="CEMonthLE">#REF!</definedName>
    <definedName name="CEMYearActual">#REF!</definedName>
    <definedName name="CEMYearbudget">#REF!</definedName>
    <definedName name="CEMYearDevToBud">#REF!</definedName>
    <definedName name="CEMYearDevToLY">#REF!</definedName>
    <definedName name="CEMYearLY">#REF!</definedName>
    <definedName name="cenvat" localSheetId="5" hidden="1">{"'August 2000'!$A$1:$J$101"}</definedName>
    <definedName name="cenvat" hidden="1">{"'August 2000'!$A$1:$J$101"}</definedName>
    <definedName name="ces" localSheetId="5">{"'Changes Log'!$A$1:$F$25"}</definedName>
    <definedName name="ces">{"'Changes Log'!$A$1:$F$25"}</definedName>
    <definedName name="cflo" localSheetId="5" hidden="1">{"CASH FLOW",#N/A,FALSE,"A"}</definedName>
    <definedName name="cflo" hidden="1">{"CASH FLOW",#N/A,FALSE,"A"}</definedName>
    <definedName name="CFLOW">#REF!</definedName>
    <definedName name="cfrtt" localSheetId="5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cfrtt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cfs" localSheetId="5" hidden="1">{#N/A,#N/A,FALSE,"COMP"}</definedName>
    <definedName name="cfs" hidden="1">{#N/A,#N/A,FALSE,"COMP"}</definedName>
    <definedName name="CGF" localSheetId="5" hidden="1">{#N/A,#N/A,FALSE,"TOWNSHIP"}</definedName>
    <definedName name="CGF" hidden="1">{#N/A,#N/A,FALSE,"TOWNSHIP"}</definedName>
    <definedName name="CGFGFGF" localSheetId="5" hidden="1">{#N/A,#N/A,FALSE,"FREE"}</definedName>
    <definedName name="CGFGFGF" hidden="1">{#N/A,#N/A,FALSE,"FREE"}</definedName>
    <definedName name="cgh" localSheetId="5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cgh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cghfy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cghfy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cgvg" localSheetId="5" hidden="1">{#N/A,#N/A,FALSE,"FREE"}</definedName>
    <definedName name="cgvg" hidden="1">{#N/A,#N/A,FALSE,"FREE"}</definedName>
    <definedName name="ChangeInCVAMonthDevToBud">#REF!</definedName>
    <definedName name="ChangeInCVAMonthDevToLE">#REF!</definedName>
    <definedName name="ChangeInCVAMonthLE">#REF!</definedName>
    <definedName name="ChangeInCVAYearDevToLY">#REF!</definedName>
    <definedName name="ChangeInCVAYearLY">#REF!</definedName>
    <definedName name="Chart" localSheetId="5" hidden="1">{#N/A,#N/A,FALSE,"Pharm";#N/A,#N/A,FALSE,"WWCM"}</definedName>
    <definedName name="Chart" hidden="1">{#N/A,#N/A,FALSE,"Pharm";#N/A,#N/A,FALSE,"WWCM"}</definedName>
    <definedName name="ChartingArea" localSheetId="5">#REF!,#REF!</definedName>
    <definedName name="ChartingArea">#REF!,#REF!</definedName>
    <definedName name="chauhan" localSheetId="5" hidden="1">{#N/A,#N/A,TRUE,"Staffnos &amp; cost"}</definedName>
    <definedName name="chauhan" hidden="1">{#N/A,#N/A,TRUE,"Staffnos &amp; cost"}</definedName>
    <definedName name="CHENNAI1" localSheetId="5" hidden="1">{#N/A,#N/A,FALSE,"Aging Summary";#N/A,#N/A,FALSE,"Ratio Analysis";#N/A,#N/A,FALSE,"Test 120 Day Accts";#N/A,#N/A,FALSE,"Tickmarks"}</definedName>
    <definedName name="CHENNAI1" hidden="1">{#N/A,#N/A,FALSE,"Aging Summary";#N/A,#N/A,FALSE,"Ratio Analysis";#N/A,#N/A,FALSE,"Test 120 Day Accts";#N/A,#N/A,FALSE,"Tickmarks"}</definedName>
    <definedName name="chosie" localSheetId="5" hidden="1">{#N/A,#N/A,FALSE,"Pharm";#N/A,#N/A,FALSE,"WWCM"}</definedName>
    <definedName name="chosie" hidden="1">{#N/A,#N/A,FALSE,"Pharm";#N/A,#N/A,FALSE,"WWCM"}</definedName>
    <definedName name="chung">66</definedName>
    <definedName name="CIQWBGuid" hidden="1">"551ec61e-6ced-435a-aa5c-4b05baeb0282"</definedName>
    <definedName name="CIQWBGuid_1" hidden="1">"c2d20229-36ea-4803-87ae-5317a28f5979"</definedName>
    <definedName name="CIQWBInfo" hidden="1">"{ ""CIQVersion"":""9.49.2423.4439"" }"</definedName>
    <definedName name="Circ">#REF!</definedName>
    <definedName name="Class_B">68.45</definedName>
    <definedName name="ClosingCVD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losingCVD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losingCVD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losingCVD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losingCVD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losingCVD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losingCVD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losingCVD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losingCVD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losingCVD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ma" localSheetId="5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cma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CMH" localSheetId="5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CMH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co">3</definedName>
    <definedName name="COA" localSheetId="5" hidden="1">{"MONTHPLAN",#N/A,FALSE,"DETAIL REPORT";"MONTHPRIOR",#N/A,FALSE,"DETAIL REPORT";"YTDPLAN",#N/A,FALSE,"DETAIL REPORT";"YTDPRIOR",#N/A,FALSE,"DETAIL REPORT"}</definedName>
    <definedName name="COA" hidden="1">{"MONTHPLAN",#N/A,FALSE,"DETAIL REPORT";"MONTHPRIOR",#N/A,FALSE,"DETAIL REPORT";"YTDPLAN",#N/A,FALSE,"DETAIL REPORT";"YTDPRIOR",#N/A,FALSE,"DETAIL REPORT"}</definedName>
    <definedName name="cod">#REF!</definedName>
    <definedName name="Code" hidden="1">#REF!</definedName>
    <definedName name="CODLIST">#REF!</definedName>
    <definedName name="COGstandard" localSheetId="5" hidden="1">{#N/A,#N/A,FALSE,"Pharm";#N/A,#N/A,FALSE,"WWCM"}</definedName>
    <definedName name="COGstandard" hidden="1">{#N/A,#N/A,FALSE,"Pharm";#N/A,#N/A,FALSE,"WWCM"}</definedName>
    <definedName name="comm_date">#REF!</definedName>
    <definedName name="comp2003" localSheetId="5" hidden="1">{#N/A,#N/A,TRUE,"Range Names";#N/A,#N/A,TRUE,"Cost of Project";#N/A,#N/A,TRUE,"Capital Structure";#N/A,#N/A,TRUE,"Spending Plan";#N/A,#N/A,TRUE,"Expansion Schedule";#N/A,#N/A,TRUE,"Production &amp; Revenue Schedules";#N/A,#N/A,TRUE,"Major Cost Heads";#N/A,#N/A,TRUE,"Other Schedules";#N/A,#N/A,TRUE,"Financial Statements";#N/A,#N/A,TRUE,"Dollar Financial Statements";#N/A,#N/A,TRUE,"Investor IRR Calculation";#N/A,#N/A,TRUE,"Sponsor IRR Calculation"}</definedName>
    <definedName name="comp2003" hidden="1">{#N/A,#N/A,TRUE,"Range Names";#N/A,#N/A,TRUE,"Cost of Project";#N/A,#N/A,TRUE,"Capital Structure";#N/A,#N/A,TRUE,"Spending Plan";#N/A,#N/A,TRUE,"Expansion Schedule";#N/A,#N/A,TRUE,"Production &amp; Revenue Schedules";#N/A,#N/A,TRUE,"Major Cost Heads";#N/A,#N/A,TRUE,"Other Schedules";#N/A,#N/A,TRUE,"Financial Statements";#N/A,#N/A,TRUE,"Dollar Financial Statements";#N/A,#N/A,TRUE,"Investor IRR Calculation";#N/A,#N/A,TRUE,"Sponsor IRR Calculation"}</definedName>
    <definedName name="Company_list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ompany_list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ompany_Name">"top1"</definedName>
    <definedName name="Component">"Group"</definedName>
    <definedName name="ComponentId">"A"</definedName>
    <definedName name="Con.rate">45</definedName>
    <definedName name="CoName" hidden="1">#REF!</definedName>
    <definedName name="conf_balamended" localSheetId="5" hidden="1">{#N/A,#N/A,FALSE,"PMTABB";#N/A,#N/A,FALSE,"PMTABB"}</definedName>
    <definedName name="conf_balamended" hidden="1">{#N/A,#N/A,FALSE,"PMTABB";#N/A,#N/A,FALSE,"PMTABB"}</definedName>
    <definedName name="conflict" localSheetId="5" hidden="1">{#N/A,#N/A,TRUE,"工務本部(業)";#N/A,#N/A,TRUE,"工-部辦(業)";#N/A,#N/A,TRUE,"工-設計(業)";#N/A,#N/A,TRUE,"工-工務(業)";#N/A,#N/A,TRUE,"工-網管(業)";#N/A,#N/A,TRUE,"工-一維(業)";#N/A,#N/A,TRUE,"工-二維(業)";#N/A,#N/A,TRUE,"工-三維(業)";#N/A,#N/A,TRUE,"工-四維(業)";#N/A,#N/A,TRUE,"資訊管理本部(業)";#N/A,#N/A,TRUE,"研發本部(業)"}</definedName>
    <definedName name="conflict" hidden="1">{#N/A,#N/A,TRUE,"工務本部(業)";#N/A,#N/A,TRUE,"工-部辦(業)";#N/A,#N/A,TRUE,"工-設計(業)";#N/A,#N/A,TRUE,"工-工務(業)";#N/A,#N/A,TRUE,"工-網管(業)";#N/A,#N/A,TRUE,"工-一維(業)";#N/A,#N/A,TRUE,"工-二維(業)";#N/A,#N/A,TRUE,"工-三維(業)";#N/A,#N/A,TRUE,"工-四維(業)";#N/A,#N/A,TRUE,"資訊管理本部(業)";#N/A,#N/A,TRUE,"研發本部(業)"}</definedName>
    <definedName name="consol" localSheetId="5" hidden="1">{#N/A,#N/A,FALSE,"Form no. 1";#N/A,#N/A,FALSE,"Form no. 2";#N/A,#N/A,FALSE,"Form no. 3";#N/A,#N/A,FALSE,"Form no. 4";#N/A,#N/A,FALSE,"form no. 5";#N/A,#N/A,FALSE,"Form no. 6A";#N/A,#N/A,FALSE,"From no. 6B";#N/A,#N/A,FALSE,"Form no. 6C";#N/A,#N/A,FALSE,"Form no. 7";#N/A,#N/A,FALSE,"Form no 8";#N/A,#N/A,FALSE,"Form no. 9";#N/A,#N/A,FALSE,"Form no. 10";#N/A,#N/A,FALSE,"Form no. 11"}</definedName>
    <definedName name="consol" hidden="1">{#N/A,#N/A,FALSE,"Form no. 1";#N/A,#N/A,FALSE,"Form no. 2";#N/A,#N/A,FALSE,"Form no. 3";#N/A,#N/A,FALSE,"Form no. 4";#N/A,#N/A,FALSE,"form no. 5";#N/A,#N/A,FALSE,"Form no. 6A";#N/A,#N/A,FALSE,"From no. 6B";#N/A,#N/A,FALSE,"Form no. 6C";#N/A,#N/A,FALSE,"Form no. 7";#N/A,#N/A,FALSE,"Form no 8";#N/A,#N/A,FALSE,"Form no. 9";#N/A,#N/A,FALSE,"Form no. 10";#N/A,#N/A,FALSE,"Form no. 11"}</definedName>
    <definedName name="cont" localSheetId="5">{"'Changes Log'!$A$1:$F$25"}</definedName>
    <definedName name="cont">{"'Changes Log'!$A$1:$F$25"}</definedName>
    <definedName name="CONTENT" localSheetId="5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CONTENT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CONTROL" localSheetId="5" hidden="1">{"115JB",#N/A,FALSE,"ADVTAX";"rg",#N/A,FALSE,"ADVTAX"}</definedName>
    <definedName name="CONTROL" hidden="1">{"115JB",#N/A,FALSE,"ADVTAX";"rg",#N/A,FALSE,"ADVTAX"}</definedName>
    <definedName name="control1" localSheetId="5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control1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copper" localSheetId="5" hidden="1">{#N/A,#N/A,FALSE,"Status of Projects";#N/A,#N/A,FALSE,"CEA-TEC";#N/A,#N/A,FALSE,"U-Constr.";#N/A,#N/A,FALSE,"summary";#N/A,#N/A,FALSE,"PPP-3 yrs"}</definedName>
    <definedName name="copper" hidden="1">{#N/A,#N/A,FALSE,"Status of Projects";#N/A,#N/A,FALSE,"CEA-TEC";#N/A,#N/A,FALSE,"U-Constr.";#N/A,#N/A,FALSE,"summary";#N/A,#N/A,FALSE,"PPP-3 yrs"}</definedName>
    <definedName name="COPY" localSheetId="5" hidden="1">{#N/A,#N/A,FALSE,"Pharm";#N/A,#N/A,FALSE,"WWCM"}</definedName>
    <definedName name="COPY" hidden="1">{#N/A,#N/A,FALSE,"Pharm";#N/A,#N/A,FALSE,"WWCM"}</definedName>
    <definedName name="copy1" localSheetId="5" hidden="1">{#N/A,#N/A,FALSE,"Pharm";#N/A,#N/A,FALSE,"WWCM"}</definedName>
    <definedName name="copy1" hidden="1">{#N/A,#N/A,FALSE,"Pharm";#N/A,#N/A,FALSE,"WWCM"}</definedName>
    <definedName name="COPY2" localSheetId="5" hidden="1">{#N/A,#N/A,FALSE,"Pharm";#N/A,#N/A,FALSE,"WWCM"}</definedName>
    <definedName name="COPY2" hidden="1">{#N/A,#N/A,FALSE,"Pharm";#N/A,#N/A,FALSE,"WWCM"}</definedName>
    <definedName name="copy233" localSheetId="5" hidden="1">{#N/A,#N/A,FALSE,"Pharm";#N/A,#N/A,FALSE,"WWCM"}</definedName>
    <definedName name="copy233" hidden="1">{#N/A,#N/A,FALSE,"Pharm";#N/A,#N/A,FALSE,"WWCM"}</definedName>
    <definedName name="copy33" localSheetId="5" hidden="1">{#N/A,#N/A,FALSE,"Pharm";#N/A,#N/A,FALSE,"WWCM"}</definedName>
    <definedName name="copy33" hidden="1">{#N/A,#N/A,FALSE,"Pharm";#N/A,#N/A,FALSE,"WWCM"}</definedName>
    <definedName name="copy38" localSheetId="5" hidden="1">{#N/A,#N/A,FALSE,"Pharm";#N/A,#N/A,FALSE,"WWCM"}</definedName>
    <definedName name="copy38" hidden="1">{#N/A,#N/A,FALSE,"Pharm";#N/A,#N/A,FALSE,"WWCM"}</definedName>
    <definedName name="CostOfGoodsProducedMonthDevToLE">#REF!</definedName>
    <definedName name="CostOfGoodsProducedMonthLE">#REF!</definedName>
    <definedName name="CostOfGoodsProducedYearDevToLY">#REF!</definedName>
    <definedName name="CostOfGoodsSoldMonthLE">#REF!</definedName>
    <definedName name="Country">OFFSET(#REF!,0,0,COUNTA(#REF!)-1)</definedName>
    <definedName name="Country_1" localSheetId="5" hidden="1">{#N/A,#N/A,FALSE,"Balance Sheets";#N/A,#N/A,FALSE,"96 Conservative";#N/A,#N/A,FALSE,"96 Possible"}</definedName>
    <definedName name="Country_1" hidden="1">{#N/A,#N/A,FALSE,"Balance Sheets";#N/A,#N/A,FALSE,"96 Conservative";#N/A,#N/A,FALSE,"96 Possible"}</definedName>
    <definedName name="cover" localSheetId="5" hidden="1">{#N/A,#N/A,FALSE,"Staffnos &amp; cost"}</definedName>
    <definedName name="cover" hidden="1">{#N/A,#N/A,FALSE,"Staffnos &amp; cost"}</definedName>
    <definedName name="CP12M">#REF!</definedName>
    <definedName name="CP12R">#REF!</definedName>
    <definedName name="CP3I">#REF!</definedName>
    <definedName name="CP3M">#REF!</definedName>
    <definedName name="CP3R">#REF!</definedName>
    <definedName name="CP6I">#REF!</definedName>
    <definedName name="CP6M">#REF!</definedName>
    <definedName name="CP6R">#REF!</definedName>
    <definedName name="Cr.">#REF!</definedName>
    <definedName name="cr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r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r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r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r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r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rador" localSheetId="5" hidden="1">{"'kpi2-1'!$E$4"}</definedName>
    <definedName name="crador" hidden="1">{"'kpi2-1'!$E$4"}</definedName>
    <definedName name="CreditorsOfTRadingBusinessMonthDevToBud">#REF!</definedName>
    <definedName name="CreditorsOfTRadingBusinessMonthDevToLE">#REF!</definedName>
    <definedName name="CreditorsOfTRadingBusinessMonthLE">#REF!</definedName>
    <definedName name="CreditorsOfTRadingBusinessYEarBudget">#REF!</definedName>
    <definedName name="CreditorsOfTRadingBusinessYEarDevTOBud">#REF!</definedName>
    <definedName name="CreditorsOfTRadingBusinessYEarDevToLY">#REF!</definedName>
    <definedName name="CreditorsOfTRadingBusinessYEarLY">#REF!</definedName>
    <definedName name="crore">10000000</definedName>
    <definedName name="crs">#REF!</definedName>
    <definedName name="csc">#REF!</definedName>
    <definedName name="csDesignMode">1</definedName>
    <definedName name="Csdfs" localSheetId="5" hidden="1">{#N/A,#N/A,TRUE,"Range Names";#N/A,#N/A,TRUE,"Cost of Project";#N/A,#N/A,TRUE,"Capital Structure";#N/A,#N/A,TRUE,"Spending Plan";#N/A,#N/A,TRUE,"Expansion Schedule";#N/A,#N/A,TRUE,"Production &amp; Revenue Schedules";#N/A,#N/A,TRUE,"Major Cost Heads";#N/A,#N/A,TRUE,"Other Schedules";#N/A,#N/A,TRUE,"Financial Statements";#N/A,#N/A,TRUE,"Dollar Financial Statements";#N/A,#N/A,TRUE,"Investor IRR Calculation";#N/A,#N/A,TRUE,"Sponsor IRR Calculation"}</definedName>
    <definedName name="Csdfs" hidden="1">{#N/A,#N/A,TRUE,"Range Names";#N/A,#N/A,TRUE,"Cost of Project";#N/A,#N/A,TRUE,"Capital Structure";#N/A,#N/A,TRUE,"Spending Plan";#N/A,#N/A,TRUE,"Expansion Schedule";#N/A,#N/A,TRUE,"Production &amp; Revenue Schedules";#N/A,#N/A,TRUE,"Major Cost Heads";#N/A,#N/A,TRUE,"Other Schedules";#N/A,#N/A,TRUE,"Financial Statements";#N/A,#N/A,TRUE,"Dollar Financial Statements";#N/A,#N/A,TRUE,"Investor IRR Calculation";#N/A,#N/A,TRUE,"Sponsor IRR Calculation"}</definedName>
    <definedName name="cu102.ShareScalingFactor" hidden="1">1000000</definedName>
    <definedName name="cu103.EmployeeScalingFactor" hidden="1">1000</definedName>
    <definedName name="cu107.DPSSymbol" hidden="1">"Rs"</definedName>
    <definedName name="cu107.EPSSymbol" hidden="1">"Rs"</definedName>
    <definedName name="cu71.ScalingFactor" hidden="1">1000000</definedName>
    <definedName name="CUSPassword" hidden="1">"MDL238GBWP678SDA16)E^CBC"</definedName>
    <definedName name="Customers" localSheetId="5" hidden="1">{#N/A,#N/A,FALSE,"1996";#N/A,#N/A,FALSE,"1995";#N/A,#N/A,FALSE,"1994"}</definedName>
    <definedName name="Customers" hidden="1">{#N/A,#N/A,FALSE,"1996";#N/A,#N/A,FALSE,"1995";#N/A,#N/A,FALSE,"1994"}</definedName>
    <definedName name="cv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." localSheetId="5" hidden="1">{#N/A,#N/A,FALSE,"Rig Payroll Register"}</definedName>
    <definedName name="cv." hidden="1">{#N/A,#N/A,FALSE,"Rig Payroll Register"}</definedName>
    <definedName name="cv._1" localSheetId="5" hidden="1">{#N/A,#N/A,FALSE,"Rig Payroll Register"}</definedName>
    <definedName name="cv._1" hidden="1">{#N/A,#N/A,FALSE,"Rig Payroll Register"}</definedName>
    <definedName name="cv._2" localSheetId="5" hidden="1">{#N/A,#N/A,FALSE,"Rig Payroll Register"}</definedName>
    <definedName name="cv._2" hidden="1">{#N/A,#N/A,FALSE,"Rig Payroll Register"}</definedName>
    <definedName name="cv._3" localSheetId="5" hidden="1">{#N/A,#N/A,FALSE,"Rig Payroll Register"}</definedName>
    <definedName name="cv._3" hidden="1">{#N/A,#N/A,FALSE,"Rig Payroll Register"}</definedName>
    <definedName name="cv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AMonthDevToBud">#REF!</definedName>
    <definedName name="CVAMonthDevToLE">#REF!</definedName>
    <definedName name="CVAMonthLE">#REF!</definedName>
    <definedName name="CVAYearDevToLY">#REF!</definedName>
    <definedName name="cvb." localSheetId="5" hidden="1">{#N/A,#N/A,FALSE,"Rig Payroll Register"}</definedName>
    <definedName name="cvb." hidden="1">{#N/A,#N/A,FALSE,"Rig Payroll Register"}</definedName>
    <definedName name="cvb._1" localSheetId="5" hidden="1">{#N/A,#N/A,FALSE,"Rig Payroll Register"}</definedName>
    <definedName name="cvb._1" hidden="1">{#N/A,#N/A,FALSE,"Rig Payroll Register"}</definedName>
    <definedName name="cvb._2" localSheetId="5" hidden="1">{#N/A,#N/A,FALSE,"Rig Payroll Register"}</definedName>
    <definedName name="cvb._2" hidden="1">{#N/A,#N/A,FALSE,"Rig Payroll Register"}</definedName>
    <definedName name="cvb._3" localSheetId="5" hidden="1">{#N/A,#N/A,FALSE,"Rig Payroll Register"}</definedName>
    <definedName name="cvb._3" hidden="1">{#N/A,#N/A,FALSE,"Rig Payroll Register"}</definedName>
    <definedName name="CVD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C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C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c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c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c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c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c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c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Clsoign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Clsoign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Clsoign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Clsoign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Clsoign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Clsoign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Clsoign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Clsoign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s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s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S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S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S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S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S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DS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h" localSheetId="5" hidden="1">{#N/A,#N/A,FALSE,"TOWNSHIP"}</definedName>
    <definedName name="cvh" hidden="1">{#N/A,#N/A,FALSE,"TOWNSHIP"}</definedName>
    <definedName name="cvn" localSheetId="5">{#N/A,#N/A,FALSE,"PMTABB";#N/A,#N/A,FALSE,"PMTABB"}</definedName>
    <definedName name="cvn">{#N/A,#N/A,FALSE,"PMTABB";#N/A,#N/A,FALSE,"PMTABB"}</definedName>
    <definedName name="cvv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v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cvy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cvy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CW" localSheetId="5" hidden="1">{#N/A,#N/A,FALSE,"COMP"}</definedName>
    <definedName name="CW" hidden="1">{#N/A,#N/A,FALSE,"COMP"}</definedName>
    <definedName name="CX" localSheetId="5" hidden="1">{#N/A,#N/A,FALSE,"PGW"}</definedName>
    <definedName name="CX" hidden="1">{#N/A,#N/A,FALSE,"PGW"}</definedName>
    <definedName name="CYCLE" localSheetId="5" hidden="1">{#N/A,#N/A,FALSE,"QC REVIEW"}</definedName>
    <definedName name="CYCLE" hidden="1">{#N/A,#N/A,FALSE,"QC REVIEW"}</definedName>
    <definedName name="da" localSheetId="5" hidden="1">{#N/A,#N/A,TRUE,"constb"}</definedName>
    <definedName name="da" hidden="1">{#N/A,#N/A,TRUE,"constb"}</definedName>
    <definedName name="DA_2358681327400000227" hidden="1">#REF!</definedName>
    <definedName name="DAD" localSheetId="5" hidden="1">{#N/A,#N/A,FALSE,"REPORT"}</definedName>
    <definedName name="DAD" hidden="1">{#N/A,#N/A,FALSE,"REPORT"}</definedName>
    <definedName name="dadadad" localSheetId="5" hidden="1">{#N/A,#N/A,FALSE,"COMP"}</definedName>
    <definedName name="dadadad" hidden="1">{#N/A,#N/A,FALSE,"COMP"}</definedName>
    <definedName name="DADF" localSheetId="5" hidden="1">{#N/A,#N/A,FALSE,"REPORT"}</definedName>
    <definedName name="DADF" hidden="1">{#N/A,#N/A,FALSE,"REPORT"}</definedName>
    <definedName name="daf" localSheetId="5" hidden="1">{#N/A,#N/A,FALSE,"1";#N/A,#N/A,FALSE,"2";#N/A,#N/A,FALSE,"16 - 17";#N/A,#N/A,FALSE,"18 - 19";#N/A,#N/A,FALSE,"26";#N/A,#N/A,FALSE,"27";#N/A,#N/A,FALSE,"28"}</definedName>
    <definedName name="daf" hidden="1">{#N/A,#N/A,FALSE,"1";#N/A,#N/A,FALSE,"2";#N/A,#N/A,FALSE,"16 - 17";#N/A,#N/A,FALSE,"18 - 19";#N/A,#N/A,FALSE,"26";#N/A,#N/A,FALSE,"27";#N/A,#N/A,FALSE,"28"}</definedName>
    <definedName name="dakfkjafgkeaj" localSheetId="5" hidden="1">{#N/A,#N/A,FALSE,"Pharm";#N/A,#N/A,FALSE,"WWCM"}</definedName>
    <definedName name="dakfkjafgkeaj" hidden="1">{#N/A,#N/A,FALSE,"Pharm";#N/A,#N/A,FALSE,"WWCM"}</definedName>
    <definedName name="dam">78000</definedName>
    <definedName name="DASD" localSheetId="5">{"'Changes Log'!$A$1:$F$25"}</definedName>
    <definedName name="DASD">{"'Changes Log'!$A$1:$F$25"}</definedName>
    <definedName name="Dashboard_CS">#REF!</definedName>
    <definedName name="Dat" localSheetId="5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t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T13U">#REF!</definedName>
    <definedName name="DAT14U">#REF!</definedName>
    <definedName name="DAT15U">#REF!</definedName>
    <definedName name="DAT16U">#REF!</definedName>
    <definedName name="DAT18U">#REF!</definedName>
    <definedName name="DAT19U">#REF!</definedName>
    <definedName name="DAT21U">#REF!</definedName>
    <definedName name="DAT22U">#REF!</definedName>
    <definedName name="DAT23U">#REF!</definedName>
    <definedName name="DAT24U">#REF!</definedName>
    <definedName name="DAT25U">#REF!</definedName>
    <definedName name="DAT26U">#REF!</definedName>
    <definedName name="DAT27U">#REF!</definedName>
    <definedName name="DAT2U">#REF!</definedName>
    <definedName name="DATA">#REF!,#REF!,#REF!,#REF!,#REF!,#REF!,#REF!,#REF!,#REF!,#REF!,#REF!,#REF!</definedName>
    <definedName name="data_pune">OFFSET(#REF!,0,0,COUNTA(#REF!),COUNTA(#REF!))</definedName>
    <definedName name="Data_summary" localSheetId="5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ta_summary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ta1" hidden="1">#REF!</definedName>
    <definedName name="Data14">"Chart 14"</definedName>
    <definedName name="data2" hidden="1">#REF!</definedName>
    <definedName name="data3" hidden="1">#REF!</definedName>
    <definedName name="DataEntry">#REF!,#REF!,#REF!,#REF!,#REF!,#REF!,#REF!,#REF!,#REF!,#REF!,#REF!,#REF!</definedName>
    <definedName name="dave" localSheetId="5" hidden="1">{"'Form'!$A$2:$J$81"}</definedName>
    <definedName name="dave" hidden="1">{"'Form'!$A$2:$J$81"}</definedName>
    <definedName name="Days">365</definedName>
    <definedName name="Days_366_dep0304" localSheetId="5" hidden="1">{#N/A,#N/A,FALSE,"Sheet7"}</definedName>
    <definedName name="Days_366_dep0304" hidden="1">{#N/A,#N/A,FALSE,"Sheet7"}</definedName>
    <definedName name="dbed" localSheetId="5" hidden="1">{"histincome",#N/A,FALSE,"hyfins";"closing balance",#N/A,FALSE,"hyfins"}</definedName>
    <definedName name="dbed" hidden="1">{"histincome",#N/A,FALSE,"hyfins";"closing balance",#N/A,FALSE,"hyfins"}</definedName>
    <definedName name="dc" localSheetId="5" hidden="1">{#N/A,#N/A,FALSE,"Status of Projects";#N/A,#N/A,FALSE,"CEA-TEC";#N/A,#N/A,FALSE,"U-Constr.";#N/A,#N/A,FALSE,"summary";#N/A,#N/A,FALSE,"PPP-3 yrs"}</definedName>
    <definedName name="dc" hidden="1">{#N/A,#N/A,FALSE,"Status of Projects";#N/A,#N/A,FALSE,"CEA-TEC";#N/A,#N/A,FALSE,"U-Constr.";#N/A,#N/A,FALSE,"summary";#N/A,#N/A,FALSE,"PPP-3 yrs"}</definedName>
    <definedName name="DCF_" localSheetId="5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FCFE" localSheetId="5" hidden="1">{"TOTAL",#N/A,TRUE,"DETAIL";"COS",#N/A,TRUE,"DETAIL";"DOMESTIC",#N/A,TRUE,"DETAIL";"DOM TRACK",#N/A,TRUE,"DETAIL";#N/A,#N/A,TRUE,"SHOW";#N/A,#N/A,TRUE,"BALANCE";#N/A,#N/A,TRUE,"SHOW BAL"}</definedName>
    <definedName name="DCF_FCFE" hidden="1">{"TOTAL",#N/A,TRUE,"DETAIL";"COS",#N/A,TRUE,"DETAIL";"DOMESTIC",#N/A,TRUE,"DETAIL";"DOM TRACK",#N/A,TRUE,"DETAIL";#N/A,#N/A,TRUE,"SHOW";#N/A,#N/A,TRUE,"BALANCE";#N/A,#N/A,TRUE,"SHOW BAL"}</definedName>
    <definedName name="dd">OFFSET(#REF!,0,0,#REF!,2)</definedName>
    <definedName name="dd_1" localSheetId="5" hidden="1">{#N/A,#N/A,FALSE,"Pharm";#N/A,#N/A,FALSE,"WWCM"}</definedName>
    <definedName name="dd_1" hidden="1">{#N/A,#N/A,FALSE,"Pharm";#N/A,#N/A,FALSE,"WWCM"}</definedName>
    <definedName name="dda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da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db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db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dc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dc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DD" localSheetId="5" hidden="1">{#N/A,#N/A,FALSE,"Tabl. G1";#N/A,#N/A,FALSE,"Tabl. G2"}</definedName>
    <definedName name="DDD" hidden="1">{#N/A,#N/A,FALSE,"Tabl. G1";#N/A,#N/A,FALSE,"Tabl. G2"}</definedName>
    <definedName name="dddaz" localSheetId="5" hidden="1">{#N/A,#N/A,FALSE,"Pharm";#N/A,#N/A,FALSE,"WWCM"}</definedName>
    <definedName name="dddaz" hidden="1">{#N/A,#N/A,FALSE,"Pharm";#N/A,#N/A,FALSE,"WWCM"}</definedName>
    <definedName name="dddb" localSheetId="5">{#N/A,#N/A,FALSE,"AUDIT-MWOS"}</definedName>
    <definedName name="dddb">{#N/A,#N/A,FALSE,"AUDIT-MWOS"}</definedName>
    <definedName name="ddddd" localSheetId="5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ddddd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dddddd" localSheetId="5" hidden="1">{#N/A,#N/A,FALSE,"Pharm";#N/A,#N/A,FALSE,"WWCM"}</definedName>
    <definedName name="dddddd" hidden="1">{#N/A,#N/A,FALSE,"Pharm";#N/A,#N/A,FALSE,"WWCM"}</definedName>
    <definedName name="dddddddddd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ddddddddd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dde" localSheetId="5" hidden="1">{#N/A,#N/A,FALSE,"A BS";#N/A,#N/A,FALSE,"B Ratios";#N/A,#N/A,FALSE,"A P&amp;L";#N/A,#N/A,FALSE,"A SIG";#N/A,#N/A,FALSE,"B Verif";#N/A,#N/A,FALSE,"B Verif LEADS";#N/A,#N/A,FALSE,"C";#N/A,#N/A,FALSE,"D";#N/A,#N/A,FALSE,"E";#N/A,#N/A,FALSE,"F";#N/A,#N/A,FALSE,"G";#N/A,#N/A,FALSE,"H";#N/A,#N/A,FALSE,"I";#N/A,#N/A,FALSE,"K";#N/A,#N/A,FALSE,"L";#N/A,#N/A,FALSE,"M";#N/A,#N/A,FALSE,"N";#N/A,#N/A,FALSE,"O";#N/A,#N/A,FALSE,"P";#N/A,#N/A,FALSE,"R";#N/A,#N/A,FALSE,"S";#N/A,#N/A,FALSE,"T"}</definedName>
    <definedName name="ddde" hidden="1">{#N/A,#N/A,FALSE,"A BS";#N/A,#N/A,FALSE,"B Ratios";#N/A,#N/A,FALSE,"A P&amp;L";#N/A,#N/A,FALSE,"A SIG";#N/A,#N/A,FALSE,"B Verif";#N/A,#N/A,FALSE,"B Verif LEADS";#N/A,#N/A,FALSE,"C";#N/A,#N/A,FALSE,"D";#N/A,#N/A,FALSE,"E";#N/A,#N/A,FALSE,"F";#N/A,#N/A,FALSE,"G";#N/A,#N/A,FALSE,"H";#N/A,#N/A,FALSE,"I";#N/A,#N/A,FALSE,"K";#N/A,#N/A,FALSE,"L";#N/A,#N/A,FALSE,"M";#N/A,#N/A,FALSE,"N";#N/A,#N/A,FALSE,"O";#N/A,#N/A,FALSE,"P";#N/A,#N/A,FALSE,"R";#N/A,#N/A,FALSE,"S";#N/A,#N/A,FALSE,"T"}</definedName>
    <definedName name="dddf" localSheetId="5" hidden="1">{#N/A,#N/A,FALSE,"QC REVIEW"}</definedName>
    <definedName name="dddf" hidden="1">{#N/A,#N/A,FALSE,"QC REVIEW"}</definedName>
    <definedName name="dde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de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ded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ded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dee" localSheetId="5" hidden="1">{#N/A,#N/A,FALSE,"Finanzbedarsrechnung"}</definedName>
    <definedName name="ddee" hidden="1">{#N/A,#N/A,FALSE,"Finanzbedarsrechnung"}</definedName>
    <definedName name="ddf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df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dgr" localSheetId="5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ddgr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DDSDS" localSheetId="5" hidden="1">{#N/A,#N/A,FALSE,"PMTABB";#N/A,#N/A,FALSE,"PMTABB"}</definedName>
    <definedName name="DDSDS" hidden="1">{#N/A,#N/A,FALSE,"PMTABB";#N/A,#N/A,FALSE,"PMTABB"}</definedName>
    <definedName name="DDT">#REF!</definedName>
    <definedName name="DE" localSheetId="5" hidden="1">{#N/A,#N/A,FALSE,"Total";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;#N/A,#N/A,FALSE,"OTC";#N/A,#N/A,FALSE,"Ther";#N/A,#N/A,FALSE,"Temp";#N/A,#N/A,FALSE,"Exce";#N/A,#N/A,FALSE,"Buff";#N/A,#N/A,FALSE,"Picot";#N/A,#N/A,FALSE,"Luftal";#N/A,#N/A,FALSE,"Comt"}</definedName>
    <definedName name="DE" hidden="1">{#N/A,#N/A,FALSE,"Total";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;#N/A,#N/A,FALSE,"OTC";#N/A,#N/A,FALSE,"Ther";#N/A,#N/A,FALSE,"Temp";#N/A,#N/A,FALSE,"Exce";#N/A,#N/A,FALSE,"Buff";#N/A,#N/A,FALSE,"Picot";#N/A,#N/A,FALSE,"Luftal";#N/A,#N/A,FALSE,"Comt"}</definedName>
    <definedName name="DE_Ratio">#REF!</definedName>
    <definedName name="debt_equity_ratio">#REF!</definedName>
    <definedName name="debt_ratedBBB" localSheetId="5" hidden="1">{#N/A,#N/A,FALSE,"Aging Summary";#N/A,#N/A,FALSE,"Ratio Analysis";#N/A,#N/A,FALSE,"Test 120 Day Accts";#N/A,#N/A,FALSE,"Tickmarks"}</definedName>
    <definedName name="debt_ratedBBB" hidden="1">{#N/A,#N/A,FALSE,"Aging Summary";#N/A,#N/A,FALSE,"Ratio Analysis";#N/A,#N/A,FALSE,"Test 120 Day Accts";#N/A,#N/A,FALSE,"Tickmarks"}</definedName>
    <definedName name="DEBTFY">#REF!</definedName>
    <definedName name="debtor" localSheetId="5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ebtor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ebtors" localSheetId="5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ebtors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ebtorsOfTradingBusinessMonthLE">#REF!</definedName>
    <definedName name="DebtorsOfTradingBusinessYearDevToLY">#REF!</definedName>
    <definedName name="DebtorsOfTradingBusinessYearLY">#REF!</definedName>
    <definedName name="Debtr" localSheetId="5" hidden="1">{#N/A,#N/A,FALSE,"FREE"}</definedName>
    <definedName name="Debtr" hidden="1">{#N/A,#N/A,FALSE,"FREE"}</definedName>
    <definedName name="DEBTST">#REF!</definedName>
    <definedName name="dec" localSheetId="5" hidden="1">{"Curves","Chart 2","Curves Graphique 2"}</definedName>
    <definedName name="dec" hidden="1">{"Curves","Chart 2","Curves Graphique 2"}</definedName>
    <definedName name="decb" localSheetId="5" hidden="1">{"REP1",#N/A,FALSE,"HSSA-LOG"}</definedName>
    <definedName name="decb" hidden="1">{"REP1",#N/A,FALSE,"HSSA-LOG"}</definedName>
    <definedName name="Decisions">1</definedName>
    <definedName name="dede" localSheetId="5" hidden="1">{#N/A,#N/A,FALSE,"Pharm";#N/A,#N/A,FALSE,"WWCM"}</definedName>
    <definedName name="dede" hidden="1">{#N/A,#N/A,FALSE,"Pharm";#N/A,#N/A,FALSE,"WWCM"}</definedName>
    <definedName name="DEDED" localSheetId="5" hidden="1">{#N/A,#N/A,FALSE,"Card";#N/A,#N/A,FALSE,"Prav";#N/A,#N/A,FALSE,"Irbe";#N/A,#N/A,FALSE,"Plavix";#N/A,#N/A,FALSE,"Capt";#N/A,#N/A,FALSE,"Fosi"}</definedName>
    <definedName name="DEDED" hidden="1">{#N/A,#N/A,FALSE,"Card";#N/A,#N/A,FALSE,"Prav";#N/A,#N/A,FALSE,"Irbe";#N/A,#N/A,FALSE,"Plavix";#N/A,#N/A,FALSE,"Capt";#N/A,#N/A,FALSE,"Fosi"}</definedName>
    <definedName name="DEDEDZE" localSheetId="5" hidden="1">{#N/A,#N/A,FALSE,"Pharm";#N/A,#N/A,FALSE,"WWCM"}</definedName>
    <definedName name="DEDEDZE" hidden="1">{#N/A,#N/A,FALSE,"Pharm";#N/A,#N/A,FALSE,"WWCM"}</definedName>
    <definedName name="DEDZD" localSheetId="5" hidden="1">{#N/A,#N/A,FALSE,"Pharm";#N/A,#N/A,FALSE,"WWCM"}</definedName>
    <definedName name="DEDZD" hidden="1">{#N/A,#N/A,FALSE,"Pharm";#N/A,#N/A,FALSE,"WWCM"}</definedName>
    <definedName name="DEE" localSheetId="5" hidden="1">{#N/A,#N/A,FALSE,"Pharm";#N/A,#N/A,FALSE,"WWCM"}</definedName>
    <definedName name="DEE" hidden="1">{#N/A,#N/A,FALSE,"Pharm";#N/A,#N/A,FALSE,"WWCM"}</definedName>
    <definedName name="def" localSheetId="5" hidden="1">{#N/A,#N/A,FALSE,"Tabl. A1";#N/A,#N/A,FALSE,"Tabl. A1 b";#N/A,#N/A,FALSE,"Tabl. A2";#N/A,#N/A,FALSE,"Tabl. A2-1";#N/A,#N/A,FALSE,"Tabl. A2-2"}</definedName>
    <definedName name="def" hidden="1">{#N/A,#N/A,FALSE,"Tabl. A1";#N/A,#N/A,FALSE,"Tabl. A1 b";#N/A,#N/A,FALSE,"Tabl. A2";#N/A,#N/A,FALSE,"Tabl. A2-1";#N/A,#N/A,FALSE,"Tabl. A2-2"}</definedName>
    <definedName name="Degradation">#REF!</definedName>
    <definedName name="delete" localSheetId="5" hidden="1">{"Cost centre summary",#N/A,FALSE,"cost centre summary";"Salary summary",#N/A,FALSE,"salary details";"Salary details confidential",#N/A,FALSE,"salary details";"Vehicle summary",#N/A,FALSE,"vehicle details";"Vehicle input",#N/A,FALSE,"vehicle details"}</definedName>
    <definedName name="delete" hidden="1">{"Cost centre summary",#N/A,FALSE,"cost centre summary";"Salary summary",#N/A,FALSE,"salary details";"Salary details confidential",#N/A,FALSE,"salary details";"Vehicle summary",#N/A,FALSE,"vehicle details";"Vehicle input",#N/A,FALSE,"vehicle details"}</definedName>
    <definedName name="delete1" localSheetId="5" hidden="1">{#N/A,#N/A,TRUE,"Page 1&amp;2";#N/A,#N/A,TRUE,"bal sheet";#N/A,#N/A,TRUE,"Cashflow";#N/A,#N/A,TRUE,"Page 5&amp;6";#N/A,#N/A,TRUE,"Page 3&amp;4";#N/A,#N/A,TRUE,"Page 7&amp;8";#N/A,#N/A,TRUE,"Page 10&amp;11"}</definedName>
    <definedName name="delete1" hidden="1">{#N/A,#N/A,TRUE,"Page 1&amp;2";#N/A,#N/A,TRUE,"bal sheet";#N/A,#N/A,TRUE,"Cashflow";#N/A,#N/A,TRUE,"Page 5&amp;6";#N/A,#N/A,TRUE,"Page 3&amp;4";#N/A,#N/A,TRUE,"Page 7&amp;8";#N/A,#N/A,TRUE,"Page 10&amp;11"}</definedName>
    <definedName name="delete2" localSheetId="5" hidden="1">{"Cost centre summary",#N/A,FALSE,"cost centre summary";"Salary summary",#N/A,FALSE,"salary details";"Salary details confidential",#N/A,FALSE,"salary details";"Vehicle summary",#N/A,FALSE,"vehicle details";"Vehicle input",#N/A,FALSE,"vehicle details"}</definedName>
    <definedName name="delete2" hidden="1">{"Cost centre summary",#N/A,FALSE,"cost centre summary";"Salary summary",#N/A,FALSE,"salary details";"Salary details confidential",#N/A,FALSE,"salary details";"Vehicle summary",#N/A,FALSE,"vehicle details";"Vehicle input",#N/A,FALSE,"vehicle details"}</definedName>
    <definedName name="delete3" localSheetId="5" hidden="1">{"Cost centre summary",#N/A,FALSE,"cost centre summary";"Salary summary",#N/A,FALSE,"salary details";"Salary details confidential",#N/A,FALSE,"salary details";"Vehicle summary",#N/A,FALSE,"vehicle details";"Vehicle input",#N/A,FALSE,"vehicle details"}</definedName>
    <definedName name="delete3" hidden="1">{"Cost centre summary",#N/A,FALSE,"cost centre summary";"Salary summary",#N/A,FALSE,"salary details";"Salary details confidential",#N/A,FALSE,"salary details";"Vehicle summary",#N/A,FALSE,"vehicle details";"Vehicle input",#N/A,FALSE,"vehicle details"}</definedName>
    <definedName name="delete4" localSheetId="5" hidden="1">{#N/A,#N/A,TRUE,"Page 1&amp;2";#N/A,#N/A,TRUE,"bal sheet";#N/A,#N/A,TRUE,"Cashflow";#N/A,#N/A,TRUE,"Page 5&amp;6";#N/A,#N/A,TRUE,"Page 3&amp;4";#N/A,#N/A,TRUE,"Page 7&amp;8";#N/A,#N/A,TRUE,"Page 10&amp;11"}</definedName>
    <definedName name="delete4" hidden="1">{#N/A,#N/A,TRUE,"Page 1&amp;2";#N/A,#N/A,TRUE,"bal sheet";#N/A,#N/A,TRUE,"Cashflow";#N/A,#N/A,TRUE,"Page 5&amp;6";#N/A,#N/A,TRUE,"Page 3&amp;4";#N/A,#N/A,TRUE,"Page 7&amp;8";#N/A,#N/A,TRUE,"Page 10&amp;11"}</definedName>
    <definedName name="delete5" localSheetId="5" hidden="1">{"Cost centre summary",#N/A,FALSE,"cost centre summary";"Salary summary",#N/A,FALSE,"salary details";"Salary details confidential",#N/A,FALSE,"salary details";"Vehicle summary",#N/A,FALSE,"vehicle details";"Vehicle input",#N/A,FALSE,"vehicle details"}</definedName>
    <definedName name="delete5" hidden="1">{"Cost centre summary",#N/A,FALSE,"cost centre summary";"Salary summary",#N/A,FALSE,"salary details";"Salary details confidential",#N/A,FALSE,"salary details";"Vehicle summary",#N/A,FALSE,"vehicle details";"Vehicle input",#N/A,FALSE,"vehicle details"}</definedName>
    <definedName name="delete6" localSheetId="5" hidden="1">{"Cost centre summary",#N/A,FALSE,"cost centre summary";"Salary summary",#N/A,FALSE,"salary details";"Salary details confidential",#N/A,FALSE,"salary details";"Vehicle summary",#N/A,FALSE,"vehicle details";"Vehicle input",#N/A,FALSE,"vehicle details"}</definedName>
    <definedName name="delete6" hidden="1">{"Cost centre summary",#N/A,FALSE,"cost centre summary";"Salary summary",#N/A,FALSE,"salary details";"Salary details confidential",#N/A,FALSE,"salary details";"Vehicle summary",#N/A,FALSE,"vehicle details";"Vehicle input",#N/A,FALSE,"vehicle details"}</definedName>
    <definedName name="delete7" localSheetId="5" hidden="1">{#N/A,#N/A,TRUE,"Page 1&amp;2";#N/A,#N/A,TRUE,"bal sheet";#N/A,#N/A,TRUE,"Cashflow";#N/A,#N/A,TRUE,"Page 5&amp;6";#N/A,#N/A,TRUE,"Page 3&amp;4";#N/A,#N/A,TRUE,"Page 7&amp;8";#N/A,#N/A,TRUE,"Page 10&amp;11"}</definedName>
    <definedName name="delete7" hidden="1">{#N/A,#N/A,TRUE,"Page 1&amp;2";#N/A,#N/A,TRUE,"bal sheet";#N/A,#N/A,TRUE,"Cashflow";#N/A,#N/A,TRUE,"Page 5&amp;6";#N/A,#N/A,TRUE,"Page 3&amp;4";#N/A,#N/A,TRUE,"Page 7&amp;8";#N/A,#N/A,TRUE,"Page 10&amp;11"}</definedName>
    <definedName name="delete8" localSheetId="5" hidden="1">{"Cost centre summary",#N/A,FALSE,"cost centre summary";"Salary summary",#N/A,FALSE,"salary details";"Salary details confidential",#N/A,FALSE,"salary details";"Vehicle summary",#N/A,FALSE,"vehicle details";"Vehicle input",#N/A,FALSE,"vehicle details"}</definedName>
    <definedName name="delete8" hidden="1">{"Cost centre summary",#N/A,FALSE,"cost centre summary";"Salary summary",#N/A,FALSE,"salary details";"Salary details confidential",#N/A,FALSE,"salary details";"Vehicle summary",#N/A,FALSE,"vehicle details";"Vehicle input",#N/A,FALSE,"vehicle details"}</definedName>
    <definedName name="delhi" localSheetId="5" hidden="1">{#N/A,#N/A,FALSE,"COMICRO";#N/A,#N/A,FALSE,"BALSCH";#N/A,#N/A,FALSE,"GLASS";#N/A,#N/A,FALSE,"DEPRE";#N/A,#N/A,FALSE,"A&amp;MCUR";#N/A,#N/A,FALSE,"AGEANAlysis";#N/A,#N/A,FALSE,"CHECKS";#N/A,#N/A,FALSE,"CHECKS"}</definedName>
    <definedName name="delhi" hidden="1">{#N/A,#N/A,FALSE,"COMICRO";#N/A,#N/A,FALSE,"BALSCH";#N/A,#N/A,FALSE,"GLASS";#N/A,#N/A,FALSE,"DEPRE";#N/A,#N/A,FALSE,"A&amp;MCUR";#N/A,#N/A,FALSE,"AGEANAlysis";#N/A,#N/A,FALSE,"CHECKS";#N/A,#N/A,FALSE,"CHECKS"}</definedName>
    <definedName name="Dep.IncomeTax" localSheetId="5" hidden="1">{#N/A,#N/A,FALSE,"COMICRO";#N/A,#N/A,FALSE,"BALSCH";#N/A,#N/A,FALSE,"GLASS";#N/A,#N/A,FALSE,"DEPRE";#N/A,#N/A,FALSE,"A&amp;MCUR";#N/A,#N/A,FALSE,"AGEANAlysis";#N/A,#N/A,FALSE,"CHECKS";#N/A,#N/A,FALSE,"CHECKS"}</definedName>
    <definedName name="Dep.IncomeTax" hidden="1">{#N/A,#N/A,FALSE,"COMICRO";#N/A,#N/A,FALSE,"BALSCH";#N/A,#N/A,FALSE,"GLASS";#N/A,#N/A,FALSE,"DEPRE";#N/A,#N/A,FALSE,"A&amp;MCUR";#N/A,#N/A,FALSE,"AGEANAlysis";#N/A,#N/A,FALSE,"CHECKS";#N/A,#N/A,FALSE,"CHECKS"}</definedName>
    <definedName name="Dep.IncomeTax_1" localSheetId="5" hidden="1">{#N/A,#N/A,FALSE,"COMICRO";#N/A,#N/A,FALSE,"BALSCH";#N/A,#N/A,FALSE,"GLASS";#N/A,#N/A,FALSE,"DEPRE";#N/A,#N/A,FALSE,"A&amp;MCUR";#N/A,#N/A,FALSE,"AGEANAlysis";#N/A,#N/A,FALSE,"CHECKS";#N/A,#N/A,FALSE,"CHECKS"}</definedName>
    <definedName name="Dep.IncomeTax_1" hidden="1">{#N/A,#N/A,FALSE,"COMICRO";#N/A,#N/A,FALSE,"BALSCH";#N/A,#N/A,FALSE,"GLASS";#N/A,#N/A,FALSE,"DEPRE";#N/A,#N/A,FALSE,"A&amp;MCUR";#N/A,#N/A,FALSE,"AGEANAlysis";#N/A,#N/A,FALSE,"CHECKS";#N/A,#N/A,FALSE,"CHECKS"}</definedName>
    <definedName name="Dep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ep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epereciation" localSheetId="5" hidden="1">{"'Furniture&amp; O.E'!$A$4:$D$27"}</definedName>
    <definedName name="Depereciation" hidden="1">{"'Furniture&amp; O.E'!$A$4:$D$27"}</definedName>
    <definedName name="DepositsMonthDevToLE">#REF!</definedName>
    <definedName name="DepositsMonthLE">#REF!</definedName>
    <definedName name="DepositsYearBudget">#REF!</definedName>
    <definedName name="DepositsYearDevToBud">#REF!</definedName>
    <definedName name="DepositsYearDevToLE">#REF!</definedName>
    <definedName name="DepositsYearDevToLY">#REF!</definedName>
    <definedName name="DepositsYearLE">#REF!</definedName>
    <definedName name="DepositsYearLY">#REF!</definedName>
    <definedName name="Depreciation" localSheetId="5" hidden="1">{#N/A,#N/A,FALSE,"Sensitivity"}</definedName>
    <definedName name="Depreciation" hidden="1">{#N/A,#N/A,FALSE,"Sensitivity"}</definedName>
    <definedName name="DEPRI" hidden="1">#REF!</definedName>
    <definedName name="DepriciationMonthDwevToBud">#REF!</definedName>
    <definedName name="DepriciationMonthLE">#REF!</definedName>
    <definedName name="DepriciationMonthYear">#REF!</definedName>
    <definedName name="DepriciationYearDevToLY">#REF!</definedName>
    <definedName name="DepSumry" localSheetId="5">{#N/A,#N/A,FALSE,"Sheet7"}</definedName>
    <definedName name="DepSumry">{#N/A,#N/A,FALSE,"Sheet7"}</definedName>
    <definedName name="details">#REF!</definedName>
    <definedName name="dev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ev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EZLFEZKLHF" localSheetId="5" hidden="1">{#N/A,#N/A,FALSE,"Pharm";#N/A,#N/A,FALSE,"WWCM"}</definedName>
    <definedName name="DEZLFEZKLHF" hidden="1">{#N/A,#N/A,FALSE,"Pharm";#N/A,#N/A,FALSE,"WWCM"}</definedName>
    <definedName name="df" localSheetId="5" hidden="1">{#N/A,#N/A,FALSE,"QC REVIEW"}</definedName>
    <definedName name="df" hidden="1">{#N/A,#N/A,FALSE,"QC REVIEW"}</definedName>
    <definedName name="df_1" localSheetId="5" hidden="1">{#N/A,#N/A,FALSE,"COMICRO";#N/A,#N/A,FALSE,"BALSCH";#N/A,#N/A,FALSE,"GLASS";#N/A,#N/A,FALSE,"DEPRE";#N/A,#N/A,FALSE,"A&amp;MCUR";#N/A,#N/A,FALSE,"AGEANAlysis";#N/A,#N/A,FALSE,"CHECKS";#N/A,#N/A,FALSE,"CHECKS"}</definedName>
    <definedName name="df_1" hidden="1">{#N/A,#N/A,FALSE,"COMICRO";#N/A,#N/A,FALSE,"BALSCH";#N/A,#N/A,FALSE,"GLASS";#N/A,#N/A,FALSE,"DEPRE";#N/A,#N/A,FALSE,"A&amp;MCUR";#N/A,#N/A,FALSE,"AGEANAlysis";#N/A,#N/A,FALSE,"CHECKS";#N/A,#N/A,FALSE,"CHECKS"}</definedName>
    <definedName name="dfd" localSheetId="5" hidden="1">{#N/A,#N/A,TRUE,"Economic Indicators";#N/A,#N/A,TRUE,"Cracker Shutdown schedule";#N/A,#N/A,TRUE,"Benzene Shutdown schedule";#N/A,#N/A,TRUE,"PX Shutdown schedule";#N/A,#N/A,TRUE,"Financials";#N/A,#N/A,TRUE,"Prices&amp;Margins";#N/A,#N/A,TRUE,"Demand-supply";#N/A,#N/A,TRUE,"Polymers-Ind Sum-1999-2000";#N/A,#N/A,TRUE,"Polymers-Ind Sum-Q4";#N/A,#N/A,TRUE,"Polymers-Ind Sum-Q3";#N/A,#N/A,TRUE,"Polymers-Ind Sum-Q4overQ3";#N/A,#N/A,TRUE,"RIL-Q4-Prodn-Sales";#N/A,#N/A,TRUE,"RIL-Q4-Prices";#N/A,#N/A,TRUE,"RIL-Q4-Feedstock";#N/A,#N/A,TRUE,"IPCL-Q4-Prodn-Sales";#N/A,#N/A,TRUE,"IPCL-Q4-Prices";#N/A,#N/A,TRUE,"IPCL-Q4-Feedstock";#N/A,#N/A,TRUE,"NOCIL-Q4-Prodn-Sales";#N/A,#N/A,TRUE,"NOCIL-Q4-Prices";#N/A,#N/A,TRUE,"GAIL-Q4-Prodn-Sales";#N/A,#N/A,TRUE,"GAIL-Q4-Prices"}</definedName>
    <definedName name="dfd" hidden="1">{#N/A,#N/A,TRUE,"Economic Indicators";#N/A,#N/A,TRUE,"Cracker Shutdown schedule";#N/A,#N/A,TRUE,"Benzene Shutdown schedule";#N/A,#N/A,TRUE,"PX Shutdown schedule";#N/A,#N/A,TRUE,"Financials";#N/A,#N/A,TRUE,"Prices&amp;Margins";#N/A,#N/A,TRUE,"Demand-supply";#N/A,#N/A,TRUE,"Polymers-Ind Sum-1999-2000";#N/A,#N/A,TRUE,"Polymers-Ind Sum-Q4";#N/A,#N/A,TRUE,"Polymers-Ind Sum-Q3";#N/A,#N/A,TRUE,"Polymers-Ind Sum-Q4overQ3";#N/A,#N/A,TRUE,"RIL-Q4-Prodn-Sales";#N/A,#N/A,TRUE,"RIL-Q4-Prices";#N/A,#N/A,TRUE,"RIL-Q4-Feedstock";#N/A,#N/A,TRUE,"IPCL-Q4-Prodn-Sales";#N/A,#N/A,TRUE,"IPCL-Q4-Prices";#N/A,#N/A,TRUE,"IPCL-Q4-Feedstock";#N/A,#N/A,TRUE,"NOCIL-Q4-Prodn-Sales";#N/A,#N/A,TRUE,"NOCIL-Q4-Prices";#N/A,#N/A,TRUE,"GAIL-Q4-Prodn-Sales";#N/A,#N/A,TRUE,"GAIL-Q4-Prices"}</definedName>
    <definedName name="DFDD" localSheetId="5" hidden="1">{#N/A,#N/A,FALSE,"REPORT"}</definedName>
    <definedName name="DFDD" hidden="1">{#N/A,#N/A,FALSE,"REPORT"}</definedName>
    <definedName name="dfdf" localSheetId="5" hidden="1">{#N/A,#N/A,FALSE,"Aging Summary";#N/A,#N/A,FALSE,"Ratio Analysis";#N/A,#N/A,FALSE,"Test 120 Day Accts";#N/A,#N/A,FALSE,"Tickmarks"}</definedName>
    <definedName name="dfdf" hidden="1">{#N/A,#N/A,FALSE,"Aging Summary";#N/A,#N/A,FALSE,"Ratio Analysis";#N/A,#N/A,FALSE,"Test 120 Day Accts";#N/A,#N/A,FALSE,"Tickmarks"}</definedName>
    <definedName name="dfdfg" localSheetId="5" hidden="1">{"'STORES'!$E$2"}</definedName>
    <definedName name="dfdfg" hidden="1">{"'STORES'!$E$2"}</definedName>
    <definedName name="dfgdfg" localSheetId="5" hidden="1">{#N/A,#N/A,FALSE,"PMTABB";#N/A,#N/A,FALSE,"PMTABB"}</definedName>
    <definedName name="dfgdfg" hidden="1">{#N/A,#N/A,FALSE,"PMTABB";#N/A,#N/A,FALSE,"PMTABB"}</definedName>
    <definedName name="dfgdsgsd" localSheetId="5" hidden="1">{"FORNDV",#N/A,FALSE,"Sheet1"}</definedName>
    <definedName name="dfgdsgsd" hidden="1">{"FORNDV",#N/A,FALSE,"Sheet1"}</definedName>
    <definedName name="dfgfd" localSheetId="5" hidden="1">{#N/A,#N/A,FALSE,"COMP"}</definedName>
    <definedName name="dfgfd" hidden="1">{#N/A,#N/A,FALSE,"COMP"}</definedName>
    <definedName name="dfghfd" localSheetId="5" hidden="1">{#N/A,#N/A,FALSE,"PMTABB";#N/A,#N/A,FALSE,"PMTABB"}</definedName>
    <definedName name="dfghfd" hidden="1">{#N/A,#N/A,FALSE,"PMTABB";#N/A,#N/A,FALSE,"PMTABB"}</definedName>
    <definedName name="DFGHJK" hidden="1">8</definedName>
    <definedName name="DFHGH" localSheetId="5" hidden="1">{#N/A,#N/A,FALSE,"PGW"}</definedName>
    <definedName name="DFHGH" hidden="1">{#N/A,#N/A,FALSE,"PGW"}</definedName>
    <definedName name="dfhsdldsjfksjfklsd" localSheetId="5" hidden="1">{"Drawing&amp;Homo.result",#N/A,FALSE,"Greco Hom. and BOM"}</definedName>
    <definedName name="dfhsdldsjfksjfklsd" hidden="1">{"Drawing&amp;Homo.result",#N/A,FALSE,"Greco Hom. and BOM"}</definedName>
    <definedName name="dfk" localSheetId="5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dfk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dflt4">#REF!</definedName>
    <definedName name="dflt5">#REF!</definedName>
    <definedName name="dflt6">#REF!</definedName>
    <definedName name="dflt7">#REF!</definedName>
    <definedName name="dfr" localSheetId="5" hidden="1">{#N/A,#N/A,FALSE,"Pharm";#N/A,#N/A,FALSE,"WWCM"}</definedName>
    <definedName name="dfr" hidden="1">{#N/A,#N/A,FALSE,"Pharm";#N/A,#N/A,FALSE,"WWCM"}</definedName>
    <definedName name="dfs" localSheetId="5" hidden="1">{#N/A,#N/A,FALSE,"QC REVIEW"}</definedName>
    <definedName name="dfs" hidden="1">{#N/A,#N/A,FALSE,"QC REVIEW"}</definedName>
    <definedName name="dfsdfsdfs" localSheetId="5" hidden="1">{#N/A,#N/A,FALSE,"TOWNSHIP"}</definedName>
    <definedName name="dfsdfsdfs" hidden="1">{#N/A,#N/A,FALSE,"TOWNSHIP"}</definedName>
    <definedName name="dfsdfsfsdfsf" localSheetId="5" hidden="1">{#N/A,#N/A,FALSE,"PMTABB";#N/A,#N/A,FALSE,"PMTABB"}</definedName>
    <definedName name="dfsdfsfsdfsf" hidden="1">{#N/A,#N/A,FALSE,"PMTABB";#N/A,#N/A,FALSE,"PMTABB"}</definedName>
    <definedName name="DFSFDSFDSAF" localSheetId="5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DFSFDSFDSAF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dfsfs" localSheetId="5" hidden="1">{#N/A,#N/A,FALSE,"QC REVIEW"}</definedName>
    <definedName name="dfsfs" hidden="1">{#N/A,#N/A,FALSE,"QC REVIEW"}</definedName>
    <definedName name="dg" localSheetId="5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dg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dgdf">#REF!/#REF!</definedName>
    <definedName name="dgdg" localSheetId="5" hidden="1">{#N/A,#N/A,FALSE,"Calc";#N/A,#N/A,FALSE,"Sensitivity";#N/A,#N/A,FALSE,"LT Earn.Dil.";#N/A,#N/A,FALSE,"Dil. AVP"}</definedName>
    <definedName name="dgdg" hidden="1">{#N/A,#N/A,FALSE,"Calc";#N/A,#N/A,FALSE,"Sensitivity";#N/A,#N/A,FALSE,"LT Earn.Dil.";#N/A,#N/A,FALSE,"Dil. AVP"}</definedName>
    <definedName name="dgdgss" localSheetId="5" hidden="1">{"consolidated",#N/A,FALSE,"Sheet1";"cms",#N/A,FALSE,"Sheet1";"fse",#N/A,FALSE,"Sheet1"}</definedName>
    <definedName name="dgdgss" hidden="1">{"consolidated",#N/A,FALSE,"Sheet1";"cms",#N/A,FALSE,"Sheet1";"fse",#N/A,FALSE,"Sheet1"}</definedName>
    <definedName name="dgfd" localSheetId="5" hidden="1">{#N/A,#N/A,FALSE,"QC REVIEW"}</definedName>
    <definedName name="dgfd" hidden="1">{#N/A,#N/A,FALSE,"QC REVIEW"}</definedName>
    <definedName name="dgfgfd" localSheetId="5" hidden="1">{#N/A,#N/A,FALSE,"COVER.XLS";#N/A,#N/A,FALSE,"RACT1.XLS";#N/A,#N/A,FALSE,"RACT2.XLS";#N/A,#N/A,FALSE,"ECCMP";#N/A,#N/A,FALSE,"WELDER.XLS"}</definedName>
    <definedName name="dgfgfd" hidden="1">{#N/A,#N/A,FALSE,"COVER.XLS";#N/A,#N/A,FALSE,"RACT1.XLS";#N/A,#N/A,FALSE,"RACT2.XLS";#N/A,#N/A,FALSE,"ECCMP";#N/A,#N/A,FALSE,"WELDER.XLS"}</definedName>
    <definedName name="dgfhgf" localSheetId="5" hidden="1">{#N/A,#N/A,FALSE,"ORIX CSC"}</definedName>
    <definedName name="dgfhgf" hidden="1">{#N/A,#N/A,FALSE,"ORIX CSC"}</definedName>
    <definedName name="dghkl" localSheetId="5" hidden="1">{"'Bill No. 7'!$A$1:$G$32"}</definedName>
    <definedName name="dghkl" hidden="1">{"'Bill No. 7'!$A$1:$G$32"}</definedName>
    <definedName name="dhakjs" localSheetId="5" hidden="1">{"'August 2000'!$A$1:$J$101"}</definedName>
    <definedName name="dhakjs" hidden="1">{"'August 2000'!$A$1:$J$101"}</definedName>
    <definedName name="dhgdh" localSheetId="5" hidden="1">{"mgmt forecast",#N/A,FALSE,"Mgmt Forecast";"dcf table",#N/A,FALSE,"Mgmt Forecast";"sensitivity",#N/A,FALSE,"Mgmt Forecast";"table inputs",#N/A,FALSE,"Mgmt Forecast";"calculations",#N/A,FALSE,"Mgmt Forecast"}</definedName>
    <definedName name="dhgdh" hidden="1">{"mgmt forecast",#N/A,FALSE,"Mgmt Forecast";"dcf table",#N/A,FALSE,"Mgmt Forecast";"sensitivity",#N/A,FALSE,"Mgmt Forecast";"table inputs",#N/A,FALSE,"Mgmt Forecast";"calculations",#N/A,FALSE,"Mgmt Forecast"}</definedName>
    <definedName name="difference" localSheetId="5" hidden="1">{#N/A,#N/A,TRUE,"客服本部(業)";#N/A,#N/A,TRUE,"客-部辦(業)";#N/A,#N/A,TRUE,"客-專案(業)";#N/A,#N/A,TRUE,"客-支援(業)";#N/A,#N/A,TRUE,"客-專一(業)";#N/A,#N/A,TRUE,"客-專二(業)";#N/A,#N/A,TRUE,"客-專三(業)";#N/A,#N/A,TRUE,"客-專四(業)";#N/A,#N/A,TRUE,"客-專五(業)";#N/A,#N/A,TRUE,"客-專五(業)";#N/A,#N/A,TRUE,"客-專六(業)";#N/A,#N/A,TRUE,"客-專七(業)";#N/A,#N/A,TRUE,"客-系統處(業)"}</definedName>
    <definedName name="difference" hidden="1">{#N/A,#N/A,TRUE,"客服本部(業)";#N/A,#N/A,TRUE,"客-部辦(業)";#N/A,#N/A,TRUE,"客-專案(業)";#N/A,#N/A,TRUE,"客-支援(業)";#N/A,#N/A,TRUE,"客-專一(業)";#N/A,#N/A,TRUE,"客-專二(業)";#N/A,#N/A,TRUE,"客-專三(業)";#N/A,#N/A,TRUE,"客-專四(業)";#N/A,#N/A,TRUE,"客-專五(業)";#N/A,#N/A,TRUE,"客-專五(業)";#N/A,#N/A,TRUE,"客-專六(業)";#N/A,#N/A,TRUE,"客-專七(業)";#N/A,#N/A,TRUE,"客-系統處(業)"}</definedName>
    <definedName name="Differences" localSheetId="5" hidden="1">{"Operating Data",#N/A,TRUE,"Sheet1";"Valuation Matrix",#N/A,TRUE,"Sheet1";"Sales Analysis",#N/A,TRUE,"Sheet1";"Closed Remodelled New",#N/A,TRUE,"Sheet1";"Competitive and FSP",#N/A,TRUE,"Sheet1";"Working Capital and Capex",#N/A,TRUE,"Sheet1";"depreciation",#N/A,TRUE,"Sheet1"}</definedName>
    <definedName name="Differences" hidden="1">{"Operating Data",#N/A,TRUE,"Sheet1";"Valuation Matrix",#N/A,TRUE,"Sheet1";"Sales Analysis",#N/A,TRUE,"Sheet1";"Closed Remodelled New",#N/A,TRUE,"Sheet1";"Competitive and FSP",#N/A,TRUE,"Sheet1";"Working Capital and Capex",#N/A,TRUE,"Sheet1";"depreciation",#N/A,TRUE,"Sheet1"}</definedName>
    <definedName name="dimac" localSheetId="5" hidden="1">{#N/A,#N/A,FALSE,"Tabl. D1";#N/A,#N/A,FALSE,"Tabl. D1 b";#N/A,#N/A,FALSE,"Tabl. D2";#N/A,#N/A,FALSE,"Tabl. D2 b";#N/A,#N/A,FALSE,"Tabl. D3";#N/A,#N/A,FALSE,"Tabl. D4";#N/A,#N/A,FALSE,"Tabl. D5"}</definedName>
    <definedName name="dimac" hidden="1">{#N/A,#N/A,FALSE,"Tabl. D1";#N/A,#N/A,FALSE,"Tabl. D1 b";#N/A,#N/A,FALSE,"Tabl. D2";#N/A,#N/A,FALSE,"Tabl. D2 b";#N/A,#N/A,FALSE,"Tabl. D3";#N/A,#N/A,FALSE,"Tabl. D4";#N/A,#N/A,FALSE,"Tabl. D5"}</definedName>
    <definedName name="diope" localSheetId="5" hidden="1">{"FORNDV",#N/A,FALSE,"Sheet1"}</definedName>
    <definedName name="diope" hidden="1">{"FORNDV",#N/A,FALSE,"Sheet1"}</definedName>
    <definedName name="dir" localSheetId="5" hidden="1">{#N/A,#N/A,FALSE,"COMP"}</definedName>
    <definedName name="dir" hidden="1">{#N/A,#N/A,FALSE,"COMP"}</definedName>
    <definedName name="Directive" localSheetId="5" hidden="1">{#N/A,#N/A,FALSE,"USCORE";#N/A,#N/A,FALSE,"GSNA";#N/A,#N/A,FALSE,"ERNIE";#N/A,#N/A,FALSE,"DAVID";#N/A,#N/A,FALSE,"RON";#N/A,#N/A,FALSE,"CIP YTD (USCORE)";#N/A,#N/A,FALSE,"GRAPH (USCORE)";#N/A,#N/A,FALSE,"CIP YTD (GSNA)";#N/A,#N/A,FALSE,"GRAPH (GSNA)"}</definedName>
    <definedName name="Directive" hidden="1">{#N/A,#N/A,FALSE,"USCORE";#N/A,#N/A,FALSE,"GSNA";#N/A,#N/A,FALSE,"ERNIE";#N/A,#N/A,FALSE,"DAVID";#N/A,#N/A,FALSE,"RON";#N/A,#N/A,FALSE,"CIP YTD (USCORE)";#N/A,#N/A,FALSE,"GRAPH (USCORE)";#N/A,#N/A,FALSE,"CIP YTD (GSNA)";#N/A,#N/A,FALSE,"GRAPH (GSNA)"}</definedName>
    <definedName name="Discount" hidden="1">#REF!</definedName>
    <definedName name="DispFmt" hidden="1">#REF!</definedName>
    <definedName name="display_area_2" hidden="1">#REF!</definedName>
    <definedName name="display_unit">"($MM)"</definedName>
    <definedName name="Distri" localSheetId="5" hidden="1">{"","","'Curves'!$V$3","'Curves'!$W$3","","","","","",""}</definedName>
    <definedName name="Distri" hidden="1">{"","","'Curves'!$V$3","'Curves'!$W$3","","","","","",""}</definedName>
    <definedName name="diw" localSheetId="5" hidden="1">{#N/A,#N/A,TRUE,"145A"}</definedName>
    <definedName name="diw" hidden="1">{#N/A,#N/A,TRUE,"145A"}</definedName>
    <definedName name="diw_1" localSheetId="5" hidden="1">{#N/A,#N/A,TRUE,"145A"}</definedName>
    <definedName name="diw_1" hidden="1">{#N/A,#N/A,TRUE,"145A"}</definedName>
    <definedName name="diw_1_1" localSheetId="5" hidden="1">{#N/A,#N/A,TRUE,"145A"}</definedName>
    <definedName name="diw_1_1" hidden="1">{#N/A,#N/A,TRUE,"145A"}</definedName>
    <definedName name="diw_1_1_1" localSheetId="5" hidden="1">{#N/A,#N/A,TRUE,"145A"}</definedName>
    <definedName name="diw_1_1_1" hidden="1">{#N/A,#N/A,TRUE,"145A"}</definedName>
    <definedName name="diw_2" localSheetId="5" hidden="1">{#N/A,#N/A,TRUE,"145A"}</definedName>
    <definedName name="diw_2" hidden="1">{#N/A,#N/A,TRUE,"145A"}</definedName>
    <definedName name="diw_2_1" localSheetId="5" hidden="1">{#N/A,#N/A,TRUE,"145A"}</definedName>
    <definedName name="diw_2_1" hidden="1">{#N/A,#N/A,TRUE,"145A"}</definedName>
    <definedName name="diw_3" localSheetId="5" hidden="1">{#N/A,#N/A,TRUE,"145A"}</definedName>
    <definedName name="diw_3" hidden="1">{#N/A,#N/A,TRUE,"145A"}</definedName>
    <definedName name="diw_3_1" localSheetId="5" hidden="1">{#N/A,#N/A,TRUE,"145A"}</definedName>
    <definedName name="diw_3_1" hidden="1">{#N/A,#N/A,TRUE,"145A"}</definedName>
    <definedName name="diw_4" localSheetId="5" hidden="1">{#N/A,#N/A,TRUE,"145A"}</definedName>
    <definedName name="diw_4" hidden="1">{#N/A,#N/A,TRUE,"145A"}</definedName>
    <definedName name="diw_4_1" localSheetId="5" hidden="1">{#N/A,#N/A,TRUE,"145A"}</definedName>
    <definedName name="diw_4_1" hidden="1">{#N/A,#N/A,TRUE,"145A"}</definedName>
    <definedName name="diw_5" localSheetId="5" hidden="1">{#N/A,#N/A,TRUE,"145A"}</definedName>
    <definedName name="diw_5" hidden="1">{#N/A,#N/A,TRUE,"145A"}</definedName>
    <definedName name="diw_5_1" localSheetId="5" hidden="1">{#N/A,#N/A,TRUE,"145A"}</definedName>
    <definedName name="diw_5_1" hidden="1">{#N/A,#N/A,TRUE,"145A"}</definedName>
    <definedName name="djksljd" localSheetId="5" hidden="1">{#N/A,#N/A,FALSE,"Other";#N/A,#N/A,FALSE,"Ace";#N/A,#N/A,FALSE,"Derm"}</definedName>
    <definedName name="djksljd" hidden="1">{#N/A,#N/A,FALSE,"Other";#N/A,#N/A,FALSE,"Ace";#N/A,#N/A,FALSE,"Derm"}</definedName>
    <definedName name="dkgahirghigf" localSheetId="5" hidden="1">{#N/A,#N/A,FALSE,"Pharm";#N/A,#N/A,FALSE,"WWCM"}</definedName>
    <definedName name="dkgahirghigf" hidden="1">{#N/A,#N/A,FALSE,"Pharm";#N/A,#N/A,FALSE,"WWCM"}</definedName>
    <definedName name="DME_Dirty">"False"</definedName>
    <definedName name="DME_LocalFile">"True"</definedName>
    <definedName name="DNFL" localSheetId="5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DNFL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DRes" localSheetId="5" hidden="1">{"'April 24'!$J$11"}</definedName>
    <definedName name="DRes" hidden="1">{"'April 24'!$J$11"}</definedName>
    <definedName name="ds" localSheetId="5" hidden="1">{"mgmt forecast",#N/A,FALSE,"Mgmt Forecast";"dcf table",#N/A,FALSE,"Mgmt Forecast";"sensitivity",#N/A,FALSE,"Mgmt Forecast";"table inputs",#N/A,FALSE,"Mgmt Forecast";"calculations",#N/A,FALSE,"Mgmt Forecast"}</definedName>
    <definedName name="ds" hidden="1">{"mgmt forecast",#N/A,FALSE,"Mgmt Forecast";"dcf table",#N/A,FALSE,"Mgmt Forecast";"sensitivity",#N/A,FALSE,"Mgmt Forecast";"table inputs",#N/A,FALSE,"Mgmt Forecast";"calculations",#N/A,FALSE,"Mgmt Forecast"}</definedName>
    <definedName name="dsada" localSheetId="5" hidden="1">{"FORNDV",#N/A,FALSE,"Sheet1"}</definedName>
    <definedName name="dsada" hidden="1">{"FORNDV",#N/A,FALSE,"Sheet1"}</definedName>
    <definedName name="dsaf" localSheetId="5" hidden="1">{"mgmt forecast",#N/A,FALSE,"Mgmt Forecast";"dcf table",#N/A,FALSE,"Mgmt Forecast";"sensitivity",#N/A,FALSE,"Mgmt Forecast";"table inputs",#N/A,FALSE,"Mgmt Forecast";"calculations",#N/A,FALSE,"Mgmt Forecast"}</definedName>
    <definedName name="dsaf" hidden="1">{"mgmt forecast",#N/A,FALSE,"Mgmt Forecast";"dcf table",#N/A,FALSE,"Mgmt Forecast";"sensitivity",#N/A,FALSE,"Mgmt Forecast";"table inputs",#N/A,FALSE,"Mgmt Forecast";"calculations",#N/A,FALSE,"Mgmt Forecast"}</definedName>
    <definedName name="dsbs" localSheetId="5" hidden="1">{#N/A,#N/A,TRUE,"Operating stmt";#N/A,#N/A,TRUE,"Bal Sht";#N/A,#N/A,TRUE,"Cash Flow";#N/A,#N/A,TRUE,"RevSum"}</definedName>
    <definedName name="dsbs" hidden="1">{#N/A,#N/A,TRUE,"Operating stmt";#N/A,#N/A,TRUE,"Bal Sht";#N/A,#N/A,TRUE,"Cash Flow";#N/A,#N/A,TRUE,"RevSum"}</definedName>
    <definedName name="dsc" localSheetId="5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dsc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DSC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SC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SC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SC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SC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SC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sd" localSheetId="5" hidden="1">{#N/A,#N/A,FALSE,"PMTABB";#N/A,#N/A,FALSE,"PMTABB"}</definedName>
    <definedName name="dsd" hidden="1">{#N/A,#N/A,FALSE,"PMTABB";#N/A,#N/A,FALSE,"PMTABB"}</definedName>
    <definedName name="dsdas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sdas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sdas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sdas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sdas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sdas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sdas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sdas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sds" localSheetId="5" hidden="1">{#N/A,#N/A,FALSE,"CMN_FE"}</definedName>
    <definedName name="dsds" hidden="1">{#N/A,#N/A,FALSE,"CMN_FE"}</definedName>
    <definedName name="DSDSDFFE" localSheetId="5" hidden="1">{"FORNDV",#N/A,FALSE,"Sheet1"}</definedName>
    <definedName name="DSDSDFFE" hidden="1">{"FORNDV",#N/A,FALSE,"Sheet1"}</definedName>
    <definedName name="DSFDFDSFADDDSFSAF" localSheetId="5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DSFDFDSFADDDSFSAF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dsfgdfklhglkdflkglkjh" localSheetId="5" hidden="1">{#N/A,#N/A,FALSE,"PMTABB";#N/A,#N/A,FALSE,"PMTABB"}</definedName>
    <definedName name="dsfgdfklhglkdflkglkjh" hidden="1">{#N/A,#N/A,FALSE,"PMTABB";#N/A,#N/A,FALSE,"PMTABB"}</definedName>
    <definedName name="dsfs" localSheetId="5" hidden="1">{#N/A,#N/A,FALSE,"QC REVIEW"}</definedName>
    <definedName name="dsfs" hidden="1">{#N/A,#N/A,FALSE,"QC REVIEW"}</definedName>
    <definedName name="dsfsffss" localSheetId="5" hidden="1">{#N/A,#N/A,FALSE,"Pharm";#N/A,#N/A,FALSE,"WWCM"}</definedName>
    <definedName name="dsfsffss" hidden="1">{#N/A,#N/A,FALSE,"Pharm";#N/A,#N/A,FALSE,"WWCM"}</definedName>
    <definedName name="DSFWED" localSheetId="5" hidden="1">{"FORNDV",#N/A,FALSE,"Sheet1"}</definedName>
    <definedName name="DSFWED" hidden="1">{"FORNDV",#N/A,FALSE,"Sheet1"}</definedName>
    <definedName name="dsg" localSheetId="5" hidden="1">{#N/A,#N/A,FALSE,"Calc";#N/A,#N/A,FALSE,"Sensitivity";#N/A,#N/A,FALSE,"LT Earn.Dil.";#N/A,#N/A,FALSE,"Dil. AVP"}</definedName>
    <definedName name="dsg" hidden="1">{#N/A,#N/A,FALSE,"Calc";#N/A,#N/A,FALSE,"Sensitivity";#N/A,#N/A,FALSE,"LT Earn.Dil.";#N/A,#N/A,FALSE,"Dil. AVP"}</definedName>
    <definedName name="dsm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sm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sra">#REF!</definedName>
    <definedName name="DSRA_FLAG">#REF!</definedName>
    <definedName name="DSRA_INT">#REF!</definedName>
    <definedName name="DSRA_REQ">#REF!</definedName>
    <definedName name="dss" localSheetId="5" hidden="1">{#N/A,#N/A,FALSE,"ACQ_GRAPHS";#N/A,#N/A,FALSE,"T_1 GRAPHS";#N/A,#N/A,FALSE,"T_2 GRAPHS";#N/A,#N/A,FALSE,"COMB_GRAPHS"}</definedName>
    <definedName name="dss" hidden="1">{#N/A,#N/A,FALSE,"ACQ_GRAPHS";#N/A,#N/A,FALSE,"T_1 GRAPHS";#N/A,#N/A,FALSE,"T_2 GRAPHS";#N/A,#N/A,FALSE,"COMB_GRAPHS"}</definedName>
    <definedName name="dss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ss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ss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ss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ss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ss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TOPUP_AMT">#REF!</definedName>
    <definedName name="DTOPUP_FIN_YR">#REF!</definedName>
    <definedName name="DTOPUP_YR">#REF!</definedName>
    <definedName name="dvc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vc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vcs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vcs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VCSE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VCSE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dvdfv" localSheetId="5" hidden="1">{"VWJECAN",#N/A,FALSE,"D"}</definedName>
    <definedName name="dvdfv" hidden="1">{"VWJECAN",#N/A,FALSE,"D"}</definedName>
    <definedName name="DWAX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DWAX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E" localSheetId="5" hidden="1">{#N/A,#N/A,FALSE,"QC REVIEW"}</definedName>
    <definedName name="E" hidden="1">{#N/A,#N/A,FALSE,"QC REVIEW"}</definedName>
    <definedName name="e_irab" localSheetId="5" hidden="1">{#N/A,#N/A,FALSE,"MINE-SECTOR CORRESPONDENCE";#N/A,#N/A,FALSE,"COMBINATIONS OF MINES";#N/A,#N/A,FALSE,"Distances";#N/A,#N/A,FALSE,"VARIABLE COSTS";#N/A,#N/A,FALSE,"SECTOR COSTS";#N/A,#N/A,FALSE,"CSO";#N/A,#N/A,FALSE,"DRC and Mtce costs";#N/A,#N/A,FALSE,"Other Variables";#N/A,#N/A,FALSE,"CAPM CALCULATION";#N/A,#N/A,FALSE,"Mine Revenues";#N/A,#N/A,FALSE,"Options_Tonnes";#N/A,#N/A,FALSE,"Options_Rates";#N/A,#N/A,FALSE,"CEILING TESTS"}</definedName>
    <definedName name="e_irab" hidden="1">{#N/A,#N/A,FALSE,"MINE-SECTOR CORRESPONDENCE";#N/A,#N/A,FALSE,"COMBINATIONS OF MINES";#N/A,#N/A,FALSE,"Distances";#N/A,#N/A,FALSE,"VARIABLE COSTS";#N/A,#N/A,FALSE,"SECTOR COSTS";#N/A,#N/A,FALSE,"CSO";#N/A,#N/A,FALSE,"DRC and Mtce costs";#N/A,#N/A,FALSE,"Other Variables";#N/A,#N/A,FALSE,"CAPM CALCULATION";#N/A,#N/A,FALSE,"Mine Revenues";#N/A,#N/A,FALSE,"Options_Tonnes";#N/A,#N/A,FALSE,"Options_Rates";#N/A,#N/A,FALSE,"CEILING TESTS"}</definedName>
    <definedName name="E1_Channels">30</definedName>
    <definedName name="e3232rd" localSheetId="5" hidden="1">{#N/A,#N/A,FALSE,"CMN_FE"}</definedName>
    <definedName name="e3232rd" hidden="1">{#N/A,#N/A,FALSE,"CMN_FE"}</definedName>
    <definedName name="East" localSheetId="5" hidden="1">{"Curves","Chart 2","Curves Graphique 2"}</definedName>
    <definedName name="East" hidden="1">{"Curves","Chart 2","Curves Graphique 2"}</definedName>
    <definedName name="EBITDA" localSheetId="5" hidden="1">{#N/A,#N/A,FALSE,"Sensitivity"}</definedName>
    <definedName name="EBITDA" hidden="1">{#N/A,#N/A,FALSE,"Sensitivity"}</definedName>
    <definedName name="EBITDA_Coal">#REF!</definedName>
    <definedName name="EBITDA_Container">#REF!</definedName>
    <definedName name="EBITDA_Crude">#REF!</definedName>
    <definedName name="EBITDA_FSRU">#REF!</definedName>
    <definedName name="EBITDA_GenCargo">#REF!</definedName>
    <definedName name="EBITDA_GMRCoal">#REF!</definedName>
    <definedName name="EBITDA_LNG">#REF!</definedName>
    <definedName name="EBITDA_OSV">#REF!</definedName>
    <definedName name="EBITDA_Petro">#REF!</definedName>
    <definedName name="EBITDA_POL">#REF!</definedName>
    <definedName name="EBITDTAM" localSheetId="5" hidden="1">{#N/A,#N/A,FALSE,"Sensitivity"}</definedName>
    <definedName name="EBITDTAM" hidden="1">{#N/A,#N/A,FALSE,"Sensitivity"}</definedName>
    <definedName name="ec" localSheetId="5" hidden="1">{#N/A,#N/A,FALSE,"Aging Summary";#N/A,#N/A,FALSE,"Ratio Analysis";#N/A,#N/A,FALSE,"Test 120 Day Accts";#N/A,#N/A,FALSE,"Tickmarks"}</definedName>
    <definedName name="ec" hidden="1">{#N/A,#N/A,FALSE,"Aging Summary";#N/A,#N/A,FALSE,"Ratio Analysis";#N/A,#N/A,FALSE,"Test 120 Day Accts";#N/A,#N/A,FALSE,"Tickmarks"}</definedName>
    <definedName name="ed" localSheetId="5" hidden="1">{"'debtors'!$A$1:$I$305","'debtors'!$A$1:$J$285"}</definedName>
    <definedName name="ed" hidden="1">{"'debtors'!$A$1:$I$305","'debtors'!$A$1:$J$285"}</definedName>
    <definedName name="ed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d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d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d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d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d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DD" localSheetId="5" hidden="1">{#N/A,#N/A,FALSE,"PMTABB";#N/A,#N/A,FALSE,"PMTABB"}</definedName>
    <definedName name="EDD" hidden="1">{#N/A,#N/A,FALSE,"PMTABB";#N/A,#N/A,FALSE,"PMTABB"}</definedName>
    <definedName name="EDFedf" localSheetId="5" hidden="1">{#N/A,#N/A,FALSE,"Staffnos &amp; cost"}</definedName>
    <definedName name="EDFedf" hidden="1">{#N/A,#N/A,FALSE,"Staffnos &amp; cost"}</definedName>
    <definedName name="edr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dr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dr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dr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dr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dr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dr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dr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ds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ds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ds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ds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ds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ds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ds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ds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DUCESS">#REF!</definedName>
    <definedName name="ee" localSheetId="5" hidden="1">{#N/A,#N/A,FALSE,"QC REVIEW"}</definedName>
    <definedName name="ee" hidden="1">{#N/A,#N/A,FALSE,"QC REVIEW"}</definedName>
    <definedName name="EE_1" localSheetId="5" hidden="1">{#N/A,#N/A,FALSE,"COMICRO";#N/A,#N/A,FALSE,"BALSCH";#N/A,#N/A,FALSE,"GLASS";#N/A,#N/A,FALSE,"DEPRE";#N/A,#N/A,FALSE,"A&amp;MCUR";#N/A,#N/A,FALSE,"AGEANAlysis";#N/A,#N/A,FALSE,"CHECKS";#N/A,#N/A,FALSE,"CHECKS"}</definedName>
    <definedName name="EE_1" hidden="1">{#N/A,#N/A,FALSE,"COMICRO";#N/A,#N/A,FALSE,"BALSCH";#N/A,#N/A,FALSE,"GLASS";#N/A,#N/A,FALSE,"DEPRE";#N/A,#N/A,FALSE,"A&amp;MCUR";#N/A,#N/A,FALSE,"AGEANAlysis";#N/A,#N/A,FALSE,"CHECKS";#N/A,#N/A,FALSE,"CHECKS"}</definedName>
    <definedName name="eea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ea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eb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eb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ec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ec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ed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ed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ee" localSheetId="5" hidden="1">{#N/A,#N/A,FALSE,"Aging Summary";#N/A,#N/A,FALSE,"Ratio Analysis";#N/A,#N/A,FALSE,"Test 120 Day Accts";#N/A,#N/A,FALSE,"Tickmarks"}</definedName>
    <definedName name="eee" hidden="1">{#N/A,#N/A,FALSE,"Aging Summary";#N/A,#N/A,FALSE,"Ratio Analysis";#N/A,#N/A,FALSE,"Test 120 Day Accts";#N/A,#N/A,FALSE,"Tickmarks"}</definedName>
    <definedName name="eeeee" localSheetId="5" hidden="1">{#N/A,#N/A,FALSE,"Pharm";#N/A,#N/A,FALSE,"WWCM"}</definedName>
    <definedName name="eeeee" hidden="1">{#N/A,#N/A,FALSE,"Pharm";#N/A,#N/A,FALSE,"WWCM"}</definedName>
    <definedName name="eeeeeeee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eeeeeee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ererer" localSheetId="5" hidden="1">{"mgmt forecast",#N/A,FALSE,"Mgmt Forecast";"dcf table",#N/A,FALSE,"Mgmt Forecast";"sensitivity",#N/A,FALSE,"Mgmt Forecast";"table inputs",#N/A,FALSE,"Mgmt Forecast";"calculations",#N/A,FALSE,"Mgmt Forecast"}</definedName>
    <definedName name="eererer" hidden="1">{"mgmt forecast",#N/A,FALSE,"Mgmt Forecast";"dcf table",#N/A,FALSE,"Mgmt Forecast";"sensitivity",#N/A,FALSE,"Mgmt Forecast";"table inputs",#N/A,FALSE,"Mgmt Forecast";"calculations",#N/A,FALSE,"Mgmt Forecast"}</definedName>
    <definedName name="efwefwefasfafqwfe" localSheetId="5" hidden="1">{#N/A,#N/A,FALSE,"PMTABB";#N/A,#N/A,FALSE,"PMTABB"}</definedName>
    <definedName name="efwefwefasfafqwfe" hidden="1">{#N/A,#N/A,FALSE,"PMTABB";#N/A,#N/A,FALSE,"PMTABB"}</definedName>
    <definedName name="ejkfgkjze" localSheetId="5" hidden="1">{#N/A,#N/A,FALSE,"Pharm";#N/A,#N/A,FALSE,"WWCM"}</definedName>
    <definedName name="ejkfgkjze" hidden="1">{#N/A,#N/A,FALSE,"Pharm";#N/A,#N/A,FALSE,"WWCM"}</definedName>
    <definedName name="Electricity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lectricity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milio" hidden="1">#REF!</definedName>
    <definedName name="emilio1" hidden="1">#REF!</definedName>
    <definedName name="Emilio2" hidden="1">#REF!</definedName>
    <definedName name="emily" localSheetId="5" hidden="1">{#N/A,#N/A,FALSE,"Calc";#N/A,#N/A,FALSE,"Sensitivity";#N/A,#N/A,FALSE,"LT Earn.Dil.";#N/A,#N/A,FALSE,"Dil. AVP"}</definedName>
    <definedName name="emily" hidden="1">{#N/A,#N/A,FALSE,"Calc";#N/A,#N/A,FALSE,"Sensitivity";#N/A,#N/A,FALSE,"LT Earn.Dil.";#N/A,#N/A,FALSE,"Dil. AVP"}</definedName>
    <definedName name="EnEsMode" hidden="1">#REF!</definedName>
    <definedName name="Enter" localSheetId="5" hidden="1">{#N/A,#N/A,FALSE,"Sensitivity"}</definedName>
    <definedName name="Enter" hidden="1">{#N/A,#N/A,FALSE,"Sensitivity"}</definedName>
    <definedName name="ENTITA" localSheetId="5" hidden="1">{#N/A,#N/A,FALSE,"Sensitivity"}</definedName>
    <definedName name="ENTITA" hidden="1">{#N/A,#N/A,FALSE,"Sensitivity"}</definedName>
    <definedName name="EnYrRng" hidden="1">#REF!</definedName>
    <definedName name="EOLsupplyLC" localSheetId="5" hidden="1">{#N/A,#N/A,FALSE,"PMTABB";#N/A,#N/A,FALSE,"PMTABB"}</definedName>
    <definedName name="EOLsupplyLC" hidden="1">{#N/A,#N/A,FALSE,"PMTABB";#N/A,#N/A,FALSE,"PMTABB"}</definedName>
    <definedName name="EPMWorkbookOptions_1" hidden="1">"dgEAAB|LCAAAAAAABACFkMEKgkAQhu9B77DsPVcLOoTaoS5BYhRU10lHXdJZ2d3aHj8pLKpD12||f4b5w/mtqdkVtZGKIh54PmdImcollRG/2GIUTPk8Hg7Cg9Lnk1LntLWdaliXIzO7GRnxytp2JoRzznMTT|lSjH0/EMdkvcsqbGAkyVigDPkrlf9P8e4qY|EWC42mSiltkeICaoOh|IQPb1Ej6CVYSGkHV|zNb/xw|182WlnMLOa9/Tv49F3"</definedName>
    <definedName name="EPMWorkbookOptions_2" hidden="1">"OxBOtzB60hFONCeryveGHd9WJr|7iO45h/1l2AQAA"</definedName>
    <definedName name="EPS" localSheetId="5" hidden="1">{#N/A,#N/A,TRUE,"Summary";#N/A,#N/A,TRUE,"Fin";#N/A,#N/A,TRUE,"Graphics";#N/A,#N/A,TRUE,"Ammonia";#N/A,#N/A,TRUE,"Urea";#N/A,#N/A,TRUE,"Fixed Cost";#N/A,#N/A,TRUE,"Depr.";#N/A,#N/A,TRUE,"Debt_1";#N/A,#N/A,TRUE,"Debt_2";#N/A,#N/A,TRUE,"W.C."}</definedName>
    <definedName name="EPS" hidden="1">{#N/A,#N/A,TRUE,"Summary";#N/A,#N/A,TRUE,"Fin";#N/A,#N/A,TRUE,"Graphics";#N/A,#N/A,TRUE,"Ammonia";#N/A,#N/A,TRUE,"Urea";#N/A,#N/A,TRUE,"Fixed Cost";#N/A,#N/A,TRUE,"Depr.";#N/A,#N/A,TRUE,"Debt_1";#N/A,#N/A,TRUE,"Debt_2";#N/A,#N/A,TRUE,"W.C."}</definedName>
    <definedName name="EPS_1" localSheetId="5" hidden="1">{#N/A,#N/A,TRUE,"Summary";#N/A,#N/A,TRUE,"Fin";#N/A,#N/A,TRUE,"Graphics";#N/A,#N/A,TRUE,"Ammonia";#N/A,#N/A,TRUE,"Urea";#N/A,#N/A,TRUE,"Fixed Cost";#N/A,#N/A,TRUE,"Depr.";#N/A,#N/A,TRUE,"Debt_1";#N/A,#N/A,TRUE,"Debt_2";#N/A,#N/A,TRUE,"W.C."}</definedName>
    <definedName name="EPS_1" hidden="1">{#N/A,#N/A,TRUE,"Summary";#N/A,#N/A,TRUE,"Fin";#N/A,#N/A,TRUE,"Graphics";#N/A,#N/A,TRUE,"Ammonia";#N/A,#N/A,TRUE,"Urea";#N/A,#N/A,TRUE,"Fixed Cost";#N/A,#N/A,TRUE,"Depr.";#N/A,#N/A,TRUE,"Debt_1";#N/A,#N/A,TRUE,"Debt_2";#N/A,#N/A,TRUE,"W.C."}</definedName>
    <definedName name="EPS_2" localSheetId="5" hidden="1">{#N/A,#N/A,TRUE,"Summary";#N/A,#N/A,TRUE,"Fin";#N/A,#N/A,TRUE,"Graphics";#N/A,#N/A,TRUE,"Ammonia";#N/A,#N/A,TRUE,"Urea";#N/A,#N/A,TRUE,"Fixed Cost";#N/A,#N/A,TRUE,"Depr.";#N/A,#N/A,TRUE,"Debt_1";#N/A,#N/A,TRUE,"Debt_2";#N/A,#N/A,TRUE,"W.C."}</definedName>
    <definedName name="EPS_2" hidden="1">{#N/A,#N/A,TRUE,"Summary";#N/A,#N/A,TRUE,"Fin";#N/A,#N/A,TRUE,"Graphics";#N/A,#N/A,TRUE,"Ammonia";#N/A,#N/A,TRUE,"Urea";#N/A,#N/A,TRUE,"Fixed Cost";#N/A,#N/A,TRUE,"Depr.";#N/A,#N/A,TRUE,"Debt_1";#N/A,#N/A,TRUE,"Debt_2";#N/A,#N/A,TRUE,"W.C."}</definedName>
    <definedName name="EPS_3" localSheetId="5" hidden="1">{#N/A,#N/A,TRUE,"Summary";#N/A,#N/A,TRUE,"Fin";#N/A,#N/A,TRUE,"Graphics";#N/A,#N/A,TRUE,"Ammonia";#N/A,#N/A,TRUE,"Urea";#N/A,#N/A,TRUE,"Fixed Cost";#N/A,#N/A,TRUE,"Depr.";#N/A,#N/A,TRUE,"Debt_1";#N/A,#N/A,TRUE,"Debt_2";#N/A,#N/A,TRUE,"W.C."}</definedName>
    <definedName name="EPS_3" hidden="1">{#N/A,#N/A,TRUE,"Summary";#N/A,#N/A,TRUE,"Fin";#N/A,#N/A,TRUE,"Graphics";#N/A,#N/A,TRUE,"Ammonia";#N/A,#N/A,TRUE,"Urea";#N/A,#N/A,TRUE,"Fixed Cost";#N/A,#N/A,TRUE,"Depr.";#N/A,#N/A,TRUE,"Debt_1";#N/A,#N/A,TRUE,"Debt_2";#N/A,#N/A,TRUE,"W.C."}</definedName>
    <definedName name="EqMult" hidden="1">#REF!</definedName>
    <definedName name="Equity_C">#REF!</definedName>
    <definedName name="Equity_Dif">#REF!</definedName>
    <definedName name="erd" localSheetId="5" hidden="1">{#N/A,#N/A,FALSE,"Pharm";#N/A,#N/A,FALSE,"WWCM"}</definedName>
    <definedName name="erd" hidden="1">{#N/A,#N/A,FALSE,"Pharm";#N/A,#N/A,FALSE,"WWCM"}</definedName>
    <definedName name="ere" localSheetId="5" hidden="1">{"orixcsc",#N/A,FALSE,"ORIX CSC";"orixcsc2",#N/A,FALSE,"ORIX CSC"}</definedName>
    <definedName name="ere" hidden="1">{"orixcsc",#N/A,FALSE,"ORIX CSC";"orixcsc2",#N/A,FALSE,"ORIX CSC"}</definedName>
    <definedName name="erer" localSheetId="5" hidden="1">{#N/A,#N/A,FALSE,"Proj.Cost &amp; Means of Fin."}</definedName>
    <definedName name="erer" hidden="1">{#N/A,#N/A,FALSE,"Proj.Cost &amp; Means of Fin."}</definedName>
    <definedName name="ERERWE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ERERWE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erryeyetyuu" localSheetId="5" hidden="1">{#N/A,#N/A,FALSE,"Pharm";#N/A,#N/A,FALSE,"WWCM"}</definedName>
    <definedName name="erryeyetyuu" hidden="1">{#N/A,#N/A,FALSE,"Pharm";#N/A,#N/A,FALSE,"WWCM"}</definedName>
    <definedName name="ertet" localSheetId="5" hidden="1">{#N/A,#N/A,FALSE,"QC REVIEW"}</definedName>
    <definedName name="ertet" hidden="1">{#N/A,#N/A,FALSE,"QC REVIEW"}</definedName>
    <definedName name="ertetr" localSheetId="5" hidden="1">{#N/A,#N/A,FALSE,"QC REVIEW"}</definedName>
    <definedName name="ertetr" hidden="1">{#N/A,#N/A,FALSE,"QC REVIEW"}</definedName>
    <definedName name="ERTFDSG" localSheetId="5" hidden="1">{#N/A,#N/A,FALSE,"PGW"}</definedName>
    <definedName name="ERTFDSG" hidden="1">{#N/A,#N/A,FALSE,"PGW"}</definedName>
    <definedName name="ertyt" localSheetId="5" hidden="1">{#N/A,#N/A,FALSE,"QC REVIEW"}</definedName>
    <definedName name="ertyt" hidden="1">{#N/A,#N/A,FALSE,"QC REVIEW"}</definedName>
    <definedName name="eryery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eryery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esc_lease">#REF!</definedName>
    <definedName name="esc_ntpc_ome">#REF!</definedName>
    <definedName name="esc_water">#REF!</definedName>
    <definedName name="ESSAI" localSheetId="5" hidden="1">{#N/A,#N/A,FALSE,"Pharm";#N/A,#N/A,FALSE,"WWCM"}</definedName>
    <definedName name="ESSAI" hidden="1">{#N/A,#N/A,FALSE,"Pharm";#N/A,#N/A,FALSE,"WWCM"}</definedName>
    <definedName name="EssAliasTable">"Code_and_name"</definedName>
    <definedName name="EssLatest">"OB"</definedName>
    <definedName name="EssOptions">"A1100000000111101000001100010_01000"</definedName>
    <definedName name="EstimatedTaxYearLY">#REF!</definedName>
    <definedName name="EstRef" hidden="1">#REF!</definedName>
    <definedName name="EsYrRng" hidden="1">#REF!</definedName>
    <definedName name="ET" localSheetId="5" hidden="1">{#N/A,#N/A,FALSE,"CEILING TESTS";#N/A,#N/A,FALSE,"SECTOR COSTS";#N/A,#N/A,FALSE,"Mine Revenues"}</definedName>
    <definedName name="ET" hidden="1">{#N/A,#N/A,FALSE,"CEILING TESTS";#N/A,#N/A,FALSE,"SECTOR COSTS";#N/A,#N/A,FALSE,"Mine Revenues"}</definedName>
    <definedName name="ET_IRAB" localSheetId="5" hidden="1">{#N/A,#N/A,FALSE,"CEILING TESTS";#N/A,#N/A,FALSE,"SECTOR COSTS";#N/A,#N/A,FALSE,"Mine Revenues"}</definedName>
    <definedName name="ET_IRAB" hidden="1">{#N/A,#N/A,FALSE,"CEILING TESTS";#N/A,#N/A,FALSE,"SECTOR COSTS";#N/A,#N/A,FALSE,"Mine Revenues"}</definedName>
    <definedName name="etertert" localSheetId="5" hidden="1">{#N/A,#N/A,FALSE,"QC REVIEW"}</definedName>
    <definedName name="etertert" hidden="1">{#N/A,#N/A,FALSE,"QC REVIEW"}</definedName>
    <definedName name="etet" localSheetId="5" hidden="1">{#N/A,#N/A,FALSE,"Calc";#N/A,#N/A,FALSE,"Sensitivity";#N/A,#N/A,FALSE,"LT Earn.Dil.";#N/A,#N/A,FALSE,"Dil. AVP"}</definedName>
    <definedName name="etet" hidden="1">{#N/A,#N/A,FALSE,"Calc";#N/A,#N/A,FALSE,"Sensitivity";#N/A,#N/A,FALSE,"LT Earn.Dil.";#N/A,#N/A,FALSE,"Dil. AVP"}</definedName>
    <definedName name="etete" localSheetId="5" hidden="1">{#N/A,#N/A,FALSE,"QC REVIEW"}</definedName>
    <definedName name="etete" hidden="1">{#N/A,#N/A,FALSE,"QC REVIEW"}</definedName>
    <definedName name="etetete" localSheetId="5" hidden="1">{#N/A,#N/A,FALSE,"QC REVIEW"}</definedName>
    <definedName name="etetete" hidden="1">{#N/A,#N/A,FALSE,"QC REVIEW"}</definedName>
    <definedName name="etm" localSheetId="5" hidden="1">{#N/A,#N/A,TRUE,"145A"}</definedName>
    <definedName name="etm" hidden="1">{#N/A,#N/A,TRUE,"145A"}</definedName>
    <definedName name="etm_1" localSheetId="5" hidden="1">{#N/A,#N/A,TRUE,"145A"}</definedName>
    <definedName name="etm_1" hidden="1">{#N/A,#N/A,TRUE,"145A"}</definedName>
    <definedName name="etm_1_1" localSheetId="5" hidden="1">{#N/A,#N/A,TRUE,"145A"}</definedName>
    <definedName name="etm_1_1" hidden="1">{#N/A,#N/A,TRUE,"145A"}</definedName>
    <definedName name="etm_1_1_1" localSheetId="5" hidden="1">{#N/A,#N/A,TRUE,"145A"}</definedName>
    <definedName name="etm_1_1_1" hidden="1">{#N/A,#N/A,TRUE,"145A"}</definedName>
    <definedName name="etm_2" localSheetId="5" hidden="1">{#N/A,#N/A,TRUE,"145A"}</definedName>
    <definedName name="etm_2" hidden="1">{#N/A,#N/A,TRUE,"145A"}</definedName>
    <definedName name="etm_2_1" localSheetId="5" hidden="1">{#N/A,#N/A,TRUE,"145A"}</definedName>
    <definedName name="etm_2_1" hidden="1">{#N/A,#N/A,TRUE,"145A"}</definedName>
    <definedName name="etm_3" localSheetId="5" hidden="1">{#N/A,#N/A,TRUE,"145A"}</definedName>
    <definedName name="etm_3" hidden="1">{#N/A,#N/A,TRUE,"145A"}</definedName>
    <definedName name="etm_3_1" localSheetId="5" hidden="1">{#N/A,#N/A,TRUE,"145A"}</definedName>
    <definedName name="etm_3_1" hidden="1">{#N/A,#N/A,TRUE,"145A"}</definedName>
    <definedName name="etm_4" localSheetId="5" hidden="1">{#N/A,#N/A,TRUE,"145A"}</definedName>
    <definedName name="etm_4" hidden="1">{#N/A,#N/A,TRUE,"145A"}</definedName>
    <definedName name="etm_4_1" localSheetId="5" hidden="1">{#N/A,#N/A,TRUE,"145A"}</definedName>
    <definedName name="etm_4_1" hidden="1">{#N/A,#N/A,TRUE,"145A"}</definedName>
    <definedName name="etm_5" localSheetId="5" hidden="1">{#N/A,#N/A,TRUE,"145A"}</definedName>
    <definedName name="etm_5" hidden="1">{#N/A,#N/A,TRUE,"145A"}</definedName>
    <definedName name="etm_5_1" localSheetId="5" hidden="1">{#N/A,#N/A,TRUE,"145A"}</definedName>
    <definedName name="etm_5_1" hidden="1">{#N/A,#N/A,TRUE,"145A"}</definedName>
    <definedName name="EUR_FX">#REF!</definedName>
    <definedName name="Euro">55.2</definedName>
    <definedName name="ev.Calculation" hidden="1">2</definedName>
    <definedName name="ev.Calculation_1" hidden="1">-4105</definedName>
    <definedName name="ev.Initialized" hidden="1">FALSE</definedName>
    <definedName name="EV__LASTREFTIME__" hidden="1">40280.3830671296</definedName>
    <definedName name="eva">#REF!</definedName>
    <definedName name="EVA_1" localSheetId="5" hidden="1">{"DCF",#N/A,FALSE,"CF"}</definedName>
    <definedName name="EVA_1" hidden="1">{"DCF",#N/A,FALSE,"CF"}</definedName>
    <definedName name="EVA_Chart">#REF!</definedName>
    <definedName name="EWFASD" localSheetId="5" hidden="1">{#N/A,#N/A,TRUE,"RM-June"}</definedName>
    <definedName name="EWFASD" hidden="1">{#N/A,#N/A,TRUE,"RM-June"}</definedName>
    <definedName name="EWFASD_1" localSheetId="5" hidden="1">{#N/A,#N/A,TRUE,"RM-June"}</definedName>
    <definedName name="EWFASD_1" hidden="1">{#N/A,#N/A,TRUE,"RM-June"}</definedName>
    <definedName name="ewgw" localSheetId="5" hidden="1">{#N/A,#N/A,FALSE,"Admin";#N/A,#N/A,FALSE,"Other"}</definedName>
    <definedName name="ewgw" hidden="1">{#N/A,#N/A,FALSE,"Admin";#N/A,#N/A,FALSE,"Other"}</definedName>
    <definedName name="ewrwer" localSheetId="5" hidden="1">{#N/A,#N/A,FALSE,"ORIX CSC"}</definedName>
    <definedName name="ewrwer" hidden="1">{#N/A,#N/A,FALSE,"ORIX CSC"}</definedName>
    <definedName name="ewrwerw" localSheetId="5" hidden="1">{#N/A,#N/A,FALSE,"QC REVIEW"}</definedName>
    <definedName name="ewrwerw" hidden="1">{#N/A,#N/A,FALSE,"QC REVIEW"}</definedName>
    <definedName name="ews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ws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ws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ws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ws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ws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ws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ws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ewwe" localSheetId="5" hidden="1">{#N/A,#N/A,FALSE,"REPORT"}</definedName>
    <definedName name="ewwe" hidden="1">{#N/A,#N/A,FALSE,"REPORT"}</definedName>
    <definedName name="ExactAddinConnection" hidden="1">"100"</definedName>
    <definedName name="ExactAddinConnection.100" hidden="1">"jel-sgdb01;100;gina;1"</definedName>
    <definedName name="ExactAddinReports" hidden="1">1</definedName>
    <definedName name="exc" localSheetId="5" hidden="1">{"'Sheet1'!$A$4386:$N$4591"}</definedName>
    <definedName name="exc" hidden="1">{"'Sheet1'!$A$4386:$N$4591"}</definedName>
    <definedName name="Excel_BuiltIn__FilterDatabase_11_1">"$#REF!.$A$9:$E$17"</definedName>
    <definedName name="Excel_BuiltIn__FilterDatabase_12">"$#REF!.$D$1:$D$131"</definedName>
    <definedName name="Excel_BuiltIn__FilterDatabase_13">"$#REF!.$D$1:$D$59"</definedName>
    <definedName name="Excel_BuiltIn__FilterDatabase_14">"$#REF!.$E$1:$E$8"</definedName>
    <definedName name="Excel_BuiltIn__FilterDatabase_17">"$#REF!.$D$1:$D$69"</definedName>
    <definedName name="Excel_BuiltIn__FilterDatabase_17_1">NA()</definedName>
    <definedName name="Excel_BuiltIn__FilterDatabase_24">"$#REF!.$A$5:$C$382"</definedName>
    <definedName name="Excel_BuiltIn__FilterDatabase_24_1">"$#REF!.$A$5:$C$382"</definedName>
    <definedName name="Excel_BuiltIn__FilterDatabase_3">NA()</definedName>
    <definedName name="Excel_BuiltIn__FilterDatabase_4">NA()</definedName>
    <definedName name="Excel_BuiltIn__FilterDatabase_43">NA()</definedName>
    <definedName name="Excel_BuiltIn__FilterDatabase_44">NA()</definedName>
    <definedName name="Excel_BuiltIn__FilterDatabase_5">NA()</definedName>
    <definedName name="Excel_BuiltIn__FilterDatabase_6">NA()</definedName>
    <definedName name="Excel_BuiltIn__FilterDatabase_6_1">"$#REF!.$A$8:$E$8"</definedName>
    <definedName name="Excel_BuiltIn__FilterDatabase_7">"$#REF!.$D$1:$D$151"</definedName>
    <definedName name="Excel_BuiltIn__FilterDatabase_7_1">NA()</definedName>
    <definedName name="Excel_BuiltIn__FilterDatabase_76_1">NA()</definedName>
    <definedName name="Excel_BuiltIn__FilterDatabase_78">NA()</definedName>
    <definedName name="Excel_BuiltIn__FilterDatabase_8">NA()</definedName>
    <definedName name="Excel_BuiltIn__FilterDatabase_80">NA()</definedName>
    <definedName name="Excel_BuiltIn_Print_Area_1">"$#REF!.$A$1:$AF$43"</definedName>
    <definedName name="Excel_BuiltIn_Print_Area_14">"$#REF!.$A$1:$E$8"</definedName>
    <definedName name="Excel_BuiltIn_Print_Area_15">"$#REF!.$A$1:$E$8"</definedName>
    <definedName name="Excel_BuiltIn_Print_Area_16">"$#REF!.$A$1:$E$17"</definedName>
    <definedName name="Excel_BuiltIn_Print_Area_6">NA()</definedName>
    <definedName name="Excel_BuiltIn_Print_Area_8">NA()</definedName>
    <definedName name="Excel_BuiltIn_Print_Titles_11">"$#REF!.$A$1:$E$65405;$#REF!.$A$1:$FJ$6"</definedName>
    <definedName name="Excel_BuiltIn_Print_Titles_12">"$#REF!.$A$1:$E$65512;$#REF!.$A$1:$HX$6"</definedName>
    <definedName name="Excel_BuiltIn_Print_Titles_13">"$#REF!.$A$1:$E$65436;$#REF!.$A$1:$GH$6"</definedName>
    <definedName name="Excel_BuiltIn_Print_Titles_14">"$#REF!.$A$1:$E$65436;$#REF!.$A$1:$GH$6"</definedName>
    <definedName name="Excel_BuiltIn_Print_Titles_15">"$#REF!.$A$1:$E$65436;$#REF!.$A$1:$GH$6"</definedName>
    <definedName name="Excel_BuiltIn_Print_Titles_17">"$#REF!.$A$1:$E$65449;$#REF!.$A$1:$GH$6"</definedName>
    <definedName name="Excel_BuiltIn_Print_Titles_2_1">"$#REF!.$A$1:$E$65531;$#REF!.$A$1:$HX$6"</definedName>
    <definedName name="Excel_BuiltIn_Print_Titles_6">NA()</definedName>
    <definedName name="Excel_BuiltIn_Print_Titles_6_1">"$#REF!.$A$1:$E$65436;$#REF!.$A$1:$FY$6"</definedName>
    <definedName name="Excel_BuiltIn_Print_Titles_7">"$#REF!.$A$1:$E$65532;$#REF!.$A$1:$HX$6"</definedName>
    <definedName name="Excel_BuiltIn_Print_Titles_8">NA()</definedName>
    <definedName name="Exchange_rates">#REF!</definedName>
    <definedName name="excise" localSheetId="5" hidden="1">{"'August 2000'!$A$1:$J$101"}</definedName>
    <definedName name="excise" hidden="1">{"'August 2000'!$A$1:$J$101"}</definedName>
    <definedName name="EXHT" hidden="1">15</definedName>
    <definedName name="Expl" localSheetId="5" hidden="1">{#N/A,#N/A,TRUE,"145A"}</definedName>
    <definedName name="Expl" hidden="1">{#N/A,#N/A,TRUE,"145A"}</definedName>
    <definedName name="Expl_1" localSheetId="5" hidden="1">{#N/A,#N/A,TRUE,"145A"}</definedName>
    <definedName name="Expl_1" hidden="1">{#N/A,#N/A,TRUE,"145A"}</definedName>
    <definedName name="Expl_1_1" localSheetId="5" hidden="1">{#N/A,#N/A,TRUE,"145A"}</definedName>
    <definedName name="Expl_1_1" hidden="1">{#N/A,#N/A,TRUE,"145A"}</definedName>
    <definedName name="Expl_1_1_1" localSheetId="5" hidden="1">{#N/A,#N/A,TRUE,"145A"}</definedName>
    <definedName name="Expl_1_1_1" hidden="1">{#N/A,#N/A,TRUE,"145A"}</definedName>
    <definedName name="Expl_2" localSheetId="5" hidden="1">{#N/A,#N/A,TRUE,"145A"}</definedName>
    <definedName name="Expl_2" hidden="1">{#N/A,#N/A,TRUE,"145A"}</definedName>
    <definedName name="Expl_2_1" localSheetId="5" hidden="1">{#N/A,#N/A,TRUE,"145A"}</definedName>
    <definedName name="Expl_2_1" hidden="1">{#N/A,#N/A,TRUE,"145A"}</definedName>
    <definedName name="Expl_3" localSheetId="5" hidden="1">{#N/A,#N/A,TRUE,"145A"}</definedName>
    <definedName name="Expl_3" hidden="1">{#N/A,#N/A,TRUE,"145A"}</definedName>
    <definedName name="Expl_3_1" localSheetId="5" hidden="1">{#N/A,#N/A,TRUE,"145A"}</definedName>
    <definedName name="Expl_3_1" hidden="1">{#N/A,#N/A,TRUE,"145A"}</definedName>
    <definedName name="Expl_4" localSheetId="5" hidden="1">{#N/A,#N/A,TRUE,"145A"}</definedName>
    <definedName name="Expl_4" hidden="1">{#N/A,#N/A,TRUE,"145A"}</definedName>
    <definedName name="Expl_4_1" localSheetId="5" hidden="1">{#N/A,#N/A,TRUE,"145A"}</definedName>
    <definedName name="Expl_4_1" hidden="1">{#N/A,#N/A,TRUE,"145A"}</definedName>
    <definedName name="Expl_5" localSheetId="5" hidden="1">{#N/A,#N/A,TRUE,"145A"}</definedName>
    <definedName name="Expl_5" hidden="1">{#N/A,#N/A,TRUE,"145A"}</definedName>
    <definedName name="Expl_5_1" localSheetId="5" hidden="1">{#N/A,#N/A,TRUE,"145A"}</definedName>
    <definedName name="Expl_5_1" hidden="1">{#N/A,#N/A,TRUE,"145A"}</definedName>
    <definedName name="ExpMfgDmy" hidden="1">#REF!</definedName>
    <definedName name="ExpPerDmy" hidden="1">#REF!</definedName>
    <definedName name="ExpSaleDmy" hidden="1">#REF!</definedName>
    <definedName name="Ext_EP" localSheetId="5" hidden="1">{"'kpi2-1'!$E$4"}</definedName>
    <definedName name="Ext_EP" hidden="1">{"'kpi2-1'!$E$4"}</definedName>
    <definedName name="f" localSheetId="5">{#N/A,#N/A,FALSE,"COMP"}</definedName>
    <definedName name="f">{#N/A,#N/A,FALSE,"COMP"}</definedName>
    <definedName name="f_1" localSheetId="5">{#N/A,#N/A,FALSE,"COMP"}</definedName>
    <definedName name="f_1">{#N/A,#N/A,FALSE,"COMP"}</definedName>
    <definedName name="f_1_1" localSheetId="5" hidden="1">{#N/A,#N/A,TRUE,"RM-June"}</definedName>
    <definedName name="f_1_1" hidden="1">{#N/A,#N/A,TRUE,"RM-June"}</definedName>
    <definedName name="F01_Q4" localSheetId="5" hidden="1">{"Groupings",#N/A,TRUE,"GROUP_99 ";"Groupings-Comparitive",#N/A,TRUE,"GROUP_99 "}</definedName>
    <definedName name="F01_Q4" hidden="1">{"Groupings",#N/A,TRUE,"GROUP_99 ";"Groupings-Comparitive",#N/A,TRUE,"GROUP_99 "}</definedName>
    <definedName name="FA_SCHEDULE" localSheetId="5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FA_SCHEDULE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FaceVal" hidden="1">#REF!</definedName>
    <definedName name="fasdfsdfsegds" localSheetId="5" hidden="1">{#N/A,#N/A,FALSE,"PMTABB";#N/A,#N/A,FALSE,"PMTABB"}</definedName>
    <definedName name="fasdfsdfsegds" hidden="1">{#N/A,#N/A,FALSE,"PMTABB";#N/A,#N/A,FALSE,"PMTABB"}</definedName>
    <definedName name="FASer" hidden="1">#REF!</definedName>
    <definedName name="fcd" localSheetId="5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fcd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FCode" hidden="1">#REF!</definedName>
    <definedName name="fcuk" localSheetId="5" hidden="1">{"by departments",#N/A,TRUE,"FORECAST";"cap_headcount",#N/A,TRUE,"FORECAST";"summary",#N/A,TRUE,"FORECAST"}</definedName>
    <definedName name="fcuk" hidden="1">{"by departments",#N/A,TRUE,"FORECAST";"cap_headcount",#N/A,TRUE,"FORECAST";"summary",#N/A,TRUE,"FORECAST"}</definedName>
    <definedName name="fd" localSheetId="5" hidden="1">{#N/A,#N/A,FALSE,"QC REVIEW"}</definedName>
    <definedName name="fd" hidden="1">{#N/A,#N/A,FALSE,"QC REVIEW"}</definedName>
    <definedName name="FDAFD" localSheetId="5" hidden="1">{"'I-1 and I-2'!$A$1:$G$190"}</definedName>
    <definedName name="FDAFD" hidden="1">{"'I-1 and I-2'!$A$1:$G$190"}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FD" localSheetId="5" hidden="1">{#N/A,#N/A,FALSE,"Pharm";#N/A,#N/A,FALSE,"WWCM"}</definedName>
    <definedName name="FDFD" hidden="1">{#N/A,#N/A,FALSE,"Pharm";#N/A,#N/A,FALSE,"WWCM"}</definedName>
    <definedName name="fdgdg" localSheetId="5" hidden="1">{#N/A,#N/A,FALSE,"QC REVIEW"}</definedName>
    <definedName name="fdgdg" hidden="1">{#N/A,#N/A,FALSE,"QC REVIEW"}</definedName>
    <definedName name="fdgsd" localSheetId="5" hidden="1">{#N/A,#N/A,FALSE,"COMP"}</definedName>
    <definedName name="fdgsd" hidden="1">{#N/A,#N/A,FALSE,"COMP"}</definedName>
    <definedName name="FDO" localSheetId="5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FDO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FDP_100_1_aSrv" hidden="1">#REF!</definedName>
    <definedName name="FDP_101_1_aSrv" hidden="1">#REF!</definedName>
    <definedName name="FDP_102_1_aSrv" hidden="1">#REF!</definedName>
    <definedName name="FDP_103_1_aSrv" hidden="1">#REF!</definedName>
    <definedName name="FDP_104_1_aSrv" hidden="1">#REF!</definedName>
    <definedName name="FDP_12_1_aDrv" hidden="1">#REF!</definedName>
    <definedName name="FDP_13_1_aDrv" hidden="1">#REF!</definedName>
    <definedName name="FDP_14_1_aDrv" hidden="1">#REF!</definedName>
    <definedName name="FDP_15_1_aUrv" hidden="1">#REF!</definedName>
    <definedName name="FDP_17_1_aSrv" hidden="1">#REF!</definedName>
    <definedName name="FDP_19_1_aDrv" hidden="1">#REF!</definedName>
    <definedName name="FDP_2_1_aSrv" hidden="1">#REF!</definedName>
    <definedName name="FDP_20_1_aDrv" hidden="1">#REF!</definedName>
    <definedName name="FDP_21_1_aDrv" hidden="1">#REF!</definedName>
    <definedName name="FDP_22_1_aDrv" hidden="1">#REF!</definedName>
    <definedName name="FDP_23_1_aDrv" hidden="1">#REF!</definedName>
    <definedName name="FDP_24_1_aDrv" hidden="1">#REF!</definedName>
    <definedName name="FDP_25_1_aUrv" hidden="1">#REF!</definedName>
    <definedName name="FDP_26_1_aSrv" hidden="1">#REF!</definedName>
    <definedName name="FDP_27_1_aUrv" hidden="1">#REF!</definedName>
    <definedName name="FDP_28_1_aUrv" hidden="1">#REF!</definedName>
    <definedName name="FDP_29_1_aUrv" hidden="1">#REF!</definedName>
    <definedName name="FDP_30_1_aUrv" hidden="1">#REF!</definedName>
    <definedName name="FDP_31_1_aUrv" hidden="1">#REF!</definedName>
    <definedName name="FDP_32_1_aUrv" hidden="1">#REF!</definedName>
    <definedName name="FDP_33_1_aUrv" hidden="1">#REF!</definedName>
    <definedName name="FDP_34_1_aUrv" hidden="1">#REF!</definedName>
    <definedName name="FDP_35_1_aUrv" hidden="1">#REF!</definedName>
    <definedName name="FDP_36_1_aUrv" hidden="1">#REF!</definedName>
    <definedName name="FDP_37_1_aUrv" hidden="1">#REF!</definedName>
    <definedName name="FDP_38_1_aUrv" hidden="1">#REF!</definedName>
    <definedName name="FDP_39_1_aUrv" hidden="1">#REF!</definedName>
    <definedName name="FDP_4_1_aSrv" hidden="1">#REF!</definedName>
    <definedName name="FDP_40_1_aUrv" hidden="1">#REF!</definedName>
    <definedName name="FDP_50_1_aDrv" hidden="1">#REF!</definedName>
    <definedName name="FDP_51_1_aDrv" hidden="1">#REF!</definedName>
    <definedName name="FDP_52_1_aDrv" hidden="1">#REF!</definedName>
    <definedName name="FDP_53_1_aUrv" hidden="1">#REF!</definedName>
    <definedName name="FDP_54_1_aUrv" hidden="1">#REF!</definedName>
    <definedName name="FDP_57_1_aSrv" hidden="1">#REF!</definedName>
    <definedName name="FDP_59_1_aUrv" hidden="1">#REF!</definedName>
    <definedName name="FDP_60_1_aUrv" hidden="1">#REF!</definedName>
    <definedName name="FDP_61_1_aSrv" hidden="1">#REF!</definedName>
    <definedName name="FDP_62_1_aDrv" hidden="1">#REF!</definedName>
    <definedName name="FDP_63_1_aUrv" hidden="1">#REF!</definedName>
    <definedName name="FDP_64_1_aUrv" hidden="1">#REF!</definedName>
    <definedName name="FDP_65_1_aUrv" hidden="1">#REF!</definedName>
    <definedName name="FDP_66_1_aUrv" hidden="1">#REF!</definedName>
    <definedName name="FDP_67_1_aDrv" hidden="1">#REF!</definedName>
    <definedName name="FDP_68_1_aUrv" hidden="1">#REF!</definedName>
    <definedName name="FDP_69_1_aUrv" hidden="1">#REF!</definedName>
    <definedName name="FDP_70_1_aUrv" hidden="1">#REF!</definedName>
    <definedName name="FDP_71_1_aDrv" hidden="1">#REF!</definedName>
    <definedName name="FDP_72_1_aDrv" hidden="1">#REF!</definedName>
    <definedName name="FDP_73_1_aDrv" hidden="1">#REF!</definedName>
    <definedName name="FDP_74_1_aDrv" hidden="1">#REF!</definedName>
    <definedName name="FDP_75_1_aUrv" hidden="1">#REF!</definedName>
    <definedName name="FDP_76_1_aUrv" hidden="1">#REF!</definedName>
    <definedName name="FDP_77_1_aDrv" hidden="1">#REF!</definedName>
    <definedName name="FDP_78_1_aUrv" hidden="1">#REF!</definedName>
    <definedName name="FDP_79_1_aUrv" hidden="1">#REF!</definedName>
    <definedName name="FDP_80_1_aDrv" hidden="1">#REF!</definedName>
    <definedName name="FDP_81_1_aSrv" hidden="1">#REF!</definedName>
    <definedName name="FDP_82_1_aUrv" hidden="1">#REF!</definedName>
    <definedName name="FDP_83_1_aDrv" hidden="1">#REF!</definedName>
    <definedName name="FDP_84_1_aDrv" hidden="1">#REF!</definedName>
    <definedName name="FDP_85_1_aDrv" hidden="1">#REF!</definedName>
    <definedName name="FDP_86_1_aDrv" hidden="1">#REF!</definedName>
    <definedName name="FDP_87_1_aDrv" hidden="1">#REF!</definedName>
    <definedName name="FDP_88_1_aDrv" hidden="1">#REF!</definedName>
    <definedName name="FDP_89_1_aDrv" hidden="1">#REF!</definedName>
    <definedName name="FDP_90_1_aDrv" hidden="1">#REF!</definedName>
    <definedName name="FDP_91_1_aDrv" hidden="1">#REF!</definedName>
    <definedName name="FDP_92_1_aDrv" hidden="1">#REF!</definedName>
    <definedName name="FDP_93_1_aSrv" hidden="1">#REF!</definedName>
    <definedName name="FDP_94_1_aSrv" hidden="1">#REF!</definedName>
    <definedName name="FDP_95_1_aSrv" hidden="1">#REF!</definedName>
    <definedName name="FDP_96_1_aSrv" hidden="1">#REF!</definedName>
    <definedName name="FDP_97_1_aUrv" hidden="1">#REF!</definedName>
    <definedName name="FDP_98_1_aSrv" hidden="1">#REF!</definedName>
    <definedName name="FDP_99_1_aSrv" hidden="1">#REF!</definedName>
    <definedName name="fds" localSheetId="5" hidden="1">{#N/A,#N/A,FALSE,"Pharm";#N/A,#N/A,FALSE,"WWCM"}</definedName>
    <definedName name="fds" hidden="1">{#N/A,#N/A,FALSE,"Pharm";#N/A,#N/A,FALSE,"WWCM"}</definedName>
    <definedName name="fdskj" localSheetId="5" hidden="1">{#N/A,#N/A,FALSE,"Model";#N/A,#N/A,FALSE,"Division"}</definedName>
    <definedName name="fdskj" hidden="1">{#N/A,#N/A,FALSE,"Model";#N/A,#N/A,FALSE,"Division"}</definedName>
    <definedName name="fdv" localSheetId="5" hidden="1">{"quarterly",#N/A,FALSE,"Income Statement";#N/A,#N/A,FALSE,"print segment";#N/A,#N/A,FALSE,"Balance Sheet";#N/A,#N/A,FALSE,"Annl Inc";#N/A,#N/A,FALSE,"Cash Flow"}</definedName>
    <definedName name="fdv" hidden="1">{"quarterly",#N/A,FALSE,"Income Statement";#N/A,#N/A,FALSE,"print segment";#N/A,#N/A,FALSE,"Balance Sheet";#N/A,#N/A,FALSE,"Annl Inc";#N/A,#N/A,FALSE,"Cash Flow"}</definedName>
    <definedName name="fe" localSheetId="5" hidden="1">{#N/A,#N/A,FALSE,"Layout GuV"}</definedName>
    <definedName name="fe" hidden="1">{#N/A,#N/A,FALSE,"Layout GuV"}</definedName>
    <definedName name="fedfgre" localSheetId="5" hidden="1">{"FORNDV",#N/A,FALSE,"Sheet1"}</definedName>
    <definedName name="fedfgre" hidden="1">{"FORNDV",#N/A,FALSE,"Sheet1"}</definedName>
    <definedName name="feret" localSheetId="5" hidden="1">{#N/A,#N/A,FALSE,"FREE"}</definedName>
    <definedName name="feret" hidden="1">{#N/A,#N/A,FALSE,"FREE"}</definedName>
    <definedName name="few" localSheetId="5" hidden="1">{#N/A,#N/A,FALSE,"PMTABB";#N/A,#N/A,FALSE,"PMTABB"}</definedName>
    <definedName name="few" hidden="1">{#N/A,#N/A,FALSE,"PMTABB";#N/A,#N/A,FALSE,"PMTABB"}</definedName>
    <definedName name="fewt" localSheetId="5" hidden="1">{#N/A,#N/A,FALSE,"EW"}</definedName>
    <definedName name="fewt" hidden="1">{#N/A,#N/A,FALSE,"EW"}</definedName>
    <definedName name="ff" localSheetId="5" hidden="1">{#N/A,#N/A,FALSE,"QC REVIEW"}</definedName>
    <definedName name="ff" hidden="1">{#N/A,#N/A,FALSE,"QC REVIEW"}</definedName>
    <definedName name="fff" localSheetId="5" hidden="1">{#N/A,#N/A,FALSE,"Pharm";#N/A,#N/A,FALSE,"WWCM"}</definedName>
    <definedName name="fff" hidden="1">{#N/A,#N/A,FALSE,"Pharm";#N/A,#N/A,FALSE,"WWCM"}</definedName>
    <definedName name="fffff" localSheetId="5" hidden="1">{#N/A,#N/A,FALSE,"Staffnos &amp; cost"}</definedName>
    <definedName name="fffff" hidden="1">{#N/A,#N/A,FALSE,"Staffnos &amp; cost"}</definedName>
    <definedName name="fffffff" localSheetId="5" hidden="1">{#N/A,#N/A,FALSE,"Pharm";#N/A,#N/A,FALSE,"WWCM"}</definedName>
    <definedName name="fffffff" hidden="1">{#N/A,#N/A,FALSE,"Pharm";#N/A,#N/A,FALSE,"WWCM"}</definedName>
    <definedName name="ffnew" localSheetId="5" hidden="1">{"'Leading KPI'!$A$1:$P$33","'Leading KPI'!$A$1:$P$33"}</definedName>
    <definedName name="ffnew" hidden="1">{"'Leading KPI'!$A$1:$P$33","'Leading KPI'!$A$1:$P$33"}</definedName>
    <definedName name="ffy" localSheetId="5" hidden="1">{#N/A,#N/A,FALSE,"FY97";#N/A,#N/A,FALSE,"FY98";#N/A,#N/A,FALSE,"FY99";#N/A,#N/A,FALSE,"FY00";#N/A,#N/A,FALSE,"FY01"}</definedName>
    <definedName name="ffy" hidden="1">{#N/A,#N/A,FALSE,"FY97";#N/A,#N/A,FALSE,"FY98";#N/A,#N/A,FALSE,"FY99";#N/A,#N/A,FALSE,"FY00";#N/A,#N/A,FALSE,"FY01"}</definedName>
    <definedName name="fg" localSheetId="5" hidden="1">{#N/A,#N/A,FALSE,"REPORT"}</definedName>
    <definedName name="fg" hidden="1">{#N/A,#N/A,FALSE,"REPORT"}</definedName>
    <definedName name="fgb" localSheetId="5" hidden="1">{#N/A,#N/A,FALSE,"Staffnos &amp; cost"}</definedName>
    <definedName name="fgb" hidden="1">{#N/A,#N/A,FALSE,"Staffnos &amp; cost"}</definedName>
    <definedName name="fgd" localSheetId="5" hidden="1">{#N/A,#N/A,FALSE,"QC REVIEW"}</definedName>
    <definedName name="fgd" hidden="1">{#N/A,#N/A,FALSE,"QC REVIEW"}</definedName>
    <definedName name="fgdfgd" hidden="1">#REF!</definedName>
    <definedName name="fgf" localSheetId="5" hidden="1">{#N/A,#N/A,FALSE,"QC REVIEW"}</definedName>
    <definedName name="fgf" hidden="1">{#N/A,#N/A,FALSE,"QC REVIEW"}</definedName>
    <definedName name="FGFG" localSheetId="5" hidden="1">{#N/A,#N/A,FALSE,"Tabl. A1";#N/A,#N/A,FALSE,"Tabl. A1 b";#N/A,#N/A,FALSE,"Tabl. A2";#N/A,#N/A,FALSE,"Tabl. A2-1";#N/A,#N/A,FALSE,"Tabl. A2-2"}</definedName>
    <definedName name="FGFG" hidden="1">{#N/A,#N/A,FALSE,"Tabl. A1";#N/A,#N/A,FALSE,"Tabl. A1 b";#N/A,#N/A,FALSE,"Tabl. A2";#N/A,#N/A,FALSE,"Tabl. A2-1";#N/A,#N/A,FALSE,"Tabl. A2-2"}</definedName>
    <definedName name="fgfgfgf" localSheetId="5" hidden="1">{"mgmt forecast",#N/A,FALSE,"Mgmt Forecast";"dcf table",#N/A,FALSE,"Mgmt Forecast";"sensitivity",#N/A,FALSE,"Mgmt Forecast";"table inputs",#N/A,FALSE,"Mgmt Forecast";"calculations",#N/A,FALSE,"Mgmt Forecast"}</definedName>
    <definedName name="fgfgfgf" hidden="1">{"mgmt forecast",#N/A,FALSE,"Mgmt Forecast";"dcf table",#N/A,FALSE,"Mgmt Forecast";"sensitivity",#N/A,FALSE,"Mgmt Forecast";"table inputs",#N/A,FALSE,"Mgmt Forecast";"calculations",#N/A,FALSE,"Mgmt Forecast"}</definedName>
    <definedName name="fgg" localSheetId="5" hidden="1">{#N/A,#N/A,FALSE,"Aging Summary";#N/A,#N/A,FALSE,"Ratio Analysis";#N/A,#N/A,FALSE,"Test 120 Day Accts";#N/A,#N/A,FALSE,"Tickmarks"}</definedName>
    <definedName name="fgg" hidden="1">{#N/A,#N/A,FALSE,"Aging Summary";#N/A,#N/A,FALSE,"Ratio Analysis";#N/A,#N/A,FALSE,"Test 120 Day Accts";#N/A,#N/A,FALSE,"Tickmarks"}</definedName>
    <definedName name="fggsd" localSheetId="5" hidden="1">{#N/A,#N/A,FALSE,"Proj.Cost &amp; Means of Fin."}</definedName>
    <definedName name="fggsd" hidden="1">{#N/A,#N/A,FALSE,"Proj.Cost &amp; Means of Fin."}</definedName>
    <definedName name="fgh." localSheetId="5" hidden="1">{#N/A,#N/A,FALSE,"Rig Payroll Register"}</definedName>
    <definedName name="fgh." hidden="1">{#N/A,#N/A,FALSE,"Rig Payroll Register"}</definedName>
    <definedName name="fgh._1" localSheetId="5" hidden="1">{#N/A,#N/A,FALSE,"Rig Payroll Register"}</definedName>
    <definedName name="fgh._1" hidden="1">{#N/A,#N/A,FALSE,"Rig Payroll Register"}</definedName>
    <definedName name="fgh._2" localSheetId="5" hidden="1">{#N/A,#N/A,FALSE,"Rig Payroll Register"}</definedName>
    <definedName name="fgh._2" hidden="1">{#N/A,#N/A,FALSE,"Rig Payroll Register"}</definedName>
    <definedName name="fgh._3" localSheetId="5" hidden="1">{#N/A,#N/A,FALSE,"Rig Payroll Register"}</definedName>
    <definedName name="fgh._3" hidden="1">{#N/A,#N/A,FALSE,"Rig Payroll Register"}</definedName>
    <definedName name="FGHFDH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FGHFDH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fghfghr" localSheetId="5" hidden="1">{#N/A,#N/A,FALSE,"PGW"}</definedName>
    <definedName name="fghfghr" hidden="1">{#N/A,#N/A,FALSE,"PGW"}</definedName>
    <definedName name="FGHFH" localSheetId="5" hidden="1">{#N/A,#N/A,FALSE,"PGW"}</definedName>
    <definedName name="FGHFH" hidden="1">{#N/A,#N/A,FALSE,"PGW"}</definedName>
    <definedName name="fgkjkh" localSheetId="5" hidden="1">{#N/A,#N/A,FALSE,"REPORT"}</definedName>
    <definedName name="fgkjkh" hidden="1">{#N/A,#N/A,FALSE,"REPORT"}</definedName>
    <definedName name="fgs" localSheetId="5" hidden="1">{#N/A,#N/A,FALSE,"COMP"}</definedName>
    <definedName name="fgs" hidden="1">{#N/A,#N/A,FALSE,"COMP"}</definedName>
    <definedName name="fgsg" localSheetId="5" hidden="1">{"consolidated",#N/A,FALSE,"Sheet1";"cms",#N/A,FALSE,"Sheet1";"fse",#N/A,FALSE,"Sheet1"}</definedName>
    <definedName name="fgsg" hidden="1">{"consolidated",#N/A,FALSE,"Sheet1";"cms",#N/A,FALSE,"Sheet1";"fse",#N/A,FALSE,"Sheet1"}</definedName>
    <definedName name="FGVDFG" localSheetId="5" hidden="1">{#N/A,#N/A,FALSE,"Staffnos &amp; cost"}</definedName>
    <definedName name="FGVDFG" hidden="1">{#N/A,#N/A,FALSE,"Staffnos &amp; cost"}</definedName>
    <definedName name="fhdshfjdj" localSheetId="5" hidden="1">{"Curves","Chart 2","Curves Graphique 2"}</definedName>
    <definedName name="fhdshfjdj" hidden="1">{"Curves","Chart 2","Curves Graphique 2"}</definedName>
    <definedName name="FHJFJF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FHJFJF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fill" hidden="1">#REF!</definedName>
    <definedName name="Fin" localSheetId="5" hidden="1">{#N/A,#N/A,TRUE,"TOTALS";#N/A,#N/A,TRUE,"ROUTES"}</definedName>
    <definedName name="Fin" hidden="1">{#N/A,#N/A,TRUE,"TOTALS";#N/A,#N/A,TRUE,"ROUTES"}</definedName>
    <definedName name="Fina" localSheetId="5" hidden="1">{#N/A,#N/A,TRUE,"TOTALS";#N/A,#N/A,TRUE,"ROUTES"}</definedName>
    <definedName name="Fina" hidden="1">{#N/A,#N/A,TRUE,"TOTALS";#N/A,#N/A,TRUE,"ROUTES"}</definedName>
    <definedName name="fix" localSheetId="5" hidden="1">{#N/A,#N/A,TRUE,"Range Names";#N/A,#N/A,TRUE,"Cost of Project";#N/A,#N/A,TRUE,"Capital Structure";#N/A,#N/A,TRUE,"Spending Plan";#N/A,#N/A,TRUE,"Expansion Schedule";#N/A,#N/A,TRUE,"Production &amp; Revenue Schedules";#N/A,#N/A,TRUE,"Major Cost Heads";#N/A,#N/A,TRUE,"Other Schedules";#N/A,#N/A,TRUE,"Financial Statements";#N/A,#N/A,TRUE,"Dollar Financial Statements";#N/A,#N/A,TRUE,"Investor IRR Calculation";#N/A,#N/A,TRUE,"Sponsor IRR Calculation"}</definedName>
    <definedName name="fix" hidden="1">{#N/A,#N/A,TRUE,"Range Names";#N/A,#N/A,TRUE,"Cost of Project";#N/A,#N/A,TRUE,"Capital Structure";#N/A,#N/A,TRUE,"Spending Plan";#N/A,#N/A,TRUE,"Expansion Schedule";#N/A,#N/A,TRUE,"Production &amp; Revenue Schedules";#N/A,#N/A,TRUE,"Major Cost Heads";#N/A,#N/A,TRUE,"Other Schedules";#N/A,#N/A,TRUE,"Financial Statements";#N/A,#N/A,TRUE,"Dollar Financial Statements";#N/A,#N/A,TRUE,"Investor IRR Calculation";#N/A,#N/A,TRUE,"Sponsor IRR Calculation"}</definedName>
    <definedName name="FixedAssets" localSheetId="5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FixedAssets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FJEZK" localSheetId="5" hidden="1">{#N/A,#N/A,FALSE,"Pharm";#N/A,#N/A,FALSE,"WWCM"}</definedName>
    <definedName name="FJEZK" hidden="1">{#N/A,#N/A,FALSE,"Pharm";#N/A,#N/A,FALSE,"WWCM"}</definedName>
    <definedName name="fkldklfdlfldlkfd" localSheetId="5" hidden="1">{#N/A,#N/A,FALSE,"COMP"}</definedName>
    <definedName name="fkldklfdlfldlkfd" hidden="1">{#N/A,#N/A,FALSE,"COMP"}</definedName>
    <definedName name="flash" hidden="1">#REF!</definedName>
    <definedName name="flkashfksahdksasda" localSheetId="5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flkashfksahdksasda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forecast" localSheetId="5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ign" localSheetId="5" hidden="1">{#N/A,#N/A,FALSE,"PMTABB";#N/A,#N/A,FALSE,"PMTABB"}</definedName>
    <definedName name="Foreign" hidden="1">{#N/A,#N/A,FALSE,"PMTABB";#N/A,#N/A,FALSE,"PMTABB"}</definedName>
    <definedName name="fORM" localSheetId="5">{#N/A,#N/A,FALSE,"COMP"}</definedName>
    <definedName name="fORM">{#N/A,#N/A,FALSE,"COMP"}</definedName>
    <definedName name="form1" localSheetId="5" hidden="1">{#N/A,#N/A,FALSE,"COMP"}</definedName>
    <definedName name="form1" hidden="1">{#N/A,#N/A,FALSE,"COMP"}</definedName>
    <definedName name="form3cd" hidden="1">#REF!</definedName>
    <definedName name="Fox" localSheetId="5" hidden="1">{#N/A,#N/A,FALSE,"Aging Summary";#N/A,#N/A,FALSE,"Ratio Analysis";#N/A,#N/A,FALSE,"Test 120 Day Accts";#N/A,#N/A,FALSE,"Tickmarks"}</definedName>
    <definedName name="Fox" hidden="1">{#N/A,#N/A,FALSE,"Aging Summary";#N/A,#N/A,FALSE,"Ratio Analysis";#N/A,#N/A,FALSE,"Test 120 Day Accts";#N/A,#N/A,FALSE,"Tickmarks"}</definedName>
    <definedName name="FP" localSheetId="5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FP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fpa" localSheetId="5" hidden="1">{#N/A,#N/A,FALSE,"PCS"}</definedName>
    <definedName name="fpa" hidden="1">{#N/A,#N/A,FALSE,"PCS"}</definedName>
    <definedName name="FRF" localSheetId="5" hidden="1">{#N/A,#N/A,FALSE,"1";#N/A,#N/A,FALSE,"2";#N/A,#N/A,FALSE,"16 - 17";#N/A,#N/A,FALSE,"18 - 19";#N/A,#N/A,FALSE,"26";#N/A,#N/A,FALSE,"27";#N/A,#N/A,FALSE,"28"}</definedName>
    <definedName name="FRF" hidden="1">{#N/A,#N/A,FALSE,"1";#N/A,#N/A,FALSE,"2";#N/A,#N/A,FALSE,"16 - 17";#N/A,#N/A,FALSE,"18 - 19";#N/A,#N/A,FALSE,"26";#N/A,#N/A,FALSE,"27";#N/A,#N/A,FALSE,"28"}</definedName>
    <definedName name="FRFERFE" localSheetId="5" hidden="1">{#N/A,#N/A,FALSE,"Pharm";#N/A,#N/A,FALSE,"WWCM"}</definedName>
    <definedName name="FRFERFE" hidden="1">{#N/A,#N/A,FALSE,"Pharm";#N/A,#N/A,FALSE,"WWCM"}</definedName>
    <definedName name="fs" localSheetId="5" hidden="1">{#N/A,#N/A,FALSE,"QC REVIEW"}</definedName>
    <definedName name="fs" hidden="1">{#N/A,#N/A,FALSE,"QC REVIEW"}</definedName>
    <definedName name="fsadfds" localSheetId="5" hidden="1">{#N/A,#N/A,FALSE,"Aging Summary";#N/A,#N/A,FALSE,"Ratio Analysis";#N/A,#N/A,FALSE,"Test 120 Day Accts";#N/A,#N/A,FALSE,"Tickmarks"}</definedName>
    <definedName name="fsadfds" hidden="1">{#N/A,#N/A,FALSE,"Aging Summary";#N/A,#N/A,FALSE,"Ratio Analysis";#N/A,#N/A,FALSE,"Test 120 Day Accts";#N/A,#N/A,FALSE,"Tickmarks"}</definedName>
    <definedName name="FSDFDS" localSheetId="5" hidden="1">{#N/A,#N/A,FALSE,"PMTABB";#N/A,#N/A,FALSE,"PMTABB"}</definedName>
    <definedName name="FSDFDS" hidden="1">{#N/A,#N/A,FALSE,"PMTABB";#N/A,#N/A,FALSE,"PMTABB"}</definedName>
    <definedName name="fsdfs" localSheetId="5" hidden="1">{"MONTHPLAN",#N/A,FALSE,"DETAIL REPORT";"MONTHPRIOR",#N/A,FALSE,"DETAIL REPORT";"YTDPLAN",#N/A,FALSE,"DETAIL REPORT";"YTDPRIOR",#N/A,FALSE,"DETAIL REPORT"}</definedName>
    <definedName name="fsdfs" hidden="1">{"MONTHPLAN",#N/A,FALSE,"DETAIL REPORT";"MONTHPRIOR",#N/A,FALSE,"DETAIL REPORT";"YTDPLAN",#N/A,FALSE,"DETAIL REPORT";"YTDPRIOR",#N/A,FALSE,"DETAIL REPORT"}</definedName>
    <definedName name="fsfs" localSheetId="5" hidden="1">{#N/A,#N/A,FALSE,"Calc";#N/A,#N/A,FALSE,"Sensitivity";#N/A,#N/A,FALSE,"LT Earn.Dil.";#N/A,#N/A,FALSE,"Dil. AVP"}</definedName>
    <definedName name="fsfs" hidden="1">{#N/A,#N/A,FALSE,"Calc";#N/A,#N/A,FALSE,"Sensitivity";#N/A,#N/A,FALSE,"LT Earn.Dil.";#N/A,#N/A,FALSE,"Dil. AVP"}</definedName>
    <definedName name="ftss" localSheetId="5" hidden="1">{"FTS",#N/A,FALSE,"E"}</definedName>
    <definedName name="ftss" hidden="1">{"FTS",#N/A,FALSE,"E"}</definedName>
    <definedName name="fuck" localSheetId="5" hidden="1">{"by departments",#N/A,TRUE,"FORECAST";"cap_headcount",#N/A,TRUE,"FORECAST";"summary",#N/A,TRUE,"FORECAST"}</definedName>
    <definedName name="fuck" hidden="1">{"by departments",#N/A,TRUE,"FORECAST";"cap_headcount",#N/A,TRUE,"FORECAST";"summary",#N/A,TRUE,"FORECAST"}</definedName>
    <definedName name="fuckme" localSheetId="5" hidden="1">{"SUMMARY",#N/A,TRUE,"SUMMARY";"compare",#N/A,TRUE,"Vs. Bus Plan";"ratios",#N/A,TRUE,"Ratios";"REVENUE",#N/A,TRUE,"Revenue";"expenses",#N/A,TRUE,"1996 budget";"payroll",#N/A,TRUE,"Payroll"}</definedName>
    <definedName name="fuckme" hidden="1">{"SUMMARY",#N/A,TRUE,"SUMMARY";"compare",#N/A,TRUE,"Vs. Bus Plan";"ratios",#N/A,TRUE,"Ratios";"REVENUE",#N/A,TRUE,"Revenue";"expenses",#N/A,TRUE,"1996 budget";"payroll",#N/A,TRUE,"Payroll"}</definedName>
    <definedName name="FVG" localSheetId="5" hidden="1">{#N/A,#N/A,FALSE,"Pharm";#N/A,#N/A,FALSE,"WWCM"}</definedName>
    <definedName name="FVG" hidden="1">{#N/A,#N/A,FALSE,"Pharm";#N/A,#N/A,FALSE,"WWCM"}</definedName>
    <definedName name="fwef" localSheetId="5" hidden="1">{#N/A,#N/A,FALSE,"OSBL"}</definedName>
    <definedName name="fwef" hidden="1">{#N/A,#N/A,FALSE,"OSBL"}</definedName>
    <definedName name="FWEg" localSheetId="5" hidden="1">{#N/A,#N/A,FALSE,"Summary";#N/A,#N/A,FALSE,"Edit";#N/A,#N/A,FALSE,"MedProf";#N/A,#N/A,FALSE,"Proj Mgt";#N/A,#N/A,FALSE,"Creat Svc";#N/A,#N/A,FALSE,"Meet Svc";#N/A,#N/A,FALSE,"Non-OCC";#N/A,#N/A,FALSE,"Client Svc";#N/A,#N/A,FALSE,"Bus Dev";#N/A,#N/A,FALSE,"Indirect"}</definedName>
    <definedName name="FWEg" hidden="1">{#N/A,#N/A,FALSE,"Summary";#N/A,#N/A,FALSE,"Edit";#N/A,#N/A,FALSE,"MedProf";#N/A,#N/A,FALSE,"Proj Mgt";#N/A,#N/A,FALSE,"Creat Svc";#N/A,#N/A,FALSE,"Meet Svc";#N/A,#N/A,FALSE,"Non-OCC";#N/A,#N/A,FALSE,"Client Svc";#N/A,#N/A,FALSE,"Bus Dev";#N/A,#N/A,FALSE,"Indirect"}</definedName>
    <definedName name="fwrtergfre" hidden="1">10001</definedName>
    <definedName name="fx">#REF!</definedName>
    <definedName name="FY">2005</definedName>
    <definedName name="g" localSheetId="5" hidden="1">{#N/A,#N/A,FALSE,"Pharm";#N/A,#N/A,FALSE,"WWCM"}</definedName>
    <definedName name="g" hidden="1">{#N/A,#N/A,FALSE,"Pharm";#N/A,#N/A,FALSE,"WWCM"}</definedName>
    <definedName name="GASDFG" localSheetId="5" hidden="1">{#N/A,#N/A,TRUE,"Staffnos &amp; cost"}</definedName>
    <definedName name="GASDFG" hidden="1">{#N/A,#N/A,TRUE,"Staffnos &amp; cost"}</definedName>
    <definedName name="GBLOCK">#REF!</definedName>
    <definedName name="GDF" localSheetId="5" hidden="1">{#N/A,#N/A,FALSE,"COMP"}</definedName>
    <definedName name="GDF" hidden="1">{#N/A,#N/A,FALSE,"COMP"}</definedName>
    <definedName name="GDF_1" localSheetId="5" hidden="1">{#N/A,#N/A,FALSE,"COMP"}</definedName>
    <definedName name="GDF_1" hidden="1">{#N/A,#N/A,FALSE,"COMP"}</definedName>
    <definedName name="GDF_2" localSheetId="5" hidden="1">{#N/A,#N/A,FALSE,"COMP"}</definedName>
    <definedName name="GDF_2" hidden="1">{#N/A,#N/A,FALSE,"COMP"}</definedName>
    <definedName name="GDFA" localSheetId="5" hidden="1">{#N/A,#N/A,FALSE,"COMP"}</definedName>
    <definedName name="GDFA" hidden="1">{#N/A,#N/A,FALSE,"COMP"}</definedName>
    <definedName name="GDFA_1" localSheetId="5" hidden="1">{#N/A,#N/A,FALSE,"COMP"}</definedName>
    <definedName name="GDFA_1" hidden="1">{#N/A,#N/A,FALSE,"COMP"}</definedName>
    <definedName name="GDFA_2" localSheetId="5" hidden="1">{#N/A,#N/A,FALSE,"COMP"}</definedName>
    <definedName name="GDFA_2" hidden="1">{#N/A,#N/A,FALSE,"COMP"}</definedName>
    <definedName name="gdfg" localSheetId="5" hidden="1">{#N/A,#N/A,FALSE,"QC REVIEW"}</definedName>
    <definedName name="gdfg" hidden="1">{#N/A,#N/A,FALSE,"QC REVIEW"}</definedName>
    <definedName name="gdfgdf" localSheetId="5" hidden="1">{#N/A,#N/A,FALSE,"Pharm";#N/A,#N/A,FALSE,"WWCM"}</definedName>
    <definedName name="gdfgdf" hidden="1">{#N/A,#N/A,FALSE,"Pharm";#N/A,#N/A,FALSE,"WWCM"}</definedName>
    <definedName name="gdfgdg" localSheetId="5" hidden="1">{#N/A,#N/A,FALSE,"QC REVIEW"}</definedName>
    <definedName name="gdfgdg" hidden="1">{#N/A,#N/A,FALSE,"QC REVIEW"}</definedName>
    <definedName name="gdgd" localSheetId="5" hidden="1">{#N/A,#N/A,FALSE,"Calc";#N/A,#N/A,FALSE,"Sensitivity";#N/A,#N/A,FALSE,"LT Earn.Dil.";#N/A,#N/A,FALSE,"Dil. AVP"}</definedName>
    <definedName name="gdgd" hidden="1">{#N/A,#N/A,FALSE,"Calc";#N/A,#N/A,FALSE,"Sensitivity";#N/A,#N/A,FALSE,"LT Earn.Dil.";#N/A,#N/A,FALSE,"Dil. AVP"}</definedName>
    <definedName name="gdgdfg" localSheetId="5" hidden="1">{#N/A,#N/A,FALSE,"QC REVIEW"}</definedName>
    <definedName name="gdgdfg" hidden="1">{#N/A,#N/A,FALSE,"QC REVIEW"}</definedName>
    <definedName name="ge" localSheetId="5" hidden="1">{#N/A,#N/A,FALSE,"EW"}</definedName>
    <definedName name="ge" hidden="1">{#N/A,#N/A,FALSE,"EW"}</definedName>
    <definedName name="georges" localSheetId="5" hidden="1">{#N/A,#N/A,FALSE,"Tabl. FB300";#N/A,#N/A,FALSE,"Tabl. FB350";#N/A,#N/A,FALSE,"Tabl. FB400";#N/A,#N/A,FALSE,"Tabl. FB500";#N/A,#N/A,FALSE,"Tabl. FS090"}</definedName>
    <definedName name="georges" hidden="1">{#N/A,#N/A,FALSE,"Tabl. FB300";#N/A,#N/A,FALSE,"Tabl. FB350";#N/A,#N/A,FALSE,"Tabl. FB400";#N/A,#N/A,FALSE,"Tabl. FB500";#N/A,#N/A,FALSE,"Tabl. FS090"}</definedName>
    <definedName name="geww" localSheetId="5" hidden="1">{#N/A,#N/A,FALSE,"Summary";#N/A,#N/A,FALSE,"Edit";#N/A,#N/A,FALSE,"MedProf";#N/A,#N/A,FALSE,"Proj Mgt";#N/A,#N/A,FALSE,"Creat Svc";#N/A,#N/A,FALSE,"Meet Svc";#N/A,#N/A,FALSE,"Non-OCC";#N/A,#N/A,FALSE,"Client Svc";#N/A,#N/A,FALSE,"Bus Dev";#N/A,#N/A,FALSE,"Indirect"}</definedName>
    <definedName name="geww" hidden="1">{#N/A,#N/A,FALSE,"Summary";#N/A,#N/A,FALSE,"Edit";#N/A,#N/A,FALSE,"MedProf";#N/A,#N/A,FALSE,"Proj Mgt";#N/A,#N/A,FALSE,"Creat Svc";#N/A,#N/A,FALSE,"Meet Svc";#N/A,#N/A,FALSE,"Non-OCC";#N/A,#N/A,FALSE,"Client Svc";#N/A,#N/A,FALSE,"Bus Dev";#N/A,#N/A,FALSE,"Indirect"}</definedName>
    <definedName name="gf" localSheetId="5" hidden="1">{#N/A,#N/A,FALSE,"QC REVIEW"}</definedName>
    <definedName name="gf" hidden="1">{#N/A,#N/A,FALSE,"QC REVIEW"}</definedName>
    <definedName name="gfdfsd" localSheetId="5" hidden="1">{#N/A,#N/A,FALSE,"QC REVIEW"}</definedName>
    <definedName name="gfdfsd" hidden="1">{#N/A,#N/A,FALSE,"QC REVIEW"}</definedName>
    <definedName name="gfdjhjh" localSheetId="5" hidden="1">{#N/A,#N/A,FALSE,"Pharm";#N/A,#N/A,FALSE,"WWCM"}</definedName>
    <definedName name="gfdjhjh" hidden="1">{#N/A,#N/A,FALSE,"Pharm";#N/A,#N/A,FALSE,"WWCM"}</definedName>
    <definedName name="gfdsf" localSheetId="5">{"'Changes Log'!$A$1:$F$25"}</definedName>
    <definedName name="gfdsf">{"'Changes Log'!$A$1:$F$25"}</definedName>
    <definedName name="gff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gff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gfgdfgd" localSheetId="5" hidden="1">{#N/A,#N/A,FALSE,"QC REVIEW"}</definedName>
    <definedName name="gfgdfgd" hidden="1">{#N/A,#N/A,FALSE,"QC REVIEW"}</definedName>
    <definedName name="gfgffgf" localSheetId="5" hidden="1">{"mgmt forecast",#N/A,FALSE,"Mgmt Forecast";"dcf table",#N/A,FALSE,"Mgmt Forecast";"sensitivity",#N/A,FALSE,"Mgmt Forecast";"table inputs",#N/A,FALSE,"Mgmt Forecast";"calculations",#N/A,FALSE,"Mgmt Forecast"}</definedName>
    <definedName name="gfgffgf" hidden="1">{"mgmt forecast",#N/A,FALSE,"Mgmt Forecast";"dcf table",#N/A,FALSE,"Mgmt Forecast";"sensitivity",#N/A,FALSE,"Mgmt Forecast";"table inputs",#N/A,FALSE,"Mgmt Forecast";"calculations",#N/A,FALSE,"Mgmt Forecast"}</definedName>
    <definedName name="gfh" localSheetId="5" hidden="1">{#N/A,#N/A,FALSE,"PMTABB";#N/A,#N/A,FALSE,"PMTABB"}</definedName>
    <definedName name="gfh" hidden="1">{#N/A,#N/A,FALSE,"PMTABB";#N/A,#N/A,FALSE,"PMTABB"}</definedName>
    <definedName name="gfhfhf" localSheetId="5" hidden="1">{#N/A,#N/A,FALSE,"QC REVIEW"}</definedName>
    <definedName name="gfhfhf" hidden="1">{#N/A,#N/A,FALSE,"QC REVIEW"}</definedName>
    <definedName name="GFNFGJH" localSheetId="5" hidden="1">{#N/A,#N/A,FALSE,"TOWNSHIP"}</definedName>
    <definedName name="GFNFGJH" hidden="1">{#N/A,#N/A,FALSE,"TOWNSHIP"}</definedName>
    <definedName name="gfsd" localSheetId="5" hidden="1">{"consolidated",#N/A,FALSE,"Sheet1";"cms",#N/A,FALSE,"Sheet1";"fse",#N/A,FALSE,"Sheet1"}</definedName>
    <definedName name="gfsd" hidden="1">{"consolidated",#N/A,FALSE,"Sheet1";"cms",#N/A,FALSE,"Sheet1";"fse",#N/A,FALSE,"Sheet1"}</definedName>
    <definedName name="gfy" localSheetId="5" hidden="1">{#N/A,#N/A,FALSE,"Proj.Cost &amp; Means of Fin."}</definedName>
    <definedName name="gfy" hidden="1">{#N/A,#N/A,FALSE,"Proj.Cost &amp; Means of Fin."}</definedName>
    <definedName name="gg" localSheetId="5" hidden="1">{#N/A,#N/A,FALSE,"Aging Summary";#N/A,#N/A,FALSE,"Ratio Analysis";#N/A,#N/A,FALSE,"Test 120 Day Accts";#N/A,#N/A,FALSE,"Tickmarks"}</definedName>
    <definedName name="gg" hidden="1">{#N/A,#N/A,FALSE,"Aging Summary";#N/A,#N/A,FALSE,"Ratio Analysis";#N/A,#N/A,FALSE,"Test 120 Day Accts";#N/A,#N/A,FALSE,"Tickmarks"}</definedName>
    <definedName name="GGF" localSheetId="5" hidden="1">{#N/A,#N/A,FALSE,"SUMMARY";#N/A,#N/A,FALSE,"SUMMARY"}</definedName>
    <definedName name="GGF" hidden="1">{#N/A,#N/A,FALSE,"SUMMARY";#N/A,#N/A,FALSE,"SUMMARY"}</definedName>
    <definedName name="ggg" localSheetId="5" hidden="1">{#N/A,#N/A,TRUE,"Sheet1"}</definedName>
    <definedName name="ggg" hidden="1">{#N/A,#N/A,TRUE,"Sheet1"}</definedName>
    <definedName name="ggggg" localSheetId="5" hidden="1">{#N/A,#N/A,TRUE,"Range Names";#N/A,#N/A,TRUE,"Cost of Project";#N/A,#N/A,TRUE,"Capital Structure";#N/A,#N/A,TRUE,"Spending Plan";#N/A,#N/A,TRUE,"Expansion Schedule";#N/A,#N/A,TRUE,"Production &amp; Revenue Schedules";#N/A,#N/A,TRUE,"Major Cost Heads";#N/A,#N/A,TRUE,"Other Schedules";#N/A,#N/A,TRUE,"Financial Statements";#N/A,#N/A,TRUE,"Dollar Financial Statements";#N/A,#N/A,TRUE,"Investor IRR Calculation";#N/A,#N/A,TRUE,"Sponsor IRR Calculation"}</definedName>
    <definedName name="ggggg" hidden="1">{#N/A,#N/A,TRUE,"Range Names";#N/A,#N/A,TRUE,"Cost of Project";#N/A,#N/A,TRUE,"Capital Structure";#N/A,#N/A,TRUE,"Spending Plan";#N/A,#N/A,TRUE,"Expansion Schedule";#N/A,#N/A,TRUE,"Production &amp; Revenue Schedules";#N/A,#N/A,TRUE,"Major Cost Heads";#N/A,#N/A,TRUE,"Other Schedules";#N/A,#N/A,TRUE,"Financial Statements";#N/A,#N/A,TRUE,"Dollar Financial Statements";#N/A,#N/A,TRUE,"Investor IRR Calculation";#N/A,#N/A,TRUE,"Sponsor IRR Calculation"}</definedName>
    <definedName name="gghj" localSheetId="5" hidden="1">{#N/A,#N/A,TRUE,"TOTALS";#N/A,#N/A,TRUE,"ROUTES"}</definedName>
    <definedName name="gghj" hidden="1">{#N/A,#N/A,TRUE,"TOTALS";#N/A,#N/A,TRUE,"ROUTES"}</definedName>
    <definedName name="gh" localSheetId="5" hidden="1">{#N/A,#N/A,FALSE,"Staffnos &amp; cost"}</definedName>
    <definedName name="gh" hidden="1">{#N/A,#N/A,FALSE,"Staffnos &amp; cost"}</definedName>
    <definedName name="ghb" hidden="1">#N/A</definedName>
    <definedName name="ghhghd" localSheetId="5" hidden="1">{"mgmt forecast",#N/A,FALSE,"Mgmt Forecast";"dcf table",#N/A,FALSE,"Mgmt Forecast";"sensitivity",#N/A,FALSE,"Mgmt Forecast";"table inputs",#N/A,FALSE,"Mgmt Forecast";"calculations",#N/A,FALSE,"Mgmt Forecast"}</definedName>
    <definedName name="ghhghd" hidden="1">{"mgmt forecast",#N/A,FALSE,"Mgmt Forecast";"dcf table",#N/A,FALSE,"Mgmt Forecast";"sensitivity",#N/A,FALSE,"Mgmt Forecast";"table inputs",#N/A,FALSE,"Mgmt Forecast";"calculations",#N/A,FALSE,"Mgmt Forecast"}</definedName>
    <definedName name="ghhhg" localSheetId="5" hidden="1">{#N/A,#N/A,FALSE,"ORIX CSC"}</definedName>
    <definedName name="ghhhg" hidden="1">{#N/A,#N/A,FALSE,"ORIX CSC"}</definedName>
    <definedName name="ghi" localSheetId="5" hidden="1">{#N/A,#N/A,FALSE,"Tabl. FB300";#N/A,#N/A,FALSE,"Tabl. FB350";#N/A,#N/A,FALSE,"Tabl. FB400";#N/A,#N/A,FALSE,"Tabl. FB500";#N/A,#N/A,FALSE,"Tabl. FS090"}</definedName>
    <definedName name="ghi" hidden="1">{#N/A,#N/A,FALSE,"Tabl. FB300";#N/A,#N/A,FALSE,"Tabl. FB350";#N/A,#N/A,FALSE,"Tabl. FB400";#N/A,#N/A,FALSE,"Tabl. FB500";#N/A,#N/A,FALSE,"Tabl. FS090"}</definedName>
    <definedName name="ghjggjh" localSheetId="5" hidden="1">{#N/A,#N/A,FALSE,"Pharm";#N/A,#N/A,FALSE,"WWCM"}</definedName>
    <definedName name="ghjggjh" hidden="1">{#N/A,#N/A,FALSE,"Pharm";#N/A,#N/A,FALSE,"WWCM"}</definedName>
    <definedName name="GHJTI" localSheetId="5" hidden="1">{#N/A,#N/A,FALSE,"FREE"}</definedName>
    <definedName name="GHJTI" hidden="1">{#N/A,#N/A,FALSE,"FREE"}</definedName>
    <definedName name="GHKD" localSheetId="5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GHKD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gjygj" localSheetId="5" hidden="1">{#N/A,#N/A,FALSE,"COMP"}</definedName>
    <definedName name="gjygj" hidden="1">{#N/A,#N/A,FALSE,"COMP"}</definedName>
    <definedName name="gk0901int" localSheetId="5" hidden="1">{#N/A,#N/A,FALSE,"PMTABB";#N/A,#N/A,FALSE,"PMTABB"}</definedName>
    <definedName name="gk0901int" hidden="1">{#N/A,#N/A,FALSE,"PMTABB";#N/A,#N/A,FALSE,"PMTABB"}</definedName>
    <definedName name="Global1" localSheetId="5" hidden="1">{#N/A,#N/A,FALSE,"Pharm";#N/A,#N/A,FALSE,"WWCM"}</definedName>
    <definedName name="Global1" hidden="1">{#N/A,#N/A,FALSE,"Pharm";#N/A,#N/A,FALSE,"WWCM"}</definedName>
    <definedName name="GoAssetChart">#REF!</definedName>
    <definedName name="GoBack">#REF!</definedName>
    <definedName name="GoBalanceSheet">#REF!</definedName>
    <definedName name="GoCashFlow">#REF!</definedName>
    <definedName name="GOD" localSheetId="5" hidden="1">{#N/A,#N/A,TRUE,"Facility-Input";#N/A,#N/A,TRUE,"Graphs";#N/A,#N/A,TRUE,"TOTAL"}</definedName>
    <definedName name="GOD" hidden="1">{#N/A,#N/A,TRUE,"Facility-Input";#N/A,#N/A,TRUE,"Graphs";#N/A,#N/A,TRUE,"TOTAL"}</definedName>
    <definedName name="GoData">#REF!</definedName>
    <definedName name="gods" localSheetId="5" hidden="1">{"consolidated",#N/A,FALSE,"Sheet1";"cms",#N/A,FALSE,"Sheet1";"fse",#N/A,FALSE,"Sheet1"}</definedName>
    <definedName name="gods" hidden="1">{"consolidated",#N/A,FALSE,"Sheet1";"cms",#N/A,FALSE,"Sheet1";"fse",#N/A,FALSE,"Sheet1"}</definedName>
    <definedName name="GoIncomeChart">#REF!</definedName>
    <definedName name="golly" localSheetId="5" hidden="1">{#N/A,#N/A,TRUE,"Facility-Input";#N/A,#N/A,TRUE,"Graphs";#N/A,#N/A,TRUE,"TOTAL"}</definedName>
    <definedName name="golly" hidden="1">{#N/A,#N/A,TRUE,"Facility-Input";#N/A,#N/A,TRUE,"Graphs";#N/A,#N/A,TRUE,"TOTAL"}</definedName>
    <definedName name="GOODBYE" localSheetId="5" hidden="1">{#N/A,#N/A,TRUE,"Facility-Input";#N/A,#N/A,TRUE,"Graphs";#N/A,#N/A,TRUE,"TOTAL"}</definedName>
    <definedName name="GOODBYE" hidden="1">{#N/A,#N/A,TRUE,"Facility-Input";#N/A,#N/A,TRUE,"Graphs";#N/A,#N/A,TRUE,"TOTAL"}</definedName>
    <definedName name="Goodwill_Amortization">25</definedName>
    <definedName name="gqarefg" localSheetId="5" hidden="1">{#N/A,#N/A,FALSE,"PMTABB";#N/A,#N/A,FALSE,"PMTABB"}</definedName>
    <definedName name="gqarefg" hidden="1">{#N/A,#N/A,FALSE,"PMTABB";#N/A,#N/A,FALSE,"PMTABB"}</definedName>
    <definedName name="GR">1.11</definedName>
    <definedName name="gra">1.1</definedName>
    <definedName name="graph" localSheetId="5" hidden="1">{#N/A,#N/A,FALSE,"REPORT"}</definedName>
    <definedName name="graph" hidden="1">{#N/A,#N/A,FALSE,"REPORT"}</definedName>
    <definedName name="grb">1.12</definedName>
    <definedName name="grc">1.1</definedName>
    <definedName name="gregergege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gregergege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GrossMarginMonthDevToBud">#REF!</definedName>
    <definedName name="GrossMarginMonthDevToLE">#REF!</definedName>
    <definedName name="GrossMarginMonthLE">#REF!</definedName>
    <definedName name="GrossMarginYearDevTOLY">#REF!</definedName>
    <definedName name="group">#REF!</definedName>
    <definedName name="gsfds" localSheetId="5" hidden="1">{#N/A,#N/A,FALSE,"Balance Sheet";#N/A,#N/A,FALSE,"Profit &amp; Loss ";#N/A,#N/A,FALSE,"Schedule-1";#N/A,#N/A,FALSE,"Schedule-2";#N/A,#N/A,FALSE,"Schedule-3";#N/A,#N/A,FALSE,"Schedule-4 ";#N/A,#N/A,FALSE,"Schedule-5";#N/A,#N/A,FALSE,"Schedule-6,7,8,9";#N/A,#N/A,FALSE,"Schedule-10,11";#N/A,#N/A,FALSE,"Schedule-12,13,14,15";#N/A,#N/A,FALSE,"Scdedule-16";#N/A,#N/A,FALSE,"Schedule-17 ";#N/A,#N/A,FALSE,"Note-9"}</definedName>
    <definedName name="gsfds" hidden="1">{#N/A,#N/A,FALSE,"Balance Sheet";#N/A,#N/A,FALSE,"Profit &amp; Loss ";#N/A,#N/A,FALSE,"Schedule-1";#N/A,#N/A,FALSE,"Schedule-2";#N/A,#N/A,FALSE,"Schedule-3";#N/A,#N/A,FALSE,"Schedule-4 ";#N/A,#N/A,FALSE,"Schedule-5";#N/A,#N/A,FALSE,"Schedule-6,7,8,9";#N/A,#N/A,FALSE,"Schedule-10,11";#N/A,#N/A,FALSE,"Schedule-12,13,14,15";#N/A,#N/A,FALSE,"Scdedule-16";#N/A,#N/A,FALSE,"Schedule-17 ";#N/A,#N/A,FALSE,"Note-9"}</definedName>
    <definedName name="GUILLAU" localSheetId="5" hidden="1">{#N/A,#N/A,FALSE,"Tabl. D1";#N/A,#N/A,FALSE,"Tabl. D1 b";#N/A,#N/A,FALSE,"Tabl. D2";#N/A,#N/A,FALSE,"Tabl. D2 b";#N/A,#N/A,FALSE,"Tabl. D3";#N/A,#N/A,FALSE,"Tabl. D4";#N/A,#N/A,FALSE,"Tabl. D5"}</definedName>
    <definedName name="GUILLAU" hidden="1">{#N/A,#N/A,FALSE,"Tabl. D1";#N/A,#N/A,FALSE,"Tabl. D1 b";#N/A,#N/A,FALSE,"Tabl. D2";#N/A,#N/A,FALSE,"Tabl. D2 b";#N/A,#N/A,FALSE,"Tabl. D3";#N/A,#N/A,FALSE,"Tabl. D4";#N/A,#N/A,FALSE,"Tabl. D5"}</definedName>
    <definedName name="gupta" localSheetId="5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gupta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gwergwr" localSheetId="5" hidden="1">{#N/A,#N/A,FALSE,"ISBL"}</definedName>
    <definedName name="gwergwr" hidden="1">{#N/A,#N/A,FALSE,"ISBL"}</definedName>
    <definedName name="GWyears">40</definedName>
    <definedName name="h" localSheetId="5" hidden="1">{#N/A,#N/A,FALSE,"REPORT"}</definedName>
    <definedName name="h" hidden="1">{#N/A,#N/A,FALSE,"REPORT"}</definedName>
    <definedName name="H2H" localSheetId="5" hidden="1">{#N/A,#N/A,FALSE,"Staffnos &amp; cost"}</definedName>
    <definedName name="H2H" hidden="1">{#N/A,#N/A,FALSE,"Staffnos &amp; cost"}</definedName>
    <definedName name="ha" localSheetId="5" hidden="1">{"Drawing&amp;Homo.result",#N/A,FALSE,"Greco Hom. and BOM"}</definedName>
    <definedName name="ha" hidden="1">{"Drawing&amp;Homo.result",#N/A,FALSE,"Greco Hom. and BOM"}</definedName>
    <definedName name="hamir" localSheetId="5" hidden="1">{#N/A,#N/A,FALSE,"QC REVIEW"}</definedName>
    <definedName name="hamir" hidden="1">{#N/A,#N/A,FALSE,"QC REVIEW"}</definedName>
    <definedName name="Haryana" localSheetId="5" hidden="1">{#N/A,#N/A,FALSE,"Staffnos &amp; cost"}</definedName>
    <definedName name="Haryana" hidden="1">{#N/A,#N/A,FALSE,"Staffnos &amp; cost"}</definedName>
    <definedName name="hdoihd\" hidden="1">#REF!</definedName>
    <definedName name="hdslkdjlkas" localSheetId="5" hidden="1">{"Curves","Chart 4","Curves Graphique 4"}</definedName>
    <definedName name="hdslkdjlkas" hidden="1">{"Curves","Chart 4","Curves Graphique 4"}</definedName>
    <definedName name="Headcount" localSheetId="5" hidden="1">{"'Leading KPI'!$A$1:$P$33","'Leading KPI'!$A$1:$P$33"}</definedName>
    <definedName name="Headcount" hidden="1">{"'Leading KPI'!$A$1:$P$33","'Leading KPI'!$A$1:$P$33"}</definedName>
    <definedName name="headcount2" localSheetId="5" hidden="1">{"'Leading KPI'!$A$1:$P$33","'Leading KPI'!$A$1:$P$33"}</definedName>
    <definedName name="headcount2" hidden="1">{"'Leading KPI'!$A$1:$P$33","'Leading KPI'!$A$1:$P$33"}</definedName>
    <definedName name="Headcountas" localSheetId="5" hidden="1">{"'Leading KPI'!$A$1:$P$33","'Leading KPI'!$A$1:$P$33"}</definedName>
    <definedName name="Headcountas" hidden="1">{"'Leading KPI'!$A$1:$P$33","'Leading KPI'!$A$1:$P$33"}</definedName>
    <definedName name="HeadcountNew" localSheetId="5" hidden="1">{"'Leading KPI'!$A$1:$P$33","'Leading KPI'!$A$1:$P$33"}</definedName>
    <definedName name="HeadcountNew" hidden="1">{"'Leading KPI'!$A$1:$P$33","'Leading KPI'!$A$1:$P$33"}</definedName>
    <definedName name="Header1">IF(COUNTA(#REF!)=0,0,INDEX(#REF!,MATCH(ROW(#REF!),#REF!,TRUE)))+1</definedName>
    <definedName name="Header10">IF(COUNTA(#REF!)=0,0,INDEX(#REF!,MATCH(ROW(#REF!),#REF!,TRUE)))+1</definedName>
    <definedName name="Header2">#REF!-1 &amp; "." &amp; MAX(1,COUNTA(INDEX(#REF!,MATCH(#REF!-1,#REF!,FALSE)):#REF!))</definedName>
    <definedName name="Header3">#REF!-1 &amp; "." &amp; MAX(1,COUNTA(INDEX(#REF!,MATCH(#REF!-1,#REF!,FALSE)):#REF!))</definedName>
    <definedName name="Header4" hidden="1">#N/A</definedName>
    <definedName name="Header5" hidden="1">#N/A</definedName>
    <definedName name="Headernew13" hidden="1">#N/A</definedName>
    <definedName name="Headernew2" hidden="1">#N/A</definedName>
    <definedName name="Headernew3" hidden="1">#N/A</definedName>
    <definedName name="Headings_Added_Columns">"R4C2:R4CE"</definedName>
    <definedName name="HEKIE?." localSheetId="5" hidden="1">{#N/A,#N/A,FALSE,"Tabl. FB300";#N/A,#N/A,FALSE,"Tabl. FB350";#N/A,#N/A,FALSE,"Tabl. FB400";#N/A,#N/A,FALSE,"Tabl. FB500";#N/A,#N/A,FALSE,"Tabl. FS090"}</definedName>
    <definedName name="HEKIE?." hidden="1">{#N/A,#N/A,FALSE,"Tabl. FB300";#N/A,#N/A,FALSE,"Tabl. FB350";#N/A,#N/A,FALSE,"Tabl. FB400";#N/A,#N/A,FALSE,"Tabl. FB500";#N/A,#N/A,FALSE,"Tabl. FS090"}</definedName>
    <definedName name="hello" localSheetId="5" hidden="1">{#N/A,#N/A,TRUE,"Facility-Input";#N/A,#N/A,TRUE,"Graphs";#N/A,#N/A,TRUE,"TOTAL"}</definedName>
    <definedName name="hello" hidden="1">{#N/A,#N/A,TRUE,"Facility-Input";#N/A,#N/A,TRUE,"Graphs";#N/A,#N/A,TRUE,"TOTAL"}</definedName>
    <definedName name="hello_1" localSheetId="5" hidden="1">{"PLAN",#N/A,FALSE,"EUR_T_NPL_Y";"PLAN",#N/A,FALSE,"EUR_KPI";"PLAN",#N/A,FALSE,"EUR_Trsy_Mth";"PLAN",#N/A,FALSE,"UK_Trsy_Mth";"PLAN",#N/A,FALSE,"UK_MM_MTH";"PLAN",#N/A,FALSE,"UK_IRD_MTH";"PLAN",#N/A,FALSE,"EUR_NPL_YTD";"PLAN",#N/A,FALSE,"CM_NPL_YTD ";"PLAN",#N/A,FALSE,"EURCMYTD";"PALN",#N/A,FALSE,"UKCMYTD ";"PLAN",#N/A,FALSE,"UKDERVYTD ";"PLAN",#N/A,FALSE,"UKBONDSYTD";"PLAN",#N/A,FALSE,"UKBONDSYTD (2)";"PLAN",#N/A,FALSE,"UKPRIMFUTYTD ";"PLAN",#N/A,FALSE,"MADRID_YTD";"PLAN",#N/A,FALSE,"FFURT_SWITZ_YTD"}</definedName>
    <definedName name="hello_1" hidden="1">{"PLAN",#N/A,FALSE,"EUR_T_NPL_Y";"PLAN",#N/A,FALSE,"EUR_KPI";"PLAN",#N/A,FALSE,"EUR_Trsy_Mth";"PLAN",#N/A,FALSE,"UK_Trsy_Mth";"PLAN",#N/A,FALSE,"UK_MM_MTH";"PLAN",#N/A,FALSE,"UK_IRD_MTH";"PLAN",#N/A,FALSE,"EUR_NPL_YTD";"PLAN",#N/A,FALSE,"CM_NPL_YTD ";"PLAN",#N/A,FALSE,"EURCMYTD";"PALN",#N/A,FALSE,"UKCMYTD ";"PLAN",#N/A,FALSE,"UKDERVYTD ";"PLAN",#N/A,FALSE,"UKBONDSYTD";"PLAN",#N/A,FALSE,"UKBONDSYTD (2)";"PLAN",#N/A,FALSE,"UKPRIMFUTYTD ";"PLAN",#N/A,FALSE,"MADRID_YTD";"PLAN",#N/A,FALSE,"FFURT_SWITZ_YTD"}</definedName>
    <definedName name="hemanth" localSheetId="5" hidden="1">{"SchN1",#N/A,FALSE,"Schedules"}</definedName>
    <definedName name="hemanth" hidden="1">{"SchN1",#N/A,FALSE,"Schedules"}</definedName>
    <definedName name="Hemas" localSheetId="5" hidden="1">{"'August 2000'!$A$1:$J$101"}</definedName>
    <definedName name="Hemas" hidden="1">{"'August 2000'!$A$1:$J$101"}</definedName>
    <definedName name="herher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herher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HFGJM" localSheetId="5" hidden="1">{#N/A,#N/A,FALSE,"PGW"}</definedName>
    <definedName name="HFGJM" hidden="1">{#N/A,#N/A,FALSE,"PGW"}</definedName>
    <definedName name="HFinGraph" localSheetId="5" hidden="1">{#N/A,#N/A,FALSE,"Pharm";#N/A,#N/A,FALSE,"WWCM"}</definedName>
    <definedName name="HFinGraph" hidden="1">{#N/A,#N/A,FALSE,"Pharm";#N/A,#N/A,FALSE,"WWCM"}</definedName>
    <definedName name="HFUJYT" localSheetId="5" hidden="1">{#N/A,#N/A,FALSE,"PMTABB";#N/A,#N/A,FALSE,"PMTABB"}</definedName>
    <definedName name="HFUJYT" hidden="1">{#N/A,#N/A,FALSE,"PMTABB";#N/A,#N/A,FALSE,"PMTABB"}</definedName>
    <definedName name="hgh" localSheetId="5" hidden="1">{#N/A,#N/A,FALSE,"QC REVIEW"}</definedName>
    <definedName name="hgh" hidden="1">{#N/A,#N/A,FALSE,"QC REVIEW"}</definedName>
    <definedName name="hgkh" localSheetId="5" hidden="1">{#N/A,#N/A,FALSE,"Aging Summary";#N/A,#N/A,FALSE,"Ratio Analysis";#N/A,#N/A,FALSE,"Test 120 Day Accts";#N/A,#N/A,FALSE,"Tickmarks"}</definedName>
    <definedName name="hgkh" hidden="1">{#N/A,#N/A,FALSE,"Aging Summary";#N/A,#N/A,FALSE,"Ratio Analysis";#N/A,#N/A,FALSE,"Test 120 Day Accts";#N/A,#N/A,FALSE,"Tickmarks"}</definedName>
    <definedName name="HGMYGJ" localSheetId="5" hidden="1">{#N/A,#N/A,FALSE,"OSBL"}</definedName>
    <definedName name="HGMYGJ" hidden="1">{#N/A,#N/A,FALSE,"OSBL"}</definedName>
    <definedName name="hgrth" localSheetId="5" hidden="1">{"orixcsc",#N/A,FALSE,"ORIX CSC";"orixcsc2",#N/A,FALSE,"ORIX CSC"}</definedName>
    <definedName name="hgrth" hidden="1">{"orixcsc",#N/A,FALSE,"ORIX CSC";"orixcsc2",#N/A,FALSE,"ORIX CSC"}</definedName>
    <definedName name="hgwr" localSheetId="5" hidden="1">{#N/A,#N/A,FALSE,"PGW"}</definedName>
    <definedName name="hgwr" hidden="1">{#N/A,#N/A,FALSE,"PGW"}</definedName>
    <definedName name="hgy." localSheetId="5" hidden="1">{#N/A,#N/A,FALSE,"Rig Payroll Register"}</definedName>
    <definedName name="hgy." hidden="1">{#N/A,#N/A,FALSE,"Rig Payroll Register"}</definedName>
    <definedName name="hgy._1" localSheetId="5" hidden="1">{#N/A,#N/A,FALSE,"Rig Payroll Register"}</definedName>
    <definedName name="hgy._1" hidden="1">{#N/A,#N/A,FALSE,"Rig Payroll Register"}</definedName>
    <definedName name="hgy._2" localSheetId="5" hidden="1">{#N/A,#N/A,FALSE,"Rig Payroll Register"}</definedName>
    <definedName name="hgy._2" hidden="1">{#N/A,#N/A,FALSE,"Rig Payroll Register"}</definedName>
    <definedName name="hgy._3" localSheetId="5" hidden="1">{#N/A,#N/A,FALSE,"Rig Payroll Register"}</definedName>
    <definedName name="hgy._3" hidden="1">{#N/A,#N/A,FALSE,"Rig Payroll Register"}</definedName>
    <definedName name="hh" localSheetId="5">{0.1;0;0.45;0;0;0;0;0;0.45}</definedName>
    <definedName name="hh">{0.1;0;0.45;0;0;0;0;0;0.45}</definedName>
    <definedName name="hhh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hhh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hhhhhh" localSheetId="5" hidden="1">{"Drawing&amp;Homo.result",#N/A,FALSE,"Greco Hom. and BOM"}</definedName>
    <definedName name="hhhhhh" hidden="1">{"Drawing&amp;Homo.result",#N/A,FALSE,"Greco Hom. and BOM"}</definedName>
    <definedName name="hi" localSheetId="5" hidden="1">{"Qtr Op Mgd Q2",#N/A,FALSE,"Qtr-Op (Mng)";"Qtr Op Rpt Q2",#N/A,FALSE,"Qtr-Op (Rpt)";"Operating Vs Reported",#N/A,FALSE,"Rpt-Op Inc"}</definedName>
    <definedName name="hi" hidden="1">{"Qtr Op Mgd Q2",#N/A,FALSE,"Qtr-Op (Mng)";"Qtr Op Rpt Q2",#N/A,FALSE,"Qtr-Op (Rpt)";"Operating Vs Reported",#N/A,FALSE,"Rpt-Op Inc"}</definedName>
    <definedName name="Hibh" localSheetId="5" hidden="1">{#N/A,#N/A,FALSE,"Pharm";#N/A,#N/A,FALSE,"WWCM"}</definedName>
    <definedName name="Hibh" hidden="1">{#N/A,#N/A,FALSE,"Pharm";#N/A,#N/A,FALSE,"WWCM"}</definedName>
    <definedName name="HiddenRows" hidden="1">#REF!</definedName>
    <definedName name="High" localSheetId="5" hidden="1">{#N/A,#N/A,FALSE,"Pharm";#N/A,#N/A,FALSE,"WWCM"}</definedName>
    <definedName name="High" hidden="1">{#N/A,#N/A,FALSE,"Pharm";#N/A,#N/A,FALSE,"WWCM"}</definedName>
    <definedName name="hj" localSheetId="5" hidden="1">{#N/A,#N/A,FALSE,"QC REVIEW"}</definedName>
    <definedName name="hj" hidden="1">{#N/A,#N/A,FALSE,"QC REVIEW"}</definedName>
    <definedName name="hjhjffukfuk" localSheetId="5" hidden="1">{#N/A,#N/A,FALSE,"Pharm";#N/A,#N/A,FALSE,"WWCM"}</definedName>
    <definedName name="hjhjffukfuk" hidden="1">{#N/A,#N/A,FALSE,"Pharm";#N/A,#N/A,FALSE,"WWCM"}</definedName>
    <definedName name="hjhjfkfukywrte" localSheetId="5" hidden="1">{#N/A,#N/A,FALSE,"Pharm";#N/A,#N/A,FALSE,"WWCM"}</definedName>
    <definedName name="hjhjfkfukywrte" hidden="1">{#N/A,#N/A,FALSE,"Pharm";#N/A,#N/A,FALSE,"WWCM"}</definedName>
    <definedName name="hjhjj" localSheetId="5" hidden="1">{#N/A,#N/A,FALSE,"ORIX CSC"}</definedName>
    <definedName name="hjhjj" hidden="1">{#N/A,#N/A,FALSE,"ORIX CSC"}</definedName>
    <definedName name="hjhkjkl" localSheetId="5" hidden="1">{#N/A,#N/A,FALSE,"Pharm";#N/A,#N/A,FALSE,"WWCM"}</definedName>
    <definedName name="hjhkjkl" hidden="1">{#N/A,#N/A,FALSE,"Pharm";#N/A,#N/A,FALSE,"WWCM"}</definedName>
    <definedName name="hjjjkk" localSheetId="5" hidden="1">{#N/A,#N/A,FALSE,"REPORT"}</definedName>
    <definedName name="hjjjkk" hidden="1">{#N/A,#N/A,FALSE,"REPORT"}</definedName>
    <definedName name="hjjkk" localSheetId="5" hidden="1">{#N/A,#N/A,FALSE,"Pharm";#N/A,#N/A,FALSE,"WWCM"}</definedName>
    <definedName name="hjjkk" hidden="1">{#N/A,#N/A,FALSE,"Pharm";#N/A,#N/A,FALSE,"WWCM"}</definedName>
    <definedName name="hjkfh_control" localSheetId="5" hidden="1">{"'August 2000'!$A$1:$J$101"}</definedName>
    <definedName name="hjkfh_control" hidden="1">{"'August 2000'!$A$1:$J$101"}</definedName>
    <definedName name="hjkk" localSheetId="5" hidden="1">{#N/A,#N/A,FALSE,"Pharm";#N/A,#N/A,FALSE,"WWCM"}</definedName>
    <definedName name="hjkk" hidden="1">{#N/A,#N/A,FALSE,"Pharm";#N/A,#N/A,FALSE,"WWCM"}</definedName>
    <definedName name="HKSH" localSheetId="5" hidden="1">{#N/A,#N/A,FALSE,"REPORT"}</definedName>
    <definedName name="HKSH" hidden="1">{#N/A,#N/A,FALSE,"REPORT"}</definedName>
    <definedName name="hlh" hidden="1">#REF!</definedName>
    <definedName name="HMG" localSheetId="5" hidden="1">{#N/A,#N/A,FALSE,"REPORT"}</definedName>
    <definedName name="HMG" hidden="1">{#N/A,#N/A,FALSE,"REPORT"}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oc">55000</definedName>
    <definedName name="HOPIP" localSheetId="5" hidden="1">{#N/A,#N/A,FALSE,"PMTABB";#N/A,#N/A,FALSE,"PMTABB"}</definedName>
    <definedName name="HOPIP" hidden="1">{#N/A,#N/A,FALSE,"PMTABB";#N/A,#N/A,FALSE,"PMTABB"}</definedName>
    <definedName name="HP" localSheetId="5" hidden="1">{#N/A,#N/A,TRUE,"TOTALS";#N/A,#N/A,TRUE,"ROUTES"}</definedName>
    <definedName name="HP" hidden="1">{#N/A,#N/A,TRUE,"TOTALS";#N/A,#N/A,TRUE,"ROUTES"}</definedName>
    <definedName name="hre" localSheetId="5" hidden="1">{#N/A,#N/A,FALSE,"TOWNSHIP"}</definedName>
    <definedName name="hre" hidden="1">{#N/A,#N/A,FALSE,"TOWNSHIP"}</definedName>
    <definedName name="hshfsfasjdfsjf" localSheetId="5" hidden="1">{"'STORES'!$E$2"}</definedName>
    <definedName name="hshfsfasjdfsjf" hidden="1">{"'STORES'!$E$2"}</definedName>
    <definedName name="hshhr" localSheetId="5" hidden="1">{#N/A,#N/A,TRUE,"Staffnos &amp; cost"}</definedName>
    <definedName name="hshhr" hidden="1">{#N/A,#N/A,TRUE,"Staffnos &amp; cost"}</definedName>
    <definedName name="ht" localSheetId="5">{"'Changes Log'!$A$1:$F$25"}</definedName>
    <definedName name="ht">{"'Changes Log'!$A$1:$F$25"}</definedName>
    <definedName name="htm" localSheetId="5">{"'Changes Log'!$A$1:$F$25"}</definedName>
    <definedName name="htm">{"'Changes Log'!$A$1:$F$25"}</definedName>
    <definedName name="html" localSheetId="5" hidden="1">{"'kpi2-1'!$E$4"}</definedName>
    <definedName name="html" hidden="1">{"'kpi2-1'!$E$4"}</definedName>
    <definedName name="HTML_CodePage" hidden="1">1252</definedName>
    <definedName name="HTML_Control" localSheetId="5" hidden="1">{"'kpi2-1'!$E$4"}</definedName>
    <definedName name="HTML_Control" hidden="1">{"'kpi2-1'!$E$4"}</definedName>
    <definedName name="HTML_Control_1" localSheetId="5" hidden="1">{"'August 2000'!$A$1:$J$101"}</definedName>
    <definedName name="HTML_Control_1" hidden="1">{"'August 2000'!$A$1:$J$101"}</definedName>
    <definedName name="HTML_Control_2" localSheetId="5" hidden="1">{"'August 2000'!$A$1:$J$101"}</definedName>
    <definedName name="HTML_Control_2" hidden="1">{"'August 2000'!$A$1:$J$101"}</definedName>
    <definedName name="HTML_Control_3" localSheetId="5" hidden="1">{"'Income Statement'!$D$96:$E$101"}</definedName>
    <definedName name="HTML_Control_3" hidden="1">{"'Income Statement'!$D$96:$E$101"}</definedName>
    <definedName name="HTML_Control_4" localSheetId="5" hidden="1">{"'Income Statement'!$D$96:$E$101"}</definedName>
    <definedName name="HTML_Control_4" hidden="1">{"'Income Statement'!$D$96:$E$101"}</definedName>
    <definedName name="HTML_Control_5" localSheetId="5" hidden="1">{"'Income Statement'!$D$96:$E$101"}</definedName>
    <definedName name="HTML_Control_5" hidden="1">{"'Income Statement'!$D$96:$E$101"}</definedName>
    <definedName name="HTML_Control1" localSheetId="5">{"'Changes Log'!$A$1:$F$25"}</definedName>
    <definedName name="HTML_Control1">{"'Changes Log'!$A$1:$F$25"}</definedName>
    <definedName name="HTML_control1_1" localSheetId="5" hidden="1">{"'August 2000'!$A$1:$J$101"}</definedName>
    <definedName name="HTML_control1_1" hidden="1">{"'August 2000'!$A$1:$J$101"}</definedName>
    <definedName name="HTML_control1_2" localSheetId="5" hidden="1">{"'August 2000'!$A$1:$J$101"}</definedName>
    <definedName name="HTML_control1_2" hidden="1">{"'August 2000'!$A$1:$J$101"}</definedName>
    <definedName name="HTML_ControlNew" localSheetId="5" hidden="1">{"'Leading KPI'!$A$1:$P$33","'Leading KPI'!$A$1:$P$33"}</definedName>
    <definedName name="HTML_ControlNew" hidden="1">{"'Leading KPI'!$A$1:$P$33","'Leading KPI'!$A$1:$P$33"}</definedName>
    <definedName name="HTML_Description" hidden="1">""</definedName>
    <definedName name="HTML_Email" hidden="1">""</definedName>
    <definedName name="HTML_Header" hidden="1">"Sheet1"</definedName>
    <definedName name="HTML_Header_1" hidden="1">"kpi2-1"</definedName>
    <definedName name="HTML_LastUpdate" hidden="1">"03/07/00"</definedName>
    <definedName name="HTML_LastUpdate_1" hidden="1">"03/08/2000"</definedName>
    <definedName name="HTML_LineAfter" hidden="1">FALSE</definedName>
    <definedName name="HTML_LineBefore" hidden="1">FALSE</definedName>
    <definedName name="HTML_Name" hidden="1">"Tolstoy"</definedName>
    <definedName name="HTML_Name_1" hidden="1">"STANCHART"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"C:\BACKGROUND\MyHTML1.htm"</definedName>
    <definedName name="HTML_PathFile_1" hidden="1">"C:\My Documents\MyHTML.htm"</definedName>
    <definedName name="HTML_PathFileMac">"Macintosh HD:Desktop Folder:MyHTML2.html"</definedName>
    <definedName name="HTML_PathTemplate" hidden="1">"C:\infac\pricewth\Aug99\Page06e.htm"</definedName>
    <definedName name="HTML_Title" hidden="1">"DRAWING POWER STATEMENT"</definedName>
    <definedName name="HTML_Title_1" hidden="1">"HKKPI01"</definedName>
    <definedName name="HTML1_1" hidden="1">"[FCFF3]Sheet1!$A$1:$L$34"</definedName>
    <definedName name="HTML1_10">""</definedName>
    <definedName name="HTML1_11">1</definedName>
    <definedName name="HTML1_12">"Zip 100:New_Home_Page:datafile:histret.html"</definedName>
    <definedName name="HTML1_2">1</definedName>
    <definedName name="HTML1_3">"ReturnsHistorical"</definedName>
    <definedName name="HTML1_4">"Historical Returns on Stocks, Bonds and Bills"</definedName>
    <definedName name="HTML1_5">"Ibbotson Data"</definedName>
    <definedName name="HTML1_6">-4146</definedName>
    <definedName name="HTML1_7">-4146</definedName>
    <definedName name="HTML1_8">"3/17/97"</definedName>
    <definedName name="HTML1_9">"Aswath Damodaran"</definedName>
    <definedName name="HTML1_Control" localSheetId="5" hidden="1">{"'PS-SOTM'!$A$1","'PS-SOTM'!$A$2:$M$30","'PS-SOTM'!$A$31:$A$38"}</definedName>
    <definedName name="HTML1_Control" hidden="1">{"'PS-SOTM'!$A$1","'PS-SOTM'!$A$2:$M$30","'PS-SOTM'!$A$31:$A$38"}</definedName>
    <definedName name="HTML2_10">""</definedName>
    <definedName name="HTML2_11">1</definedName>
    <definedName name="HTML2_12">"Macintosh HD:New_Home_Page:datafile:histret.html"</definedName>
    <definedName name="HTML2_2">1</definedName>
    <definedName name="HTML2_3">"Historical Returns"</definedName>
    <definedName name="HTML2_4">"Historical Returns on Stocks, Bonds and Bills"</definedName>
    <definedName name="HTML2_5">""</definedName>
    <definedName name="HTML2_6">1</definedName>
    <definedName name="HTML2_7">1</definedName>
    <definedName name="HTML2_8">"2/3/98"</definedName>
    <definedName name="HTML2_9">"Aswath Damodaran"</definedName>
    <definedName name="HTML3_10" hidden="1">"robert.schulten@corporate.ge.com"</definedName>
    <definedName name="HTML3_11" hidden="1">1</definedName>
    <definedName name="HTML3_12" hidden="1">"C:\webpage\MyHTML.htm"</definedName>
    <definedName name="HTML3_2" hidden="1">1</definedName>
    <definedName name="HTML3_3" hidden="1">"Consigned Metals Prices"</definedName>
    <definedName name="HTML3_4" hidden="1">"Consigned Metals Prices"</definedName>
    <definedName name="HTML3_5" hidden="1">"(Cents/lb)"</definedName>
    <definedName name="HTML3_6" hidden="1">-4146</definedName>
    <definedName name="HTML3_7" hidden="1">-4146</definedName>
    <definedName name="HTML3_8" hidden="1">"3/11/97"</definedName>
    <definedName name="HTML3_9" hidden="1">"Robert M. Schulten"</definedName>
    <definedName name="HTMLCount">2</definedName>
    <definedName name="htmlt" localSheetId="5">{"'Changes Log'!$A$1:$F$25"}</definedName>
    <definedName name="htmlt">{"'Changes Log'!$A$1:$F$25"}</definedName>
    <definedName name="htmm" localSheetId="5">{"'Changes Log'!$A$1:$F$25"}</definedName>
    <definedName name="htmm">{"'Changes Log'!$A$1:$F$25"}</definedName>
    <definedName name="htt" localSheetId="5">{"'Changes Log'!$A$1:$F$25"}</definedName>
    <definedName name="htt">{"'Changes Log'!$A$1:$F$25"}</definedName>
    <definedName name="htyuityuiotio" localSheetId="5" hidden="1">{#N/A,#N/A,FALSE,"REPORT"}</definedName>
    <definedName name="htyuityuiotio" hidden="1">{#N/A,#N/A,FALSE,"REPORT"}</definedName>
    <definedName name="huhu" localSheetId="5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huhu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huy" localSheetId="5" hidden="1">{"'Sheet1'!$L$16"}</definedName>
    <definedName name="huy" hidden="1">{"'Sheet1'!$L$16"}</definedName>
    <definedName name="hw" localSheetId="5" hidden="1">{#N/A,#N/A,FALSE,"SUMMARY";#N/A,#N/A,FALSE,"SUMMARY"}</definedName>
    <definedName name="hw" hidden="1">{#N/A,#N/A,FALSE,"SUMMARY";#N/A,#N/A,FALSE,"SUMMARY"}</definedName>
    <definedName name="hw_sh">#REF!</definedName>
    <definedName name="hwfac">#REF!</definedName>
    <definedName name="Hypertention" localSheetId="5" hidden="1">{#N/A,#N/A,FALSE,"Pharm";#N/A,#N/A,FALSE,"WWCM"}</definedName>
    <definedName name="Hypertention" hidden="1">{#N/A,#N/A,FALSE,"Pharm";#N/A,#N/A,FALSE,"WWCM"}</definedName>
    <definedName name="hypo" localSheetId="5" hidden="1">{#N/A,#N/A,FALSE,"Pharm";#N/A,#N/A,FALSE,"WWCM"}</definedName>
    <definedName name="hypo" hidden="1">{#N/A,#N/A,FALSE,"Pharm";#N/A,#N/A,FALSE,"WWCM"}</definedName>
    <definedName name="hyyt" localSheetId="5" hidden="1">{#N/A,#N/A,FALSE,"QC REVIEW"}</definedName>
    <definedName name="hyyt" hidden="1">{#N/A,#N/A,FALSE,"QC REVIEW"}</definedName>
    <definedName name="Iannexure" localSheetId="5" hidden="1">{#N/A,#N/A,FALSE,"Sheet7"}</definedName>
    <definedName name="Iannexure" hidden="1">{#N/A,#N/A,FALSE,"Sheet7"}</definedName>
    <definedName name="ICD" localSheetId="5" hidden="1">{"letter",#N/A,FALSE,"Letter";"amort",#N/A,FALSE,"Amort"}</definedName>
    <definedName name="ICD" hidden="1">{"letter",#N/A,FALSE,"Letter";"amort",#N/A,FALSE,"Amort"}</definedName>
    <definedName name="IDReference" hidden="1">"A1"</definedName>
    <definedName name="idx_lease">#REF!</definedName>
    <definedName name="idx_ntpc_ome">#REF!</definedName>
    <definedName name="IH" hidden="1">"c5900"</definedName>
    <definedName name="ihb" localSheetId="5" hidden="1">{#N/A,#N/A,FALSE,"Tabl. D1";#N/A,#N/A,FALSE,"Tabl. D1 b";#N/A,#N/A,FALSE,"Tabl. D2";#N/A,#N/A,FALSE,"Tabl. D2 b";#N/A,#N/A,FALSE,"Tabl. D3";#N/A,#N/A,FALSE,"Tabl. D4";#N/A,#N/A,FALSE,"Tabl. D5"}</definedName>
    <definedName name="ihb" hidden="1">{#N/A,#N/A,FALSE,"Tabl. D1";#N/A,#N/A,FALSE,"Tabl. D1 b";#N/A,#N/A,FALSE,"Tabl. D2";#N/A,#N/A,FALSE,"Tabl. D2 b";#N/A,#N/A,FALSE,"Tabl. D3";#N/A,#N/A,FALSE,"Tabl. D4";#N/A,#N/A,FALSE,"Tabl. D5"}</definedName>
    <definedName name="ii" localSheetId="5" hidden="1">{#N/A,#N/A,FALSE,"QC REVIEW"}</definedName>
    <definedName name="ii" hidden="1">{#N/A,#N/A,FALSE,"QC REVIEW"}</definedName>
    <definedName name="II_control" localSheetId="5" hidden="1">{"'August 2000'!$A$1:$J$101"}</definedName>
    <definedName name="II_control" hidden="1">{"'August 2000'!$A$1:$J$101"}</definedName>
    <definedName name="iii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iii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III_control" localSheetId="5" hidden="1">{"'August 2000'!$A$1:$J$101"}</definedName>
    <definedName name="III_control" hidden="1">{"'August 2000'!$A$1:$J$101"}</definedName>
    <definedName name="iiiii" localSheetId="5" hidden="1">{#N/A,#N/A,FALSE,"Calc";#N/A,#N/A,FALSE,"Sensitivity";#N/A,#N/A,FALSE,"LT Earn.Dil.";#N/A,#N/A,FALSE,"Dil. AVP"}</definedName>
    <definedName name="iiiii" hidden="1">{#N/A,#N/A,FALSE,"Calc";#N/A,#N/A,FALSE,"Sensitivity";#N/A,#N/A,FALSE,"LT Earn.Dil.";#N/A,#N/A,FALSE,"Dil. AVP"}</definedName>
    <definedName name="ik" localSheetId="5" hidden="1">{#N/A,#N/A,FALSE,"Calc";#N/A,#N/A,FALSE,"Sensitivity";#N/A,#N/A,FALSE,"LT Earn.Dil.";#N/A,#N/A,FALSE,"Dil. AVP"}</definedName>
    <definedName name="ik" hidden="1">{#N/A,#N/A,FALSE,"Calc";#N/A,#N/A,FALSE,"Sensitivity";#N/A,#N/A,FALSE,"LT Earn.Dil.";#N/A,#N/A,FALSE,"Dil. AVP"}</definedName>
    <definedName name="ilana" localSheetId="5" hidden="1">{#N/A,"Base 3-80-.8",FALSE,"Sheet1";#N/A,"Base 3-80-.95",FALSE,"Sheet1";#N/A,"Base 3-80-1",FALSE,"Sheet1";#N/A,"Greater 3-100-.8",FALSE,"Sheet1";#N/A,"Greater 3-100-.95",FALSE,"Sheet1";#N/A,"Greater 3-100-1",FALSE,"Sheet1";#N/A,"Greatest 3-80-.8",FALSE,"Sheet1";#N/A,"Greatest 3-80-.95",FALSE,"Sheet1";#N/A,"Greatest 3-80-1",FALSE,"Sheet1"}</definedName>
    <definedName name="ilana" hidden="1">{#N/A,"Base 3-80-.8",FALSE,"Sheet1";#N/A,"Base 3-80-.95",FALSE,"Sheet1";#N/A,"Base 3-80-1",FALSE,"Sheet1";#N/A,"Greater 3-100-.8",FALSE,"Sheet1";#N/A,"Greater 3-100-.95",FALSE,"Sheet1";#N/A,"Greater 3-100-1",FALSE,"Sheet1";#N/A,"Greatest 3-80-.8",FALSE,"Sheet1";#N/A,"Greatest 3-80-.95",FALSE,"Sheet1";#N/A,"Greatest 3-80-1",FALSE,"Sheet1"}</definedName>
    <definedName name="Im_control" localSheetId="5" hidden="1">{"'August 2000'!$A$1:$J$101"}</definedName>
    <definedName name="Im_control" hidden="1">{"'August 2000'!$A$1:$J$101"}</definedName>
    <definedName name="IncDecOfFinishedGoodsMonthDevToBud">#REF!</definedName>
    <definedName name="IncDecOfFinishedGoodsMonthDevToLE">#REF!</definedName>
    <definedName name="IncDecOfFinishedGoodsMonthLE">#REF!</definedName>
    <definedName name="IncDecOfFinishedGoodsYearActual">#REF!</definedName>
    <definedName name="IncDecOfFinishedGoodsYearBudget">#REF!</definedName>
    <definedName name="IncDecOfFinishedGoodsYearDevToBud">#REF!</definedName>
    <definedName name="IncDecOfFinishedGoodsYearDevToLY">#REF!</definedName>
    <definedName name="IncDecOfFinishedGoodsYearLY">#REF!</definedName>
    <definedName name="IncomeStatement" localSheetId="5">{0.35875,0.39124,0.421299}</definedName>
    <definedName name="IncomeStatement">{0.35875,0.39124,0.421299}</definedName>
    <definedName name="Incoterm">#REF!</definedName>
    <definedName name="INDIAN_RAYON_AND_INDUSTRIES_LIMITED">"ANNX1"</definedName>
    <definedName name="Indian_Rayon_And_Industries_Ltd.">"Normal"</definedName>
    <definedName name="inf">1.05</definedName>
    <definedName name="inflList" hidden="1">"00000000000000000000000000000000000000000000000000000000000000000000000000000000000000000000000000000000000000000000000000000000000000000000000000000000000000000000000000000000000000000000000000000000"</definedName>
    <definedName name="INPU" localSheetId="5" hidden="1">{#N/A,#N/A,FALSE,"QC REVIEW"}</definedName>
    <definedName name="INPU" hidden="1">{#N/A,#N/A,FALSE,"QC REVIEW"}</definedName>
    <definedName name="InstCap" hidden="1">#REF!,#REF!,#REF!,#REF!,#REF!,#REF!,#REF!,#REF!</definedName>
    <definedName name="instructions1" localSheetId="5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instructions1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Insurance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Insurance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INT" localSheetId="5" hidden="1">{#N/A,#N/A,FALSE,"COMP"}</definedName>
    <definedName name="INT" hidden="1">{#N/A,#N/A,FALSE,"COMP"}</definedName>
    <definedName name="INT_1" localSheetId="5" hidden="1">{#N/A,#N/A,FALSE,"COMP"}</definedName>
    <definedName name="INT_1" hidden="1">{#N/A,#N/A,FALSE,"COMP"}</definedName>
    <definedName name="INT_2" localSheetId="5" hidden="1">{#N/A,#N/A,FALSE,"COMP"}</definedName>
    <definedName name="INT_2" hidden="1">{#N/A,#N/A,FALSE,"COMP"}</definedName>
    <definedName name="Int_exp">8%</definedName>
    <definedName name="interest">#REF!</definedName>
    <definedName name="Interest_1" localSheetId="5" hidden="1">{"'debtors'!$A$1:$I$305","'debtors'!$A$1:$J$285"}</definedName>
    <definedName name="Interest_1" hidden="1">{"'debtors'!$A$1:$I$305","'debtors'!$A$1:$J$285"}</definedName>
    <definedName name="Interest_Norm_Actual">#REF!</definedName>
    <definedName name="Interest_Norm_Paste">#REF!</definedName>
    <definedName name="Interest_SL_Actual">#REF!</definedName>
    <definedName name="Interest_SL_Paste">#REF!</definedName>
    <definedName name="Interest_SUNBV_Actual">#REF!</definedName>
    <definedName name="Interest_SUNBV_Paste">#REF!</definedName>
    <definedName name="InterestExpenseMonthDevToLE">#REF!</definedName>
    <definedName name="InterestExpenseMonthLE">#REF!</definedName>
    <definedName name="InterestExpenseYearBudget">#REF!</definedName>
    <definedName name="InterestExpenseYearDevToBud">#REF!</definedName>
    <definedName name="InterestExpenseYearDevToLY">#REF!</definedName>
    <definedName name="InterestExpenseYearLY">#REF!</definedName>
    <definedName name="InterestOnWCDEviation">#REF!</definedName>
    <definedName name="InterestOnWCDEvToLE">#REF!</definedName>
    <definedName name="InterestOnWCFinanceChargesAnnualBudget">#REF!</definedName>
    <definedName name="InterestOnWCFinanceChargesPrevAnnualBudget">#REF!</definedName>
    <definedName name="InterestOnWCYTDActuals">#REF!</definedName>
    <definedName name="InterestOnWCYTDBudget">#REF!</definedName>
    <definedName name="InterestOnWCYTDDEviation">#REF!</definedName>
    <definedName name="InterestOnWCYTDDevToLY">#REF!</definedName>
    <definedName name="InterestOnWCYTDLY">#REF!</definedName>
    <definedName name="InterestWCTotalLE">#REF!</definedName>
    <definedName name="INTPAY">#REF!</definedName>
    <definedName name="InvChg" hidden="1">#REF!</definedName>
    <definedName name="inventory" localSheetId="5">{0.1;0;0.45;0;0;0;0;0;0.45}</definedName>
    <definedName name="inventory">{0.1;0;0.45;0;0;0;0;0;0.45}</definedName>
    <definedName name="InventoryMonthDevToLE">#REF!</definedName>
    <definedName name="InventoryMonthLE">#REF!</definedName>
    <definedName name="InventoryYearBudget">#REF!</definedName>
    <definedName name="InventoryYearDevToBud">#REF!</definedName>
    <definedName name="InventoryYearDevToLY">#REF!</definedName>
    <definedName name="InventoryYearLY">#REF!</definedName>
    <definedName name="Investment" localSheetId="5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Investment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InvestmentsMonthLE">#REF!</definedName>
    <definedName name="InvestmentsYearDevToBud">#REF!</definedName>
    <definedName name="InvestmentsYearDevToLY">#REF!</definedName>
    <definedName name="InvestmentsYearLY">#REF!</definedName>
    <definedName name="invpks1">#REF!</definedName>
    <definedName name="invpks2">#REF!</definedName>
    <definedName name="IP" localSheetId="5" hidden="1">{#N/A,#N/A,FALSE,"Pharm";#N/A,#N/A,FALSE,"WWCM"}</definedName>
    <definedName name="IP" hidden="1">{#N/A,#N/A,FALSE,"Pharm";#N/A,#N/A,FALSE,"WWCM"}</definedName>
    <definedName name="IPMaterialCostMonthDevToLE">#REF!</definedName>
    <definedName name="IPMaterialCostMonthLE">#REF!</definedName>
    <definedName name="IPMaterialCostYear">#REF!</definedName>
    <definedName name="IPMaterialCostYearActual">#REF!</definedName>
    <definedName name="IPMaterialCostYearBudget">#REF!</definedName>
    <definedName name="IPMaterialCostYearDevToBud">#REF!</definedName>
    <definedName name="IPMaterialCostYearDevToLY">#REF!</definedName>
    <definedName name="IPMaterialCostYearLY">#REF!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ACCOUNT_CHANGE2" hidden="1">"c1449"</definedName>
    <definedName name="IQ_ACQUIRED_BY_REPORTING_BANK_FDIC" hidden="1">"c6535"</definedName>
    <definedName name="IQ_ADDIN" hidden="1">"AUTO"</definedName>
    <definedName name="IQ_ADDITIONAL_NON_INT_INC_FDIC" hidden="1">"c6574"</definedName>
    <definedName name="IQ_ADJUSTABLE_RATE_LOANS_FDIC" hidden="1">"c6375"</definedName>
    <definedName name="IQ_AE_BR" hidden="1">"c10"</definedName>
    <definedName name="IQ_AFTER_TAX_INCOME_FDIC" hidden="1">"c6583"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MENDED_BALANCE_PREVIOUS_YR_FDIC" hidden="1">"c6499"</definedName>
    <definedName name="IQ_AMORT_EXPENSE_FDIC" hidden="1">"c6677"</definedName>
    <definedName name="IQ_AMORTIZED_COST_FDIC" hidden="1">"c6426"</definedName>
    <definedName name="IQ_AP_BR" hidden="1">"c34"</definedName>
    <definedName name="IQ_AR_BR" hidden="1">"c41"</definedName>
    <definedName name="IQ_ASSET_BACKED_FDIC" hidden="1">"c6301"</definedName>
    <definedName name="IQ_ASSET_WRITEDOWN_BR" hidden="1">"c50"</definedName>
    <definedName name="IQ_ASSET_WRITEDOWN_CF_BR" hidden="1">"c53"</definedName>
    <definedName name="IQ_ASSETS_HELD_FDIC" hidden="1">"c6305"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ROKER_REC_NO_REUT" hidden="1">"c5315"</definedName>
    <definedName name="IQ_AVG_BROKER_REC_REUT" hidden="1">"c3630"</definedName>
    <definedName name="IQ_AVG_PRICE_TARGET" hidden="1">"c82"</definedName>
    <definedName name="IQ_BALANCE_GOODS_APR_FC_UNUSED_UNUSED_UNUSED" hidden="1">"c8353"</definedName>
    <definedName name="IQ_BALANCE_GOODS_APR_UNUSED_UNUSED_UNUSED" hidden="1">"c7473"</definedName>
    <definedName name="IQ_BALANCE_GOODS_FC_UNUSED_UNUSED_UNUSED" hidden="1">"c7693"</definedName>
    <definedName name="IQ_BALANCE_GOODS_POP_FC_UNUSED_UNUSED_UNUSED" hidden="1">"c7913"</definedName>
    <definedName name="IQ_BALANCE_GOODS_POP_UNUSED_UNUSED_UNUSED" hidden="1">"c7033"</definedName>
    <definedName name="IQ_BALANCE_GOODS_UNUSED_UNUSED_UNUSED" hidden="1">"c6813"</definedName>
    <definedName name="IQ_BALANCE_GOODS_YOY_FC_UNUSED_UNUSED_UNUSED" hidden="1">"c8133"</definedName>
    <definedName name="IQ_BALANCE_GOODS_YOY_UNUSED_UNUSED_UNUSED" hidden="1">"c7253"</definedName>
    <definedName name="IQ_BALANCE_SERV_APR_FC_UNUSED_UNUSED_UNUSED" hidden="1">"c8355"</definedName>
    <definedName name="IQ_BALANCE_SERV_APR_UNUSED_UNUSED_UNUSED" hidden="1">"c7475"</definedName>
    <definedName name="IQ_BALANCE_SERV_FC_UNUSED_UNUSED_UNUSED" hidden="1">"c7695"</definedName>
    <definedName name="IQ_BALANCE_SERV_POP_FC_UNUSED_UNUSED_UNUSED" hidden="1">"c7915"</definedName>
    <definedName name="IQ_BALANCE_SERV_POP_UNUSED_UNUSED_UNUSED" hidden="1">"c7035"</definedName>
    <definedName name="IQ_BALANCE_SERV_UNUSED_UNUSED_UNUSED" hidden="1">"c6815"</definedName>
    <definedName name="IQ_BALANCE_SERV_YOY_FC_UNUSED_UNUSED_UNUSED" hidden="1">"c8135"</definedName>
    <definedName name="IQ_BALANCE_SERV_YOY_UNUSED_UNUSED_UNUSED" hidden="1">"c7255"</definedName>
    <definedName name="IQ_BALANCE_TRADE_APR_FC_UNUSED_UNUSED_UNUSED" hidden="1">"c8357"</definedName>
    <definedName name="IQ_BALANCE_TRADE_APR_UNUSED_UNUSED_UNUSED" hidden="1">"c7477"</definedName>
    <definedName name="IQ_BALANCE_TRADE_FC_UNUSED_UNUSED_UNUSED" hidden="1">"c7697"</definedName>
    <definedName name="IQ_BALANCE_TRADE_POP_FC_UNUSED_UNUSED_UNUSED" hidden="1">"c7917"</definedName>
    <definedName name="IQ_BALANCE_TRADE_POP_UNUSED_UNUSED_UNUSED" hidden="1">"c7037"</definedName>
    <definedName name="IQ_BALANCE_TRADE_UNUSED_UNUSED_UNUSED" hidden="1">"c6817"</definedName>
    <definedName name="IQ_BALANCE_TRADE_YOY_FC_UNUSED_UNUSED_UNUSED" hidden="1">"c8137"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ONDRATING_FITCH" hidden="1">"IQ_BONDRATING_FITCH"</definedName>
    <definedName name="IQ_BONDRATING_SP" hidden="1">"IQ_BONDRATING_SP"</definedName>
    <definedName name="IQ_BOOK_VALUE" hidden="1">"IQ_BOOK_VALUE"</definedName>
    <definedName name="IQ_BROKERED_DEPOSITS_FDIC" hidden="1">"c6486"</definedName>
    <definedName name="IQ_BUDGET_BALANCE_APR_FC_UNUSED_UNUSED_UNUSED" hidden="1">"c8359"</definedName>
    <definedName name="IQ_BUDGET_BALANCE_APR_UNUSED_UNUSED_UNUSED" hidden="1">"c7479"</definedName>
    <definedName name="IQ_BUDGET_BALANCE_FC_UNUSED_UNUSED_UNUSED" hidden="1">"c7699"</definedName>
    <definedName name="IQ_BUDGET_BALANCE_POP_FC_UNUSED_UNUSED_UNUSED" hidden="1">"c7919"</definedName>
    <definedName name="IQ_BUDGET_BALANCE_POP_UNUSED_UNUSED_UNUSED" hidden="1">"c7039"</definedName>
    <definedName name="IQ_BUDGET_BALANCE_UNUSED_UNUSED_UNUSED" hidden="1">"c6819"</definedName>
    <definedName name="IQ_BUDGET_BALANCE_YOY_FC_UNUSED_UNUSED_UNUSED" hidden="1">"c8139"</definedName>
    <definedName name="IQ_BUDGET_BALANCE_YOY_UNUSED_UNUSED_UNUSED" hidden="1">"c7259"</definedName>
    <definedName name="IQ_BUDGET_RECEIPTS_APR_FC_UNUSED_UNUSED_UNUSED" hidden="1">"c8361"</definedName>
    <definedName name="IQ_BUDGET_RECEIPTS_APR_UNUSED_UNUSED_UNUSED" hidden="1">"c7481"</definedName>
    <definedName name="IQ_BUDGET_RECEIPTS_FC_UNUSED_UNUSED_UNUSED" hidden="1">"c7701"</definedName>
    <definedName name="IQ_BUDGET_RECEIPTS_POP_FC_UNUSED_UNUSED_UNUSED" hidden="1">"c7921"</definedName>
    <definedName name="IQ_BUDGET_RECEIPTS_POP_UNUSED_UNUSED_UNUSED" hidden="1">"c7041"</definedName>
    <definedName name="IQ_BUDGET_RECEIPTS_UNUSED_UNUSED_UNUSED" hidden="1">"c6821"</definedName>
    <definedName name="IQ_BUDGET_RECEIPTS_YOY_FC_UNUSED_UNUSED_UNUSED" hidden="1">"c8141"</definedName>
    <definedName name="IQ_BUDGET_RECEIPTS_YOY_UNUSED_UNUSED_UNUSED" hidden="1">"c7261"</definedName>
    <definedName name="IQ_BUS_SEG_PRIMARY_GIC" hidden="1">"c15584"</definedName>
    <definedName name="IQ_BUS_SEG_PRIMARY_GIC_ABS" hidden="1">"c15572"</definedName>
    <definedName name="IQ_BUS_SEG_SECONDARY_GIC" hidden="1">"c15585"</definedName>
    <definedName name="IQ_BUS_SEG_SECONDARY_GIC_ABS" hidden="1">"c15573"</definedName>
    <definedName name="IQ_BV_ACT_OR_EST_REUT" hidden="1">"c5471"</definedName>
    <definedName name="IQ_BV_ACT_OR_EST_THOM" hidden="1">"c5308"</definedName>
    <definedName name="IQ_BV_EST_REUT" hidden="1">"c5403"</definedName>
    <definedName name="IQ_BV_EST_THOM" hidden="1">"c5147"</definedName>
    <definedName name="IQ_BV_HIGH_EST_REUT" hidden="1">"c5405"</definedName>
    <definedName name="IQ_BV_HIGH_EST_THOM" hidden="1">"c5149"</definedName>
    <definedName name="IQ_BV_LOW_EST_REUT" hidden="1">"c5406"</definedName>
    <definedName name="IQ_BV_LOW_EST_THOM" hidden="1">"c5150"</definedName>
    <definedName name="IQ_BV_MEDIAN_EST_REUT" hidden="1">"c5404"</definedName>
    <definedName name="IQ_BV_MEDIAN_EST_THOM" hidden="1">"c5148"</definedName>
    <definedName name="IQ_BV_NUM_EST_REUT" hidden="1">"c5407"</definedName>
    <definedName name="IQ_BV_NUM_EST_THOM" hidden="1">"c5151"</definedName>
    <definedName name="IQ_BV_SHARE_ACT_OR_EST_REUT" hidden="1">"c5477"</definedName>
    <definedName name="IQ_BV_SHARE_EST_REUT" hidden="1">"c5439"</definedName>
    <definedName name="IQ_BV_SHARE_HIGH_EST_REUT" hidden="1">"c5441"</definedName>
    <definedName name="IQ_BV_SHARE_LOW_EST_REUT" hidden="1">"c5442"</definedName>
    <definedName name="IQ_BV_SHARE_MEDIAN_EST_REUT" hidden="1">"c5440"</definedName>
    <definedName name="IQ_BV_SHARE_NUM_EST_REUT" hidden="1">"c5443"</definedName>
    <definedName name="IQ_BV_SHARE_STDDEV_EST_REUT" hidden="1">"c5444"</definedName>
    <definedName name="IQ_BV_STDDEV_EST_REUT" hidden="1">"c5408"</definedName>
    <definedName name="IQ_BV_STDDEV_EST_THOM" hidden="1">"c5152"</definedName>
    <definedName name="IQ_CAL_Q_EST_REUT" hidden="1">"c6800"</definedName>
    <definedName name="IQ_CAL_Y_EST_REUT" hidden="1">"c6801"</definedName>
    <definedName name="IQ_CAPEX_ACT_OR_EST_REUT" hidden="1">"c5474"</definedName>
    <definedName name="IQ_CAPEX_BR" hidden="1">"c111"</definedName>
    <definedName name="IQ_CAPEX_EST_REUT" hidden="1">"c3969"</definedName>
    <definedName name="IQ_CAPEX_HIGH_EST_REUT" hidden="1">"c3971"</definedName>
    <definedName name="IQ_CAPEX_LOW_EST_REUT" hidden="1">"c3972"</definedName>
    <definedName name="IQ_CAPEX_MEDIAN_EST_REUT" hidden="1">"c3970"</definedName>
    <definedName name="IQ_CAPEX_NUM_EST_REUT" hidden="1">"c3973"</definedName>
    <definedName name="IQ_CAPEX_STDDEV_EST_REUT" hidden="1">"c3974"</definedName>
    <definedName name="IQ_CASH_DIVIDENDS_NET_INCOME_FDIC" hidden="1">"c6738"</definedName>
    <definedName name="IQ_CASH_IN_PROCESS_FDIC" hidden="1">"c6386"</definedName>
    <definedName name="IQ_CCE_FDIC" hidden="1">"c6296"</definedName>
    <definedName name="IQ_CFPS_ACT_OR_EST_REUT" hidden="1">"c5463"</definedName>
    <definedName name="IQ_CFPS_EST_REUT" hidden="1">"c3844"</definedName>
    <definedName name="IQ_CFPS_HIGH_EST_REUT" hidden="1">"c3846"</definedName>
    <definedName name="IQ_CFPS_LOW_EST_REUT" hidden="1">"c3847"</definedName>
    <definedName name="IQ_CFPS_MEDIAN_EST_REUT" hidden="1">"c3845"</definedName>
    <definedName name="IQ_CFPS_NUM_EST_REUT" hidden="1">"c3848"</definedName>
    <definedName name="IQ_CFPS_STDDEV_EST_REUT" hidden="1">"c3849"</definedName>
    <definedName name="IQ_CH">110000</definedName>
    <definedName name="IQ_CHANGE_AP_BR" hidden="1">"c135"</definedName>
    <definedName name="IQ_CHANGE_AR_BR" hidden="1">"c142"</definedName>
    <definedName name="IQ_CHANGE_INVENT_REAL_APR_FC_UNUSED_UNUSED_UNUSED" hidden="1">"c8500"</definedName>
    <definedName name="IQ_CHANGE_INVENT_REAL_APR_UNUSED_UNUSED_UNUSED" hidden="1">"c7620"</definedName>
    <definedName name="IQ_CHANGE_INVENT_REAL_FC_UNUSED_UNUSED_UNUSED" hidden="1">"c7840"</definedName>
    <definedName name="IQ_CHANGE_INVENT_REAL_POP_FC_UNUSED_UNUSED_UNUSED" hidden="1">"c8060"</definedName>
    <definedName name="IQ_CHANGE_INVENT_REAL_POP_UNUSED_UNUSED_UNUSED" hidden="1">"c7180"</definedName>
    <definedName name="IQ_CHANGE_INVENT_REAL_UNUSED_UNUSED_UNUSED" hidden="1">"c6960"</definedName>
    <definedName name="IQ_CHANGE_INVENT_REAL_YOY_FC_UNUSED_UNUSED_UNUSED" hidden="1">"c8280"</definedName>
    <definedName name="IQ_CHANGE_INVENT_REAL_YOY_UNUSED_UNUSED_UNUSED" hidden="1">"c7400"</definedName>
    <definedName name="IQ_CHANGE_OTHER_NET_OPER_ASSETS_BR" hidden="1">"c3595"</definedName>
    <definedName name="IQ_CHANGE_OTHER_WORK_CAP_BR" hidden="1">"c154"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MO_FDIC" hidden="1">"c6406"</definedName>
    <definedName name="IQ_COLLECTION_DOMESTIC_FDIC" hidden="1">"c6387"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MORT" hidden="1">"c179"</definedName>
    <definedName name="IQ_COMMERCIAL_RE_CONSTRUCTION_LAND_DEV_FDIC" hidden="1">"c6526"</definedName>
    <definedName name="IQ_COMMERCIAL_RE_LOANS_FDIC" hidden="1">"c6312"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_APIC_BR" hidden="1">"c185"</definedName>
    <definedName name="IQ_COMMON_FDIC" hidden="1">"c6350"</definedName>
    <definedName name="IQ_COMMON_ISSUED_BR" hidden="1">"c199"</definedName>
    <definedName name="IQ_COMMON_REP_BR" hidden="1">"c208"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TRACTS_OTHER_COMMODITIES_EQUITIES._FDIC" hidden="1">"c6522"</definedName>
    <definedName name="IQ_CONTRACTS_OTHER_COMMODITIES_EQUITIES_FDIC" hidden="1">"c6522"</definedName>
    <definedName name="IQ_CONV_RATE" hidden="1">"c2192"</definedName>
    <definedName name="IQ_CONVEYED_TO_OTHERS_FDIC" hidden="1">"c6534"</definedName>
    <definedName name="IQ_CORE_CAPITAL_RATIO_FDIC" hidden="1">"c6745"</definedName>
    <definedName name="IQ_CORP_GOODS_PRICE_INDEX_APR_FC_UNUSED_UNUSED_UNUSED" hidden="1">"c8381"</definedName>
    <definedName name="IQ_CORP_GOODS_PRICE_INDEX_APR_UNUSED_UNUSED_UNUSED" hidden="1">"c7501"</definedName>
    <definedName name="IQ_CORP_GOODS_PRICE_INDEX_FC_UNUSED_UNUSED_UNUSED" hidden="1">"c7721"</definedName>
    <definedName name="IQ_CORP_GOODS_PRICE_INDEX_POP_FC_UNUSED_UNUSED_UNUSED" hidden="1">"c7941"</definedName>
    <definedName name="IQ_CORP_GOODS_PRICE_INDEX_POP_UNUSED_UNUSED_UNUSED" hidden="1">"c7061"</definedName>
    <definedName name="IQ_CORP_GOODS_PRICE_INDEX_UNUSED_UNUSED_UNUSED" hidden="1">"c6841"</definedName>
    <definedName name="IQ_CORP_GOODS_PRICE_INDEX_YOY_FC_UNUSED_UNUSED_UNUSED" hidden="1">"c8161"</definedName>
    <definedName name="IQ_CORP_GOODS_PRICE_INDEX_YOY_UNUSED_UNUSED_UNUSED" hidden="1">"c7281"</definedName>
    <definedName name="IQ_COST_OF_FUNDING_ASSETS_FDIC" hidden="1">"c6725"</definedName>
    <definedName name="IQ_CQ">5000</definedName>
    <definedName name="IQ_CREDIT_CARD_CHARGE_OFFS_FDIC" hidden="1">"c6652"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LOSS_PROVISION_NET_CHARGE_OFFS_FDIC" hidden="1">"c6734"</definedName>
    <definedName name="IQ_CURR_ACCT_BALANCE_APR_FC_UNUSED_UNUSED_UNUSED" hidden="1">"c8387"</definedName>
    <definedName name="IQ_CURR_ACCT_BALANCE_APR_UNUSED_UNUSED_UNUSED" hidden="1">"c7507"</definedName>
    <definedName name="IQ_CURR_ACCT_BALANCE_FC_UNUSED_UNUSED_UNUSED" hidden="1">"c7727"</definedName>
    <definedName name="IQ_CURR_ACCT_BALANCE_POP_FC_UNUSED_UNUSED_UNUSED" hidden="1">"c7947"</definedName>
    <definedName name="IQ_CURR_ACCT_BALANCE_POP_UNUSED_UNUSED_UNUSED" hidden="1">"c7067"</definedName>
    <definedName name="IQ_CURR_ACCT_BALANCE_UNUSED_UNUSED_UNUSED" hidden="1">"c6847"</definedName>
    <definedName name="IQ_CURR_ACCT_BALANCE_YOY_FC_UNUSED_UNUSED_UNUSED" hidden="1">"c8167"</definedName>
    <definedName name="IQ_CURR_ACCT_BALANCE_YOY_UNUSED_UNUSED_UNUSED" hidden="1">"c7287"</definedName>
    <definedName name="IQ_CURRENCY_COIN_DOMESTIC_FDIC" hidden="1">"c6388"</definedName>
    <definedName name="IQ_CURRENCY_GAIN_BR" hidden="1">"c236"</definedName>
    <definedName name="IQ_CURRENT_PORT_DEBT_BR" hidden="1">"c1567"</definedName>
    <definedName name="IQ_CY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HELD_DOMESTIC_FDIC" hidden="1">"c6340"</definedName>
    <definedName name="IQ_DEPOSITS_HELD_FOREIGN_FDIC" hidden="1">"c6341"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RIVATIVES_FDIC" hidden="1">"c6523"</definedName>
    <definedName name="IQ_DIFF_LASTCLOSE_TARGET_PRICE_REUT" hidden="1">"c5436"</definedName>
    <definedName name="IQ_DISTRIBUTABLE_CASH_EST_CIQ" hidden="1">"c4802"</definedName>
    <definedName name="IQ_DISTRIBUTABLE_CASH_HIGH_EST_CIQ" hidden="1">"c4805"</definedName>
    <definedName name="IQ_DISTRIBUTABLE_CASH_LOW_EST_CIQ" hidden="1">"c4806"</definedName>
    <definedName name="IQ_DISTRIBUTABLE_CASH_MEDIAN_EST_CIQ" hidden="1">"c4807"</definedName>
    <definedName name="IQ_DISTRIBUTABLE_CASH_NUM_EST_CIQ" hidden="1">"c4808"</definedName>
    <definedName name="IQ_DISTRIBUTABLE_CASH_SHARE_EST_CIQ" hidden="1">"c4810"</definedName>
    <definedName name="IQ_DISTRIBUTABLE_CASH_SHARE_HIGH_EST_CIQ" hidden="1">"c4813"</definedName>
    <definedName name="IQ_DISTRIBUTABLE_CASH_SHARE_LOW_EST_CIQ" hidden="1">"c4814"</definedName>
    <definedName name="IQ_DISTRIBUTABLE_CASH_SHARE_MEDIAN_EST_CIQ" hidden="1">"c4815"</definedName>
    <definedName name="IQ_DISTRIBUTABLE_CASH_SHARE_NUM_EST_CIQ" hidden="1">"c4816"</definedName>
    <definedName name="IQ_DISTRIBUTABLE_CASH_SHARE_STDDEV_EST_CIQ" hidden="1">"c4817"</definedName>
    <definedName name="IQ_DISTRIBUTABLE_CASH_STDDEV_EST_CIQ" hidden="1">"c4819"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NTM" hidden="1">700000</definedName>
    <definedName name="IQ_DPAC" hidden="1">"c2801"</definedName>
    <definedName name="IQ_DPS_ACT_OR_EST_REUT" hidden="1">"c5464"</definedName>
    <definedName name="IQ_DPS_EST_BOTTOM_UP_REUT" hidden="1">"c5501"</definedName>
    <definedName name="IQ_DPS_EST_REUT" hidden="1">"c3851"</definedName>
    <definedName name="IQ_DPS_HIGH_EST_REUT" hidden="1">"c3853"</definedName>
    <definedName name="IQ_DPS_LOW_EST_REUT" hidden="1">"c3854"</definedName>
    <definedName name="IQ_DPS_MEDIAN_EST_REUT" hidden="1">"c3852"</definedName>
    <definedName name="IQ_DPS_NUM_EST_REUT" hidden="1">"c3855"</definedName>
    <definedName name="IQ_DPS_STDDEV_EST_REUT" hidden="1">"c3856"</definedName>
    <definedName name="IQ_EARNING_ASSETS_FDIC" hidden="1">"c6360"</definedName>
    <definedName name="IQ_EARNING_ASSETS_YIELD_FDIC" hidden="1">"c6724"</definedName>
    <definedName name="IQ_EARNINGS_ANNOUNCE_DATE_REUT" hidden="1">"c5314"</definedName>
    <definedName name="IQ_EARNINGS_COVERAGE_NET_CHARGE_OFFS_FDIC" hidden="1">"c6735"</definedName>
    <definedName name="IQ_EBIT_10K" hidden="1">"IQ_EBIT_10K"</definedName>
    <definedName name="IQ_EBIT_10Q" hidden="1">"IQ_EBIT_10Q"</definedName>
    <definedName name="IQ_EBIT_10Q1" hidden="1">"IQ_EBIT_10Q1"</definedName>
    <definedName name="IQ_EBIT_ACT_OR_EST_REUT" hidden="1">"c5465"</definedName>
    <definedName name="IQ_EBIT_EST_REUT" hidden="1">"c5333"</definedName>
    <definedName name="IQ_EBIT_GROWTH_1" hidden="1">"IQ_EBIT_GROWTH_1"</definedName>
    <definedName name="IQ_EBIT_GROWTH_2" hidden="1">"IQ_EBIT_GROWTH_2"</definedName>
    <definedName name="IQ_EBIT_HIGH_EST_REUT" hidden="1">"c5335"</definedName>
    <definedName name="IQ_EBIT_LOW_EST_REUT" hidden="1">"c5336"</definedName>
    <definedName name="IQ_EBIT_MEDIAN_EST_REUT" hidden="1">"c5334"</definedName>
    <definedName name="IQ_EBIT_NUM_EST_REUT" hidden="1">"c5337"</definedName>
    <definedName name="IQ_EBIT_STDDEV_EST_REUT" hidden="1">"c5338"</definedName>
    <definedName name="IQ_EBITDA_10K" hidden="1">"IQ_EBITDA_10K"</definedName>
    <definedName name="IQ_EBITDA_10Q" hidden="1">"IQ_EBITDA_10Q"</definedName>
    <definedName name="IQ_EBITDA_10Q1" hidden="1">"IQ_EBITDA_10Q1"</definedName>
    <definedName name="IQ_EBITDA_ACT_OR_EST_REUT" hidden="1">"c5462"</definedName>
    <definedName name="IQ_EBITDA_EST_REUT" hidden="1">"c3640"</definedName>
    <definedName name="IQ_EBITDA_GROWTH_1" hidden="1">"IQ_EBITDA_GROWTH_1"</definedName>
    <definedName name="IQ_EBITDA_GROWTH_2" hidden="1">"IQ_EBITDA_GROWTH_2"</definedName>
    <definedName name="IQ_EBITDA_HIGH_EST_REUT" hidden="1">"c3642"</definedName>
    <definedName name="IQ_EBITDA_LOW_EST_REUT" hidden="1">"c3643"</definedName>
    <definedName name="IQ_EBITDA_MEDIAN_EST_REUT" hidden="1">"c3641"</definedName>
    <definedName name="IQ_EBITDA_NUM_EST_REUT" hidden="1">"c3644"</definedName>
    <definedName name="IQ_EBITDA_STDDEV_EST_REUT" hidden="1">"c3645"</definedName>
    <definedName name="IQ_EBT_BR" hidden="1">"c378"</definedName>
    <definedName name="IQ_EBT_EXCL_BR" hidden="1">"c381"</definedName>
    <definedName name="IQ_ECO_METRIC_6825_UNUSED_UNUSED_UNUSED" hidden="1">"c6825"</definedName>
    <definedName name="IQ_ECO_METRIC_6839_UNUSED_UNUSED_UNUSED" hidden="1">"c6839"</definedName>
    <definedName name="IQ_ECO_METRIC_6896_UNUSED_UNUSED_UNUSED" hidden="1">"c6896"</definedName>
    <definedName name="IQ_ECO_METRIC_6897_UNUSED_UNUSED_UNUSED" hidden="1">"c6897"</definedName>
    <definedName name="IQ_ECO_METRIC_6988_UNUSED_UNUSED_UNUSED" hidden="1">"c6988"</definedName>
    <definedName name="IQ_ECO_METRIC_7045_UNUSED_UNUSED_UNUSED" hidden="1">"c7045"</definedName>
    <definedName name="IQ_ECO_METRIC_7059_UNUSED_UNUSED_UNUSED" hidden="1">"c7059"</definedName>
    <definedName name="IQ_ECO_METRIC_7116_UNUSED_UNUSED_UNUSED" hidden="1">"c7116"</definedName>
    <definedName name="IQ_ECO_METRIC_7117_UNUSED_UNUSED_UNUSED" hidden="1">"c7117"</definedName>
    <definedName name="IQ_ECO_METRIC_7208_UNUSED_UNUSED_UNUSED" hidden="1">"c7208"</definedName>
    <definedName name="IQ_ECO_METRIC_7265_UNUSED_UNUSED_UNUSED" hidden="1">"c7265"</definedName>
    <definedName name="IQ_ECO_METRIC_7279_UNUSED_UNUSED_UNUSED" hidden="1">"c7279"</definedName>
    <definedName name="IQ_ECO_METRIC_7336_UNUSED_UNUSED_UNUSED" hidden="1">"c7336"</definedName>
    <definedName name="IQ_ECO_METRIC_7337_UNUSED_UNUSED_UNUSED" hidden="1">"c7337"</definedName>
    <definedName name="IQ_ECO_METRIC_7428_UNUSED_UNUSED_UNUSED" hidden="1">"c7428"</definedName>
    <definedName name="IQ_ECO_METRIC_7556_UNUSED_UNUSED_UNUSED" hidden="1">"c7556"</definedName>
    <definedName name="IQ_ECO_METRIC_7557_UNUSED_UNUSED_UNUSED" hidden="1">"c7557"</definedName>
    <definedName name="IQ_ECO_METRIC_7648_UNUSED_UNUSED_UNUSED" hidden="1">"c7648"</definedName>
    <definedName name="IQ_ECO_METRIC_7705_UNUSED_UNUSED_UNUSED" hidden="1">"c7705"</definedName>
    <definedName name="IQ_ECO_METRIC_7719_UNUSED_UNUSED_UNUSED" hidden="1">"c7719"</definedName>
    <definedName name="IQ_ECO_METRIC_7776_UNUSED_UNUSED_UNUSED" hidden="1">"c7776"</definedName>
    <definedName name="IQ_ECO_METRIC_7777_UNUSED_UNUSED_UNUSED" hidden="1">"c7777"</definedName>
    <definedName name="IQ_ECO_METRIC_7868_UNUSED_UNUSED_UNUSED" hidden="1">"c7868"</definedName>
    <definedName name="IQ_ECO_METRIC_7925_UNUSED_UNUSED_UNUSED" hidden="1">"c7925"</definedName>
    <definedName name="IQ_ECO_METRIC_7939_UNUSED_UNUSED_UNUSED" hidden="1">"c7939"</definedName>
    <definedName name="IQ_ECO_METRIC_7996_UNUSED_UNUSED_UNUSED" hidden="1">"c7996"</definedName>
    <definedName name="IQ_ECO_METRIC_7997_UNUSED_UNUSED_UNUSED" hidden="1">"c7997"</definedName>
    <definedName name="IQ_ECO_METRIC_8088_UNUSED_UNUSED_UNUSED" hidden="1">"c8088"</definedName>
    <definedName name="IQ_ECO_METRIC_8145_UNUSED_UNUSED_UNUSED" hidden="1">"c8145"</definedName>
    <definedName name="IQ_ECO_METRIC_8159_UNUSED_UNUSED_UNUSED" hidden="1">"c8159"</definedName>
    <definedName name="IQ_ECO_METRIC_8216_UNUSED_UNUSED_UNUSED" hidden="1">"c8216"</definedName>
    <definedName name="IQ_ECO_METRIC_8217_UNUSED_UNUSED_UNUSED" hidden="1">"c8217"</definedName>
    <definedName name="IQ_ECO_METRIC_8308_UNUSED_UNUSED_UNUSED" hidden="1">"c8308"</definedName>
    <definedName name="IQ_ECO_METRIC_8436_UNUSED_UNUSED_UNUSED" hidden="1">"c8436"</definedName>
    <definedName name="IQ_ECO_METRIC_8437_UNUSED_UNUSED_UNUSED" hidden="1">"c8437"</definedName>
    <definedName name="IQ_ECO_METRIC_8528_UNUSED_UNUSED_UNUSED" hidden="1">"c8528"</definedName>
    <definedName name="IQ_EFFICIENCY_RATIO_FDIC" hidden="1">"c6736"</definedName>
    <definedName name="IQ_EPS" hidden="1">"IQ_EPS"</definedName>
    <definedName name="IQ_EPS_10K" hidden="1">"IQ_EPS_10K"</definedName>
    <definedName name="IQ_EPS_10Q" hidden="1">"IQ_EPS_10Q"</definedName>
    <definedName name="IQ_EPS_10Q1" hidden="1">"IQ_EPS_10Q1"</definedName>
    <definedName name="IQ_EPS_ACT_OR_EST_REUT" hidden="1">"c5460"</definedName>
    <definedName name="IQ_EPS_EST_1" hidden="1">"IQ_EPS_EST_1"</definedName>
    <definedName name="IQ_EPS_EST_BOTTOM_UP_REUT" hidden="1">"c5497"</definedName>
    <definedName name="IQ_EPS_EST_REUT" hidden="1">"c5453"</definedName>
    <definedName name="IQ_EPS_GW_ACT_OR_EST_REUT" hidden="1">"c5469"</definedName>
    <definedName name="IQ_EPS_GW_EST_BOTTOM_UP_REUT" hidden="1">"c5499"</definedName>
    <definedName name="IQ_EPS_GW_EST_REUT" hidden="1">"c5389"</definedName>
    <definedName name="IQ_EPS_GW_HIGH_EST_REUT" hidden="1">"c5391"</definedName>
    <definedName name="IQ_EPS_GW_LOW_EST_REUT" hidden="1">"c5392"</definedName>
    <definedName name="IQ_EPS_GW_MEDIAN_EST_REUT" hidden="1">"c5390"</definedName>
    <definedName name="IQ_EPS_GW_NUM_EST_REUT" hidden="1">"c5393"</definedName>
    <definedName name="IQ_EPS_GW_STDDEV_EST_REUT" hidden="1">"c5394"</definedName>
    <definedName name="IQ_EPS_HIGH_EST_REUT" hidden="1">"c5454"</definedName>
    <definedName name="IQ_EPS_LOW_EST_REUT" hidden="1">"c5455"</definedName>
    <definedName name="IQ_EPS_MEDIAN_EST_REUT" hidden="1">"c5456"</definedName>
    <definedName name="IQ_EPS_NORM_EST_BOTTOM_UP_REUT" hidden="1">"c5498"</definedName>
    <definedName name="IQ_EPS_NORM_EST_REUT" hidden="1">"c5326"</definedName>
    <definedName name="IQ_EPS_NORM_HIGH_EST_REUT" hidden="1">"c5328"</definedName>
    <definedName name="IQ_EPS_NORM_LOW_EST_REUT" hidden="1">"c5329"</definedName>
    <definedName name="IQ_EPS_NORM_MEDIAN_EST_REUT" hidden="1">"c5327"</definedName>
    <definedName name="IQ_EPS_NORM_NUM_EST_REUT" hidden="1">"c5330"</definedName>
    <definedName name="IQ_EPS_NORM_STDDEV_EST_REUT" hidden="1">"c5331"</definedName>
    <definedName name="IQ_EPS_NUM_EST_REUT" hidden="1">"c5451"</definedName>
    <definedName name="IQ_EPS_REPORT_ACT_OR_EST_REUT" hidden="1">"c5470"</definedName>
    <definedName name="IQ_EPS_REPORTED_EST_BOTTOM_UP_REUT" hidden="1">"c5500"</definedName>
    <definedName name="IQ_EPS_REPORTED_EST_REUT" hidden="1">"c5396"</definedName>
    <definedName name="IQ_EPS_REPORTED_HIGH_EST_REUT" hidden="1">"c5398"</definedName>
    <definedName name="IQ_EPS_REPORTED_LOW_EST_REUT" hidden="1">"c5399"</definedName>
    <definedName name="IQ_EPS_REPORTED_MEDIAN_EST_REUT" hidden="1">"c5397"</definedName>
    <definedName name="IQ_EPS_REPORTED_NUM_EST_REUT" hidden="1">"c5400"</definedName>
    <definedName name="IQ_EPS_REPORTED_STDDEV_EST_REUT" hidden="1">"c5401"</definedName>
    <definedName name="IQ_EPS_STDDEV_EST_REUT" hidden="1">"c5452"</definedName>
    <definedName name="IQ_EQUITY_CAPITAL_ASSETS_FDIC" hidden="1">"c6744"</definedName>
    <definedName name="IQ_EQUITY_FDIC" hidden="1">"c6353"</definedName>
    <definedName name="IQ_EQUITY_SECURITIES_FDIC" hidden="1">"c6304"</definedName>
    <definedName name="IQ_EQUITY_SECURITY_EXPOSURES_FDIC" hidden="1">"c6664"</definedName>
    <definedName name="IQ_EST_ACT_BV_REUT" hidden="1">"c5409"</definedName>
    <definedName name="IQ_EST_ACT_BV_SHARE_REUT" hidden="1">"c5445"</definedName>
    <definedName name="IQ_EST_ACT_BV_THOM" hidden="1">"c5153"</definedName>
    <definedName name="IQ_EST_ACT_CAPEX_REUT" hidden="1">"c3975"</definedName>
    <definedName name="IQ_EST_ACT_CFPS_REUT" hidden="1">"c3850"</definedName>
    <definedName name="IQ_EST_ACT_DPS_REUT" hidden="1">"c3857"</definedName>
    <definedName name="IQ_EST_ACT_EBIT_REUT" hidden="1">"c5339"</definedName>
    <definedName name="IQ_EST_ACT_EBITDA_REUT" hidden="1">"c3836"</definedName>
    <definedName name="IQ_EST_ACT_EPS_GW_REUT" hidden="1">"c5395"</definedName>
    <definedName name="IQ_EST_ACT_EPS_NORM_REUT" hidden="1">"c5332"</definedName>
    <definedName name="IQ_EST_ACT_EPS_REPORTED_REUT" hidden="1">"c5402"</definedName>
    <definedName name="IQ_EST_ACT_EPS_REUT" hidden="1">"c5457"</definedName>
    <definedName name="IQ_EST_ACT_FFO_REUT" hidden="1">"c3843"</definedName>
    <definedName name="IQ_EST_ACT_FFO_THOM" hidden="1">"c4005"</definedName>
    <definedName name="IQ_EST_ACT_NAV_SHARE_REUT" hidden="1">"c5616"</definedName>
    <definedName name="IQ_EST_ACT_NET_DEBT_REUT" hidden="1">"c5446"</definedName>
    <definedName name="IQ_EST_ACT_NI_GW_REUT" hidden="1">"c5381"</definedName>
    <definedName name="IQ_EST_ACT_NI_REPORTED_REUT" hidden="1">"c5388"</definedName>
    <definedName name="IQ_EST_ACT_NI_REUT" hidden="1">"c5374"</definedName>
    <definedName name="IQ_EST_ACT_OPER_INC_REUT" hidden="1">"c5346"</definedName>
    <definedName name="IQ_EST_ACT_PRETAX_GW_INC_REUT" hidden="1">"c5360"</definedName>
    <definedName name="IQ_EST_ACT_PRETAX_INC_REUT" hidden="1">"c5353"</definedName>
    <definedName name="IQ_EST_ACT_PRETAX_REPORT_INC_REUT" hidden="1">"c5367"</definedName>
    <definedName name="IQ_EST_ACT_RETURN_ASSETS_REUT" hidden="1">"c3996"</definedName>
    <definedName name="IQ_EST_ACT_RETURN_EQUITY_REUT" hidden="1">"c3989"</definedName>
    <definedName name="IQ_EST_ACT_REV_REUT" hidden="1">"c3835"</definedName>
    <definedName name="IQ_EST_BV_DIFF_REUT" hidden="1">"c5433"</definedName>
    <definedName name="IQ_EST_BV_DIFF_THOM" hidden="1">"c5204"</definedName>
    <definedName name="IQ_EST_BV_SURPRISE_PERCENT_REUT" hidden="1">"c5434"</definedName>
    <definedName name="IQ_EST_BV_SURPRISE_PERCENT_THOM" hidden="1">"c5205"</definedName>
    <definedName name="IQ_EST_CAPEX_GROWTH_1YR_REUT" hidden="1">"c5447"</definedName>
    <definedName name="IQ_EST_CAPEX_GROWTH_2YR_REUT" hidden="1">"c5448"</definedName>
    <definedName name="IQ_EST_CAPEX_GROWTH_Q_1YR_REUT" hidden="1">"c5449"</definedName>
    <definedName name="IQ_EST_CAPEX_SEQ_GROWTH_Q_REUT" hidden="1">"c5450"</definedName>
    <definedName name="IQ_EST_CFPS_DIFF_REUT" hidden="1">"c3892"</definedName>
    <definedName name="IQ_EST_CFPS_GROWTH_1YR_REUT" hidden="1">"c3878"</definedName>
    <definedName name="IQ_EST_CFPS_GROWTH_2YR_REUT" hidden="1">"c3879"</definedName>
    <definedName name="IQ_EST_CFPS_GROWTH_Q_1YR_REUT" hidden="1">"c3880"</definedName>
    <definedName name="IQ_EST_CFPS_SEQ_GROWTH_Q_REUT" hidden="1">"c3881"</definedName>
    <definedName name="IQ_EST_CFPS_SURPRISE_PERCENT_REUT" hidden="1">"c3893"</definedName>
    <definedName name="IQ_EST_CURRENCY_REUT" hidden="1">"c5437"</definedName>
    <definedName name="IQ_EST_DATE_REUT" hidden="1">"c5438"</definedName>
    <definedName name="IQ_EST_DPS_DIFF_REUT" hidden="1">"c3894"</definedName>
    <definedName name="IQ_EST_DPS_GROWTH_1YR_REUT" hidden="1">"c3882"</definedName>
    <definedName name="IQ_EST_DPS_GROWTH_2YR_REUT" hidden="1">"c3883"</definedName>
    <definedName name="IQ_EST_DPS_GROWTH_Q_1YR_REUT" hidden="1">"c3884"</definedName>
    <definedName name="IQ_EST_DPS_SEQ_GROWTH_Q_REUT" hidden="1">"c3885"</definedName>
    <definedName name="IQ_EST_DPS_SURPRISE_PERCENT_REUT" hidden="1">"c3895"</definedName>
    <definedName name="IQ_EST_EBIT_DIFF_REUT" hidden="1">"c5413"</definedName>
    <definedName name="IQ_EST_EBIT_SURPRISE_PERCENT_REUT" hidden="1">"c5414"</definedName>
    <definedName name="IQ_EST_EBITDA_DIFF_REUT" hidden="1">"c3888"</definedName>
    <definedName name="IQ_EST_EBITDA_GROWTH_1YR_REUT" hidden="1">"c3864"</definedName>
    <definedName name="IQ_EST_EBITDA_GROWTH_2YR_REUT" hidden="1">"c3865"</definedName>
    <definedName name="IQ_EST_EBITDA_GROWTH_Q_1YR_REUT" hidden="1">"c3866"</definedName>
    <definedName name="IQ_EST_EBITDA_SEQ_GROWTH_Q_REUT" hidden="1">"c3867"</definedName>
    <definedName name="IQ_EST_EBITDA_SURPRISE_PERCENT_REUT" hidden="1">"c3889"</definedName>
    <definedName name="IQ_EST_EPS_DIFF_REUT" hidden="1">"c5458"</definedName>
    <definedName name="IQ_EST_EPS_GROWTH_1YR_REUT" hidden="1">"c3646"</definedName>
    <definedName name="IQ_EST_EPS_GROWTH_2YR_REUT" hidden="1">"c3858"</definedName>
    <definedName name="IQ_EST_EPS_GROWTH_5YR_BOTTOM_UP_REUT" hidden="1">"c5495"</definedName>
    <definedName name="IQ_EST_EPS_GROWTH_5YR_HIGH_REUT" hidden="1">"c5322"</definedName>
    <definedName name="IQ_EST_EPS_GROWTH_5YR_LOW_REUT" hidden="1">"c5323"</definedName>
    <definedName name="IQ_EST_EPS_GROWTH_5YR_MEDIAN_REUT" hidden="1">"c5321"</definedName>
    <definedName name="IQ_EST_EPS_GROWTH_5YR_NUM_REUT" hidden="1">"c5324"</definedName>
    <definedName name="IQ_EST_EPS_GROWTH_5YR_REUT" hidden="1">"c3633"</definedName>
    <definedName name="IQ_EST_EPS_GROWTH_5YR_STDDEV_REUT" hidden="1">"c5325"</definedName>
    <definedName name="IQ_EST_EPS_GROWTH_Q_1YR_REUT" hidden="1">"c5410"</definedName>
    <definedName name="IQ_EST_EPS_GW_DIFF_REUT" hidden="1">"c5429"</definedName>
    <definedName name="IQ_EST_EPS_GW_SURPRISE_PERCENT_REUT" hidden="1">"c5430"</definedName>
    <definedName name="IQ_EST_EPS_NORM_DIFF_REUT" hidden="1">"c5411"</definedName>
    <definedName name="IQ_EST_EPS_NORM_SURPRISE_PERCENT_REUT" hidden="1">"c5412"</definedName>
    <definedName name="IQ_EST_EPS_REPORT_DIFF_REUT" hidden="1">"c5431"</definedName>
    <definedName name="IQ_EST_EPS_REPORT_SURPRISE_PERCENT_REUT" hidden="1">"c5432"</definedName>
    <definedName name="IQ_EST_EPS_SEQ_GROWTH_Q_REUT" hidden="1">"c3859"</definedName>
    <definedName name="IQ_EST_EPS_SURPRISE" hidden="1">"c1635"</definedName>
    <definedName name="IQ_EST_EPS_SURPRISE_PERCENT_REUT" hidden="1">"c5459"</definedName>
    <definedName name="IQ_EST_FFO_DIFF_REUT" hidden="1">"c3890"</definedName>
    <definedName name="IQ_EST_FFO_DIFF_THOM" hidden="1">"c5186"</definedName>
    <definedName name="IQ_EST_FFO_GROWTH_1YR_REUT" hidden="1">"c3874"</definedName>
    <definedName name="IQ_EST_FFO_GROWTH_2YR_REUT" hidden="1">"c3875"</definedName>
    <definedName name="IQ_EST_FFO_GROWTH_Q_1YR_REUT" hidden="1">"c3876"</definedName>
    <definedName name="IQ_EST_FFO_SEQ_GROWTH_Q_REUT" hidden="1">"c3877"</definedName>
    <definedName name="IQ_EST_FFO_SURPRISE_PERCENT_REUT" hidden="1">"c3891"</definedName>
    <definedName name="IQ_EST_FFO_SURPRISE_PERCENT_THOM" hidden="1">"c5187"</definedName>
    <definedName name="IQ_EST_FOOTNOTE_REUT" hidden="1">"c5478"</definedName>
    <definedName name="IQ_EST_NI_DIFF_REUT" hidden="1">"c5423"</definedName>
    <definedName name="IQ_EST_NI_GW_DIFF_REUT" hidden="1">"c5425"</definedName>
    <definedName name="IQ_EST_NI_GW_SURPRISE_PERCENT_REUT" hidden="1">"c5426"</definedName>
    <definedName name="IQ_EST_NI_REPORT_DIFF_REUT" hidden="1">"c5427"</definedName>
    <definedName name="IQ_EST_NI_REPORT_SURPRISE_PERCENT_REUT" hidden="1">"c5428"</definedName>
    <definedName name="IQ_EST_NI_SURPRISE_PERCENT_REUT" hidden="1">"c5424"</definedName>
    <definedName name="IQ_EST_NUM_BUY_CIQ" hidden="1">"c3700"</definedName>
    <definedName name="IQ_EST_NUM_BUY_REUT" hidden="1">"c3869"</definedName>
    <definedName name="IQ_EST_NUM_BUY_THOM" hidden="1">"c5165"</definedName>
    <definedName name="IQ_EST_NUM_HIGH_REC_REUT" hidden="1">"c3870"</definedName>
    <definedName name="IQ_EST_NUM_HIGHEST_REC_REUT" hidden="1">"c3869"</definedName>
    <definedName name="IQ_EST_NUM_HOLD_CIQ" hidden="1">"c3702"</definedName>
    <definedName name="IQ_EST_NUM_HOLD_REUT" hidden="1">"c3871"</definedName>
    <definedName name="IQ_EST_NUM_HOLD_THOM" hidden="1">"c5167"</definedName>
    <definedName name="IQ_EST_NUM_LOW_REC_REUT" hidden="1">"c3872"</definedName>
    <definedName name="IQ_EST_NUM_LOWEST_REC_REUT" hidden="1">"c3873"</definedName>
    <definedName name="IQ_EST_NUM_NEUTRAL_REC_REUT" hidden="1">"c3871"</definedName>
    <definedName name="IQ_EST_NUM_NO_OPINION_REUT" hidden="1">"c3868"</definedName>
    <definedName name="IQ_EST_NUM_OUTPERFORM_CIQ" hidden="1">"c3701"</definedName>
    <definedName name="IQ_EST_NUM_OUTPERFORM_REUT" hidden="1">"c3870"</definedName>
    <definedName name="IQ_EST_NUM_OUTPERFORM_THOM" hidden="1">"c5166"</definedName>
    <definedName name="IQ_EST_NUM_SELL_CIQ" hidden="1">"c3704"</definedName>
    <definedName name="IQ_EST_NUM_SELL_REUT" hidden="1">"c3873"</definedName>
    <definedName name="IQ_EST_NUM_SELL_THOM" hidden="1">"c5169"</definedName>
    <definedName name="IQ_EST_NUM_UNDERPERFORM_CIQ" hidden="1">"c3703"</definedName>
    <definedName name="IQ_EST_NUM_UNDERPERFORM_REUT" hidden="1">"c3872"</definedName>
    <definedName name="IQ_EST_NUM_UNDERPERFORM_THOM" hidden="1">"c5168"</definedName>
    <definedName name="IQ_EST_OPER_INC_DIFF_REUT" hidden="1">"c5415"</definedName>
    <definedName name="IQ_EST_OPER_INC_SURPRISE_PERCENT_REUT" hidden="1">"c5416"</definedName>
    <definedName name="IQ_EST_PRE_TAX_DIFF_REUT" hidden="1">"c5417"</definedName>
    <definedName name="IQ_EST_PRE_TAX_GW_DIFF_REUT" hidden="1">"c5419"</definedName>
    <definedName name="IQ_EST_PRE_TAX_GW_SURPRISE_PERCENT_REUT" hidden="1">"c5420"</definedName>
    <definedName name="IQ_EST_PRE_TAX_REPORT_DIFF_REUT" hidden="1">"c5421"</definedName>
    <definedName name="IQ_EST_PRE_TAX_REPORT_SURPRISE_PERCENT_REUT" hidden="1">"c5422"</definedName>
    <definedName name="IQ_EST_PRE_TAX_SURPRISE_PERCENT_REUT" hidden="1">"c5418"</definedName>
    <definedName name="IQ_EST_REV_DIFF_REUT" hidden="1">"c3886"</definedName>
    <definedName name="IQ_EST_REV_GROWTH_1YR_REUT" hidden="1">"c3860"</definedName>
    <definedName name="IQ_EST_REV_GROWTH_2YR_REUT" hidden="1">"c3861"</definedName>
    <definedName name="IQ_EST_REV_GROWTH_Q_1YR_REUT" hidden="1">"c3862"</definedName>
    <definedName name="IQ_EST_REV_SEQ_GROWTH_Q_REUT" hidden="1">"c3863"</definedName>
    <definedName name="IQ_EST_REV_SURPRISE_PERCENT_REUT" hidden="1">"c3887"</definedName>
    <definedName name="IQ_ESTIMATED_ASSESSABLE_DEPOSITS_FDIC" hidden="1">"c6490"</definedName>
    <definedName name="IQ_ESTIMATED_INSURED_DEPOSITS_FDIC" hidden="1">"c6491"</definedName>
    <definedName name="IQ_EV_OVER_REVENUE_EST" hidden="1">"IQ_EV_OVER_REVENUE_EST"</definedName>
    <definedName name="IQ_EV_OVER_REVENUE_EST_1" hidden="1">"IQ_EV_OVER_REVENUE_EST_1"</definedName>
    <definedName name="IQ_EXPENSE_CODE_" hidden="1">"0"</definedName>
    <definedName name="IQ_EXPORTS_APR_FC_UNUSED_UNUSED_UNUSED" hidden="1">"c8401"</definedName>
    <definedName name="IQ_EXPORTS_APR_UNUSED_UNUSED_UNUSED" hidden="1">"c7521"</definedName>
    <definedName name="IQ_EXPORTS_FC_UNUSED_UNUSED_UNUSED" hidden="1">"c7741"</definedName>
    <definedName name="IQ_EXPORTS_GOODS_REAL_SAAR_APR_FC_UNUSED_UNUSED_UNUSED" hidden="1">"c8512"</definedName>
    <definedName name="IQ_EXPORTS_GOODS_REAL_SAAR_APR_UNUSED_UNUSED_UNUSED" hidden="1">"c7632"</definedName>
    <definedName name="IQ_EXPORTS_GOODS_REAL_SAAR_FC_UNUSED_UNUSED_UNUSED" hidden="1">"c7852"</definedName>
    <definedName name="IQ_EXPORTS_GOODS_REAL_SAAR_POP_FC_UNUSED_UNUSED_UNUSED" hidden="1">"c8072"</definedName>
    <definedName name="IQ_EXPORTS_GOODS_REAL_SAAR_POP_UNUSED_UNUSED_UNUSED" hidden="1">"c7192"</definedName>
    <definedName name="IQ_EXPORTS_GOODS_REAL_SAAR_UNUSED_UNUSED_UNUSED" hidden="1">"c6972"</definedName>
    <definedName name="IQ_EXPORTS_GOODS_REAL_SAAR_YOY_FC_UNUSED_UNUSED_UNUSED" hidden="1">"c8292"</definedName>
    <definedName name="IQ_EXPORTS_GOODS_REAL_SAAR_YOY_UNUSED_UNUSED_UNUSED" hidden="1">"c7412"</definedName>
    <definedName name="IQ_EXPORTS_POP_FC_UNUSED_UNUSED_UNUSED" hidden="1">"c7961"</definedName>
    <definedName name="IQ_EXPORTS_POP_UNUSED_UNUSED_UNUSED" hidden="1">"c7081"</definedName>
    <definedName name="IQ_EXPORTS_SERVICES_REAL_SAAR_APR_FC_UNUSED_UNUSED_UNUSED" hidden="1">"c8516"</definedName>
    <definedName name="IQ_EXPORTS_SERVICES_REAL_SAAR_APR_UNUSED_UNUSED_UNUSED" hidden="1">"c7636"</definedName>
    <definedName name="IQ_EXPORTS_SERVICES_REAL_SAAR_FC_UNUSED_UNUSED_UNUSED" hidden="1">"c7856"</definedName>
    <definedName name="IQ_EXPORTS_SERVICES_REAL_SAAR_POP_FC_UNUSED_UNUSED_UNUSED" hidden="1">"c8076"</definedName>
    <definedName name="IQ_EXPORTS_SERVICES_REAL_SAAR_POP_UNUSED_UNUSED_UNUSED" hidden="1">"c7196"</definedName>
    <definedName name="IQ_EXPORTS_SERVICES_REAL_SAAR_UNUSED_UNUSED_UNUSED" hidden="1">"c6976"</definedName>
    <definedName name="IQ_EXPORTS_SERVICES_REAL_SAAR_YOY_FC_UNUSED_UNUSED_UNUSED" hidden="1">"c8296"</definedName>
    <definedName name="IQ_EXPORTS_SERVICES_REAL_SAAR_YOY_UNUSED_UNUSED_UNUSED" hidden="1">"c7416"</definedName>
    <definedName name="IQ_EXPORTS_UNUSED_UNUSED_UNUSED" hidden="1">"c6861"</definedName>
    <definedName name="IQ_EXPORTS_YOY_FC_UNUSED_UNUSED_UNUSED" hidden="1">"c8181"</definedName>
    <definedName name="IQ_EXPORTS_YOY_UNUSED_UNUSED_UNUSED" hidden="1">"c7301"</definedName>
    <definedName name="IQ_EXTRA_ACC_ITEMS_BR" hidden="1">"c412"</definedName>
    <definedName name="IQ_EXTRAORDINARY_GAINS_FDIC" hidden="1">"c6586"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ED_FUNDS_PURCHASED_FDIC" hidden="1">"c6343"</definedName>
    <definedName name="IQ_FED_FUNDS_SOLD_FDIC" hidden="1">"c6307"</definedName>
    <definedName name="IQ_FFO_ADJ_EST_CIQ" hidden="1">"c4959"</definedName>
    <definedName name="IQ_FFO_ADJ_HIGH_EST_CIQ" hidden="1">"c4962"</definedName>
    <definedName name="IQ_FFO_ADJ_LOW_EST_CIQ" hidden="1">"c4963"</definedName>
    <definedName name="IQ_FFO_ADJ_MEDIAN_EST_CIQ" hidden="1">"c4964"</definedName>
    <definedName name="IQ_FFO_ADJ_NUM_EST_CIQ" hidden="1">"c4965"</definedName>
    <definedName name="IQ_FFO_ADJ_STDDEV_EST_CIQ" hidden="1">"c4966"</definedName>
    <definedName name="IQ_FFO_EST_CIQ" hidden="1">"c3668"</definedName>
    <definedName name="IQ_FFO_EST_REUT" hidden="1">"c3837"</definedName>
    <definedName name="IQ_FFO_EST_THOM" hidden="1">"c3999"</definedName>
    <definedName name="IQ_FFO_HIGH_EST_CIQ" hidden="1">"c3670"</definedName>
    <definedName name="IQ_FFO_HIGH_EST_REUT" hidden="1">"c3839"</definedName>
    <definedName name="IQ_FFO_HIGH_EST_THOM" hidden="1">"c4001"</definedName>
    <definedName name="IQ_FFO_LOW_EST_CIQ" hidden="1">"c3671"</definedName>
    <definedName name="IQ_FFO_LOW_EST_REUT" hidden="1">"c3840"</definedName>
    <definedName name="IQ_FFO_LOW_EST_THOM" hidden="1">"c4002"</definedName>
    <definedName name="IQ_FFO_MEDIAN_EST_CIQ" hidden="1">"c3669"</definedName>
    <definedName name="IQ_FFO_MEDIAN_EST_REUT" hidden="1">"c3838"</definedName>
    <definedName name="IQ_FFO_MEDIAN_EST_THOM" hidden="1">"c4000"</definedName>
    <definedName name="IQ_FFO_NUM_EST_CIQ" hidden="1">"c3672"</definedName>
    <definedName name="IQ_FFO_NUM_EST_REUT" hidden="1">"c3841"</definedName>
    <definedName name="IQ_FFO_NUM_EST_THOM" hidden="1">"c4003"</definedName>
    <definedName name="IQ_FFO_STDDEV_EST_CIQ" hidden="1">"c3673"</definedName>
    <definedName name="IQ_FFO_STDDEV_EST_REUT" hidden="1">"c3842"</definedName>
    <definedName name="IQ_FFO_STDDEV_EST_THOM" hidden="1">"c4004"</definedName>
    <definedName name="IQ_FH">100000</definedName>
    <definedName name="IQ_FHLB_ADVANCES_FDIC" hidden="1">"c6366"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N_DIV_CURRENT_PORT_DEBT_TOTAL" hidden="1">"c5524"</definedName>
    <definedName name="IQ_FIN_DIV_CURRENT_PORT_LEASES_TOTAL" hidden="1">"c5523"</definedName>
    <definedName name="IQ_FIN_DIV_DEBT_LT_TOTAL" hidden="1">"c5526"</definedName>
    <definedName name="IQ_FIN_DIV_LEASES_LT_TOTAL" hidden="1">"c5525"</definedName>
    <definedName name="IQ_FIN_DIV_NOTES_PAY_TOTAL" hidden="1">"c5522"</definedName>
    <definedName name="IQ_FISCAL_Q_EST_REUT" hidden="1">"c6798"</definedName>
    <definedName name="IQ_FISCAL_Y_EST_REUT" hidden="1">"c6799"</definedName>
    <definedName name="IQ_FIVE_YEAR_FIXED_AND_FLOATING_RATE_FDIC" hidden="1">"c6422"</definedName>
    <definedName name="IQ_FIVE_YEAR_MORTGAGE_PASS_THROUGHS_FDIC" hidden="1">"c6414"</definedName>
    <definedName name="IQ_FIXED_INVEST_APR_FC_UNUSED_UNUSED_UNUSED" hidden="1">"c8410"</definedName>
    <definedName name="IQ_FIXED_INVEST_APR_UNUSED_UNUSED_UNUSED" hidden="1">"c7530"</definedName>
    <definedName name="IQ_FIXED_INVEST_FC_UNUSED_UNUSED_UNUSED" hidden="1">"c7750"</definedName>
    <definedName name="IQ_FIXED_INVEST_POP_FC_UNUSED_UNUSED_UNUSED" hidden="1">"c7970"</definedName>
    <definedName name="IQ_FIXED_INVEST_POP_UNUSED_UNUSED_UNUSED" hidden="1">"c7090"</definedName>
    <definedName name="IQ_FIXED_INVEST_REAL_APR_FC_UNUSED_UNUSED_UNUSED" hidden="1">"c8518"</definedName>
    <definedName name="IQ_FIXED_INVEST_REAL_APR_UNUSED_UNUSED_UNUSED" hidden="1">"c7638"</definedName>
    <definedName name="IQ_FIXED_INVEST_REAL_FC_UNUSED_UNUSED_UNUSED" hidden="1">"c7858"</definedName>
    <definedName name="IQ_FIXED_INVEST_REAL_POP_FC_UNUSED_UNUSED_UNUSED" hidden="1">"c8078"</definedName>
    <definedName name="IQ_FIXED_INVEST_REAL_POP_UNUSED_UNUSED_UNUSED" hidden="1">"c7198"</definedName>
    <definedName name="IQ_FIXED_INVEST_REAL_UNUSED_UNUSED_UNUSED" hidden="1">"c6978"</definedName>
    <definedName name="IQ_FIXED_INVEST_REAL_YOY_FC_UNUSED_UNUSED_UNUSED" hidden="1">"c8298"</definedName>
    <definedName name="IQ_FIXED_INVEST_REAL_YOY_UNUSED_UNUSED_UNUSED" hidden="1">"c7418"</definedName>
    <definedName name="IQ_FIXED_INVEST_UNUSED_UNUSED_UNUSED" hidden="1">"c6870"</definedName>
    <definedName name="IQ_FIXED_INVEST_YOY_FC_UNUSED_UNUSED_UNUSED" hidden="1">"c8190"</definedName>
    <definedName name="IQ_FIXED_INVEST_YOY_UNUSED_UNUSED_UNUSED" hidden="1">"c7310"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OSITS_NONTRANSACTION_ACCOUNTS_FDIC" hidden="1">"c6549"</definedName>
    <definedName name="IQ_FOREIGN_DEPOSITS_TRANSACTION_ACCOUNTS_FDIC" hidden="1">"c6541"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Q">500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_CONTRACTS_FDIC" hidden="1">"c6517"</definedName>
    <definedName name="IQ_FX_CONTRACTS_SPOT_FDIC" hidden="1">"c6356"</definedName>
    <definedName name="IQ_FY">1000</definedName>
    <definedName name="IQ_FY_DATE" hidden="1">"IQ_FY_DATE"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GW_AMORT_BR" hidden="1">"c532"</definedName>
    <definedName name="IQ_GW_INTAN_AMORT_BR" hidden="1">"c1470"</definedName>
    <definedName name="IQ_GW_INTAN_AMORT_CF_BR" hidden="1">"c1473"</definedName>
    <definedName name="IQ_HELD_MATURITY_FDIC" hidden="1">"c6408"</definedName>
    <definedName name="IQ_HIGH_TARGET_PRICE_REUT" hidden="1">"c5317"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USING_COMPLETIONS_SINGLE_FAM_APR_FC_UNUSED_UNUSED_UNUSED" hidden="1">"c8422"</definedName>
    <definedName name="IQ_HOUSING_COMPLETIONS_SINGLE_FAM_APR_UNUSED_UNUSED_UNUSED" hidden="1">"c7542"</definedName>
    <definedName name="IQ_HOUSING_COMPLETIONS_SINGLE_FAM_FC_UNUSED_UNUSED_UNUSED" hidden="1">"c7762"</definedName>
    <definedName name="IQ_HOUSING_COMPLETIONS_SINGLE_FAM_POP_FC_UNUSED_UNUSED_UNUSED" hidden="1">"c7982"</definedName>
    <definedName name="IQ_HOUSING_COMPLETIONS_SINGLE_FAM_POP_UNUSED_UNUSED_UNUSED" hidden="1">"c7102"</definedName>
    <definedName name="IQ_HOUSING_COMPLETIONS_SINGLE_FAM_UNUSED_UNUSED_UNUSED" hidden="1">"c6882"</definedName>
    <definedName name="IQ_HOUSING_COMPLETIONS_SINGLE_FAM_YOY_FC_UNUSED_UNUSED_UNUSED" hidden="1">"c8202"</definedName>
    <definedName name="IQ_HOUSING_COMPLETIONS_SINGLE_FAM_YOY_UNUSED_UNUSED_UNUSED" hidden="1">"c7322"</definedName>
    <definedName name="IQ_IMPORTS_GOODS_REAL_SAAR_APR_FC_UNUSED_UNUSED_UNUSED" hidden="1">"c8523"</definedName>
    <definedName name="IQ_IMPORTS_GOODS_REAL_SAAR_APR_UNUSED_UNUSED_UNUSED" hidden="1">"c7643"</definedName>
    <definedName name="IQ_IMPORTS_GOODS_REAL_SAAR_FC_UNUSED_UNUSED_UNUSED" hidden="1">"c7863"</definedName>
    <definedName name="IQ_IMPORTS_GOODS_REAL_SAAR_POP_FC_UNUSED_UNUSED_UNUSED" hidden="1">"c8083"</definedName>
    <definedName name="IQ_IMPORTS_GOODS_REAL_SAAR_POP_UNUSED_UNUSED_UNUSED" hidden="1">"c7203"</definedName>
    <definedName name="IQ_IMPORTS_GOODS_REAL_SAAR_UNUSED_UNUSED_UNUSED" hidden="1">"c6983"</definedName>
    <definedName name="IQ_IMPORTS_GOODS_REAL_SAAR_YOY_FC_UNUSED_UNUSED_UNUSED" hidden="1">"c8303"</definedName>
    <definedName name="IQ_IMPORTS_GOODS_REAL_SAAR_YOY_UNUSED_UNUSED_UNUSED" hidden="1">"c7423"</definedName>
    <definedName name="IQ_IMPORTS_GOODS_SERVICES_APR_FC_UNUSED_UNUSED_UNUSED" hidden="1">"c8429"</definedName>
    <definedName name="IQ_IMPORTS_GOODS_SERVICES_APR_UNUSED_UNUSED_UNUSED" hidden="1">"c7549"</definedName>
    <definedName name="IQ_IMPORTS_GOODS_SERVICES_FC_UNUSED_UNUSED_UNUSED" hidden="1">"c7769"</definedName>
    <definedName name="IQ_IMPORTS_GOODS_SERVICES_POP_FC_UNUSED_UNUSED_UNUSED" hidden="1">"c7989"</definedName>
    <definedName name="IQ_IMPORTS_GOODS_SERVICES_POP_UNUSED_UNUSED_UNUSED" hidden="1">"c7109"</definedName>
    <definedName name="IQ_IMPORTS_GOODS_SERVICES_REAL_SAAR_APR_FC_UNUSED_UNUSED_UNUSED" hidden="1">"c8524"</definedName>
    <definedName name="IQ_IMPORTS_GOODS_SERVICES_REAL_SAAR_APR_UNUSED_UNUSED_UNUSED" hidden="1">"c7644"</definedName>
    <definedName name="IQ_IMPORTS_GOODS_SERVICES_REAL_SAAR_FC_UNUSED_UNUSED_UNUSED" hidden="1">"c7864"</definedName>
    <definedName name="IQ_IMPORTS_GOODS_SERVICES_REAL_SAAR_POP_FC_UNUSED_UNUSED_UNUSED" hidden="1">"c8084"</definedName>
    <definedName name="IQ_IMPORTS_GOODS_SERVICES_REAL_SAAR_POP_UNUSED_UNUSED_UNUSED" hidden="1">"c7204"</definedName>
    <definedName name="IQ_IMPORTS_GOODS_SERVICES_REAL_SAAR_UNUSED_UNUSED_UNUSED" hidden="1">"c6984"</definedName>
    <definedName name="IQ_IMPORTS_GOODS_SERVICES_REAL_SAAR_YOY_FC_UNUSED_UNUSED_UNUSED" hidden="1">"c8304"</definedName>
    <definedName name="IQ_IMPORTS_GOODS_SERVICES_REAL_SAAR_YOY_UNUSED_UNUSED_UNUSED" hidden="1">"c7424"</definedName>
    <definedName name="IQ_IMPORTS_GOODS_SERVICES_UNUSED_UNUSED_UNUSED" hidden="1">"c6889"</definedName>
    <definedName name="IQ_IMPORTS_GOODS_SERVICES_YOY_FC_UNUSED_UNUSED_UNUSED" hidden="1">"c8209"</definedName>
    <definedName name="IQ_IMPORTS_GOODS_SERVICES_YOY_UNUSED_UNUSED_UNUSED" hidden="1">"c7329"</definedName>
    <definedName name="IQ_INC_EQUITY_BR" hidden="1">"c550"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S_SETTLE_BR" hidden="1">"c572"</definedName>
    <definedName name="IQ_INSIDER_LOANS_FDIC" hidden="1">"c6365"</definedName>
    <definedName name="IQ_INSTITUTIONS_EARNINGS_GAINS_FDIC" hidden="1">"c6723"</definedName>
    <definedName name="IQ_INSURANCE_COMMISSION_FEES_FDIC" hidden="1">"c6670"</definedName>
    <definedName name="IQ_INSURANCE_UNDERWRITING_INCOME_FDIC" hidden="1">"c6671"</definedName>
    <definedName name="IQ_INT_DEMAND_NOTES_FDIC" hidden="1">"c6567"</definedName>
    <definedName name="IQ_INT_DOMESTIC_DEPOSITS_FDIC" hidden="1">"c6564"</definedName>
    <definedName name="IQ_INT_EXP_BR" hidden="1">"c586"</definedName>
    <definedName name="IQ_INT_EXP_TOTAL_FDIC" hidden="1">"c6569"</definedName>
    <definedName name="IQ_INT_FED_FUNDS_FDIC" hidden="1">"c6566"</definedName>
    <definedName name="IQ_INT_FOREIGN_DEPOSITS_FDIC" hidden="1">"c6565"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OREIGN_LOANS_FDIC" hidden="1">"c6556"</definedName>
    <definedName name="IQ_INT_INC_LEASE_RECEIVABLES_FDIC" hidden="1">"c6557"</definedName>
    <definedName name="IQ_INT_INC_OTHER_FDIC" hidden="1">"c6562"</definedName>
    <definedName name="IQ_INT_INC_SECURITIES_FDIC" hidden="1">"c6559"</definedName>
    <definedName name="IQ_INT_INC_TOTAL_FDIC" hidden="1">"c6563"</definedName>
    <definedName name="IQ_INT_INC_TRADING_ACCOUNTS_FDIC" hidden="1">"c6560"</definedName>
    <definedName name="IQ_INT_SUB_NOTES_FDIC" hidden="1">"c6568"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INC_10K" hidden="1">"IQ_INTEREST_INC_10K"</definedName>
    <definedName name="IQ_INTEREST_INC_10Q" hidden="1">"IQ_INTEREST_INC_10Q"</definedName>
    <definedName name="IQ_INTEREST_INC_10Q1" hidden="1">"IQ_INTEREST_INC_10Q1"</definedName>
    <definedName name="IQ_INTEREST_RATE_CONTRACTS_FDIC" hidden="1">"c6512"</definedName>
    <definedName name="IQ_INTEREST_RATE_EXPOSURES_FDIC" hidden="1">"c6662"</definedName>
    <definedName name="IQ_INVEST_LOANS_CF_BR" hidden="1">"c630"</definedName>
    <definedName name="IQ_INVEST_SECURITY_CF_BR" hidden="1">"c639"</definedName>
    <definedName name="IQ_INVESTMENT_BANKING_OTHER_FEES_FDIC" hidden="1">"c6666"</definedName>
    <definedName name="IQ_IRA_KEOGH_ACCOUNTS_FDIC" hidden="1">"c6496"</definedName>
    <definedName name="IQ_ISM_SERVICES_APR_FC_UNUSED_UNUSED_UNUSED" hidden="1">"c8443"</definedName>
    <definedName name="IQ_ISM_SERVICES_APR_UNUSED_UNUSED_UNUSED" hidden="1">"c7563"</definedName>
    <definedName name="IQ_ISM_SERVICES_FC_UNUSED_UNUSED_UNUSED" hidden="1">"c7783"</definedName>
    <definedName name="IQ_ISM_SERVICES_POP_FC_UNUSED_UNUSED_UNUSED" hidden="1">"c8003"</definedName>
    <definedName name="IQ_ISM_SERVICES_POP_UNUSED_UNUSED_UNUSED" hidden="1">"c7123"</definedName>
    <definedName name="IQ_ISM_SERVICES_UNUSED_UNUSED_UNUSED" hidden="1">"c6903"</definedName>
    <definedName name="IQ_ISM_SERVICES_YOY_FC_UNUSED_UNUSED_UNUSED" hidden="1">"c8223"</definedName>
    <definedName name="IQ_ISM_SERVICES_YOY_UNUSED_UNUSED_UNUSED" hidden="1">"c7343"</definedName>
    <definedName name="IQ_ISSUED_GUARANTEED_US_FDIC" hidden="1">"c6404"</definedName>
    <definedName name="IQ_LAST_EBIT_MARGIN" hidden="1">"IQ_LAST_EBIT_MARGIN"</definedName>
    <definedName name="IQ_LAST_EBITDA_MARGIN" hidden="1">"IQ_LAST_EBITDA_MARGIN"</definedName>
    <definedName name="IQ_LAST_GROSS_MARGIN" hidden="1">"IQ_LAST_GROSS_MARGIN"</definedName>
    <definedName name="IQ_LAST_NET_INC_MARGIN" hidden="1">"IQ_LAST_NET_INC_MARGIN"</definedName>
    <definedName name="IQ_LATEST" hidden="1">"1"</definedName>
    <definedName name="IQ_LATESTK" hidden="1">1000</definedName>
    <definedName name="IQ_LATESTKFR" hidden="1">"100"</definedName>
    <definedName name="IQ_LATESTQ" hidden="1">500</definedName>
    <definedName name="IQ_LATESTQFR" hidden="1">"50"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GAL_SETTLE_BR" hidden="1">"c649"</definedName>
    <definedName name="IQ_LIFE_INSURANCE_ASSETS_FDIC" hidden="1">"c6372"</definedName>
    <definedName name="IQ_LOAN_COMMITMENTS_REVOLVING_FDIC" hidden="1">"c6524"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S_AND_LEASES_HELD_FDIC" hidden="1">"c6367"</definedName>
    <definedName name="IQ_LOANS_CF_BR" hidden="1">"c661"</definedName>
    <definedName name="IQ_LOANS_DEPOSITORY_INSTITUTIONS_FDIC" hidden="1">"c6382"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SS_ALLOWANCE_LOANS_FDIC" hidden="1">"c6739"</definedName>
    <definedName name="IQ_LOW_TARGET_PRICE_REUT" hidden="1">"c5318"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>2000</definedName>
    <definedName name="IQ_LTM_DATE" hidden="1">"IQ_LTM_DATE"</definedName>
    <definedName name="IQ_LTMMONTH" hidden="1">120000</definedName>
    <definedName name="IQ_MATURITY_ONE_YEAR_LESS_FDIC" hidden="1">"c6425"</definedName>
    <definedName name="IQ_MEDIAN_NEW_HOME_SALES_APR_FC_UNUSED_UNUSED_UNUSED" hidden="1">"c8460"</definedName>
    <definedName name="IQ_MEDIAN_NEW_HOME_SALES_APR_UNUSED_UNUSED_UNUSED" hidden="1">"c7580"</definedName>
    <definedName name="IQ_MEDIAN_NEW_HOME_SALES_FC_UNUSED_UNUSED_UNUSED" hidden="1">"c7800"</definedName>
    <definedName name="IQ_MEDIAN_NEW_HOME_SALES_POP_FC_UNUSED_UNUSED_UNUSED" hidden="1">"c8020"</definedName>
    <definedName name="IQ_MEDIAN_NEW_HOME_SALES_POP_UNUSED_UNUSED_UNUSED" hidden="1">"c7140"</definedName>
    <definedName name="IQ_MEDIAN_NEW_HOME_SALES_UNUSED_UNUSED_UNUSED" hidden="1">"c6920"</definedName>
    <definedName name="IQ_MEDIAN_NEW_HOME_SALES_YOY_FC_UNUSED_UNUSED_UNUSED" hidden="1">"c8240"</definedName>
    <definedName name="IQ_MEDIAN_NEW_HOME_SALES_YOY_UNUSED_UNUSED_UNUSED" hidden="1">"c7360"</definedName>
    <definedName name="IQ_MEDIAN_TARGET_PRICE_REUT" hidden="1">"c5316"</definedName>
    <definedName name="IQ_MERGER_BR" hidden="1">"c715"</definedName>
    <definedName name="IQ_MERGER_RESTRUCTURE_BR" hidden="1">"c721"</definedName>
    <definedName name="IQ_MINORITY_INTEREST_BR" hidden="1">"c729"</definedName>
    <definedName name="IQ_MKTCAP_TOTAL_REV_FWD_REUT" hidden="1">"c4048"</definedName>
    <definedName name="IQ_MONEY_MARKET_DEPOSIT_ACCOUNTS_FDIC" hidden="1">"c6553"</definedName>
    <definedName name="IQ_MONTH">15000</definedName>
    <definedName name="IQ_MORTGAGE_BACKED_SECURITIES_FDIC" hidden="1">"c6402"</definedName>
    <definedName name="IQ_MORTGAGE_SERVICING_FDIC" hidden="1">"c6335"</definedName>
    <definedName name="IQ_MTD" hidden="1">800000</definedName>
    <definedName name="IQ_MULTIFAMILY_RESIDENTIAL_LOANS_FDIC" hidden="1">"c6311"</definedName>
    <definedName name="IQ_NAMES_REVISION_DATE_" hidden="1">44795.4465625</definedName>
    <definedName name="IQ_NAMES_REVISION_DATE__1" hidden="1">41177.6341666667</definedName>
    <definedName name="IQ_NAV_ACT_OR_EST" hidden="1">"c2225"</definedName>
    <definedName name="IQ_NAV_SHARE_ACT_OR_EST_REUT" hidden="1">"c5623"</definedName>
    <definedName name="IQ_NAV_SHARE_EST_REUT" hidden="1">"c5617"</definedName>
    <definedName name="IQ_NAV_SHARE_HIGH_EST_REUT" hidden="1">"c5620"</definedName>
    <definedName name="IQ_NAV_SHARE_LOW_EST_REUT" hidden="1">"c5621"</definedName>
    <definedName name="IQ_NAV_SHARE_MEDIAN_EST_REUT" hidden="1">"c5618"</definedName>
    <definedName name="IQ_NAV_SHARE_NUM_EST_REUT" hidden="1">"c5622"</definedName>
    <definedName name="IQ_NAV_SHARE_STDDEV_EST_REUT" hidden="1">"c5619"</definedName>
    <definedName name="IQ_NET_CHARGE_OFFS_FDIC" hidden="1">"c6641"</definedName>
    <definedName name="IQ_NET_CHARGE_OFFS_LOANS_FDIC" hidden="1">"c6751"</definedName>
    <definedName name="IQ_NET_DEBT_ACT_OR_EST_REUT" hidden="1">"c5473"</definedName>
    <definedName name="IQ_NET_DEBT_EST_REUT" hidden="1">"c3976"</definedName>
    <definedName name="IQ_NET_DEBT_HIGH_EST_REUT" hidden="1">"c3978"</definedName>
    <definedName name="IQ_NET_DEBT_ISSUED_BR" hidden="1">"c753"</definedName>
    <definedName name="IQ_NET_DEBT_LOW_EST_REUT" hidden="1">"c3979"</definedName>
    <definedName name="IQ_NET_DEBT_MEDIAN_EST_REUT" hidden="1">"c3977"</definedName>
    <definedName name="IQ_NET_DEBT_NUM_EST_REUT" hidden="1">"c3980"</definedName>
    <definedName name="IQ_NET_DEBT_STDDEV_EST_REUT" hidden="1">"c3981"</definedName>
    <definedName name="IQ_NET_INC_10K" hidden="1">"IQ_NET_INC_10K"</definedName>
    <definedName name="IQ_NET_INC_10Q" hidden="1">"IQ_NET_INC_10Q"</definedName>
    <definedName name="IQ_NET_INC_10Q1" hidden="1">"IQ_NET_INC_10Q1"</definedName>
    <definedName name="IQ_NET_INC_GROWTH_1" hidden="1">"IQ_NET_INC_GROWTH_1"</definedName>
    <definedName name="IQ_NET_INC_GROWTH_2" hidden="1">"IQ_NET_INC_GROWTH_2"</definedName>
    <definedName name="IQ_NET_INCOME_FDIC" hidden="1">"c6587"</definedName>
    <definedName name="IQ_NET_INT_INC_BNK_FDIC" hidden="1">"c6570"</definedName>
    <definedName name="IQ_NET_INT_INC_BR" hidden="1">"c765"</definedName>
    <definedName name="IQ_NET_INTEREST_MARGIN_FDIC" hidden="1">"c6726"</definedName>
    <definedName name="IQ_NET_LOANS_LEASES_CORE_DEPOSITS_FDIC" hidden="1">"c6743"</definedName>
    <definedName name="IQ_NET_LOANS_LEASES_DEPOSITS_FDIC" hidden="1">"c6742"</definedName>
    <definedName name="IQ_NET_OPERATING_INCOME_ASSETS_FDIC" hidden="1">"c6729"</definedName>
    <definedName name="IQ_NET_SECURITIZATION_INCOME_FDIC" hidden="1">"c6669"</definedName>
    <definedName name="IQ_NET_SERVICING_FEES_FDIC" hidden="1">"c6668"</definedName>
    <definedName name="IQ_NI_ACT_OR_EST_REUT" hidden="1">"c5468"</definedName>
    <definedName name="IQ_NI_EST_REUT" hidden="1">"c5368"</definedName>
    <definedName name="IQ_NI_GW_EST_REUT" hidden="1">"c5375"</definedName>
    <definedName name="IQ_NI_GW_HIGH_EST_REUT" hidden="1">"c5377"</definedName>
    <definedName name="IQ_NI_GW_LOW_EST_REUT" hidden="1">"c5378"</definedName>
    <definedName name="IQ_NI_GW_MEDIAN_EST_REUT" hidden="1">"c5376"</definedName>
    <definedName name="IQ_NI_GW_NUM_EST_REUT" hidden="1">"c5379"</definedName>
    <definedName name="IQ_NI_GW_STDDEV_EST_REUT" hidden="1">"c5380"</definedName>
    <definedName name="IQ_NI_HIGH_EST_REUT" hidden="1">"c5370"</definedName>
    <definedName name="IQ_NI_LOW_EST_REUT" hidden="1">"c5371"</definedName>
    <definedName name="IQ_NI_MEDIAN_EST_REUT" hidden="1">"c5369"</definedName>
    <definedName name="IQ_NI_NUM_EST_REUT" hidden="1">"c5372"</definedName>
    <definedName name="IQ_NI_REPORTED_EST_REUT" hidden="1">"c5382"</definedName>
    <definedName name="IQ_NI_REPORTED_HIGH_EST_REUT" hidden="1">"c5384"</definedName>
    <definedName name="IQ_NI_REPORTED_LOW_EST_REUT" hidden="1">"c5385"</definedName>
    <definedName name="IQ_NI_REPORTED_MEDIAN_EST_REUT" hidden="1">"c5383"</definedName>
    <definedName name="IQ_NI_REPORTED_NUM_EST_REUT" hidden="1">"c5386"</definedName>
    <definedName name="IQ_NI_REPORTED_STDDEV_EST_REUT" hidden="1">"c5387"</definedName>
    <definedName name="IQ_NI_STDDEV_EST_REUT" hidden="1">"c5373"</definedName>
    <definedName name="IQ_NON_INT_EXP_FDIC" hidden="1">"c6579"</definedName>
    <definedName name="IQ_NON_INT_INC_FDIC" hidden="1">"c6575"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RES_FIXED_INVEST_PRIV_APR_FC_UNUSED_UNUSED_UNUSED" hidden="1">"c8468"</definedName>
    <definedName name="IQ_NONRES_FIXED_INVEST_PRIV_APR_UNUSED_UNUSED_UNUSED" hidden="1">"c7588"</definedName>
    <definedName name="IQ_NONRES_FIXED_INVEST_PRIV_FC_UNUSED_UNUSED_UNUSED" hidden="1">"c7808"</definedName>
    <definedName name="IQ_NONRES_FIXED_INVEST_PRIV_POP_FC_UNUSED_UNUSED_UNUSED" hidden="1">"c8028"</definedName>
    <definedName name="IQ_NONRES_FIXED_INVEST_PRIV_POP_UNUSED_UNUSED_UNUSED" hidden="1">"c7148"</definedName>
    <definedName name="IQ_NONRES_FIXED_INVEST_PRIV_UNUSED_UNUSED_UNUSED" hidden="1">"c6928"</definedName>
    <definedName name="IQ_NONRES_FIXED_INVEST_PRIV_YOY_FC_UNUSED_UNUSED_UNUSED" hidden="1">"c8248"</definedName>
    <definedName name="IQ_NONRES_FIXED_INVEST_PRIV_YOY_UNUSED_UNUSED_UNUSED" hidden="1">"c7368"</definedName>
    <definedName name="IQ_NONTRANSACTION_ACCOUNTS_FDIC" hidden="1">"c6552"</definedName>
    <definedName name="IQ_NORM_EPS_ACT_OR_EST_REUT" hidden="1">"c5472"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TM">6000</definedName>
    <definedName name="IQ_NUMBER_DEPOSITS_LESS_THAN_100K_FDIC" hidden="1">"c6495"</definedName>
    <definedName name="IQ_NUMBER_DEPOSITS_MORE_THAN_100K_FDIC" hidden="1">"c6493"</definedName>
    <definedName name="IQ_OBLIGATIONS_OF_STATES_TOTAL_LOANS_FOREIGN_FDIC" hidden="1">"c6447"</definedName>
    <definedName name="IQ_OBLIGATIONS_STATES_FDIC" hidden="1">"c6431"</definedName>
    <definedName name="IQ_OG_TOTAL_OIL_PRODUCTON" hidden="1">"c2059"</definedName>
    <definedName name="IQ_OPENED55" hidden="1">1</definedName>
    <definedName name="IQ_OPER_INC_ACT_OR_EST_REUT" hidden="1">"c5466"</definedName>
    <definedName name="IQ_OPER_INC_BR" hidden="1">"c850"</definedName>
    <definedName name="IQ_OPER_INC_EST_REUT" hidden="1">"c5340"</definedName>
    <definedName name="IQ_OPER_INC_HIGH_EST_REUT" hidden="1">"c5342"</definedName>
    <definedName name="IQ_OPER_INC_LOW_EST_REUT" hidden="1">"c5343"</definedName>
    <definedName name="IQ_OPER_INC_MEDIAN_EST_REUT" hidden="1">"c5341"</definedName>
    <definedName name="IQ_OPER_INC_NUM_EST_REUT" hidden="1">"c5344"</definedName>
    <definedName name="IQ_OPER_INC_STDDEV_EST_REUT" hidden="1">"c5345"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MORT_BR" hidden="1">"c5566"</definedName>
    <definedName name="IQ_OTHER_ASSETS_BR" hidden="1">"c862"</definedName>
    <definedName name="IQ_OTHER_ASSETS_FDIC" hidden="1">"c6338"</definedName>
    <definedName name="IQ_OTHER_BORROWED_FUNDS_FDIC" hidden="1">"c6345"</definedName>
    <definedName name="IQ_OTHER_CA_SUPPL_BR" hidden="1">"c871"</definedName>
    <definedName name="IQ_OTHER_CL_SUPPL_BR" hidden="1">"c880"</definedName>
    <definedName name="IQ_OTHER_COMPREHENSIVE_INCOME_FDIC" hidden="1">"c6503"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SURANCE_FEES_FDIC" hidden="1">"c6672"</definedName>
    <definedName name="IQ_OTHER_INTAN_BR" hidden="1">"c909"</definedName>
    <definedName name="IQ_OTHER_INTANGIBLE_FDIC" hidden="1">"c6337"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IABILITIES_FDIC" hidden="1">"c6347"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LT_ASSETS_BR" hidden="1">"c948"</definedName>
    <definedName name="IQ_OTHER_MINING_REVENUE_COAL" hidden="1">"c15931"</definedName>
    <definedName name="IQ_OTHER_NON_INT_EXP_FDIC" hidden="1">"c6578"</definedName>
    <definedName name="IQ_OTHER_NON_INT_EXPENSE_FDIC" hidden="1">"c6679"</definedName>
    <definedName name="IQ_OTHER_NON_INT_INC_FDIC" hidden="1">"c6676"</definedName>
    <definedName name="IQ_OTHER_NON_OPER_EXP_BR" hidden="1">"c957"</definedName>
    <definedName name="IQ_OTHER_NON_OPER_EXP_SUPPL_BR" hidden="1">"c962"</definedName>
    <definedName name="IQ_OTHER_OFF_BS_LIAB_FDIC" hidden="1">"c6533"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_OWNED_FDIC" hidden="1">"c6330"</definedName>
    <definedName name="IQ_OTHER_REV_BR" hidden="1">"c1011"</definedName>
    <definedName name="IQ_OTHER_REV_SUPPL_BR" hidden="1">"c1016"</definedName>
    <definedName name="IQ_OTHER_SAVINGS_DEPOSITS_FDIC" hidden="1">"c6554"</definedName>
    <definedName name="IQ_OTHER_TRANSACTIONS_FDIC" hidden="1">"c6504"</definedName>
    <definedName name="IQ_OTHER_UNUSED_COMMITMENTS_FDIC" hidden="1">"c6530"</definedName>
    <definedName name="IQ_OTHER_UNUSUAL_BR" hidden="1">"c1561"</definedName>
    <definedName name="IQ_OTHER_UNUSUAL_SUPPL_BR" hidden="1">"c1496"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PARTICIPATION_POOLS_RESIDENTIAL_MORTGAGES_FDIC" hidden="1">"c6403"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C_WRITTEN" hidden="1">"c1027"</definedName>
    <definedName name="IQ_PE_EXCL_FWD_REUT" hidden="1">"c4049"</definedName>
    <definedName name="IQ_PEG_FWD_REUT" hidden="1">"c4052"</definedName>
    <definedName name="IQ_PERCENT_CHANGE_EST_5YR_GROWTH_RATE_12MONTHS_REUT" hidden="1">"c3959"</definedName>
    <definedName name="IQ_PERCENT_CHANGE_EST_5YR_GROWTH_RATE_18MONTHS_REUT" hidden="1">"c3960"</definedName>
    <definedName name="IQ_PERCENT_CHANGE_EST_5YR_GROWTH_RATE_3MONTHS_REUT" hidden="1">"c3956"</definedName>
    <definedName name="IQ_PERCENT_CHANGE_EST_5YR_GROWTH_RATE_6MONTHS_REUT" hidden="1">"c3957"</definedName>
    <definedName name="IQ_PERCENT_CHANGE_EST_5YR_GROWTH_RATE_9MONTHS_REUT" hidden="1">"c3958"</definedName>
    <definedName name="IQ_PERCENT_CHANGE_EST_5YR_GROWTH_RATE_DAY_REUT" hidden="1">"c3954"</definedName>
    <definedName name="IQ_PERCENT_CHANGE_EST_5YR_GROWTH_RATE_MONTH_REUT" hidden="1">"c3955"</definedName>
    <definedName name="IQ_PERCENT_CHANGE_EST_5YR_GROWTH_RATE_WEEK_REUT" hidden="1">"c5435"</definedName>
    <definedName name="IQ_PERCENT_CHANGE_EST_CFPS_12MONTHS_REUT" hidden="1">"c3924"</definedName>
    <definedName name="IQ_PERCENT_CHANGE_EST_CFPS_18MONTHS_REUT" hidden="1">"c3925"</definedName>
    <definedName name="IQ_PERCENT_CHANGE_EST_CFPS_3MONTHS_REUT" hidden="1">"c3921"</definedName>
    <definedName name="IQ_PERCENT_CHANGE_EST_CFPS_6MONTHS_REUT" hidden="1">"c3922"</definedName>
    <definedName name="IQ_PERCENT_CHANGE_EST_CFPS_9MONTHS_REUT" hidden="1">"c3923"</definedName>
    <definedName name="IQ_PERCENT_CHANGE_EST_CFPS_DAY_REUT" hidden="1">"c3919"</definedName>
    <definedName name="IQ_PERCENT_CHANGE_EST_CFPS_MONTH_REUT" hidden="1">"c3920"</definedName>
    <definedName name="IQ_PERCENT_CHANGE_EST_CFPS_WEEK_REUT" hidden="1">"c3962"</definedName>
    <definedName name="IQ_PERCENT_CHANGE_EST_DPS_12MONTHS_REUT" hidden="1">"c3931"</definedName>
    <definedName name="IQ_PERCENT_CHANGE_EST_DPS_18MONTHS_REUT" hidden="1">"c3932"</definedName>
    <definedName name="IQ_PERCENT_CHANGE_EST_DPS_3MONTHS_REUT" hidden="1">"c3928"</definedName>
    <definedName name="IQ_PERCENT_CHANGE_EST_DPS_6MONTHS_REUT" hidden="1">"c3929"</definedName>
    <definedName name="IQ_PERCENT_CHANGE_EST_DPS_9MONTHS_REUT" hidden="1">"c3930"</definedName>
    <definedName name="IQ_PERCENT_CHANGE_EST_DPS_DAY_REUT" hidden="1">"c3926"</definedName>
    <definedName name="IQ_PERCENT_CHANGE_EST_DPS_MONTH_REUT" hidden="1">"c3927"</definedName>
    <definedName name="IQ_PERCENT_CHANGE_EST_DPS_WEEK_REUT" hidden="1">"c3963"</definedName>
    <definedName name="IQ_PERCENT_CHANGE_EST_EBITDA_12MONTHS_REUT" hidden="1">"c3917"</definedName>
    <definedName name="IQ_PERCENT_CHANGE_EST_EBITDA_18MONTHS_REUT" hidden="1">"c3918"</definedName>
    <definedName name="IQ_PERCENT_CHANGE_EST_EBITDA_3MONTHS_REUT" hidden="1">"c3914"</definedName>
    <definedName name="IQ_PERCENT_CHANGE_EST_EBITDA_6MONTHS_REUT" hidden="1">"c3915"</definedName>
    <definedName name="IQ_PERCENT_CHANGE_EST_EBITDA_9MONTHS_REUT" hidden="1">"c3916"</definedName>
    <definedName name="IQ_PERCENT_CHANGE_EST_EBITDA_DAY_REUT" hidden="1">"c3912"</definedName>
    <definedName name="IQ_PERCENT_CHANGE_EST_EBITDA_MONTH_REUT" hidden="1">"c3913"</definedName>
    <definedName name="IQ_PERCENT_CHANGE_EST_EBITDA_WEEK_REUT" hidden="1">"c3961"</definedName>
    <definedName name="IQ_PERCENT_CHANGE_EST_EPS_12MONTHS_REUT" hidden="1">"c3902"</definedName>
    <definedName name="IQ_PERCENT_CHANGE_EST_EPS_18MONTHS_REUT" hidden="1">"c3903"</definedName>
    <definedName name="IQ_PERCENT_CHANGE_EST_EPS_3MONTHS_REUT" hidden="1">"c3899"</definedName>
    <definedName name="IQ_PERCENT_CHANGE_EST_EPS_6MONTHS_REUT" hidden="1">"c3900"</definedName>
    <definedName name="IQ_PERCENT_CHANGE_EST_EPS_9MONTHS_REUT" hidden="1">"c3901"</definedName>
    <definedName name="IQ_PERCENT_CHANGE_EST_EPS_DAY_REUT" hidden="1">"c3896"</definedName>
    <definedName name="IQ_PERCENT_CHANGE_EST_EPS_MONTH_REUT" hidden="1">"c3898"</definedName>
    <definedName name="IQ_PERCENT_CHANGE_EST_EPS_WEEK_REUT" hidden="1">"c3897"</definedName>
    <definedName name="IQ_PERCENT_CHANGE_EST_FFO_12MONTHS" hidden="1">"c1828"</definedName>
    <definedName name="IQ_PERCENT_CHANGE_EST_FFO_12MONTHS_CIQ" hidden="1">"c3769"</definedName>
    <definedName name="IQ_PERCENT_CHANGE_EST_FFO_12MONTHS_REUT" hidden="1">"c3938"</definedName>
    <definedName name="IQ_PERCENT_CHANGE_EST_FFO_12MONTHS_THOM" hidden="1">"c5248"</definedName>
    <definedName name="IQ_PERCENT_CHANGE_EST_FFO_18MONTHS" hidden="1">"c1829"</definedName>
    <definedName name="IQ_PERCENT_CHANGE_EST_FFO_18MONTHS_CIQ" hidden="1">"c3770"</definedName>
    <definedName name="IQ_PERCENT_CHANGE_EST_FFO_18MONTHS_REUT" hidden="1">"c3939"</definedName>
    <definedName name="IQ_PERCENT_CHANGE_EST_FFO_18MONTHS_THOM" hidden="1">"c5249"</definedName>
    <definedName name="IQ_PERCENT_CHANGE_EST_FFO_3MONTHS" hidden="1">"c1825"</definedName>
    <definedName name="IQ_PERCENT_CHANGE_EST_FFO_3MONTHS_CIQ" hidden="1">"c3766"</definedName>
    <definedName name="IQ_PERCENT_CHANGE_EST_FFO_3MONTHS_REUT" hidden="1">"c3935"</definedName>
    <definedName name="IQ_PERCENT_CHANGE_EST_FFO_3MONTHS_THOM" hidden="1">"c5245"</definedName>
    <definedName name="IQ_PERCENT_CHANGE_EST_FFO_6MONTHS" hidden="1">"c1826"</definedName>
    <definedName name="IQ_PERCENT_CHANGE_EST_FFO_6MONTHS_CIQ" hidden="1">"c3767"</definedName>
    <definedName name="IQ_PERCENT_CHANGE_EST_FFO_6MONTHS_REUT" hidden="1">"c3936"</definedName>
    <definedName name="IQ_PERCENT_CHANGE_EST_FFO_6MONTHS_THOM" hidden="1">"c5246"</definedName>
    <definedName name="IQ_PERCENT_CHANGE_EST_FFO_9MONTHS" hidden="1">"c1827"</definedName>
    <definedName name="IQ_PERCENT_CHANGE_EST_FFO_9MONTHS_CIQ" hidden="1">"c3768"</definedName>
    <definedName name="IQ_PERCENT_CHANGE_EST_FFO_9MONTHS_REUT" hidden="1">"c3937"</definedName>
    <definedName name="IQ_PERCENT_CHANGE_EST_FFO_9MONTHS_THOM" hidden="1">"c5247"</definedName>
    <definedName name="IQ_PERCENT_CHANGE_EST_FFO_DAY" hidden="1">"c1822"</definedName>
    <definedName name="IQ_PERCENT_CHANGE_EST_FFO_DAY_CIQ" hidden="1">"c3764"</definedName>
    <definedName name="IQ_PERCENT_CHANGE_EST_FFO_DAY_REUT" hidden="1">"c3933"</definedName>
    <definedName name="IQ_PERCENT_CHANGE_EST_FFO_DAY_THOM" hidden="1">"c5243"</definedName>
    <definedName name="IQ_PERCENT_CHANGE_EST_FFO_MONTH" hidden="1">"c1824"</definedName>
    <definedName name="IQ_PERCENT_CHANGE_EST_FFO_MONTH_CIQ" hidden="1">"c3765"</definedName>
    <definedName name="IQ_PERCENT_CHANGE_EST_FFO_MONTH_REUT" hidden="1">"c3934"</definedName>
    <definedName name="IQ_PERCENT_CHANGE_EST_FFO_MONTH_THOM" hidden="1">"c5244"</definedName>
    <definedName name="IQ_PERCENT_CHANGE_EST_FFO_WEEK" hidden="1">"c1823"</definedName>
    <definedName name="IQ_PERCENT_CHANGE_EST_FFO_WEEK_CIQ" hidden="1">"c3795"</definedName>
    <definedName name="IQ_PERCENT_CHANGE_EST_FFO_WEEK_REUT" hidden="1">"c3964"</definedName>
    <definedName name="IQ_PERCENT_CHANGE_EST_FFO_WEEK_THOM" hidden="1">"c5274"</definedName>
    <definedName name="IQ_PERCENT_CHANGE_EST_PRICE_TARGET_12MONTHS_REUT" hidden="1">"c3952"</definedName>
    <definedName name="IQ_PERCENT_CHANGE_EST_PRICE_TARGET_18MONTHS_REUT" hidden="1">"c3953"</definedName>
    <definedName name="IQ_PERCENT_CHANGE_EST_PRICE_TARGET_3MONTHS_REUT" hidden="1">"c3949"</definedName>
    <definedName name="IQ_PERCENT_CHANGE_EST_PRICE_TARGET_6MONTHS_REUT" hidden="1">"c3950"</definedName>
    <definedName name="IQ_PERCENT_CHANGE_EST_PRICE_TARGET_9MONTHS_REUT" hidden="1">"c3951"</definedName>
    <definedName name="IQ_PERCENT_CHANGE_EST_PRICE_TARGET_DAY_REUT" hidden="1">"c3947"</definedName>
    <definedName name="IQ_PERCENT_CHANGE_EST_PRICE_TARGET_MONTH_REUT" hidden="1">"c3948"</definedName>
    <definedName name="IQ_PERCENT_CHANGE_EST_PRICE_TARGET_WEEK_REUT" hidden="1">"c3967"</definedName>
    <definedName name="IQ_PERCENT_CHANGE_EST_RECO_12MONTHS_REUT" hidden="1">"c3945"</definedName>
    <definedName name="IQ_PERCENT_CHANGE_EST_RECO_18MONTHS_REUT" hidden="1">"c3946"</definedName>
    <definedName name="IQ_PERCENT_CHANGE_EST_RECO_3MONTHS_REUT" hidden="1">"c3942"</definedName>
    <definedName name="IQ_PERCENT_CHANGE_EST_RECO_6MONTHS_REUT" hidden="1">"c3943"</definedName>
    <definedName name="IQ_PERCENT_CHANGE_EST_RECO_9MONTHS_REUT" hidden="1">"c3944"</definedName>
    <definedName name="IQ_PERCENT_CHANGE_EST_RECO_DAY_REUT" hidden="1">"c3940"</definedName>
    <definedName name="IQ_PERCENT_CHANGE_EST_RECO_MONTH_REUT" hidden="1">"c3941"</definedName>
    <definedName name="IQ_PERCENT_CHANGE_EST_RECO_WEEK_REUT" hidden="1">"c3966"</definedName>
    <definedName name="IQ_PERCENT_CHANGE_EST_REV_12MONTHS_REUT" hidden="1">"c3910"</definedName>
    <definedName name="IQ_PERCENT_CHANGE_EST_REV_18MONTHS_REUT" hidden="1">"c3911"</definedName>
    <definedName name="IQ_PERCENT_CHANGE_EST_REV_3MONTHS_REUT" hidden="1">"c3907"</definedName>
    <definedName name="IQ_PERCENT_CHANGE_EST_REV_6MONTHS_REUT" hidden="1">"c3908"</definedName>
    <definedName name="IQ_PERCENT_CHANGE_EST_REV_9MONTHS_REUT" hidden="1">"c3909"</definedName>
    <definedName name="IQ_PERCENT_CHANGE_EST_REV_DAY_REUT" hidden="1">"c3904"</definedName>
    <definedName name="IQ_PERCENT_CHANGE_EST_REV_MONTH_REUT" hidden="1">"c3906"</definedName>
    <definedName name="IQ_PERCENT_CHANGE_EST_REV_WEEK_REUT" hidden="1">"c3905"</definedName>
    <definedName name="IQ_PERCENT_INSURED_FDIC" hidden="1">"c6374"</definedName>
    <definedName name="IQ_PERIODDATE_FDIC" hidden="1">"c13646"</definedName>
    <definedName name="IQ_PLEDGED_SECURITIES_FDIC" hidden="1">"c6401"</definedName>
    <definedName name="IQ_POTENTIAL_UPSIDE_REUT" hidden="1">"c3968"</definedName>
    <definedName name="IQ_PRE_TAX_ACT_OR_EST_REUT" hidden="1">"c5467"</definedName>
    <definedName name="IQ_PRE_TAX_INCOME_FDIC" hidden="1">"c6581"</definedName>
    <definedName name="IQ_PREF_ISSUED_BR" hidden="1">"c1047"</definedName>
    <definedName name="IQ_PREF_OTHER_BR" hidden="1">"c1055"</definedName>
    <definedName name="IQ_PREF_REP_BR" hidden="1">"c1062"</definedName>
    <definedName name="IQ_PREFERRED_FDIC" hidden="1">"c6349"</definedName>
    <definedName name="IQ_PREMISES_EQUIPMENT_FDIC" hidden="1">"c6577"</definedName>
    <definedName name="IQ_PRETAX_GW_INC_EST_REUT" hidden="1">"c5354"</definedName>
    <definedName name="IQ_PRETAX_GW_INC_HIGH_EST_REUT" hidden="1">"c5356"</definedName>
    <definedName name="IQ_PRETAX_GW_INC_LOW_EST_REUT" hidden="1">"c5357"</definedName>
    <definedName name="IQ_PRETAX_GW_INC_MEDIAN_EST_REUT" hidden="1">"c5355"</definedName>
    <definedName name="IQ_PRETAX_GW_INC_NUM_EST_REUT" hidden="1">"c5358"</definedName>
    <definedName name="IQ_PRETAX_GW_INC_STDDEV_EST_REUT" hidden="1">"c5359"</definedName>
    <definedName name="IQ_PRETAX_INC" hidden="1">"IQ_PRETAX_INC"</definedName>
    <definedName name="IQ_PRETAX_INC_10K" hidden="1">"IQ_PRETAX_INC_10K"</definedName>
    <definedName name="IQ_PRETAX_INC_10Q" hidden="1">"IQ_PRETAX_INC_10Q"</definedName>
    <definedName name="IQ_PRETAX_INC_10Q1" hidden="1">"IQ_PRETAX_INC_10Q1"</definedName>
    <definedName name="IQ_PRETAX_INC_EST_REUT" hidden="1">"c5347"</definedName>
    <definedName name="IQ_PRETAX_INC_HIGH_EST_REUT" hidden="1">"c5349"</definedName>
    <definedName name="IQ_PRETAX_INC_LOW_EST_REUT" hidden="1">"c5350"</definedName>
    <definedName name="IQ_PRETAX_INC_MEDIAN_EST_REUT" hidden="1">"c5348"</definedName>
    <definedName name="IQ_PRETAX_INC_NUM_EST_REUT" hidden="1">"c5351"</definedName>
    <definedName name="IQ_PRETAX_INC_STDDEV_EST_REUT" hidden="1">"c5352"</definedName>
    <definedName name="IQ_PRETAX_REPORT_INC_EST_REUT" hidden="1">"c5361"</definedName>
    <definedName name="IQ_PRETAX_REPORT_INC_HIGH_EST_REUT" hidden="1">"c5363"</definedName>
    <definedName name="IQ_PRETAX_REPORT_INC_LOW_EST_REUT" hidden="1">"c5364"</definedName>
    <definedName name="IQ_PRETAX_REPORT_INC_MEDIAN_EST_REUT" hidden="1">"c5362"</definedName>
    <definedName name="IQ_PRETAX_REPORT_INC_NUM_EST_REUT" hidden="1">"c5365"</definedName>
    <definedName name="IQ_PRETAX_REPORT_INC_STDDEV_EST_REUT" hidden="1">"c5366"</definedName>
    <definedName name="IQ_PRETAX_RETURN_ASSETS_FDIC" hidden="1">"c6731"</definedName>
    <definedName name="IQ_PRICE_CFPS_FWD_REUT" hidden="1">"c4053"</definedName>
    <definedName name="IQ_PRICE_OVER_EPS_EST" hidden="1">"IQ_PRICE_OVER_EPS_EST"</definedName>
    <definedName name="IQ_PRICE_OVER_EPS_EST_1" hidden="1">"IQ_PRICE_OVER_EPS_EST_1"</definedName>
    <definedName name="IQ_PRICE_TARGET_BOTTOM_UP_REUT" hidden="1">"c5494"</definedName>
    <definedName name="IQ_PRICE_TARGET_REUT" hidden="1">"c3631"</definedName>
    <definedName name="IQ_PRICEDATETIME" hidden="1">"IQ_PRICEDATETIME"</definedName>
    <definedName name="IQ_PRIMARY_EPS_TYPE_REUT" hidden="1">"c5481"</definedName>
    <definedName name="IQ_PRIMARY_EPS_TYPE_THOM" hidden="1">"c5297"</definedName>
    <definedName name="IQ_PRIVATE_CONST_TOTAL_APR_FC_UNUSED_UNUSED_UNUSED" hidden="1">"c8559"</definedName>
    <definedName name="IQ_PRIVATE_CONST_TOTAL_APR_UNUSED_UNUSED_UNUSED" hidden="1">"c7679"</definedName>
    <definedName name="IQ_PRIVATE_CONST_TOTAL_FC_UNUSED_UNUSED_UNUSED" hidden="1">"c7899"</definedName>
    <definedName name="IQ_PRIVATE_CONST_TOTAL_POP_FC_UNUSED_UNUSED_UNUSED" hidden="1">"c8119"</definedName>
    <definedName name="IQ_PRIVATE_CONST_TOTAL_POP_UNUSED_UNUSED_UNUSED" hidden="1">"c7239"</definedName>
    <definedName name="IQ_PRIVATE_CONST_TOTAL_UNUSED_UNUSED_UNUSED" hidden="1">"c7019"</definedName>
    <definedName name="IQ_PRIVATE_CONST_TOTAL_YOY_FC_UNUSED_UNUSED_UNUSED" hidden="1">"c8339"</definedName>
    <definedName name="IQ_PRIVATE_CONST_TOTAL_YOY_UNUSED_UNUSED_UNUSED" hidden="1">"c7459"</definedName>
    <definedName name="IQ_PRIVATE_RES_CONST_REAL_APR_FC_UNUSED_UNUSED_UNUSED" hidden="1">"c8535"</definedName>
    <definedName name="IQ_PRIVATE_RES_CONST_REAL_APR_UNUSED_UNUSED_UNUSED" hidden="1">"c7655"</definedName>
    <definedName name="IQ_PRIVATE_RES_CONST_REAL_FC_UNUSED_UNUSED_UNUSED" hidden="1">"c7875"</definedName>
    <definedName name="IQ_PRIVATE_RES_CONST_REAL_POP_FC_UNUSED_UNUSED_UNUSED" hidden="1">"c8095"</definedName>
    <definedName name="IQ_PRIVATE_RES_CONST_REAL_POP_UNUSED_UNUSED_UNUSED" hidden="1">"c7215"</definedName>
    <definedName name="IQ_PRIVATE_RES_CONST_REAL_UNUSED_UNUSED_UNUSED" hidden="1">"c6995"</definedName>
    <definedName name="IQ_PRIVATE_RES_CONST_REAL_YOY_FC_UNUSED_UNUSED_UNUSED" hidden="1">"c8315"</definedName>
    <definedName name="IQ_PRIVATE_RES_CONST_REAL_YOY_UNUSED_UNUSED_UNUSED" hidden="1">"c7435"</definedName>
    <definedName name="IQ_PRIVATELY_ISSUED_MORTGAGE_BACKED_SECURITIES_FDIC" hidden="1">"c6407"</definedName>
    <definedName name="IQ_PRIVATELY_ISSUED_MORTGAGE_PASS_THROUGHS_FDIC" hidden="1">"c6405"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_UNUSED_UNUSED" hidden="1">"c8491"</definedName>
    <definedName name="IQ_PURCHASES_EQUIP_NONRES_SAAR_APR_UNUSED_UNUSED_UNUSED" hidden="1">"c7611"</definedName>
    <definedName name="IQ_PURCHASES_EQUIP_NONRES_SAAR_FC_UNUSED_UNUSED_UNUSED" hidden="1">"c7831"</definedName>
    <definedName name="IQ_PURCHASES_EQUIP_NONRES_SAAR_POP_FC_UNUSED_UNUSED_UNUSED" hidden="1">"c8051"</definedName>
    <definedName name="IQ_PURCHASES_EQUIP_NONRES_SAAR_POP_UNUSED_UNUSED_UNUSED" hidden="1">"c7171"</definedName>
    <definedName name="IQ_PURCHASES_EQUIP_NONRES_SAAR_UNUSED_UNUSED_UNUSED" hidden="1">"c6951"</definedName>
    <definedName name="IQ_PURCHASES_EQUIP_NONRES_SAAR_YOY_FC_UNUSED_UNUSED_UNUSED" hidden="1">"c8271"</definedName>
    <definedName name="IQ_PURCHASES_EQUIP_NONRES_SAAR_YOY_UNUSED_UNUSED_UNUSED" hidden="1">"c7391"</definedName>
    <definedName name="IQ_QTD" hidden="1">750000</definedName>
    <definedName name="IQ_RE_FORECLOSURE_FDIC" hidden="1">"c6332"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LATED_PLANS_FDIC" hidden="1">"c6320"</definedName>
    <definedName name="IQ_RES_CONST_REAL_APR_FC_UNUSED_UNUSED_UNUSED" hidden="1">"c8536"</definedName>
    <definedName name="IQ_RES_CONST_REAL_APR_UNUSED_UNUSED_UNUSED" hidden="1">"c7656"</definedName>
    <definedName name="IQ_RES_CONST_REAL_FC_UNUSED_UNUSED_UNUSED" hidden="1">"c7876"</definedName>
    <definedName name="IQ_RES_CONST_REAL_POP_FC_UNUSED_UNUSED_UNUSED" hidden="1">"c8096"</definedName>
    <definedName name="IQ_RES_CONST_REAL_POP_UNUSED_UNUSED_UNUSED" hidden="1">"c7216"</definedName>
    <definedName name="IQ_RES_CONST_REAL_SAAR_APR_FC_UNUSED_UNUSED_UNUSED" hidden="1">"c8537"</definedName>
    <definedName name="IQ_RES_CONST_REAL_SAAR_APR_UNUSED_UNUSED_UNUSED" hidden="1">"c7657"</definedName>
    <definedName name="IQ_RES_CONST_REAL_SAAR_FC_UNUSED_UNUSED_UNUSED" hidden="1">"c7877"</definedName>
    <definedName name="IQ_RES_CONST_REAL_SAAR_POP_FC_UNUSED_UNUSED_UNUSED" hidden="1">"c8097"</definedName>
    <definedName name="IQ_RES_CONST_REAL_SAAR_POP_UNUSED_UNUSED_UNUSED" hidden="1">"c7217"</definedName>
    <definedName name="IQ_RES_CONST_REAL_SAAR_UNUSED_UNUSED_UNUSED" hidden="1">"c6997"</definedName>
    <definedName name="IQ_RES_CONST_REAL_SAAR_YOY_FC_UNUSED_UNUSED_UNUSED" hidden="1">"c8317"</definedName>
    <definedName name="IQ_RES_CONST_REAL_SAAR_YOY_UNUSED_UNUSED_UNUSED" hidden="1">"c7437"</definedName>
    <definedName name="IQ_RES_CONST_REAL_UNUSED_UNUSED_UNUSED" hidden="1">"c6996"</definedName>
    <definedName name="IQ_RES_CONST_REAL_YOY_FC_UNUSED_UNUSED_UNUSED" hidden="1">"c8316"</definedName>
    <definedName name="IQ_RES_CONST_REAL_YOY_UNUSED_UNUSED_UNUSED" hidden="1">"c7436"</definedName>
    <definedName name="IQ_RES_CONST_SAAR_APR_FC_UNUSED_UNUSED_UNUSED" hidden="1">"c8540"</definedName>
    <definedName name="IQ_RES_CONST_SAAR_APR_UNUSED_UNUSED_UNUSED" hidden="1">"c7660"</definedName>
    <definedName name="IQ_RES_CONST_SAAR_FC_UNUSED_UNUSED_UNUSED" hidden="1">"c7880"</definedName>
    <definedName name="IQ_RES_CONST_SAAR_POP_FC_UNUSED_UNUSED_UNUSED" hidden="1">"c8100"</definedName>
    <definedName name="IQ_RES_CONST_SAAR_POP_UNUSED_UNUSED_UNUSED" hidden="1">"c7220"</definedName>
    <definedName name="IQ_RES_CONST_SAAR_UNUSED_UNUSED_UNUSED" hidden="1">"c7000"</definedName>
    <definedName name="IQ_RES_CONST_SAAR_YOY_FC_UNUSED_UNUSED_UNUSED" hidden="1">"c8320"</definedName>
    <definedName name="IQ_RES_CONST_SAAR_YOY_UNUSED_UNUSED_UNUSED" hidden="1">"c7440"</definedName>
    <definedName name="IQ_RESIDENTIAL_LOANS" hidden="1">"c1102"</definedName>
    <definedName name="IQ_RESTATEMENTS_NET_FDIC" hidden="1">"c6500"</definedName>
    <definedName name="IQ_RESTRUCTURE_BR" hidden="1">"c1106"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DEPOSITS_FDIC" hidden="1">"c6488"</definedName>
    <definedName name="IQ_RETAINED_EARNINGS_AVERAGE_EQUITY_FDIC" hidden="1">"c6733"</definedName>
    <definedName name="IQ_RETURN_ASSETS_ACT_OR_EST_REUT" hidden="1">"c5475"</definedName>
    <definedName name="IQ_RETURN_ASSETS_BROK" hidden="1">"c1115"</definedName>
    <definedName name="IQ_RETURN_ASSETS_EST_REUT" hidden="1">"c3990"</definedName>
    <definedName name="IQ_RETURN_ASSETS_FDIC" hidden="1">"c6730"</definedName>
    <definedName name="IQ_RETURN_ASSETS_HIGH_EST_REUT" hidden="1">"c3992"</definedName>
    <definedName name="IQ_RETURN_ASSETS_LOW_EST_REUT" hidden="1">"c3993"</definedName>
    <definedName name="IQ_RETURN_ASSETS_MEDIAN_EST_REUT" hidden="1">"c3991"</definedName>
    <definedName name="IQ_RETURN_ASSETS_NUM_EST_REUT" hidden="1">"c3994"</definedName>
    <definedName name="IQ_RETURN_ASSETS_STDDEV_EST_REUT" hidden="1">"c3995"</definedName>
    <definedName name="IQ_RETURN_EQUITY_ACT_OR_EST_REUT" hidden="1">"c5476"</definedName>
    <definedName name="IQ_RETURN_EQUITY_BROK" hidden="1">"c1120"</definedName>
    <definedName name="IQ_RETURN_EQUITY_EST_REUT" hidden="1">"c3983"</definedName>
    <definedName name="IQ_RETURN_EQUITY_FDIC" hidden="1">"c6732"</definedName>
    <definedName name="IQ_RETURN_EQUITY_HIGH_EST_REUT" hidden="1">"c3985"</definedName>
    <definedName name="IQ_RETURN_EQUITY_LOW_EST_REUT" hidden="1">"c3986"</definedName>
    <definedName name="IQ_RETURN_EQUITY_MEDIAN_EST_REUT" hidden="1">"c3984"</definedName>
    <definedName name="IQ_RETURN_EQUITY_NUM_EST_REUT" hidden="1">"c3987"</definedName>
    <definedName name="IQ_RETURN_EQUITY_STDDEV_EST_REUT" hidden="1">"c3988"</definedName>
    <definedName name="IQ_REV_STDDEV_EST_REUT" hidden="1">"c3639"</definedName>
    <definedName name="IQ_REVALUATION_GAINS_FDIC" hidden="1">"c6428"</definedName>
    <definedName name="IQ_REVALUATION_LOSSES_FDIC" hidden="1">"c6429"</definedName>
    <definedName name="IQ_REVENUE_10K" hidden="1">"IQ_REVENUE_10K"</definedName>
    <definedName name="IQ_REVENUE_10Q" hidden="1">"IQ_REVENUE_10Q"</definedName>
    <definedName name="IQ_REVENUE_10Q1" hidden="1">"IQ_REVENUE_10Q1"</definedName>
    <definedName name="IQ_REVENUE_ACT_OR_EST_REUT" hidden="1">"c5461"</definedName>
    <definedName name="IQ_REVENUE_EST_1" hidden="1">"IQ_REVENUE_EST_1"</definedName>
    <definedName name="IQ_REVENUE_EST_BOTTOM_UP_REUT" hidden="1">"c5496"</definedName>
    <definedName name="IQ_REVENUE_EST_REUT" hidden="1">"c3634"</definedName>
    <definedName name="IQ_REVENUE_GROWTH_1" hidden="1">"IQ_REVENUE_GROWTH_1"</definedName>
    <definedName name="IQ_REVENUE_GROWTH_2" hidden="1">"IQ_REVENUE_GROWTH_2"</definedName>
    <definedName name="IQ_REVENUE_HIGH_EST_REUT" hidden="1">"c3636"</definedName>
    <definedName name="IQ_REVENUE_LOW_EST_REUT" hidden="1">"c3637"</definedName>
    <definedName name="IQ_REVENUE_MEDIAN_EST_REUT" hidden="1">"c3635"</definedName>
    <definedName name="IQ_REVENUE_NUM_EST_REUT" hidden="1">"c3638"</definedName>
    <definedName name="IQ_RISK_WEIGHTED_ASSETS_FDIC" hidden="1">"c6370"</definedName>
    <definedName name="IQ_ROYALTY_REVENUE_COAL" hidden="1">"c15932"</definedName>
    <definedName name="IQ_SALARY_FDIC" hidden="1">"c6576"</definedName>
    <definedName name="IQ_SALE_CONVERSION_RETIREMENT_STOCK_FDIC" hidden="1">"c6661"</definedName>
    <definedName name="IQ_SALE_INTAN_CF_BR" hidden="1">"c1133"</definedName>
    <definedName name="IQ_SALE_PPE_CF_BR" hidden="1">"c1139"</definedName>
    <definedName name="IQ_SALE_REAL_ESTATE_CF_BR" hidden="1">"c1145"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RVICE_CHARGES_FDIC" hidden="1">"c6572"</definedName>
    <definedName name="IQ_SHAREOUTSTANDING" hidden="1">"c1347"</definedName>
    <definedName name="IQ_SP_ISSUE_LC_ACTION" hidden="1">"c2644"</definedName>
    <definedName name="IQ_SP_ISSUE_LC_DATE" hidden="1">"c2643"</definedName>
    <definedName name="IQ_SP_ISSUE_LC_LT" hidden="1">"c2645"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UB_DEBT_FDIC" hidden="1">"c6346"</definedName>
    <definedName name="IQ_SURPLUS_FDIC" hidden="1">"c6351"</definedName>
    <definedName name="IQ_TARGET_PRICE_NUM_REUT" hidden="1">"c5319"</definedName>
    <definedName name="IQ_TARGET_PRICE_STDDEV_REUT" hidden="1">"c5320"</definedName>
    <definedName name="IQ_TEV_EBIT_FWD_REUT" hidden="1">"c4054"</definedName>
    <definedName name="IQ_TEV_EBITDA_FWD_REUT" hidden="1">"c4050"</definedName>
    <definedName name="IQ_TEV_TOTAL_REV_FWD_REUT" hidden="1">"c4051"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FDIC" hidden="1">"c6369"</definedName>
    <definedName name="IQ_TIME_DEPOSITS_LESS_THAN_100K_FDIC" hidden="1">"c6465"</definedName>
    <definedName name="IQ_TIME_DEPOSITS_MORE_THAN_100K_FDIC" hidden="1">"c6470"</definedName>
    <definedName name="IQ_TODAY" hidden="1">0</definedName>
    <definedName name="IQ_TOTAL_AR_BR" hidden="1">"c1231"</definedName>
    <definedName name="IQ_TOTAL_ASSETS_FDIC" hidden="1">"c6339"</definedName>
    <definedName name="IQ_TOTAL_CHARGE_OFFS_FDIC" hidden="1">"c6603"</definedName>
    <definedName name="IQ_TOTAL_DEBT_ISSUED_BR" hidden="1">"c1253"</definedName>
    <definedName name="IQ_TOTAL_DEBT_REPAID_BR" hidden="1">"c1260"</definedName>
    <definedName name="IQ_TOTAL_DEBT_SECURITIES_FDIC" hidden="1">"c6410"</definedName>
    <definedName name="IQ_TOTAL_DEPOSITS_FDIC" hidden="1">"c6342"</definedName>
    <definedName name="IQ_TOTAL_EMPLOYEES_FDIC" hidden="1">"c6355"</definedName>
    <definedName name="IQ_TOTAL_LIAB_BR" hidden="1">"c1278"</definedName>
    <definedName name="IQ_TOTAL_LIAB_EQUITY_FDIC" hidden="1">"c6354"</definedName>
    <definedName name="IQ_TOTAL_LIABILITIES_FDIC" hidden="1">"c6348"</definedName>
    <definedName name="IQ_TOTAL_OPER_EXP_BR" hidden="1">"c1284"</definedName>
    <definedName name="IQ_TOTAL_PENSION_OBLIGATION" hidden="1">"c1292"</definedName>
    <definedName name="IQ_TOTAL_RECOVERIES_FDIC" hidden="1">"c6622"</definedName>
    <definedName name="IQ_TOTAL_REV_BNK_FDIC" hidden="1">"c6786"</definedName>
    <definedName name="IQ_TOTAL_REV_BR" hidden="1">"c1303"</definedName>
    <definedName name="IQ_TOTAL_RISK_BASED_CAPITAL_RATIO_FDIC" hidden="1">"c6747"</definedName>
    <definedName name="IQ_TOTAL_SECURITIES_FDIC" hidden="1">"c6306"</definedName>
    <definedName name="IQ_TOTAL_TIME_DEPOSITS_FDIC" hidden="1">"c6497"</definedName>
    <definedName name="IQ_TOTAL_TIME_SAVINGS_DEPOSITS_FDIC" hidden="1">"c6498"</definedName>
    <definedName name="IQ_TOTAL_UNUSED_COMMITMENTS_FDIC" hidden="1">"c6536"</definedName>
    <definedName name="IQ_TOTAL_UNUSUAL_BR" hidden="1">"c5517"</definedName>
    <definedName name="IQ_TR_BUY_ADVISORS" hidden="1">"c2387"</definedName>
    <definedName name="IQ_TR_SELL_ADVISORS" hidden="1">"c2388"</definedName>
    <definedName name="IQ_TR_SUBDEBT" hidden="1">"c2370"</definedName>
    <definedName name="IQ_TR_TARGET_ADVISORS" hidden="1">"c2386"</definedName>
    <definedName name="IQ_TRADING_ACCOUNT_GAINS_FEES_FDIC" hidden="1">"c6573"</definedName>
    <definedName name="IQ_TRADING_ASSETS_FDIC" hidden="1">"c6328"</definedName>
    <definedName name="IQ_TRADING_LIABILITIES_FDIC" hidden="1">"c6344"</definedName>
    <definedName name="IQ_TRANSACTION_ACCOUNTS_FDIC" hidden="1">"c6544"</definedName>
    <definedName name="IQ_TREASURY_OTHER_EQUITY_BR" hidden="1">"c1314"</definedName>
    <definedName name="IQ_TREASURY_STOCK_TRANSACTIONS_FDIC" hidden="1">"c6501"</definedName>
    <definedName name="IQ_TWELVE_MONTHS_FIXED_AND_FLOATING_FDIC" hidden="1">"c6420"</definedName>
    <definedName name="IQ_TWELVE_MONTHS_MORTGAGE_PASS_THROUGHS_FDIC" hidden="1">"c6412"</definedName>
    <definedName name="IQ_UNDIVIDED_PROFITS_FDIC" hidden="1">"c6352"</definedName>
    <definedName name="IQ_UNEARN_REV_CURRENT_BR" hidden="1">"c1324"</definedName>
    <definedName name="IQ_UNEARNED_INCOME_FDIC" hidden="1">"c6324"</definedName>
    <definedName name="IQ_UNEARNED_INCOME_FOREIGN_FDIC" hidden="1">"c6385"</definedName>
    <definedName name="IQ_UNPROFITABLE_INSTITUTIONS_FDIC" hidden="1">"c6722"</definedName>
    <definedName name="IQ_UNUSED_LOAN_COMMITMENTS_FDIC" hidden="1">"c6368"</definedName>
    <definedName name="IQ_US_BRANCHES_FOREIGN_BANK_LOANS_FDIC" hidden="1">"c6435"</definedName>
    <definedName name="IQ_US_BRANCHES_FOREIGN_BANKS_FDIC" hidden="1">"c6390"</definedName>
    <definedName name="IQ_US_GAAP_CA" hidden="1">"c2930"</definedName>
    <definedName name="IQ_US_GAAP_CL" hidden="1">"c2932"</definedName>
    <definedName name="IQ_US_GAAP_COST_REV" hidden="1">"c2965"</definedName>
    <definedName name="IQ_US_GAAP_DO" hidden="1">"c2973"</definedName>
    <definedName name="IQ_US_GAAP_EXTRA_ACC_ITEMS" hidden="1">"c2972"</definedName>
    <definedName name="IQ_US_GAAP_INC_TAX" hidden="1">"c2975"</definedName>
    <definedName name="IQ_US_GAAP_INTEREST_EXP" hidden="1">"c2971"</definedName>
    <definedName name="IQ_US_GAAP_LIAB_LT" hidden="1">"c2933"</definedName>
    <definedName name="IQ_US_GAAP_MINORITY_INTEREST_IS" hidden="1">"c2974"</definedName>
    <definedName name="IQ_US_GAAP_NCA" hidden="1">"c2931"</definedName>
    <definedName name="IQ_US_GAAP_NI_AVAIL_EXCL" hidden="1">"c2977"</definedName>
    <definedName name="IQ_US_GAAP_OTHER_NON_OPER" hidden="1">"c2969"</definedName>
    <definedName name="IQ_US_GAAP_OTHER_OPER" hidden="1">"c2968"</definedName>
    <definedName name="IQ_US_GAAP_RD" hidden="1">"c2967"</definedName>
    <definedName name="IQ_US_GAAP_SGA" hidden="1">"c2966"</definedName>
    <definedName name="IQ_US_GAAP_TOTAL_REV" hidden="1">"c2964"</definedName>
    <definedName name="IQ_US_GAAP_TOTAL_UNUSUAL" hidden="1">"c2970"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VALUATION_ALLOWANCES_FDIC" hidden="1">"c6400"</definedName>
    <definedName name="IQ_VC_REVENUE_FDIC" hidden="1">"c6667"</definedName>
    <definedName name="IQ_VOLATILE_LIABILITIES_FDIC" hidden="1">"c6364"</definedName>
    <definedName name="IQ_WEEK">50000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YTD">3000</definedName>
    <definedName name="IQ_YTDMONTH" hidden="1">130000</definedName>
    <definedName name="IQB_BOOKMARK_COUNT" hidden="1">2</definedName>
    <definedName name="IQB_BOOKMARK_LOCATION_0" localSheetId="5" hidden="1">#REF!</definedName>
    <definedName name="IQB_BOOKMARK_LOCATION_0" hidden="1">#REF!</definedName>
    <definedName name="IQB_BOOKMARK_LOCATION_1" localSheetId="5" hidden="1">#REF!</definedName>
    <definedName name="IQB_BOOKMARK_LOCATION_1" hidden="1">#REF!</definedName>
    <definedName name="IQB_BOOKMARK_LOCATION_2" localSheetId="5" hidden="1">#REF!</definedName>
    <definedName name="IQB_BOOKMARK_LOCATION_2" hidden="1">#REF!</definedName>
    <definedName name="IQB_BOOKMARK_LOCATION_3" localSheetId="5" hidden="1">#REF!</definedName>
    <definedName name="IQB_BOOKMARK_LOCATION_3" hidden="1">#REF!</definedName>
    <definedName name="IQB_BOOKMARK_LOCATION_4" localSheetId="5" hidden="1">#REF!</definedName>
    <definedName name="IQB_BOOKMARK_LOCATION_4" hidden="1">#REF!</definedName>
    <definedName name="IQB_BOOKMARK_LOCATION_6" localSheetId="5" hidden="1">#REF!</definedName>
    <definedName name="IQB_BOOKMARK_LOCATION_6" hidden="1">#REF!</definedName>
    <definedName name="IQB_BOOKMARK_LOCATION_7" hidden="1">#REF!</definedName>
    <definedName name="IQB_BOOKMARK_LOCATION_8" hidden="1">#REF!</definedName>
    <definedName name="IQB_CURRENT_BOOKMARK" hidden="1">0</definedName>
    <definedName name="IQRA10" hidden="1">"$A$11:$A$262"</definedName>
    <definedName name="IQRB15" hidden="1">"$B$16:$B$17"</definedName>
    <definedName name="IQRB17" hidden="1">"$B$18:$B$22"</definedName>
    <definedName name="IQRB18" hidden="1">"$B$19:$B$23"</definedName>
    <definedName name="IQRB19" hidden="1">"$B$20:$B$24"</definedName>
    <definedName name="IQRB20" hidden="1">"$B$21:$B$25"</definedName>
    <definedName name="IQRB21" hidden="1">"$B$22:$B$26"</definedName>
    <definedName name="IQRB22" hidden="1">"$B$23:$B$27"</definedName>
    <definedName name="IQRB23" hidden="1">"$B$24:$B$28"</definedName>
    <definedName name="IQRB24" hidden="1">"$B$25:$B$29"</definedName>
    <definedName name="IQRB32" hidden="1">"$B$33:$B$37"</definedName>
    <definedName name="IQRB33" hidden="1">"$B$34:$B$38"</definedName>
    <definedName name="IQRB34" hidden="1">"$B$35:$B$39"</definedName>
    <definedName name="IQRC15" hidden="1">"$C$16:$C$20"</definedName>
    <definedName name="IQRC24" hidden="1">"$C$25:$C$29"</definedName>
    <definedName name="IQRC60" hidden="1">"$C$61:$C$69"</definedName>
    <definedName name="IQRD15" hidden="1">"$D$16:$D$17"</definedName>
    <definedName name="IQRD60" hidden="1">"$D$61:$D$69"</definedName>
    <definedName name="IQRF60" hidden="1">"$F$61:$F$70"</definedName>
    <definedName name="IQRG37" hidden="1">"$G$38:$G$45"</definedName>
    <definedName name="IQRG60" hidden="1">"$G$61:$G$70"</definedName>
    <definedName name="IQRI60" hidden="1">"$I$61:$I$80"</definedName>
    <definedName name="IQRJ59" hidden="1">"$J$60:$J$79"</definedName>
    <definedName name="IQRL59" hidden="1">"$L$60:$L$66"</definedName>
    <definedName name="IQRM59" hidden="1">"$M$60:$M$66"</definedName>
    <definedName name="IQRN34" hidden="1">"$N$35:$N$36"</definedName>
    <definedName name="IQRO59" hidden="1">"$O$60:$O$68"</definedName>
    <definedName name="IQRP59" hidden="1">"$P$60:$P$68"</definedName>
    <definedName name="IQRR5" hidden="1">"$R$6:$R$147"</definedName>
    <definedName name="IQRR59" hidden="1">"$R$60:$R$79"</definedName>
    <definedName name="IQRS59" hidden="1">"$S$60:$S$79"</definedName>
    <definedName name="IQRU59" hidden="1">"$U$60:$U$68"</definedName>
    <definedName name="IQRV59" hidden="1">"$V$60:$V$68"</definedName>
    <definedName name="iQShowHideColumns" hidden="1">"iQShowAll"</definedName>
    <definedName name="Irbe" localSheetId="5" hidden="1">{#N/A,#N/A,FALSE,"Pharm";#N/A,#N/A,FALSE,"WWCM"}</definedName>
    <definedName name="Irbe" hidden="1">{#N/A,#N/A,FALSE,"Pharm";#N/A,#N/A,FALSE,"WWCM"}</definedName>
    <definedName name="IRL_India" localSheetId="5" hidden="1">{#N/A,#N/A,FALSE,"1996PL";#N/A,#N/A,FALSE,"1997PL";#N/A,#N/A,FALSE,"1998PL";#N/A,#N/A,FALSE,"1999PL"}</definedName>
    <definedName name="IRL_India" hidden="1">{#N/A,#N/A,FALSE,"1996PL";#N/A,#N/A,FALSE,"1997PL";#N/A,#N/A,FALSE,"1998PL";#N/A,#N/A,FALSE,"1999PL"}</definedName>
    <definedName name="irr">#REF!</definedName>
    <definedName name="IRRarea">"t(IRR!$B$102):t(IRR!$E$102)"</definedName>
    <definedName name="irrval">#REF!</definedName>
    <definedName name="IsColHidden" hidden="1">FALSE</definedName>
    <definedName name="IsLTMColHidden" hidden="1">FALSE</definedName>
    <definedName name="Issue">#REF!</definedName>
    <definedName name="Issue_1" localSheetId="5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Issue_1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ISTMT">#REF!</definedName>
    <definedName name="it" localSheetId="5">{"'Changes Log'!$A$1:$F$25"}</definedName>
    <definedName name="it">{"'Changes Log'!$A$1:$F$25"}</definedName>
    <definedName name="ITdeprn" localSheetId="5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ITdeprn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ITEM_NO">"stock"</definedName>
    <definedName name="J_1" localSheetId="5" hidden="1">{#N/A,#N/A,FALSE,"COMP"}</definedName>
    <definedName name="J_1" hidden="1">{#N/A,#N/A,FALSE,"COMP"}</definedName>
    <definedName name="J_2" localSheetId="5" hidden="1">{#N/A,#N/A,FALSE,"COMP"}</definedName>
    <definedName name="J_2" hidden="1">{#N/A,#N/A,FALSE,"COMP"}</definedName>
    <definedName name="Jai" localSheetId="5" hidden="1">{"'August 2000'!$A$1:$J$101"}</definedName>
    <definedName name="Jai" hidden="1">{"'August 2000'!$A$1:$J$101"}</definedName>
    <definedName name="jam">0.1</definedName>
    <definedName name="JAN_1" localSheetId="5" hidden="1">{"'August 2000'!$A$1:$J$101"}</definedName>
    <definedName name="JAN_1" hidden="1">{"'August 2000'!$A$1:$J$101"}</definedName>
    <definedName name="janis" localSheetId="5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janis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jann" localSheetId="5">{"REP1",#N/A,FALSE,"HSSA-LOG"}</definedName>
    <definedName name="jann">{"REP1",#N/A,FALSE,"HSSA-LOG"}</definedName>
    <definedName name="JANV" localSheetId="5" hidden="1">{#N/A,#N/A,FALSE,"Tabl. H1";#N/A,#N/A,FALSE,"Tabl. H2"}</definedName>
    <definedName name="JANV" hidden="1">{#N/A,#N/A,FALSE,"Tabl. H1";#N/A,#N/A,FALSE,"Tabl. H2"}</definedName>
    <definedName name="jay" localSheetId="5">OFFSET(Full_Print,0,0,#REF!)</definedName>
    <definedName name="jay">OFFSET(Full_Print,0,0,#REF!)</definedName>
    <definedName name="jay_1" localSheetId="5" hidden="1">{#N/A,#N/A,TRUE,"145A"}</definedName>
    <definedName name="jay_1" hidden="1">{#N/A,#N/A,TRUE,"145A"}</definedName>
    <definedName name="jay_1_1" localSheetId="5" hidden="1">{#N/A,#N/A,TRUE,"145A"}</definedName>
    <definedName name="jay_1_1" hidden="1">{#N/A,#N/A,TRUE,"145A"}</definedName>
    <definedName name="jay_1_1_1" localSheetId="5" hidden="1">{#N/A,#N/A,TRUE,"145A"}</definedName>
    <definedName name="jay_1_1_1" hidden="1">{#N/A,#N/A,TRUE,"145A"}</definedName>
    <definedName name="jay_2" localSheetId="5" hidden="1">{#N/A,#N/A,TRUE,"145A"}</definedName>
    <definedName name="jay_2" hidden="1">{#N/A,#N/A,TRUE,"145A"}</definedName>
    <definedName name="jay_2_1" localSheetId="5" hidden="1">{#N/A,#N/A,TRUE,"145A"}</definedName>
    <definedName name="jay_2_1" hidden="1">{#N/A,#N/A,TRUE,"145A"}</definedName>
    <definedName name="jay_3" localSheetId="5" hidden="1">{#N/A,#N/A,TRUE,"145A"}</definedName>
    <definedName name="jay_3" hidden="1">{#N/A,#N/A,TRUE,"145A"}</definedName>
    <definedName name="jay_3_1" localSheetId="5" hidden="1">{#N/A,#N/A,TRUE,"145A"}</definedName>
    <definedName name="jay_3_1" hidden="1">{#N/A,#N/A,TRUE,"145A"}</definedName>
    <definedName name="jay_4" localSheetId="5" hidden="1">{#N/A,#N/A,TRUE,"145A"}</definedName>
    <definedName name="jay_4" hidden="1">{#N/A,#N/A,TRUE,"145A"}</definedName>
    <definedName name="jay_4_1" localSheetId="5" hidden="1">{#N/A,#N/A,TRUE,"145A"}</definedName>
    <definedName name="jay_4_1" hidden="1">{#N/A,#N/A,TRUE,"145A"}</definedName>
    <definedName name="jay_5" localSheetId="5" hidden="1">{#N/A,#N/A,TRUE,"145A"}</definedName>
    <definedName name="jay_5" hidden="1">{#N/A,#N/A,TRUE,"145A"}</definedName>
    <definedName name="jay_5_1" localSheetId="5" hidden="1">{#N/A,#N/A,TRUE,"145A"}</definedName>
    <definedName name="jay_5_1" hidden="1">{#N/A,#N/A,TRUE,"145A"}</definedName>
    <definedName name="jen" localSheetId="5" hidden="1">{TRUE,TRUE,-1.25,-15.5,456.75,279.75,FALSE,FALSE,TRUE,TRUE,0,1,8,1,4,6,3,4,TRUE,TRUE,3,TRUE,1,TRUE,100,"Swvu.turnover.","ACwvu.turnover.",1,FALSE,FALSE,0.511811023622047,0.511811023622047,0.511811023622047,0.511811023622047,1,"","",FALSE,FALSE,FALSE,FALSE,1,#N/A,1,1,#DIV/0!,FALSE,"Rwvu.turnover.",#N/A,FALSE,FALSE}</definedName>
    <definedName name="jen" hidden="1">{TRUE,TRUE,-1.25,-15.5,456.75,279.75,FALSE,FALSE,TRUE,TRUE,0,1,8,1,4,6,3,4,TRUE,TRUE,3,TRUE,1,TRUE,100,"Swvu.turnover.","ACwvu.turnover.",1,FALSE,FALSE,0.511811023622047,0.511811023622047,0.511811023622047,0.511811023622047,1,"","",FALSE,FALSE,FALSE,FALSE,1,#N/A,1,1,#DIV/0!,FALSE,"Rwvu.turnover.",#N/A,FALSE,FALSE}</definedName>
    <definedName name="JESUS" localSheetId="5" hidden="1">{#N/A,#N/A,TRUE,"Facility-Input";#N/A,#N/A,TRUE,"Graphs";#N/A,#N/A,TRUE,"TOTAL"}</definedName>
    <definedName name="JESUS" hidden="1">{#N/A,#N/A,TRUE,"Facility-Input";#N/A,#N/A,TRUE,"Graphs";#N/A,#N/A,TRUE,"TOTAL"}</definedName>
    <definedName name="jeudi" localSheetId="5" hidden="1">{#N/A,#N/A,FALSE,"Tabl. A1";#N/A,#N/A,FALSE,"Tabl. A1 b";#N/A,#N/A,FALSE,"Tabl. A2";#N/A,#N/A,FALSE,"Tabl. A2-1";#N/A,#N/A,FALSE,"Tabl. A2-2"}</definedName>
    <definedName name="jeudi" hidden="1">{#N/A,#N/A,FALSE,"Tabl. A1";#N/A,#N/A,FALSE,"Tabl. A1 b";#N/A,#N/A,FALSE,"Tabl. A2";#N/A,#N/A,FALSE,"Tabl. A2-1";#N/A,#N/A,FALSE,"Tabl. A2-2"}</definedName>
    <definedName name="jfjfj_control" localSheetId="5" hidden="1">{"'August 2000'!$A$1:$J$101"}</definedName>
    <definedName name="jfjfj_control" hidden="1">{"'August 2000'!$A$1:$J$101"}</definedName>
    <definedName name="jgflkja" localSheetId="5" hidden="1">{"DIV_COEF (DIVISAS-COEF.)",#N/A,TRUE,"DIVISAS-COEF.";"ECART PRIX PIEZAS",#N/A,TRUE,"PIEZAS";"ECART PRIX PIEZAS ACU",#N/A,TRUE,"PIEZAS";"CA_POR_DIVISAS (PIEZAS)",#N/A,TRUE,"PIEZAS";"efectivos",#N/A,TRUE,"EFECTIVOS";"REPORTIN",#N/A,TRUE,"REPORTIN";"efectivos acu",#N/A,TRUE,"EFECTIVOS"}</definedName>
    <definedName name="jgflkja" hidden="1">{"DIV_COEF (DIVISAS-COEF.)",#N/A,TRUE,"DIVISAS-COEF.";"ECART PRIX PIEZAS",#N/A,TRUE,"PIEZAS";"ECART PRIX PIEZAS ACU",#N/A,TRUE,"PIEZAS";"CA_POR_DIVISAS (PIEZAS)",#N/A,TRUE,"PIEZAS";"efectivos",#N/A,TRUE,"EFECTIVOS";"REPORTIN",#N/A,TRUE,"REPORTIN";"efectivos acu",#N/A,TRUE,"EFECTIVOS"}</definedName>
    <definedName name="jgj" localSheetId="5">{"'Changes Log'!$A$1:$F$25"}</definedName>
    <definedName name="jgj">{"'Changes Log'!$A$1:$F$25"}</definedName>
    <definedName name="jhfjhfhjf" localSheetId="5" hidden="1">{#N/A,#N/A,FALSE,"PMTABB";#N/A,#N/A,FALSE,"PMTABB"}</definedName>
    <definedName name="jhfjhfhjf" hidden="1">{#N/A,#N/A,FALSE,"PMTABB";#N/A,#N/A,FALSE,"PMTABB"}</definedName>
    <definedName name="JHGF" localSheetId="5" hidden="1">{#N/A,#N/A,FALSE,"Tabl. A1";#N/A,#N/A,FALSE,"Tabl. A1 b";#N/A,#N/A,FALSE,"Tabl. A2";#N/A,#N/A,FALSE,"Tabl. A2-1";#N/A,#N/A,FALSE,"Tabl. A2-2"}</definedName>
    <definedName name="JHGF" hidden="1">{#N/A,#N/A,FALSE,"Tabl. A1";#N/A,#N/A,FALSE,"Tabl. A1 b";#N/A,#N/A,FALSE,"Tabl. A2";#N/A,#N/A,FALSE,"Tabl. A2-1";#N/A,#N/A,FALSE,"Tabl. A2-2"}</definedName>
    <definedName name="JHGFDS" localSheetId="5" hidden="1">{#N/A,#N/A,FALSE,"Tabl. G1";#N/A,#N/A,FALSE,"Tabl. G2"}</definedName>
    <definedName name="JHGFDS" hidden="1">{#N/A,#N/A,FALSE,"Tabl. G1";#N/A,#N/A,FALSE,"Tabl. G2"}</definedName>
    <definedName name="jhgjhgjghj" localSheetId="5" hidden="1">{"mgmt forecast",#N/A,FALSE,"Mgmt Forecast";"dcf table",#N/A,FALSE,"Mgmt Forecast";"sensitivity",#N/A,FALSE,"Mgmt Forecast";"table inputs",#N/A,FALSE,"Mgmt Forecast";"calculations",#N/A,FALSE,"Mgmt Forecast"}</definedName>
    <definedName name="jhgjhgjghj" hidden="1">{"mgmt forecast",#N/A,FALSE,"Mgmt Forecast";"dcf table",#N/A,FALSE,"Mgmt Forecast";"sensitivity",#N/A,FALSE,"Mgmt Forecast";"table inputs",#N/A,FALSE,"Mgmt Forecast";"calculations",#N/A,FALSE,"Mgmt Forecast"}</definedName>
    <definedName name="jhk" localSheetId="5" hidden="1">{#N/A,#N/A,FALSE,"Tabl. D1";#N/A,#N/A,FALSE,"Tabl. D1 b";#N/A,#N/A,FALSE,"Tabl. D2";#N/A,#N/A,FALSE,"Tabl. D2 b";#N/A,#N/A,FALSE,"Tabl. D3";#N/A,#N/A,FALSE,"Tabl. D4";#N/A,#N/A,FALSE,"Tabl. D5"}</definedName>
    <definedName name="jhk" hidden="1">{#N/A,#N/A,FALSE,"Tabl. D1";#N/A,#N/A,FALSE,"Tabl. D1 b";#N/A,#N/A,FALSE,"Tabl. D2";#N/A,#N/A,FALSE,"Tabl. D2 b";#N/A,#N/A,FALSE,"Tabl. D3";#N/A,#N/A,FALSE,"Tabl. D4";#N/A,#N/A,FALSE,"Tabl. D5"}</definedName>
    <definedName name="jhkkjk" localSheetId="5" hidden="1">{"mgmt forecast",#N/A,FALSE,"Mgmt Forecast";"dcf table",#N/A,FALSE,"Mgmt Forecast";"sensitivity",#N/A,FALSE,"Mgmt Forecast";"table inputs",#N/A,FALSE,"Mgmt Forecast";"calculations",#N/A,FALSE,"Mgmt Forecast"}</definedName>
    <definedName name="jhkkjk" hidden="1">{"mgmt forecast",#N/A,FALSE,"Mgmt Forecast";"dcf table",#N/A,FALSE,"Mgmt Forecast";"sensitivity",#N/A,FALSE,"Mgmt Forecast";"table inputs",#N/A,FALSE,"Mgmt Forecast";"calculations",#N/A,FALSE,"Mgmt Forecast"}</definedName>
    <definedName name="jim" localSheetId="5" hidden="1">{"'Directory'!$A$72:$E$91"}</definedName>
    <definedName name="jim" hidden="1">{"'Directory'!$A$72:$E$91"}</definedName>
    <definedName name="JInesh" localSheetId="5" hidden="1">{"Schedule_IA",#N/A,FALSE,"I-A"}</definedName>
    <definedName name="JInesh" hidden="1">{"Schedule_IA",#N/A,FALSE,"I-A"}</definedName>
    <definedName name="jinesh1" localSheetId="5" hidden="1">{"Schedule_1B",#N/A,FALSE,"I-B"}</definedName>
    <definedName name="jinesh1" hidden="1">{"Schedule_1B",#N/A,FALSE,"I-B"}</definedName>
    <definedName name="jj" localSheetId="5" hidden="1">{#N/A,#N/A,FALSE,"Annex-I";#N/A,#N/A,FALSE,"Annex-III";#N/A,#N/A,FALSE,"Annex-IV";#N/A,#N/A,FALSE,"Annex-V";#N/A,#N/A,FALSE,"annex V (i)";#N/A,#N/A,FALSE,"Annex-VI";#N/A,#N/A,FALSE,"Annex-VIII";#N/A,#N/A,FALSE,"Annex-VII";#N/A,#N/A,FALSE,"Annex-IX ";#N/A,#N/A,FALSE,"Annexu X (i)";#N/A,#N/A,FALSE,"Annex-X (ii)";#N/A,#N/A,FALSE,"Annex-X (iii)";#N/A,#N/A,FALSE,"Annex-XI (i)";#N/A,#N/A,FALSE,"Annex-XI (ii)";#N/A,#N/A,FALSE,"Annex-XII";#N/A,#N/A,FALSE,"Annex-XIII"}</definedName>
    <definedName name="jj" hidden="1">{#N/A,#N/A,FALSE,"Annex-I";#N/A,#N/A,FALSE,"Annex-III";#N/A,#N/A,FALSE,"Annex-IV";#N/A,#N/A,FALSE,"Annex-V";#N/A,#N/A,FALSE,"annex V (i)";#N/A,#N/A,FALSE,"Annex-VI";#N/A,#N/A,FALSE,"Annex-VIII";#N/A,#N/A,FALSE,"Annex-VII";#N/A,#N/A,FALSE,"Annex-IX ";#N/A,#N/A,FALSE,"Annexu X (i)";#N/A,#N/A,FALSE,"Annex-X (ii)";#N/A,#N/A,FALSE,"Annex-X (iii)";#N/A,#N/A,FALSE,"Annex-XI (i)";#N/A,#N/A,FALSE,"Annex-XI (ii)";#N/A,#N/A,FALSE,"Annex-XII";#N/A,#N/A,FALSE,"Annex-XIII"}</definedName>
    <definedName name="JJ_control" localSheetId="5" hidden="1">{"'August 2000'!$A$1:$J$101"}</definedName>
    <definedName name="JJ_control" hidden="1">{"'August 2000'!$A$1:$J$101"}</definedName>
    <definedName name="jjh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jjh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jjj" localSheetId="5" hidden="1">{#N/A,#N/A,FALSE,"REPORT"}</definedName>
    <definedName name="jjj" hidden="1">{#N/A,#N/A,FALSE,"REPORT"}</definedName>
    <definedName name="jjjj" localSheetId="5" hidden="1">{#N/A,#N/A,FALSE,"Staffnos &amp; cost"}</definedName>
    <definedName name="jjjj" hidden="1">{#N/A,#N/A,FALSE,"Staffnos &amp; cost"}</definedName>
    <definedName name="jjkk" localSheetId="5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jjkk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jk" localSheetId="5" hidden="1">{#N/A,#N/A,FALSE,"QC REVIEW"}</definedName>
    <definedName name="jk" hidden="1">{#N/A,#N/A,FALSE,"QC REVIEW"}</definedName>
    <definedName name="jkb" localSheetId="5" hidden="1">{"'Sheet1'!$A$4386:$N$4591"}</definedName>
    <definedName name="jkb" hidden="1">{"'Sheet1'!$A$4386:$N$4591"}</definedName>
    <definedName name="jkl" localSheetId="5" hidden="1">{#N/A,#N/A,FALSE,"Tabl. G1";#N/A,#N/A,FALSE,"Tabl. G2"}</definedName>
    <definedName name="jkl" hidden="1">{#N/A,#N/A,FALSE,"Tabl. G1";#N/A,#N/A,FALSE,"Tabl. G2"}</definedName>
    <definedName name="jku" localSheetId="5" hidden="1">{"Drawing&amp;Homo.result",#N/A,FALSE,"Greco Hom. and BOM"}</definedName>
    <definedName name="jku" hidden="1">{"Drawing&amp;Homo.result",#N/A,FALSE,"Greco Hom. and BOM"}</definedName>
    <definedName name="Job.NoAKD1" localSheetId="5" hidden="1">{#N/A,#N/A,FALSE,"CMN_FE"}</definedName>
    <definedName name="Job.NoAKD1" hidden="1">{#N/A,#N/A,FALSE,"CMN_FE"}</definedName>
    <definedName name="JRN" localSheetId="5" hidden="1">{#N/A,#N/A,FALSE,"Tabl. FB300";#N/A,#N/A,FALSE,"Tabl. FB350";#N/A,#N/A,FALSE,"Tabl. FB400";#N/A,#N/A,FALSE,"Tabl. FB500";#N/A,#N/A,FALSE,"Tabl. FS090"}</definedName>
    <definedName name="JRN" hidden="1">{#N/A,#N/A,FALSE,"Tabl. FB300";#N/A,#N/A,FALSE,"Tabl. FB350";#N/A,#N/A,FALSE,"Tabl. FB400";#N/A,#N/A,FALSE,"Tabl. FB500";#N/A,#N/A,FALSE,"Tabl. FS090"}</definedName>
    <definedName name="jslxkkd" localSheetId="5" hidden="1">{#N/A,#N/A,FALSE,"One Pager";#N/A,#N/A,FALSE,"Technical"}</definedName>
    <definedName name="jslxkkd" hidden="1">{#N/A,#N/A,FALSE,"One Pager";#N/A,#N/A,FALSE,"Technical"}</definedName>
    <definedName name="jslxkkd_1" localSheetId="5" hidden="1">{#N/A,#N/A,FALSE,"One Pager";#N/A,#N/A,FALSE,"Technical"}</definedName>
    <definedName name="jslxkkd_1" hidden="1">{#N/A,#N/A,FALSE,"One Pager";#N/A,#N/A,FALSE,"Technical"}</definedName>
    <definedName name="jslxkkd_2" localSheetId="5" hidden="1">{#N/A,#N/A,FALSE,"One Pager";#N/A,#N/A,FALSE,"Technical"}</definedName>
    <definedName name="jslxkkd_2" hidden="1">{#N/A,#N/A,FALSE,"One Pager";#N/A,#N/A,FALSE,"Technical"}</definedName>
    <definedName name="jslxkkd_3" localSheetId="5" hidden="1">{#N/A,#N/A,FALSE,"One Pager";#N/A,#N/A,FALSE,"Technical"}</definedName>
    <definedName name="jslxkkd_3" hidden="1">{#N/A,#N/A,FALSE,"One Pager";#N/A,#N/A,FALSE,"Technical"}</definedName>
    <definedName name="judy" localSheetId="5" hidden="1">{#N/A,#N/A,FALSE,"Pharm";#N/A,#N/A,FALSE,"WWCM"}</definedName>
    <definedName name="judy" hidden="1">{#N/A,#N/A,FALSE,"Pharm";#N/A,#N/A,FALSE,"WWCM"}</definedName>
    <definedName name="judy1" localSheetId="5" hidden="1">{#N/A,#N/A,FALSE,"Pharm";#N/A,#N/A,FALSE,"WWCM"}</definedName>
    <definedName name="judy1" hidden="1">{#N/A,#N/A,FALSE,"Pharm";#N/A,#N/A,FALSE,"WWCM"}</definedName>
    <definedName name="jy" localSheetId="5" hidden="1">{#N/A,#N/A,FALSE,"QC REVIEW"}</definedName>
    <definedName name="jy" hidden="1">{#N/A,#N/A,FALSE,"QC REVIEW"}</definedName>
    <definedName name="kailash1" localSheetId="5" hidden="1">{"Drawing&amp;Homo.result",#N/A,FALSE,"Greco Hom. and BOM"}</definedName>
    <definedName name="kailash1" hidden="1">{"Drawing&amp;Homo.result",#N/A,FALSE,"Greco Hom. and BOM"}</definedName>
    <definedName name="kamal" localSheetId="5" hidden="1">{#N/A,#N/A,FALSE,"Staffnos &amp; cost"}</definedName>
    <definedName name="kamal" hidden="1">{#N/A,#N/A,FALSE,"Staffnos &amp; cost"}</definedName>
    <definedName name="kcuf" localSheetId="5" hidden="1">{"SUMMARY",#N/A,TRUE,"SUMMARY";"compare",#N/A,TRUE,"Vs. Bus Plan";"ratios",#N/A,TRUE,"Ratios";"REVENUE",#N/A,TRUE,"Revenue";"expenses",#N/A,TRUE,"1996 budget";"payroll",#N/A,TRUE,"Payroll"}</definedName>
    <definedName name="kcuf" hidden="1">{"SUMMARY",#N/A,TRUE,"SUMMARY";"compare",#N/A,TRUE,"Vs. Bus Plan";"ratios",#N/A,TRUE,"Ratios";"REVENUE",#N/A,TRUE,"Revenue";"expenses",#N/A,TRUE,"1996 budget";"payroll",#N/A,TRUE,"Payroll"}</definedName>
    <definedName name="KDFSFLS" localSheetId="5" hidden="1">{#N/A,#N/A,FALSE,"Cash Flow"}</definedName>
    <definedName name="KDFSFLS" hidden="1">{#N/A,#N/A,FALSE,"Cash Flow"}</definedName>
    <definedName name="keadv">25000</definedName>
    <definedName name="khac">2</definedName>
    <definedName name="khkh" hidden="1">#REF!</definedName>
    <definedName name="Kind_of_plant">OFFSET(#REF!,0,0,COUNTA(#REF!)-1)</definedName>
    <definedName name="kj" localSheetId="5" hidden="1">{#N/A,#N/A,FALSE,"Admin";#N/A,#N/A,FALSE,"Other"}</definedName>
    <definedName name="kj" hidden="1">{#N/A,#N/A,FALSE,"Admin";#N/A,#N/A,FALSE,"Other"}</definedName>
    <definedName name="kjdsakdjsakldjkals" localSheetId="5" hidden="1">{"","","'Curves'!$C$55","'Curves'!$D$55","","","","","",""}</definedName>
    <definedName name="kjdsakdjsakldjkals" hidden="1">{"","","'Curves'!$C$55","'Curves'!$D$55","","","","","",""}</definedName>
    <definedName name="KJH" localSheetId="5" hidden="1">{#N/A,#N/A,FALSE,"Tabl. FB300";#N/A,#N/A,FALSE,"Tabl. FB350";#N/A,#N/A,FALSE,"Tabl. FB400";#N/A,#N/A,FALSE,"Tabl. FB500";#N/A,#N/A,FALSE,"Tabl. FS090"}</definedName>
    <definedName name="KJH" hidden="1">{#N/A,#N/A,FALSE,"Tabl. FB300";#N/A,#N/A,FALSE,"Tabl. FB350";#N/A,#N/A,FALSE,"Tabl. FB400";#N/A,#N/A,FALSE,"Tabl. FB500";#N/A,#N/A,FALSE,"Tabl. FS090"}</definedName>
    <definedName name="kk" localSheetId="5" hidden="1">{"NOPLAN",#N/A,FALSE,"EUR_NPL_YTD";"NOPLAN",#N/A,FALSE,"EUR_KPI";"NOPLAN",#N/A,FALSE,"EUR_NPL_MTH";"NOPLAN",#N/A,FALSE,"EUR_T_NPL_MTH";"NOPLAN",#N/A,FALSE,"EUR_T_NPL_YTD";"NOPLAN",#N/A,FALSE,"EUR_Trsy_Ytd";"NOPLAN",#N/A,FALSE,"EUR_Trsy_Mth";"NOPLAN",#N/A,FALSE,"UK_Trsy_Mth";"NOPLAN",#N/A,FALSE,"UK_Trsy_Ytd";"NOPLAN",#N/A,FALSE,"UK_MM_MTH";"NOPLAN",#N/A,FALSE,"UK_MM_YTD";"NOPLAN",#N/A,FALSE,"UK_IRD_MTH";"NOPLAN",#N/A,FALSE,"UK_IRD_YTD";"NOPLAN",#N/A,FALSE,"CM_NPL_YTD ";"NOPLAN",#N/A,FALSE,"CM_NPL_MTH";"NOPLAN",#N/A,FALSE,"EURCMYTD";"NOPLAN",#N/A,FALSE,"EURCMMTH";"NOPLAN",#N/A,FALSE,"UKCMYTD ";"NOPLAN",#N/A,FALSE,"UKCMMTH";"NOPLAN",#N/A,FALSE,"UKDERVYTD ";"NOPLAN",#N/A,FALSE,"UKDERVMTH";"NOPLAN",#N/A,FALSE,"UKBONDSYTD";"NOPLAN",#N/A,FALSE,"UKBONDSMTH";"NOPLAN",#N/A,FALSE,"UKBONDSYTD2";"NOPLAN",#N/A,FALSE,"UKBONDSMTH2";"noplan",#N/A,FALSE,"UKPRIMFUTYTD ";"noplan",#N/A,FALSE,"UKPRIMFUTMTH";"NOPLAN",#N/A,FALSE,"MADRID_YTD";"NOPLAN",#N/A,FALSE,"MADRID_MTH";"NOPLAN",#N/A,FALSE,"FFURT_SWITZ_YTD";"NOPLAN",#N/A,FALSE,"FFURT_SWITZ_MTH"}</definedName>
    <definedName name="kk" hidden="1">{"NOPLAN",#N/A,FALSE,"EUR_NPL_YTD";"NOPLAN",#N/A,FALSE,"EUR_KPI";"NOPLAN",#N/A,FALSE,"EUR_NPL_MTH";"NOPLAN",#N/A,FALSE,"EUR_T_NPL_MTH";"NOPLAN",#N/A,FALSE,"EUR_T_NPL_YTD";"NOPLAN",#N/A,FALSE,"EUR_Trsy_Ytd";"NOPLAN",#N/A,FALSE,"EUR_Trsy_Mth";"NOPLAN",#N/A,FALSE,"UK_Trsy_Mth";"NOPLAN",#N/A,FALSE,"UK_Trsy_Ytd";"NOPLAN",#N/A,FALSE,"UK_MM_MTH";"NOPLAN",#N/A,FALSE,"UK_MM_YTD";"NOPLAN",#N/A,FALSE,"UK_IRD_MTH";"NOPLAN",#N/A,FALSE,"UK_IRD_YTD";"NOPLAN",#N/A,FALSE,"CM_NPL_YTD ";"NOPLAN",#N/A,FALSE,"CM_NPL_MTH";"NOPLAN",#N/A,FALSE,"EURCMYTD";"NOPLAN",#N/A,FALSE,"EURCMMTH";"NOPLAN",#N/A,FALSE,"UKCMYTD ";"NOPLAN",#N/A,FALSE,"UKCMMTH";"NOPLAN",#N/A,FALSE,"UKDERVYTD ";"NOPLAN",#N/A,FALSE,"UKDERVMTH";"NOPLAN",#N/A,FALSE,"UKBONDSYTD";"NOPLAN",#N/A,FALSE,"UKBONDSMTH";"NOPLAN",#N/A,FALSE,"UKBONDSYTD2";"NOPLAN",#N/A,FALSE,"UKBONDSMTH2";"noplan",#N/A,FALSE,"UKPRIMFUTYTD ";"noplan",#N/A,FALSE,"UKPRIMFUTMTH";"NOPLAN",#N/A,FALSE,"MADRID_YTD";"NOPLAN",#N/A,FALSE,"MADRID_MTH";"NOPLAN",#N/A,FALSE,"FFURT_SWITZ_YTD";"NOPLAN",#N/A,FALSE,"FFURT_SWITZ_MTH"}</definedName>
    <definedName name="kkk" localSheetId="5" hidden="1">{#N/A,#N/A,FALSE,"Pharm";#N/A,#N/A,FALSE,"WWCM"}</definedName>
    <definedName name="kkk" hidden="1">{#N/A,#N/A,FALSE,"Pharm";#N/A,#N/A,FALSE,"WWCM"}</definedName>
    <definedName name="kkka" localSheetId="5" hidden="1">{#N/A,#N/A,FALSE,"Sheet-1";#N/A,#N/A,FALSE,"Sheet-2";#N/A,#N/A,FALSE,"Sheet-3"}</definedName>
    <definedName name="kkka" hidden="1">{#N/A,#N/A,FALSE,"Sheet-1";#N/A,#N/A,FALSE,"Sheet-2";#N/A,#N/A,FALSE,"Sheet-3"}</definedName>
    <definedName name="kkkkk" localSheetId="5" hidden="1">{"Drawing&amp;Homo.result",#N/A,FALSE,"Greco Hom. and BOM"}</definedName>
    <definedName name="kkkkk" hidden="1">{"Drawing&amp;Homo.result",#N/A,FALSE,"Greco Hom. and BOM"}</definedName>
    <definedName name="kkkkkkk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kkkkkkk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kkkkkkkkk" localSheetId="5" hidden="1">{"Drawing&amp;Homo.result",#N/A,FALSE,"Greco Hom. and BOM"}</definedName>
    <definedName name="kkkkkkkkk" hidden="1">{"Drawing&amp;Homo.result",#N/A,FALSE,"Greco Hom. and BOM"}</definedName>
    <definedName name="kl" localSheetId="5" hidden="1">{#N/A,#N/A,FALSE,"FY97";#N/A,#N/A,FALSE,"FY98";#N/A,#N/A,FALSE,"FY99";#N/A,#N/A,FALSE,"FY00";#N/A,#N/A,FALSE,"FY01"}</definedName>
    <definedName name="kl" hidden="1">{#N/A,#N/A,FALSE,"FY97";#N/A,#N/A,FALSE,"FY98";#N/A,#N/A,FALSE,"FY99";#N/A,#N/A,FALSE,"FY00";#N/A,#N/A,FALSE,"FY01"}</definedName>
    <definedName name="KLD" localSheetId="5" hidden="1">{#N/A,#N/A,FALSE,"Tabl. A1";#N/A,#N/A,FALSE,"Tabl. A1 b";#N/A,#N/A,FALSE,"Tabl. A2";#N/A,#N/A,FALSE,"Tabl. A2-1";#N/A,#N/A,FALSE,"Tabl. A2-2"}</definedName>
    <definedName name="KLD" hidden="1">{#N/A,#N/A,FALSE,"Tabl. A1";#N/A,#N/A,FALSE,"Tabl. A1 b";#N/A,#N/A,FALSE,"Tabl. A2";#N/A,#N/A,FALSE,"Tabl. A2-1";#N/A,#N/A,FALSE,"Tabl. A2-2"}</definedName>
    <definedName name="KLE" localSheetId="5" hidden="1">{#N/A,#N/A,FALSE,"Tabl. H1";#N/A,#N/A,FALSE,"Tabl. H2"}</definedName>
    <definedName name="KLE" hidden="1">{#N/A,#N/A,FALSE,"Tabl. H1";#N/A,#N/A,FALSE,"Tabl. H2"}</definedName>
    <definedName name="klj" localSheetId="5" hidden="1">{#N/A,#N/A,FALSE,"QC REVIEW"}</definedName>
    <definedName name="klj" hidden="1">{#N/A,#N/A,FALSE,"QC REVIEW"}</definedName>
    <definedName name="KLKK" localSheetId="5" hidden="1">{#N/A,#N/A,FALSE,"OSBL"}</definedName>
    <definedName name="KLKK" hidden="1">{#N/A,#N/A,FALSE,"OSBL"}</definedName>
    <definedName name="kñlñlñlñ" hidden="1">#REF!</definedName>
    <definedName name="ko" localSheetId="5" hidden="1">{#N/A,#N/A,FALSE,"Proj.Cost &amp; Means of Fin."}</definedName>
    <definedName name="ko" hidden="1">{#N/A,#N/A,FALSE,"Proj.Cost &amp; Means of Fin."}</definedName>
    <definedName name="kojklo" localSheetId="5" hidden="1">{#N/A,#N/A,TRUE,"TOTALS";#N/A,#N/A,TRUE,"ROUTES"}</definedName>
    <definedName name="kojklo" hidden="1">{#N/A,#N/A,TRUE,"TOTALS";#N/A,#N/A,TRUE,"ROUTES"}</definedName>
    <definedName name="kp" localSheetId="5" hidden="1">{#N/A,#N/A,FALSE,"QC REVIEW"}</definedName>
    <definedName name="kp" hidden="1">{#N/A,#N/A,FALSE,"QC REVIEW"}</definedName>
    <definedName name="kpp" localSheetId="5" hidden="1">{#N/A,#N/A,FALSE,"QC REVIEW"}</definedName>
    <definedName name="kpp" hidden="1">{#N/A,#N/A,FALSE,"QC REVIEW"}</definedName>
    <definedName name="kr" localSheetId="5">{#N/A,#N/A,FALSE,"AUDIT-MWOS"}</definedName>
    <definedName name="kr">{#N/A,#N/A,FALSE,"AUDIT-MWOS"}</definedName>
    <definedName name="KRIS" localSheetId="5" hidden="1">{#N/A,#N/A,TRUE,"Operating stmt QTR";#N/A,#N/A,TRUE,"Bal Sht QTR";#N/A,#N/A,TRUE,"Bal Sht";#N/A,#N/A,TRUE,"Operating stmt";#N/A,#N/A,TRUE,"Cash Flow";#N/A,#N/A,TRUE,"RevSum";#N/A,#N/A,TRUE,"Intranet branch rev";#N/A,#N/A,TRUE,"Intranet direct rev";#N/A,#N/A,TRUE,"Internet direct rev";#N/A,#N/A,TRUE,"Intranet ISV rev";#N/A,#N/A,TRUE,"Staffing by Person";#N/A,#N/A,TRUE,"Direct costs";#N/A,#N/A,TRUE,"Sales &amp; direct costs";#N/A,#N/A,TRUE,"Selling";#N/A,#N/A,TRUE,"Mkting";#N/A,#N/A,TRUE,"G&amp;A";#N/A,#N/A,TRUE,"Branch offices";#N/A,#N/A,TRUE,"Facilities";#N/A,#N/A,TRUE,"LT Assets";#N/A,#N/A,TRUE,"BS detail"}</definedName>
    <definedName name="KRIS" hidden="1">{#N/A,#N/A,TRUE,"Operating stmt QTR";#N/A,#N/A,TRUE,"Bal Sht QTR";#N/A,#N/A,TRUE,"Bal Sht";#N/A,#N/A,TRUE,"Operating stmt";#N/A,#N/A,TRUE,"Cash Flow";#N/A,#N/A,TRUE,"RevSum";#N/A,#N/A,TRUE,"Intranet branch rev";#N/A,#N/A,TRUE,"Intranet direct rev";#N/A,#N/A,TRUE,"Internet direct rev";#N/A,#N/A,TRUE,"Intranet ISV rev";#N/A,#N/A,TRUE,"Staffing by Person";#N/A,#N/A,TRUE,"Direct costs";#N/A,#N/A,TRUE,"Sales &amp; direct costs";#N/A,#N/A,TRUE,"Selling";#N/A,#N/A,TRUE,"Mkting";#N/A,#N/A,TRUE,"G&amp;A";#N/A,#N/A,TRUE,"Branch offices";#N/A,#N/A,TRUE,"Facilities";#N/A,#N/A,TRUE,"LT Assets";#N/A,#N/A,TRUE,"BS detail"}</definedName>
    <definedName name="kslkjkjlkjd" localSheetId="5" hidden="1">{#N/A,#N/A,FALSE,"REPORT"}</definedName>
    <definedName name="kslkjkjlkjd" hidden="1">{#N/A,#N/A,FALSE,"REPORT"}</definedName>
    <definedName name="Kumatage2" hidden="1">"11000000000000000000000000000000000000000000000000000000000000000000000000000000000000000000000000000000000000000000000000000000000000000000000000000000000000000000000000000000000000000000000000000000"</definedName>
    <definedName name="KUULSD" localSheetId="5" hidden="1">{#N/A,#N/A,FALSE,"COMP"}</definedName>
    <definedName name="KUULSD" hidden="1">{#N/A,#N/A,FALSE,"COMP"}</definedName>
    <definedName name="kyd.CounterLimitCell.01." hidden="1">"x"</definedName>
    <definedName name="kyd.Dim.01." hidden="1">"tm1serv:company"</definedName>
    <definedName name="kyd.ElementType.01." hidden="1">1</definedName>
    <definedName name="kyd.ItemType.01." hidden="1">2</definedName>
    <definedName name="kyd.MacroAtEnd." hidden="1">""</definedName>
    <definedName name="kyd.MacroEachCycle." hidden="1">""</definedName>
    <definedName name="kyd.MacroEndOfEachCycle." hidden="1">""</definedName>
    <definedName name="kyd.NumLevels.01." hidden="1">999</definedName>
    <definedName name="kyd.PanicStop." hidden="1">FALSE</definedName>
    <definedName name="kyd.ParentName.01." hidden="1">""</definedName>
    <definedName name="kyd.PreScreenData." hidden="1">FALSE</definedName>
    <definedName name="kyd.PrintParent.01." hidden="1">TRUE</definedName>
    <definedName name="kyd.PrintStdWhen." hidden="1">1</definedName>
    <definedName name="kyd.SaveAsFile." hidden="1">FALSE</definedName>
    <definedName name="kyd.SelectString.01." hidden="1">"*"</definedName>
    <definedName name="kyd.StdSortHide." hidden="1">FALSE</definedName>
    <definedName name="l">#REF!</definedName>
    <definedName name="LabourCostMonthDevTpoBud">#REF!</definedName>
    <definedName name="LabourCostMonthLE">#REF!</definedName>
    <definedName name="LabourCostYearLY">#REF!</definedName>
    <definedName name="lac">#REF!</definedName>
    <definedName name="lakh">1/100000</definedName>
    <definedName name="LAKHS">1/100000</definedName>
    <definedName name="lala" localSheetId="5" hidden="1">{#N/A,#N/A,FALSE,"Proj.Cost &amp; Means of Fin."}</definedName>
    <definedName name="lala" hidden="1">{#N/A,#N/A,FALSE,"Proj.Cost &amp; Means of Fin."}</definedName>
    <definedName name="lan" localSheetId="5" hidden="1">{#N/A,#N/A,TRUE,"BT M200 da 10x20"}</definedName>
    <definedName name="lan" hidden="1">{#N/A,#N/A,TRUE,"BT M200 da 10x20"}</definedName>
    <definedName name="land">#REF!</definedName>
    <definedName name="last" localSheetId="5">IF(#REF!,Header_Row+#REF!,Header_Row)</definedName>
    <definedName name="last">IF(#REF!,Header_Row+#REF!,Header_Row)</definedName>
    <definedName name="LC84I">#REF!</definedName>
    <definedName name="LC84M">#REF!</definedName>
    <definedName name="LC84R">#REF!</definedName>
    <definedName name="ldskfjsl" localSheetId="5" hidden="1">{#N/A,#N/A,FALSE,"Model";#N/A,#N/A,FALSE,"Division"}</definedName>
    <definedName name="ldskfjsl" hidden="1">{#N/A,#N/A,FALSE,"Model";#N/A,#N/A,FALSE,"Division"}</definedName>
    <definedName name="lease" localSheetId="5" hidden="1">{#N/A,#N/A,FALSE,"HMF";#N/A,#N/A,FALSE,"FACIL";#N/A,#N/A,FALSE,"HMFINANCE";#N/A,#N/A,FALSE,"HMEUROPE";#N/A,#N/A,FALSE,"HHAB CONSO";#N/A,#N/A,FALSE,"PAB";#N/A,#N/A,FALSE,"MMC";#N/A,#N/A,FALSE,"THAI";#N/A,#N/A,FALSE,"SINPA";#N/A,#N/A,FALSE,"POLAND"}</definedName>
    <definedName name="lease" hidden="1">{#N/A,#N/A,FALSE,"HMF";#N/A,#N/A,FALSE,"FACIL";#N/A,#N/A,FALSE,"HMFINANCE";#N/A,#N/A,FALSE,"HMEUROPE";#N/A,#N/A,FALSE,"HHAB CONSO";#N/A,#N/A,FALSE,"PAB";#N/A,#N/A,FALSE,"MMC";#N/A,#N/A,FALSE,"THAI";#N/A,#N/A,FALSE,"SINPA";#N/A,#N/A,FALSE,"POLAND"}</definedName>
    <definedName name="Lease_Rent_Received">"income"</definedName>
    <definedName name="lee" localSheetId="5" hidden="1">{#N/A,#N/A,FALSE,"Pharm";#N/A,#N/A,FALSE,"WWCM"}</definedName>
    <definedName name="lee" hidden="1">{#N/A,#N/A,FALSE,"Pharm";#N/A,#N/A,FALSE,"WWCM"}</definedName>
    <definedName name="lhlhhj" localSheetId="5">{"SCB BG EXT",#N/A,FALSE,"ADVANCEBG-EXT.D"}</definedName>
    <definedName name="lhlhhj">{"SCB BG EXT",#N/A,FALSE,"ADVANCEBG-EXT.D"}</definedName>
    <definedName name="limcount" hidden="1">1</definedName>
    <definedName name="limey" localSheetId="5" hidden="1">{#N/A,#N/A,FALSE,"Calc";#N/A,#N/A,FALSE,"Sensitivity";#N/A,#N/A,FALSE,"LT Earn.Dil.";#N/A,#N/A,FALSE,"Dil. AVP"}</definedName>
    <definedName name="limey" hidden="1">{#N/A,#N/A,FALSE,"Calc";#N/A,#N/A,FALSE,"Sensitivity";#N/A,#N/A,FALSE,"LT Earn.Dil.";#N/A,#N/A,FALSE,"Dil. AVP"}</definedName>
    <definedName name="ListOffset" hidden="1">1</definedName>
    <definedName name="LJLJJ" localSheetId="5" hidden="1">{#N/A,#N/A,FALSE,"FREE"}</definedName>
    <definedName name="LJLJJ" hidden="1">{#N/A,#N/A,FALSE,"FREE"}</definedName>
    <definedName name="lk" localSheetId="5" hidden="1">{#N/A,#N/A,FALSE,"QC REVIEW"}</definedName>
    <definedName name="lk" hidden="1">{#N/A,#N/A,FALSE,"QC REVIEW"}</definedName>
    <definedName name="lkajsdl" localSheetId="5" hidden="1">{0,0,0,0;0,0,0,0;0,0,0,0}</definedName>
    <definedName name="lkajsdl" hidden="1">{0,0,0,0;0,0,0,0;0,0,0,0}</definedName>
    <definedName name="lkfjsdkfs" localSheetId="5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lkfjsdkf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LKG" localSheetId="5" hidden="1">{#N/A,#N/A,FALSE,"Tabl. G1";#N/A,#N/A,FALSE,"Tabl. G2"}</definedName>
    <definedName name="LKG" hidden="1">{#N/A,#N/A,FALSE,"Tabl. G1";#N/A,#N/A,FALSE,"Tabl. G2"}</definedName>
    <definedName name="lkhsdkjlsahdjklsah" localSheetId="5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lkhsdkjlsahdjklsah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lkjlkj" localSheetId="5" hidden="1">{"Final",#N/A,FALSE,"Feb-96"}</definedName>
    <definedName name="lkjlkj" hidden="1">{"Final",#N/A,FALSE,"Feb-96"}</definedName>
    <definedName name="lkk" localSheetId="5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lkk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lklio" localSheetId="5" hidden="1">{"Drawing&amp;Homo.result",#N/A,FALSE,"Greco Hom. and BOM"}</definedName>
    <definedName name="lklio" hidden="1">{"Drawing&amp;Homo.result",#N/A,FALSE,"Greco Hom. and BOM"}</definedName>
    <definedName name="lklkl" localSheetId="5" hidden="1">{"consolidated",#N/A,FALSE,"Sheet1";"cms",#N/A,FALSE,"Sheet1";"fse",#N/A,FALSE,"Sheet1"}</definedName>
    <definedName name="lklkl" hidden="1">{"consolidated",#N/A,FALSE,"Sheet1";"cms",#N/A,FALSE,"Sheet1";"fse",#N/A,FALSE,"Sheet1"}</definedName>
    <definedName name="lkmn123" localSheetId="5" hidden="1">{#VALUE!,#N/A,FALSE,0}</definedName>
    <definedName name="lkmn123" hidden="1">{#VALUE!,#N/A,FALSE,0}</definedName>
    <definedName name="ll" localSheetId="5" hidden="1">{#N/A,#N/A,FALSE,"QC REVIEW"}</definedName>
    <definedName name="ll" hidden="1">{#N/A,#N/A,FALSE,"QC REVIEW"}</definedName>
    <definedName name="LL_control" localSheetId="5" hidden="1">{"'August 2000'!$A$1:$J$101"}</definedName>
    <definedName name="LL_control" hidden="1">{"'August 2000'!$A$1:$J$101"}</definedName>
    <definedName name="lll" localSheetId="5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lll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llllll" localSheetId="5" hidden="1">{#N/A,#N/A,FALSE,"PMTABB";#N/A,#N/A,FALSE,"PMTABB"}</definedName>
    <definedName name="llllll" hidden="1">{#N/A,#N/A,FALSE,"PMTABB";#N/A,#N/A,FALSE,"PMTABB"}</definedName>
    <definedName name="llsdlasdk" localSheetId="5" hidden="1">{"SchK1",#N/A,FALSE,"Schedules";"SchK2",#N/A,FALSE,"Schedules"}</definedName>
    <definedName name="llsdlasdk" hidden="1">{"SchK1",#N/A,FALSE,"Schedules";"SchK2",#N/A,FALSE,"Schedules"}</definedName>
    <definedName name="Loan60R">#REF!</definedName>
    <definedName name="Loans" localSheetId="5">{#N/A,#N/A,FALSE,"AUDIT-MWOS"}</definedName>
    <definedName name="Loans">{#N/A,#N/A,FALSE,"AUDIT-MWOS"}</definedName>
    <definedName name="Location" localSheetId="5" hidden="1">{#N/A,#N/A,TRUE,"Overall";#N/A,#N/A,TRUE,"Region Wise ";#N/A,#N/A,TRUE,"Client Wise"}</definedName>
    <definedName name="Location" hidden="1">{#N/A,#N/A,TRUE,"Overall";#N/A,#N/A,TRUE,"Region Wise ";#N/A,#N/A,TRUE,"Client Wise"}</definedName>
    <definedName name="LocationExisting" localSheetId="5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LocationExisting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LORA" localSheetId="5" hidden="1">{#N/A,#N/A,FALSE,"QC REVIEW"}</definedName>
    <definedName name="LORA" hidden="1">{#N/A,#N/A,FALSE,"QC REVIEW"}</definedName>
    <definedName name="LtDebtChg" hidden="1">#REF!</definedName>
    <definedName name="LtDebtDmy" hidden="1">#REF!,#REF!,#REF!,#REF!,#REF!</definedName>
    <definedName name="LTDebtSer" hidden="1">#REF!</definedName>
    <definedName name="lu" localSheetId="5" hidden="1">{"'Directory'!$A$72:$E$91"}</definedName>
    <definedName name="lu" hidden="1">{"'Directory'!$A$72:$E$91"}</definedName>
    <definedName name="luido" localSheetId="5" hidden="1">{"Drawing&amp;Homo.result",#N/A,FALSE,"Greco Hom. and BOM"}</definedName>
    <definedName name="luido" hidden="1">{"Drawing&amp;Homo.result",#N/A,FALSE,"Greco Hom. and BOM"}</definedName>
    <definedName name="lundi" localSheetId="5" hidden="1">{#N/A,#N/A,FALSE,"Tabl. G1";#N/A,#N/A,FALSE,"Tabl. G2"}</definedName>
    <definedName name="lundi" hidden="1">{#N/A,#N/A,FALSE,"Tabl. G1";#N/A,#N/A,FALSE,"Tabl. G2"}</definedName>
    <definedName name="m" localSheetId="5" hidden="1">{#N/A,#N/A,FALSE,"COMP"}</definedName>
    <definedName name="m" hidden="1">{#N/A,#N/A,FALSE,"COMP"}</definedName>
    <definedName name="m_1" localSheetId="5" hidden="1">{#N/A,#N/A,FALSE,"COMP"}</definedName>
    <definedName name="m_1" hidden="1">{#N/A,#N/A,FALSE,"COMP"}</definedName>
    <definedName name="m_2" localSheetId="5">{#N/A,#N/A,FALSE,"COMP"}</definedName>
    <definedName name="m_2">{#N/A,#N/A,FALSE,"COMP"}</definedName>
    <definedName name="M_PlaceofPath" hidden="1">"\\SNYCEQT0100\HOME\LZURLO\DATA\TELMEX\Models\tmx_vdf.xls"</definedName>
    <definedName name="MacroStatusHidden" hidden="1">"Enabled"</definedName>
    <definedName name="Macwell" localSheetId="5" hidden="1">{"","","'Curves'!$W$7","'Curves'!$X$7","","","","","",""}</definedName>
    <definedName name="Macwell" hidden="1">{"","","'Curves'!$W$7","'Curves'!$X$7","","","","","",""}</definedName>
    <definedName name="Mah">0.4</definedName>
    <definedName name="MAINM2">#REF!</definedName>
    <definedName name="Maintenanc" localSheetId="5" hidden="1">{"'ID(2)'!$E$1:$N$4"}</definedName>
    <definedName name="Maintenanc" hidden="1">{"'ID(2)'!$E$1:$N$4"}</definedName>
    <definedName name="mal" localSheetId="5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mal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maneeshw12s12" localSheetId="5" hidden="1">{#N/A,#N/A,FALSE,"CMN_FE"}</definedName>
    <definedName name="maneeshw12s12" hidden="1">{#N/A,#N/A,FALSE,"CMN_FE"}</definedName>
    <definedName name="Manish" localSheetId="5" hidden="1">{"'Leading KPI'!$A$1:$P$33","'Leading KPI'!$A$1:$P$33"}</definedName>
    <definedName name="Manish" hidden="1">{"'Leading KPI'!$A$1:$P$33","'Leading KPI'!$A$1:$P$33"}</definedName>
    <definedName name="MANUEL" localSheetId="5" hidden="1">{#N/A,#N/A,FALSE,"QC REVIEW"}</definedName>
    <definedName name="MANUEL" hidden="1">{#N/A,#N/A,FALSE,"QC REVIEW"}</definedName>
    <definedName name="March2008" localSheetId="5" hidden="1">{#N/A,#N/A,TRUE,"Range Names";#N/A,#N/A,TRUE,"Cost of Project";#N/A,#N/A,TRUE,"Capital Structure";#N/A,#N/A,TRUE,"Spending Plan";#N/A,#N/A,TRUE,"Expansion Schedule";#N/A,#N/A,TRUE,"Production &amp; Revenue Schedules";#N/A,#N/A,TRUE,"Major Cost Heads";#N/A,#N/A,TRUE,"Other Schedules";#N/A,#N/A,TRUE,"Financial Statements";#N/A,#N/A,TRUE,"Dollar Financial Statements";#N/A,#N/A,TRUE,"Investor IRR Calculation";#N/A,#N/A,TRUE,"Sponsor IRR Calculation"}</definedName>
    <definedName name="March2008" hidden="1">{#N/A,#N/A,TRUE,"Range Names";#N/A,#N/A,TRUE,"Cost of Project";#N/A,#N/A,TRUE,"Capital Structure";#N/A,#N/A,TRUE,"Spending Plan";#N/A,#N/A,TRUE,"Expansion Schedule";#N/A,#N/A,TRUE,"Production &amp; Revenue Schedules";#N/A,#N/A,TRUE,"Major Cost Heads";#N/A,#N/A,TRUE,"Other Schedules";#N/A,#N/A,TRUE,"Financial Statements";#N/A,#N/A,TRUE,"Dollar Financial Statements";#N/A,#N/A,TRUE,"Investor IRR Calculation";#N/A,#N/A,TRUE,"Sponsor IRR Calculation"}</definedName>
    <definedName name="mardi" localSheetId="5" hidden="1">{#N/A,#N/A,FALSE,"Tabl. H1";#N/A,#N/A,FALSE,"Tabl. H2"}</definedName>
    <definedName name="mardi" hidden="1">{#N/A,#N/A,FALSE,"Tabl. H1";#N/A,#N/A,FALSE,"Tabl. H2"}</definedName>
    <definedName name="margin" localSheetId="5" hidden="1">{#N/A,#N/A,FALSE,"Aging Summary";#N/A,#N/A,FALSE,"Ratio Analysis";#N/A,#N/A,FALSE,"Test 120 Day Accts";#N/A,#N/A,FALSE,"Tickmarks"}</definedName>
    <definedName name="margin" hidden="1">{#N/A,#N/A,FALSE,"Aging Summary";#N/A,#N/A,FALSE,"Ratio Analysis";#N/A,#N/A,FALSE,"Test 120 Day Accts";#N/A,#N/A,FALSE,"Tickmarks"}</definedName>
    <definedName name="market" localSheetId="5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market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Mastek_Limited">"cash_flow"</definedName>
    <definedName name="MAT_Rate">#REF!</definedName>
    <definedName name="Matt" localSheetId="5" hidden="1">{#N/A,#N/A,TRUE,"Page 1&amp;2";#N/A,#N/A,TRUE,"bal sheet";#N/A,#N/A,TRUE,"Cashflow";#N/A,#N/A,TRUE,"Page 5&amp;6";#N/A,#N/A,TRUE,"Page 3&amp;4";#N/A,#N/A,TRUE,"Page 7&amp;8";#N/A,#N/A,TRUE,"Page 10&amp;11"}</definedName>
    <definedName name="Matt" hidden="1">{#N/A,#N/A,TRUE,"Page 1&amp;2";#N/A,#N/A,TRUE,"bal sheet";#N/A,#N/A,TRUE,"Cashflow";#N/A,#N/A,TRUE,"Page 5&amp;6";#N/A,#N/A,TRUE,"Page 3&amp;4";#N/A,#N/A,TRUE,"Page 7&amp;8";#N/A,#N/A,TRUE,"Page 10&amp;11"}</definedName>
    <definedName name="mb_inputLocation" hidden="1">#REF!</definedName>
    <definedName name="mds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mds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mds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mds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mds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mds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mds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mds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me">"Button 5"</definedName>
    <definedName name="mfg" localSheetId="5" hidden="1">{"Drawing&amp;Homo.result",#N/A,FALSE,"Greco Hom. and BOM"}</definedName>
    <definedName name="mfg" hidden="1">{"Drawing&amp;Homo.result",#N/A,FALSE,"Greco Hom. and BOM"}</definedName>
    <definedName name="MfgExpSer" hidden="1">#REF!</definedName>
    <definedName name="MHGMGH" localSheetId="5" hidden="1">{#N/A,#N/A,FALSE,"ISBL"}</definedName>
    <definedName name="MHGMGH" hidden="1">{#N/A,#N/A,FALSE,"ISBL"}</definedName>
    <definedName name="mhjj" localSheetId="5" hidden="1">{"'Bill No. 7'!$A$1:$G$32"}</definedName>
    <definedName name="mhjj" hidden="1">{"'Bill No. 7'!$A$1:$G$32"}</definedName>
    <definedName name="MICHELE" localSheetId="5" hidden="1">{#N/A,#N/A,FALSE,"Tabl. FB300";#N/A,#N/A,FALSE,"Tabl. FB350";#N/A,#N/A,FALSE,"Tabl. FB400";#N/A,#N/A,FALSE,"Tabl. FB500";#N/A,#N/A,FALSE,"Tabl. FS090"}</definedName>
    <definedName name="MICHELE" hidden="1">{#N/A,#N/A,FALSE,"Tabl. FB300";#N/A,#N/A,FALSE,"Tabl. FB350";#N/A,#N/A,FALSE,"Tabl. FB400";#N/A,#N/A,FALSE,"Tabl. FB500";#N/A,#N/A,FALSE,"Tabl. FS090"}</definedName>
    <definedName name="Mill">#REF!</definedName>
    <definedName name="Milli">1/1000000</definedName>
    <definedName name="milner" localSheetId="5" hidden="1">{#N/A,#N/A,FALSE,"Aging Summary";#N/A,#N/A,FALSE,"Ratio Analysis";#N/A,#N/A,FALSE,"Test 120 Day Accts";#N/A,#N/A,FALSE,"Tickmarks"}</definedName>
    <definedName name="milner" hidden="1">{#N/A,#N/A,FALSE,"Aging Summary";#N/A,#N/A,FALSE,"Ratio Analysis";#N/A,#N/A,FALSE,"Test 120 Day Accts";#N/A,#N/A,FALSE,"Tickmarks"}</definedName>
    <definedName name="min" localSheetId="5" hidden="1">{#N/A,#N/A,FALSE,"REPORT"}</definedName>
    <definedName name="min" hidden="1">{#N/A,#N/A,FALSE,"REPORT"}</definedName>
    <definedName name="mina" localSheetId="5" hidden="1">{#N/A,#N/A,FALSE,"REPORT"}</definedName>
    <definedName name="mina" hidden="1">{#N/A,#N/A,FALSE,"REPORT"}</definedName>
    <definedName name="miscpy" localSheetId="5" hidden="1">{"page1",#N/A,FALSE,"Taean 1&amp;2";"page2",#N/A,FALSE,"Taean 1&amp;2"}</definedName>
    <definedName name="miscpy" hidden="1">{"page1",#N/A,FALSE,"Taean 1&amp;2";"page2",#N/A,FALSE,"Taean 1&amp;2"}</definedName>
    <definedName name="miuh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miuh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mj" localSheetId="5" hidden="1">{#N/A,#N/A,FALSE,"FY97";#N/A,#N/A,FALSE,"FY98";#N/A,#N/A,FALSE,"FY99";#N/A,#N/A,FALSE,"FY00";#N/A,#N/A,FALSE,"FY01"}</definedName>
    <definedName name="mj" hidden="1">{#N/A,#N/A,FALSE,"FY97";#N/A,#N/A,FALSE,"FY98";#N/A,#N/A,FALSE,"FY99";#N/A,#N/A,FALSE,"FY00";#N/A,#N/A,FALSE,"FY01"}</definedName>
    <definedName name="MLI">#REF!</definedName>
    <definedName name="MLKJH" localSheetId="5" hidden="1">{#N/A,#N/A,FALSE,"Tabl. G1";#N/A,#N/A,FALSE,"Tabl. G2"}</definedName>
    <definedName name="MLKJH" hidden="1">{#N/A,#N/A,FALSE,"Tabl. G1";#N/A,#N/A,FALSE,"Tabl. G2"}</definedName>
    <definedName name="MLM" localSheetId="5" hidden="1">{#N/A,#N/A,FALSE,"Proj.Cost &amp; Means of Fin."}</definedName>
    <definedName name="MLM" hidden="1">{#N/A,#N/A,FALSE,"Proj.Cost &amp; Means of Fin."}</definedName>
    <definedName name="mlw" localSheetId="5" hidden="1">{#N/A,#N/A,FALSE,"Pharm";#N/A,#N/A,FALSE,"WWCM"}</definedName>
    <definedName name="mlw" hidden="1">{#N/A,#N/A,FALSE,"Pharm";#N/A,#N/A,FALSE,"WWCM"}</definedName>
    <definedName name="mm">#REF!</definedName>
    <definedName name="MM_1">"1/1000000"</definedName>
    <definedName name="mmm" localSheetId="5" hidden="1">{"Drawing&amp;Homo.result",#N/A,FALSE,"Greco Hom. and BOM"}</definedName>
    <definedName name="mmm" hidden="1">{"Drawing&amp;Homo.result",#N/A,FALSE,"Greco Hom. and BOM"}</definedName>
    <definedName name="mmmm" localSheetId="5" hidden="1">{"orixcsc",#N/A,FALSE,"ORIX CSC";"orixcsc2",#N/A,FALSE,"ORIX CSC"}</definedName>
    <definedName name="mmmm" hidden="1">{"orixcsc",#N/A,FALSE,"ORIX CSC";"orixcsc2",#N/A,FALSE,"ORIX CSC"}</definedName>
    <definedName name="mmmmm" localSheetId="5" hidden="1">{#N/A,#N/A,FALSE,"Calc";#N/A,#N/A,FALSE,"Sensitivity";#N/A,#N/A,FALSE,"LT Earn.Dil.";#N/A,#N/A,FALSE,"Dil. AVP"}</definedName>
    <definedName name="mmmmm" hidden="1">{#N/A,#N/A,FALSE,"Calc";#N/A,#N/A,FALSE,"Sensitivity";#N/A,#N/A,FALSE,"LT Earn.Dil.";#N/A,#N/A,FALSE,"Dil. AVP"}</definedName>
    <definedName name="mmmmmm" localSheetId="5" hidden="1">{#N/A,#N/A,FALSE,"Contribution Analysis"}</definedName>
    <definedName name="mmmmmm" hidden="1">{#N/A,#N/A,FALSE,"Contribution Analysis"}</definedName>
    <definedName name="mmmmmmmhm" localSheetId="5" hidden="1">{"mgmt forecast",#N/A,FALSE,"Mgmt Forecast";"dcf table",#N/A,FALSE,"Mgmt Forecast";"sensitivity",#N/A,FALSE,"Mgmt Forecast";"table inputs",#N/A,FALSE,"Mgmt Forecast";"calculations",#N/A,FALSE,"Mgmt Forecast"}</definedName>
    <definedName name="mmmmmmmhm" hidden="1">{"mgmt forecast",#N/A,FALSE,"Mgmt Forecast";"dcf table",#N/A,FALSE,"Mgmt Forecast";"sensitivity",#N/A,FALSE,"Mgmt Forecast";"table inputs",#N/A,FALSE,"Mgmt Forecast";"calculations",#N/A,FALSE,"Mgmt Forecast"}</definedName>
    <definedName name="mmmmmmmm" localSheetId="5" hidden="1">{#N/A,#N/A,FALSE,"ORIX CSC"}</definedName>
    <definedName name="mmmmmmmm" hidden="1">{#N/A,#N/A,FALSE,"ORIX CSC"}</definedName>
    <definedName name="mmz" localSheetId="5" hidden="1">{"FORNDV",#N/A,FALSE,"Sheet1"}</definedName>
    <definedName name="mmz" hidden="1">{"FORNDV",#N/A,FALSE,"Sheet1"}</definedName>
    <definedName name="mno" localSheetId="5" hidden="1">{#N/A,#N/A,FALSE,"Tabl. H1";#N/A,#N/A,FALSE,"Tabl. H2"}</definedName>
    <definedName name="mno" hidden="1">{#N/A,#N/A,FALSE,"Tabl. H1";#N/A,#N/A,FALSE,"Tabl. H2"}</definedName>
    <definedName name="MOBILE" localSheetId="5" hidden="1">{#N/A,#N/A,FALSE,"Proj.Cost &amp; Means of Fin."}</definedName>
    <definedName name="MOBILE" hidden="1">{#N/A,#N/A,FALSE,"Proj.Cost &amp; Means of Fin."}</definedName>
    <definedName name="modelname">#REF!</definedName>
    <definedName name="Monthname">"June"</definedName>
    <definedName name="mPEG" localSheetId="5" hidden="1">{#N/A,#N/A,FALSE,"QC REVIEW"}</definedName>
    <definedName name="mPEG" hidden="1">{#N/A,#N/A,FALSE,"QC REVIEW"}</definedName>
    <definedName name="mqg" localSheetId="5" hidden="1">{#N/A,#N/A,FALSE,"Tabl. H1";#N/A,#N/A,FALSE,"Tabl. H2"}</definedName>
    <definedName name="mqg" hidden="1">{#N/A,#N/A,FALSE,"Tabl. H1";#N/A,#N/A,FALSE,"Tabl. H2"}</definedName>
    <definedName name="mr10resi" localSheetId="5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mr10resi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mr10residen" localSheetId="5" hidden="1">{#N/A,#N/A,TRUE,"Financials";#N/A,#N/A,TRUE,"Operating Statistics";#N/A,#N/A,TRUE,"Capex &amp; Depreciation";#N/A,#N/A,TRUE,"Debt"}</definedName>
    <definedName name="mr10residen" hidden="1">{#N/A,#N/A,TRUE,"Financials";#N/A,#N/A,TRUE,"Operating Statistics";#N/A,#N/A,TRUE,"Capex &amp; Depreciation";#N/A,#N/A,TRUE,"Debt"}</definedName>
    <definedName name="msjj" localSheetId="5" hidden="1">{#N/A,#N/A,FALSE,"Proj.Cost &amp; Means of Fin."}</definedName>
    <definedName name="msjj" hidden="1">{#N/A,#N/A,FALSE,"Proj.Cost &amp; Means of Fin."}</definedName>
    <definedName name="mth" localSheetId="5">{0.1;0;0.382758620689655;0;0;0;0.258620689655172;0;0.258620689655172}</definedName>
    <definedName name="mth">{0.1;0;0.382758620689655;0;0;0;0.258620689655172;0;0.258620689655172}</definedName>
    <definedName name="MthsPerP">#REF!</definedName>
    <definedName name="mtk" localSheetId="5" hidden="1">{#N/A,#N/A,FALSE,"Tabl. FB300";#N/A,#N/A,FALSE,"Tabl. FB350";#N/A,#N/A,FALSE,"Tabl. FB400";#N/A,#N/A,FALSE,"Tabl. FB500";#N/A,#N/A,FALSE,"Tabl. FS090"}</definedName>
    <definedName name="mtk" hidden="1">{#N/A,#N/A,FALSE,"Tabl. FB300";#N/A,#N/A,FALSE,"Tabl. FB350";#N/A,#N/A,FALSE,"Tabl. FB400";#N/A,#N/A,FALSE,"Tabl. FB500";#N/A,#N/A,FALSE,"Tabl. FS090"}</definedName>
    <definedName name="mtrk" localSheetId="5" hidden="1">{#N/A,#N/A,FALSE,"Tabl. FB300";#N/A,#N/A,FALSE,"Tabl. FB350";#N/A,#N/A,FALSE,"Tabl. FB400";#N/A,#N/A,FALSE,"Tabl. FB500";#N/A,#N/A,FALSE,"Tabl. FS090"}</definedName>
    <definedName name="mtrk" hidden="1">{#N/A,#N/A,FALSE,"Tabl. FB300";#N/A,#N/A,FALSE,"Tabl. FB350";#N/A,#N/A,FALSE,"Tabl. FB400";#N/A,#N/A,FALSE,"Tabl. FB500";#N/A,#N/A,FALSE,"Tabl. FS090"}</definedName>
    <definedName name="mucwip" localSheetId="5" hidden="1">{#N/A,#N/A,TRUE,"RM-June"}</definedName>
    <definedName name="mucwip" hidden="1">{#N/A,#N/A,TRUE,"RM-June"}</definedName>
    <definedName name="mucwip_1" localSheetId="5" hidden="1">{#N/A,#N/A,TRUE,"RM-June"}</definedName>
    <definedName name="mucwip_1" hidden="1">{#N/A,#N/A,TRUE,"RM-June"}</definedName>
    <definedName name="muy" localSheetId="5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muy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mw" localSheetId="5" hidden="1">{#N/A,#N/A,FALSE,"Pharm";#N/A,#N/A,FALSE,"WWCM"}</definedName>
    <definedName name="mw" hidden="1">{#N/A,#N/A,FALSE,"Pharm";#N/A,#N/A,FALSE,"WWCM"}</definedName>
    <definedName name="mw_kw">#REF!</definedName>
    <definedName name="MW_SIZE">#REF!</definedName>
    <definedName name="MW_SPV">#REF!</definedName>
    <definedName name="MyPic" localSheetId="5">CHOOSE(MyPicSelect,MyPic1,MyPic2,MyPic3,MyPic4)</definedName>
    <definedName name="MyPic">CHOOSE(MyPicSelect,MyPic1,MyPic2,MyPic3,MyPic4)</definedName>
    <definedName name="MYUJTG" localSheetId="5" hidden="1">{#N/A,#N/A,FALSE,"EW"}</definedName>
    <definedName name="MYUJTG" hidden="1">{#N/A,#N/A,FALSE,"EW"}</definedName>
    <definedName name="mzb" localSheetId="5" hidden="1">{#N/A,#N/A,FALSE,"Tabl. D1";#N/A,#N/A,FALSE,"Tabl. D1 b";#N/A,#N/A,FALSE,"Tabl. D2";#N/A,#N/A,FALSE,"Tabl. D2 b";#N/A,#N/A,FALSE,"Tabl. D3";#N/A,#N/A,FALSE,"Tabl. D4";#N/A,#N/A,FALSE,"Tabl. D5"}</definedName>
    <definedName name="mzb" hidden="1">{#N/A,#N/A,FALSE,"Tabl. D1";#N/A,#N/A,FALSE,"Tabl. D1 b";#N/A,#N/A,FALSE,"Tabl. D2";#N/A,#N/A,FALSE,"Tabl. D2 b";#N/A,#N/A,FALSE,"Tabl. D3";#N/A,#N/A,FALSE,"Tabl. D4";#N/A,#N/A,FALSE,"Tabl. D5"}</definedName>
    <definedName name="N" localSheetId="5" hidden="1">{"by departments",#N/A,TRUE,"FORECAST";"cap_headcount",#N/A,TRUE,"FORECAST";"summary",#N/A,TRUE,"FORECAST"}</definedName>
    <definedName name="N" hidden="1">{"by departments",#N/A,TRUE,"FORECAST";"cap_headcount",#N/A,TRUE,"FORECAST";"summary",#N/A,TRUE,"FORECAST"}</definedName>
    <definedName name="n_1" localSheetId="5" hidden="1">{#N/A,#N/A,TRUE,"BALSCH";#N/A,#N/A,TRUE,"COMICRO";#N/A,#N/A,TRUE,"CHECKS";#N/A,#N/A,TRUE,"GLASS";#N/A,#N/A,TRUE,"DEPRE";#N/A,#N/A,TRUE,"A&amp;MCUR";#N/A,#N/A,TRUE,"AGEANAlysis";#N/A,#N/A,TRUE,"CHECKS"}</definedName>
    <definedName name="n_1" hidden="1">{#N/A,#N/A,TRUE,"BALSCH";#N/A,#N/A,TRUE,"COMICRO";#N/A,#N/A,TRUE,"CHECKS";#N/A,#N/A,TRUE,"GLASS";#N/A,#N/A,TRUE,"DEPRE";#N/A,#N/A,TRUE,"A&amp;MCUR";#N/A,#N/A,TRUE,"AGEANAlysis";#N/A,#N/A,TRUE,"CHECKS"}</definedName>
    <definedName name="nadeemk" localSheetId="5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adeemk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ame">#REF!</definedName>
    <definedName name="navneet" localSheetId="5" hidden="1">{"'Sheet3'!$A$1:$B$30"}</definedName>
    <definedName name="navneet" hidden="1">{"'Sheet3'!$A$1:$B$30"}</definedName>
    <definedName name="nb" localSheetId="5" hidden="1">{#N/A,#N/A,FALSE,"Proj.Cost &amp; Means of Fin."}</definedName>
    <definedName name="nb" hidden="1">{#N/A,#N/A,FALSE,"Proj.Cost &amp; Means of Fin."}</definedName>
    <definedName name="nbv" localSheetId="5" hidden="1">{#N/A,#N/A,FALSE,"QC REVIEW"}</definedName>
    <definedName name="nbv" hidden="1">{#N/A,#N/A,FALSE,"QC REVIEW"}</definedName>
    <definedName name="nbvgh" localSheetId="5" hidden="1">{#N/A,#N/A,FALSE,"PMTABB";#N/A,#N/A,FALSE,"PMTABB"}</definedName>
    <definedName name="nbvgh" hidden="1">{#N/A,#N/A,FALSE,"PMTABB";#N/A,#N/A,FALSE,"PMTABB"}</definedName>
    <definedName name="NCD_AMOUNT">#REF!</definedName>
    <definedName name="NCD_INTEREST">#REF!</definedName>
    <definedName name="NCD18R">#REF!</definedName>
    <definedName name="NCD36I">#REF!</definedName>
    <definedName name="NCD36M">#REF!</definedName>
    <definedName name="NCD36R">#REF!</definedName>
    <definedName name="nck" localSheetId="5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nck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ncn" localSheetId="5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ncn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ndpl" localSheetId="5" hidden="1">{"","","'Curves'!$W$11","'Curves'!$X$11","","","","","",""}</definedName>
    <definedName name="ndpl" hidden="1">{"","","'Curves'!$W$11","'Curves'!$X$11","","","","","",""}</definedName>
    <definedName name="ndpl.xls" localSheetId="5" hidden="1">{"Curves","Chart 2","Curves Graphique 2"}</definedName>
    <definedName name="ndpl.xls" hidden="1">{"Curves","Chart 2","Curves Graphique 2"}</definedName>
    <definedName name="ne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ne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ne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ne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ne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ne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ne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ne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NetCAChg" hidden="1">#REF!</definedName>
    <definedName name="NetDebtChg" hidden="1">#REF!</definedName>
    <definedName name="NetEqChg" hidden="1">#REF!</definedName>
    <definedName name="NetFixedAssetsMonthLE">#REF!</definedName>
    <definedName name="NetFixedAssetsYearBudget">#REF!</definedName>
    <definedName name="NetFixedAssetsYearDevToBud">#REF!</definedName>
    <definedName name="NetFixedAssetsYearDevToLY">#REF!</definedName>
    <definedName name="NetFixedAssetsYearLY">#REF!</definedName>
    <definedName name="New" localSheetId="5" hidden="1">{#N/A,#N/A,TRUE,"Overall";#N/A,#N/A,TRUE,"Region Wise ";#N/A,#N/A,TRUE,"Client Wise"}</definedName>
    <definedName name="New" hidden="1">{#N/A,#N/A,TRUE,"Overall";#N/A,#N/A,TRUE,"Region Wise ";#N/A,#N/A,TRUE,"Client Wise"}</definedName>
    <definedName name="new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new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new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new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new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new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newname" localSheetId="5" hidden="1">{#N/A,#N/A,FALSE,"Aging Summary";#N/A,#N/A,FALSE,"Ratio Analysis";#N/A,#N/A,FALSE,"Test 120 Day Accts";#N/A,#N/A,FALSE,"Tickmarks"}</definedName>
    <definedName name="newname" hidden="1">{#N/A,#N/A,FALSE,"Aging Summary";#N/A,#N/A,FALSE,"Ratio Analysis";#N/A,#N/A,FALSE,"Test 120 Day Accts";#N/A,#N/A,FALSE,"Tickmarks"}</definedName>
    <definedName name="newnewnew" localSheetId="5" hidden="1">{#N/A,#N/A,FALSE,"Pharm";#N/A,#N/A,FALSE,"WWCM"}</definedName>
    <definedName name="newnewnew" hidden="1">{#N/A,#N/A,FALSE,"Pharm";#N/A,#N/A,FALSE,"WWCM"}</definedName>
    <definedName name="next" localSheetId="5" hidden="1">{#N/A,#N/A,FALSE,"COMICRO";#N/A,#N/A,FALSE,"BALSCH";#N/A,#N/A,FALSE,"GLASS";#N/A,#N/A,FALSE,"DEPRE";#N/A,#N/A,FALSE,"A&amp;MCUR";#N/A,#N/A,FALSE,"AGEANAlysis";#N/A,#N/A,FALSE,"CHECKS";#N/A,#N/A,FALSE,"CHECKS"}</definedName>
    <definedName name="next" hidden="1">{#N/A,#N/A,FALSE,"COMICRO";#N/A,#N/A,FALSE,"BALSCH";#N/A,#N/A,FALSE,"GLASS";#N/A,#N/A,FALSE,"DEPRE";#N/A,#N/A,FALSE,"A&amp;MCUR";#N/A,#N/A,FALSE,"AGEANAlysis";#N/A,#N/A,FALSE,"CHECKS";#N/A,#N/A,FALSE,"CHECKS"}</definedName>
    <definedName name="next_1" localSheetId="5" hidden="1">{#N/A,#N/A,FALSE,"COMICRO";#N/A,#N/A,FALSE,"BALSCH";#N/A,#N/A,FALSE,"GLASS";#N/A,#N/A,FALSE,"DEPRE";#N/A,#N/A,FALSE,"A&amp;MCUR";#N/A,#N/A,FALSE,"AGEANAlysis";#N/A,#N/A,FALSE,"CHECKS";#N/A,#N/A,FALSE,"CHECKS"}</definedName>
    <definedName name="next_1" hidden="1">{#N/A,#N/A,FALSE,"COMICRO";#N/A,#N/A,FALSE,"BALSCH";#N/A,#N/A,FALSE,"GLASS";#N/A,#N/A,FALSE,"DEPRE";#N/A,#N/A,FALSE,"A&amp;MCUR";#N/A,#N/A,FALSE,"AGEANAlysis";#N/A,#N/A,FALSE,"CHECKS";#N/A,#N/A,FALSE,"CHECKS"}</definedName>
    <definedName name="NFAChg" hidden="1">#REF!</definedName>
    <definedName name="NGFHFG" localSheetId="5" hidden="1">{#N/A,#N/A,FALSE,"PGW"}</definedName>
    <definedName name="NGFHFG" hidden="1">{#N/A,#N/A,FALSE,"PGW"}</definedName>
    <definedName name="niks" localSheetId="5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niks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Nil" localSheetId="5" hidden="1">{#N/A,#N/A,FALSE,"Aging Summary";#N/A,#N/A,FALSE,"Ratio Analysis";#N/A,#N/A,FALSE,"Test 120 Day Accts";#N/A,#N/A,FALSE,"Tickmarks"}</definedName>
    <definedName name="Nil" hidden="1">{#N/A,#N/A,FALSE,"Aging Summary";#N/A,#N/A,FALSE,"Ratio Analysis";#N/A,#N/A,FALSE,"Test 120 Day Accts";#N/A,#N/A,FALSE,"Tickmarks"}</definedName>
    <definedName name="nit" localSheetId="5" hidden="1">{#N/A,#N/A,FALSE,"Tabl. D1";#N/A,#N/A,FALSE,"Tabl. D1 b";#N/A,#N/A,FALSE,"Tabl. D2";#N/A,#N/A,FALSE,"Tabl. D2 b";#N/A,#N/A,FALSE,"Tabl. D3";#N/A,#N/A,FALSE,"Tabl. D4";#N/A,#N/A,FALSE,"Tabl. D5"}</definedName>
    <definedName name="nit" hidden="1">{#N/A,#N/A,FALSE,"Tabl. D1";#N/A,#N/A,FALSE,"Tabl. D1 b";#N/A,#N/A,FALSE,"Tabl. D2";#N/A,#N/A,FALSE,"Tabl. D2 b";#N/A,#N/A,FALSE,"Tabl. D3";#N/A,#N/A,FALSE,"Tabl. D4";#N/A,#N/A,FALSE,"Tabl. D5"}</definedName>
    <definedName name="nitin" localSheetId="5">{#N/A,#N/A,FALSE,"Aging Summary";#N/A,#N/A,FALSE,"Ratio Analysis";#N/A,#N/A,FALSE,"Test 120 Day Accts";#N/A,#N/A,FALSE,"Tickmarks"}</definedName>
    <definedName name="nitin">{#N/A,#N/A,FALSE,"Aging Summary";#N/A,#N/A,FALSE,"Ratio Analysis";#N/A,#N/A,FALSE,"Test 120 Day Accts";#N/A,#N/A,FALSE,"Tickmarks"}</definedName>
    <definedName name="nitru" localSheetId="5" hidden="1">{#N/A,#N/A,FALSE,"Tabl. G1";#N/A,#N/A,FALSE,"Tabl. G2"}</definedName>
    <definedName name="nitru" hidden="1">{#N/A,#N/A,FALSE,"Tabl. G1";#N/A,#N/A,FALSE,"Tabl. G2"}</definedName>
    <definedName name="nn" localSheetId="5" hidden="1">{#N/A,#N/A,FALSE,"Status of Projects";#N/A,#N/A,FALSE,"CEA-TEC";#N/A,#N/A,FALSE,"U-Constr.";#N/A,#N/A,FALSE,"summary";#N/A,#N/A,FALSE,"PPP-3 yrs"}</definedName>
    <definedName name="nn" hidden="1">{#N/A,#N/A,FALSE,"Status of Projects";#N/A,#N/A,FALSE,"CEA-TEC";#N/A,#N/A,FALSE,"U-Constr.";#N/A,#N/A,FALSE,"summary";#N/A,#N/A,FALSE,"PPP-3 yrs"}</definedName>
    <definedName name="nnn" localSheetId="5" hidden="1">{"'Form'!$A$2:$J$81"}</definedName>
    <definedName name="nnn" hidden="1">{"'Form'!$A$2:$J$81"}</definedName>
    <definedName name="nnnb" localSheetId="5" hidden="1">{"consolidated",#N/A,FALSE,"Sheet1";"cms",#N/A,FALSE,"Sheet1";"fse",#N/A,FALSE,"Sheet1"}</definedName>
    <definedName name="nnnb" hidden="1">{"consolidated",#N/A,FALSE,"Sheet1";"cms",#N/A,FALSE,"Sheet1";"fse",#N/A,FALSE,"Sheet1"}</definedName>
    <definedName name="nnnnnnnnnn" localSheetId="5" hidden="1">{#N/A,#N/A,FALSE,"Status of Projects";#N/A,#N/A,FALSE,"CEA-TEC";#N/A,#N/A,FALSE,"U-Constr.";#N/A,#N/A,FALSE,"summary";#N/A,#N/A,FALSE,"PPP-3 yrs"}</definedName>
    <definedName name="nnnnnnnnnn" hidden="1">{#N/A,#N/A,FALSE,"Status of Projects";#N/A,#N/A,FALSE,"CEA-TEC";#N/A,#N/A,FALSE,"U-Constr.";#N/A,#N/A,FALSE,"summary";#N/A,#N/A,FALSE,"PPP-3 yrs"}</definedName>
    <definedName name="nnnnnnnnnnnnnnnnnnnnnn" localSheetId="5" hidden="1">{"FORNDV",#N/A,FALSE,"Sheet1"}</definedName>
    <definedName name="nnnnnnnnnnnnnnnnnnnnnn" hidden="1">{"FORNDV",#N/A,FALSE,"Sheet1"}</definedName>
    <definedName name="no_q_pb">#REF!</definedName>
    <definedName name="noidea" localSheetId="5" hidden="1">{#N/A,#N/A,FALSE,"Calc";#N/A,#N/A,FALSE,"Sensitivity";#N/A,#N/A,FALSE,"LT Earn.Dil.";#N/A,#N/A,FALSE,"Dil. AVP"}</definedName>
    <definedName name="noidea" hidden="1">{#N/A,#N/A,FALSE,"Calc";#N/A,#N/A,FALSE,"Sensitivity";#N/A,#N/A,FALSE,"LT Earn.Dil.";#N/A,#N/A,FALSE,"Dil. AVP"}</definedName>
    <definedName name="nom_cap">#REF!</definedName>
    <definedName name="noname" localSheetId="5" hidden="1">{"Debtors",#N/A,FALSE," LEAD SCHEDULES"}</definedName>
    <definedName name="noname" hidden="1">{"Debtors",#N/A,FALSE," LEAD SCHEDULES"}</definedName>
    <definedName name="nooo" localSheetId="5" hidden="1">{#N/A,#N/A,TRUE,"行銷本部 (業)";#N/A,#N/A,TRUE,"行-部辦(業)";#N/A,#N/A,TRUE,"行-行銷(業)";#N/A,#N/A,TRUE,"行-計劃(業)";#N/A,#N/A,TRUE,"行-媒體(業)"}</definedName>
    <definedName name="nooo" hidden="1">{#N/A,#N/A,TRUE,"行銷本部 (業)";#N/A,#N/A,TRUE,"行-部辦(業)";#N/A,#N/A,TRUE,"行-行銷(業)";#N/A,#N/A,TRUE,"行-計劃(業)";#N/A,#N/A,TRUE,"行-媒體(業)"}</definedName>
    <definedName name="NOPATMonthDevToLY">#REF!</definedName>
    <definedName name="NOPATMonthLE">#REF!</definedName>
    <definedName name="NOPATMonthLY">#REF!</definedName>
    <definedName name="North" localSheetId="5" hidden="1">{"EUNEA",#N/A,TRUE,"EUNEA";"HIMEL",#N/A,TRUE,"HIMEL";"S_E_E",#N/A,TRUE,"S_E_E";"MESA",#N/A,TRUE,"MESA";"CEVELSA",#N/A,TRUE,"CEVELSA";"POVELSA",#N/A,TRUE,"POVELSA";"TELEMECA",#N/A,TRUE,"TELEMECA";"ESPAÑA",#N/A,TRUE,"ESPAÑA";"PORTUGAL",#N/A,TRUE,"PORTUGAL";"ESPAÑA_FF",#N/A,TRUE,"IBERICO";"PORTUGAL_FF",#N/A,TRUE,"IBERICO";"IBERICO_FF",#N/A,TRUE,"IBERICO"}</definedName>
    <definedName name="North" hidden="1">{"EUNEA",#N/A,TRUE,"EUNEA";"HIMEL",#N/A,TRUE,"HIMEL";"S_E_E",#N/A,TRUE,"S_E_E";"MESA",#N/A,TRUE,"MESA";"CEVELSA",#N/A,TRUE,"CEVELSA";"POVELSA",#N/A,TRUE,"POVELSA";"TELEMECA",#N/A,TRUE,"TELEMECA";"ESPAÑA",#N/A,TRUE,"ESPAÑA";"PORTUGAL",#N/A,TRUE,"PORTUGAL";"ESPAÑA_FF",#N/A,TRUE,"IBERICO";"PORTUGAL_FF",#N/A,TRUE,"IBERICO";"IBERICO_FF",#N/A,TRUE,"IBERICO"}</definedName>
    <definedName name="Note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Note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Note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Note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Note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Note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nouv" localSheetId="5" hidden="1">{#N/A,#N/A,FALSE,"Pharm";#N/A,#N/A,FALSE,"WWCM"}</definedName>
    <definedName name="nouv" hidden="1">{#N/A,#N/A,FALSE,"Pharm";#N/A,#N/A,FALSE,"WWCM"}</definedName>
    <definedName name="nso" localSheetId="5" hidden="1">{#N/A,#N/A,FALSE,"PROJPACK"}</definedName>
    <definedName name="nso" hidden="1">{#N/A,#N/A,FALSE,"PROJPACK"}</definedName>
    <definedName name="nt5e" localSheetId="5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nt5e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NtnlPr" hidden="1">#REF!</definedName>
    <definedName name="ntpc_ladf">#REF!</definedName>
    <definedName name="ntpc_omexp">#REF!</definedName>
    <definedName name="ntpc_pb">#REF!</definedName>
    <definedName name="ntpc_tsc">#REF!</definedName>
    <definedName name="ntpc_upfee">#REF!</definedName>
    <definedName name="ntpc_water">#REF!</definedName>
    <definedName name="NUCLEAR" localSheetId="5" hidden="1">{"'DRAW-POW-BANK'!$A$1:$F$41","'SUMM&gt;1CR(GSR-PAC)'!$A$1:$N$487","'DRAW-POW-BANK'!$H$41"}</definedName>
    <definedName name="NUCLEAR" hidden="1">{"'DRAW-POW-BANK'!$A$1:$F$41","'SUMM&gt;1CR(GSR-PAC)'!$A$1:$N$487","'DRAW-POW-BANK'!$H$41"}</definedName>
    <definedName name="Number_of_Payments" localSheetId="5">MATCH(0.01,End_Bal,-1)+1</definedName>
    <definedName name="Number_of_Payments">MATCH(0.01,End_Bal,-1)+1</definedName>
    <definedName name="nuovo" localSheetId="5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nuovo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nvbn." localSheetId="5" hidden="1">{#N/A,#N/A,FALSE,"Rig Payroll Register"}</definedName>
    <definedName name="nvbn." hidden="1">{#N/A,#N/A,FALSE,"Rig Payroll Register"}</definedName>
    <definedName name="nvbn._1" localSheetId="5" hidden="1">{#N/A,#N/A,FALSE,"Rig Payroll Register"}</definedName>
    <definedName name="nvbn._1" hidden="1">{#N/A,#N/A,FALSE,"Rig Payroll Register"}</definedName>
    <definedName name="nvbn._2" localSheetId="5" hidden="1">{#N/A,#N/A,FALSE,"Rig Payroll Register"}</definedName>
    <definedName name="nvbn._2" hidden="1">{#N/A,#N/A,FALSE,"Rig Payroll Register"}</definedName>
    <definedName name="nvbn._3" localSheetId="5" hidden="1">{#N/A,#N/A,FALSE,"Rig Payroll Register"}</definedName>
    <definedName name="nvbn._3" hidden="1">{#N/A,#N/A,FALSE,"Rig Payroll Register"}</definedName>
    <definedName name="NvsASD">"V2006-08-31"</definedName>
    <definedName name="NvsAutoDrillOk">"VN"</definedName>
    <definedName name="NvsElapsedTime">0.0000473379695904441</definedName>
    <definedName name="NvsElapsedTime_1">0.00229166667122627</definedName>
    <definedName name="NvsEndTime">36734.6120483796</definedName>
    <definedName name="NvsEndTime_1">38973.6002314814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"%,X,RZF..R00B,CPF..C00B"</definedName>
    <definedName name="NvsPanelBusUnit">"V07870"</definedName>
    <definedName name="NvsPanelEffdt">"V1997-07-10"</definedName>
    <definedName name="NvsPanelEffdt_1">"V1900-01-01"</definedName>
    <definedName name="NvsPanelSetid">"V01"</definedName>
    <definedName name="NvsPanelSetid_1">"VGLOBL"</definedName>
    <definedName name="NvsReqBU">"V10"</definedName>
    <definedName name="NvsReqBU_1">"V07870"</definedName>
    <definedName name="NvsReqBUOnly">"VY"</definedName>
    <definedName name="NvsStyleNme">"Nocturne.xls"</definedName>
    <definedName name="NvsTransLed">"VN"</definedName>
    <definedName name="NvsTreeASD">"V1999-12-31"</definedName>
    <definedName name="NvsTreeASD_1">"V2006-08-31"</definedName>
    <definedName name="NvsValTbl.ACCOUNT">"GL_ACCOUNT_TBL"</definedName>
    <definedName name="NvsValTbl.BRANCH">"BRANCH_TBL"</definedName>
    <definedName name="NvsValTbl.BUSINESS_UNIT">"BUS_UNIT_TBL_GL"</definedName>
    <definedName name="NvsValTbl.CURRENCY_CD">"CURRENCY_CD_TBL"</definedName>
    <definedName name="NvsValTbl.PRODUCT">"PRODUCT_TBL"</definedName>
    <definedName name="NvsValTbl.SEGMENT_ID">"SEGMENT_TBL"</definedName>
    <definedName name="o">#REF!</definedName>
    <definedName name="O_1" localSheetId="5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O_1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oa">#REF!</definedName>
    <definedName name="Oasda" localSheetId="5" hidden="1">{"Operating Data",#N/A,TRUE,"Sheet1";"Valuation Matrix",#N/A,TRUE,"Sheet1";"Sales Analysis",#N/A,TRUE,"Sheet1";"Closed Remodelled New",#N/A,TRUE,"Sheet1";"Competitive and FSP",#N/A,TRUE,"Sheet1";"Working Capital and Capex",#N/A,TRUE,"Sheet1";"depreciation",#N/A,TRUE,"Sheet1"}</definedName>
    <definedName name="Oasda" hidden="1">{"Operating Data",#N/A,TRUE,"Sheet1";"Valuation Matrix",#N/A,TRUE,"Sheet1";"Sales Analysis",#N/A,TRUE,"Sheet1";"Closed Remodelled New",#N/A,TRUE,"Sheet1";"Competitive and FSP",#N/A,TRUE,"Sheet1";"Working Capital and Capex",#N/A,TRUE,"Sheet1";"depreciation",#N/A,TRUE,"Sheet1"}</definedName>
    <definedName name="OCT" localSheetId="5" hidden="1">{#N/A,#N/A,FALSE,"Tabl. G1";#N/A,#N/A,FALSE,"Tabl. G2"}</definedName>
    <definedName name="OCT" hidden="1">{#N/A,#N/A,FALSE,"Tabl. G1";#N/A,#N/A,FALSE,"Tabl. G2"}</definedName>
    <definedName name="offshore." localSheetId="5" hidden="1">{#N/A,#N/A,FALSE,"Rig Payroll Register"}</definedName>
    <definedName name="offshore." hidden="1">{#N/A,#N/A,FALSE,"Rig Payroll Register"}</definedName>
    <definedName name="offshore._1" localSheetId="5" hidden="1">{#N/A,#N/A,FALSE,"Rig Payroll Register"}</definedName>
    <definedName name="offshore._1" hidden="1">{#N/A,#N/A,FALSE,"Rig Payroll Register"}</definedName>
    <definedName name="offshore._2" localSheetId="5" hidden="1">{#N/A,#N/A,FALSE,"Rig Payroll Register"}</definedName>
    <definedName name="offshore._2" hidden="1">{#N/A,#N/A,FALSE,"Rig Payroll Register"}</definedName>
    <definedName name="offshore._3" localSheetId="5" hidden="1">{#N/A,#N/A,FALSE,"Rig Payroll Register"}</definedName>
    <definedName name="offshore._3" hidden="1">{#N/A,#N/A,FALSE,"Rig Payroll Register"}</definedName>
    <definedName name="ogkvsfj" localSheetId="5" hidden="1">{#N/A,#N/A,FALSE,"Model";#N/A,#N/A,FALSE,"Division"}</definedName>
    <definedName name="ogkvsfj" hidden="1">{#N/A,#N/A,FALSE,"Model";#N/A,#N/A,FALSE,"Division"}</definedName>
    <definedName name="OILKULY" localSheetId="5" hidden="1">{#N/A,#N/A,FALSE,"PMTABB";#N/A,#N/A,FALSE,"PMTABB"}</definedName>
    <definedName name="OILKULY" hidden="1">{#N/A,#N/A,FALSE,"PMTABB";#N/A,#N/A,FALSE,"PMTABB"}</definedName>
    <definedName name="oiuj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oiuj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oiuj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oiuj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oiuj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oiuj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oiuj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oiuj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OK" localSheetId="5" hidden="1">{#N/A,#N/A,FALSE,"REPORT"}</definedName>
    <definedName name="OK" hidden="1">{#N/A,#N/A,FALSE,"REPORT"}</definedName>
    <definedName name="oki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oki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oki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oki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oki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oki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oki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oki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okkkkk" localSheetId="5" hidden="1">{"","","'Curves'!$W$7","'Curves'!$X$7","","","","","",""}</definedName>
    <definedName name="okkkkk" hidden="1">{"","","'Curves'!$W$7","'Curves'!$X$7","","","","","",""}</definedName>
    <definedName name="OL" localSheetId="5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OL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old" localSheetId="5" hidden="1">{"MONTHPLAN",#N/A,FALSE,"DETAIL REPORT";"MONTHPRIOR",#N/A,FALSE,"DETAIL REPORT";"YTDPLAN",#N/A,FALSE,"DETAIL REPORT";"YTDPRIOR",#N/A,FALSE,"DETAIL REPORT"}</definedName>
    <definedName name="old" hidden="1">{"MONTHPLAN",#N/A,FALSE,"DETAIL REPORT";"MONTHPRIOR",#N/A,FALSE,"DETAIL REPORT";"YTDPLAN",#N/A,FALSE,"DETAIL REPORT";"YTDPRIOR",#N/A,FALSE,"DETAIL REPORT"}</definedName>
    <definedName name="olk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olk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olk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olk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olk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olk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olk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olk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onshore." localSheetId="5" hidden="1">{#N/A,#N/A,FALSE,"Rig Payroll Register"}</definedName>
    <definedName name="onshore." hidden="1">{#N/A,#N/A,FALSE,"Rig Payroll Register"}</definedName>
    <definedName name="onshore._1" localSheetId="5" hidden="1">{#N/A,#N/A,FALSE,"Rig Payroll Register"}</definedName>
    <definedName name="onshore._1" hidden="1">{#N/A,#N/A,FALSE,"Rig Payroll Register"}</definedName>
    <definedName name="onshore._2" localSheetId="5" hidden="1">{#N/A,#N/A,FALSE,"Rig Payroll Register"}</definedName>
    <definedName name="onshore._2" hidden="1">{#N/A,#N/A,FALSE,"Rig Payroll Register"}</definedName>
    <definedName name="onshore._3" localSheetId="5" hidden="1">{#N/A,#N/A,FALSE,"Rig Payroll Register"}</definedName>
    <definedName name="onshore._3" hidden="1">{#N/A,#N/A,FALSE,"Rig Payroll Register"}</definedName>
    <definedName name="oonshore" localSheetId="5" hidden="1">{#N/A,#N/A,FALSE,"Rig Payroll Register"}</definedName>
    <definedName name="oonshore" hidden="1">{#N/A,#N/A,FALSE,"Rig Payroll Register"}</definedName>
    <definedName name="oonshore_1" localSheetId="5" hidden="1">{#N/A,#N/A,FALSE,"Rig Payroll Register"}</definedName>
    <definedName name="oonshore_1" hidden="1">{#N/A,#N/A,FALSE,"Rig Payroll Register"}</definedName>
    <definedName name="oonshore_2" localSheetId="5" hidden="1">{#N/A,#N/A,FALSE,"Rig Payroll Register"}</definedName>
    <definedName name="oonshore_2" hidden="1">{#N/A,#N/A,FALSE,"Rig Payroll Register"}</definedName>
    <definedName name="oonshore_3" localSheetId="5" hidden="1">{#N/A,#N/A,FALSE,"Rig Payroll Register"}</definedName>
    <definedName name="oonshore_3" hidden="1">{#N/A,#N/A,FALSE,"Rig Payroll Register"}</definedName>
    <definedName name="ooo" localSheetId="5" hidden="1">{#N/A,#N/A,FALSE,"REPORT"}</definedName>
    <definedName name="ooo" hidden="1">{#N/A,#N/A,FALSE,"REPORT"}</definedName>
    <definedName name="ooooo" localSheetId="5" hidden="1">{#N/A,#N/A,FALSE,"Calc";#N/A,#N/A,FALSE,"Sensitivity";#N/A,#N/A,FALSE,"LT Earn.Dil.";#N/A,#N/A,FALSE,"Dil. AVP"}</definedName>
    <definedName name="ooooo" hidden="1">{#N/A,#N/A,FALSE,"Calc";#N/A,#N/A,FALSE,"Sensitivity";#N/A,#N/A,FALSE,"LT Earn.Dil.";#N/A,#N/A,FALSE,"Dil. AVP"}</definedName>
    <definedName name="OOOOOOOO" localSheetId="5" hidden="1">{#N/A,#N/A,TRUE,"Staffnos &amp; cost"}</definedName>
    <definedName name="OOOOOOOO" hidden="1">{#N/A,#N/A,TRUE,"Staffnos &amp; cost"}</definedName>
    <definedName name="oooooooooo" localSheetId="5" hidden="1">{"","","'Curves'!$E$55","'Curves'!$F$55","","","","","",""}</definedName>
    <definedName name="oooooooooo" hidden="1">{"","","'Curves'!$E$55","'Curves'!$F$55","","","","","",""}</definedName>
    <definedName name="op">#REF!</definedName>
    <definedName name="opening">#REF!</definedName>
    <definedName name="operation" localSheetId="5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operation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Operationalst" localSheetId="5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Operationalst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OpIncDmy" hidden="1">#REF!</definedName>
    <definedName name="OpIncSer" hidden="1">#REF!</definedName>
    <definedName name="oppp">#REF!</definedName>
    <definedName name="OPTexponents">"0 3 6"</definedName>
    <definedName name="OPTvec">"1 1 1 3 0 0 0 0 0 0 1 8 2 1 0 30 1 1 0 0 1 0 1 0 0 1 0 0 0 0 0 0 100 300 0 0 0 0 15 0 0 0 0"</definedName>
    <definedName name="OrderTable" hidden="1">#REF!</definedName>
    <definedName name="org" localSheetId="5" hidden="1">{#N/A,#N/A,TRUE,"145A"}</definedName>
    <definedName name="org" hidden="1">{#N/A,#N/A,TRUE,"145A"}</definedName>
    <definedName name="org_1" localSheetId="5" hidden="1">{#N/A,#N/A,TRUE,"145A"}</definedName>
    <definedName name="org_1" hidden="1">{#N/A,#N/A,TRUE,"145A"}</definedName>
    <definedName name="org_1_1" localSheetId="5" hidden="1">{#N/A,#N/A,TRUE,"145A"}</definedName>
    <definedName name="org_1_1" hidden="1">{#N/A,#N/A,TRUE,"145A"}</definedName>
    <definedName name="org_1_1_1" localSheetId="5" hidden="1">{#N/A,#N/A,TRUE,"145A"}</definedName>
    <definedName name="org_1_1_1" hidden="1">{#N/A,#N/A,TRUE,"145A"}</definedName>
    <definedName name="org_2" localSheetId="5" hidden="1">{#N/A,#N/A,TRUE,"145A"}</definedName>
    <definedName name="org_2" hidden="1">{#N/A,#N/A,TRUE,"145A"}</definedName>
    <definedName name="org_2_1" localSheetId="5" hidden="1">{#N/A,#N/A,TRUE,"145A"}</definedName>
    <definedName name="org_2_1" hidden="1">{#N/A,#N/A,TRUE,"145A"}</definedName>
    <definedName name="org_3" localSheetId="5" hidden="1">{#N/A,#N/A,TRUE,"145A"}</definedName>
    <definedName name="org_3" hidden="1">{#N/A,#N/A,TRUE,"145A"}</definedName>
    <definedName name="org_3_1" localSheetId="5" hidden="1">{#N/A,#N/A,TRUE,"145A"}</definedName>
    <definedName name="org_3_1" hidden="1">{#N/A,#N/A,TRUE,"145A"}</definedName>
    <definedName name="org_4" localSheetId="5" hidden="1">{#N/A,#N/A,TRUE,"145A"}</definedName>
    <definedName name="org_4" hidden="1">{#N/A,#N/A,TRUE,"145A"}</definedName>
    <definedName name="org_4_1" localSheetId="5" hidden="1">{#N/A,#N/A,TRUE,"145A"}</definedName>
    <definedName name="org_4_1" hidden="1">{#N/A,#N/A,TRUE,"145A"}</definedName>
    <definedName name="org_5" localSheetId="5" hidden="1">{#N/A,#N/A,TRUE,"145A"}</definedName>
    <definedName name="org_5" hidden="1">{#N/A,#N/A,TRUE,"145A"}</definedName>
    <definedName name="org_5_1" localSheetId="5" hidden="1">{#N/A,#N/A,TRUE,"145A"}</definedName>
    <definedName name="org_5_1" hidden="1">{#N/A,#N/A,TRUE,"145A"}</definedName>
    <definedName name="osddapsdl" localSheetId="5" hidden="1">{"SchM1",#N/A,FALSE,"Schedules";"SchM2",#N/A,FALSE,"Schedules"}</definedName>
    <definedName name="osddapsdl" hidden="1">{"SchM1",#N/A,FALSE,"Schedules";"SchM2",#N/A,FALSE,"Schedules"}</definedName>
    <definedName name="other33" localSheetId="5" hidden="1">{#N/A,#N/A,FALSE,"Pharm";#N/A,#N/A,FALSE,"WWCM"}</definedName>
    <definedName name="other33" hidden="1">{#N/A,#N/A,FALSE,"Pharm";#N/A,#N/A,FALSE,"WWCM"}</definedName>
    <definedName name="OtherAssetsMonthDevToBud">#REF!</definedName>
    <definedName name="OtherAssetsMonthDevToLE">#REF!</definedName>
    <definedName name="OtherAssetsMonthLE">#REF!</definedName>
    <definedName name="OtherAssetsYearBudget">#REF!</definedName>
    <definedName name="OtherAssetsYearDevToBud">#REF!</definedName>
    <definedName name="OtherAssetsYearDevToLY">#REF!</definedName>
    <definedName name="OtherAssetsYearLY">#REF!</definedName>
    <definedName name="othermar" localSheetId="5" hidden="1">{#N/A,#N/A,FALSE,"Pharm";#N/A,#N/A,FALSE,"WWCM"}</definedName>
    <definedName name="othermar" hidden="1">{#N/A,#N/A,FALSE,"Pharm";#N/A,#N/A,FALSE,"WWCM"}</definedName>
    <definedName name="OtherOperatingCostMonthBudget">#REF!</definedName>
    <definedName name="OtherOperatingCostMonthDevToBud">#REF!</definedName>
    <definedName name="OtherOperatingCostMonthDevToLE">#REF!</definedName>
    <definedName name="OtherOperatingCostMonthLE">#REF!</definedName>
    <definedName name="OtherOperatingCostYearActuals">#REF!</definedName>
    <definedName name="OtherOperatingCostYearBudget">#REF!</definedName>
    <definedName name="OtherOperatingCostYearDevToLY">#REF!</definedName>
    <definedName name="OtherOperatingCostYearDrevTOBud">#REF!</definedName>
    <definedName name="OtherOperatingCostYearLY">#REF!</definedName>
    <definedName name="Overall_Cod_Pav">#REF!</definedName>
    <definedName name="oversize">#REF!</definedName>
    <definedName name="p" localSheetId="5" hidden="1">{#N/A,#N/A,FALSE,"QC REVIEW"}</definedName>
    <definedName name="p" hidden="1">{#N/A,#N/A,FALSE,"QC REVIEW"}</definedName>
    <definedName name="P.R.S" localSheetId="5" hidden="1">{#N/A,#N/A,FALSE,"QC REVIEW"}</definedName>
    <definedName name="P.R.S" hidden="1">{#N/A,#N/A,FALSE,"QC REVIEW"}</definedName>
    <definedName name="P?HG" localSheetId="5" hidden="1">{#N/A,#N/A,FALSE,"Tabl. D1";#N/A,#N/A,FALSE,"Tabl. D1 b";#N/A,#N/A,FALSE,"Tabl. D2";#N/A,#N/A,FALSE,"Tabl. D2 b";#N/A,#N/A,FALSE,"Tabl. D3";#N/A,#N/A,FALSE,"Tabl. D4";#N/A,#N/A,FALSE,"Tabl. D5"}</definedName>
    <definedName name="P?HG" hidden="1">{#N/A,#N/A,FALSE,"Tabl. D1";#N/A,#N/A,FALSE,"Tabl. D1 b";#N/A,#N/A,FALSE,"Tabl. D2";#N/A,#N/A,FALSE,"Tabl. D2 b";#N/A,#N/A,FALSE,"Tabl. D3";#N/A,#N/A,FALSE,"Tabl. D4";#N/A,#N/A,FALSE,"Tabl. D5"}</definedName>
    <definedName name="P_loans" localSheetId="5" hidden="1">{"'kpi2-1'!$E$4"}</definedName>
    <definedName name="P_loans" hidden="1">{"'kpi2-1'!$E$4"}</definedName>
    <definedName name="P75yield">#REF!</definedName>
    <definedName name="P90yield">#REF!</definedName>
    <definedName name="pac" localSheetId="5" hidden="1">{TRUE,TRUE,-1.25,-15.5,456.75,279.75,FALSE,FALSE,TRUE,TRUE,0,1,18,1,199,6,3,4,TRUE,TRUE,3,TRUE,1,TRUE,100,"Swvu.cash.","ACwvu.cash.",1,FALSE,FALSE,0.511811023622047,0.511811023622047,0.511811023622047,0.511811023622047,1,"","",FALSE,FALSE,FALSE,FALSE,1,#N/A,1,1,#DIV/0!,FALSE,"Rwvu.cash.",#N/A,FALSE,FALSE}</definedName>
    <definedName name="pac" hidden="1">{TRUE,TRUE,-1.25,-15.5,456.75,279.75,FALSE,FALSE,TRUE,TRUE,0,1,18,1,199,6,3,4,TRUE,TRUE,3,TRUE,1,TRUE,100,"Swvu.cash.","ACwvu.cash.",1,FALSE,FALSE,0.511811023622047,0.511811023622047,0.511811023622047,0.511811023622047,1,"","",FALSE,FALSE,FALSE,FALSE,1,#N/A,1,1,#DIV/0!,FALSE,"Rwvu.cash.",#N/A,FALSE,FALSE}</definedName>
    <definedName name="pag" localSheetId="5" hidden="1">{#N/A,#N/A,TRUE,"145A"}</definedName>
    <definedName name="pag" hidden="1">{#N/A,#N/A,TRUE,"145A"}</definedName>
    <definedName name="pag_1" localSheetId="5" hidden="1">{#N/A,#N/A,TRUE,"145A"}</definedName>
    <definedName name="pag_1" hidden="1">{#N/A,#N/A,TRUE,"145A"}</definedName>
    <definedName name="pag_1_1" localSheetId="5" hidden="1">{#N/A,#N/A,TRUE,"145A"}</definedName>
    <definedName name="pag_1_1" hidden="1">{#N/A,#N/A,TRUE,"145A"}</definedName>
    <definedName name="pag_1_1_1" localSheetId="5" hidden="1">{#N/A,#N/A,TRUE,"145A"}</definedName>
    <definedName name="pag_1_1_1" hidden="1">{#N/A,#N/A,TRUE,"145A"}</definedName>
    <definedName name="pag_2" localSheetId="5" hidden="1">{#N/A,#N/A,TRUE,"145A"}</definedName>
    <definedName name="pag_2" hidden="1">{#N/A,#N/A,TRUE,"145A"}</definedName>
    <definedName name="pag_2_1" localSheetId="5" hidden="1">{#N/A,#N/A,TRUE,"145A"}</definedName>
    <definedName name="pag_2_1" hidden="1">{#N/A,#N/A,TRUE,"145A"}</definedName>
    <definedName name="pag_3" localSheetId="5" hidden="1">{#N/A,#N/A,TRUE,"145A"}</definedName>
    <definedName name="pag_3" hidden="1">{#N/A,#N/A,TRUE,"145A"}</definedName>
    <definedName name="pag_3_1" localSheetId="5" hidden="1">{#N/A,#N/A,TRUE,"145A"}</definedName>
    <definedName name="pag_3_1" hidden="1">{#N/A,#N/A,TRUE,"145A"}</definedName>
    <definedName name="pag_4" localSheetId="5" hidden="1">{#N/A,#N/A,TRUE,"145A"}</definedName>
    <definedName name="pag_4" hidden="1">{#N/A,#N/A,TRUE,"145A"}</definedName>
    <definedName name="pag_4_1" localSheetId="5" hidden="1">{#N/A,#N/A,TRUE,"145A"}</definedName>
    <definedName name="pag_4_1" hidden="1">{#N/A,#N/A,TRUE,"145A"}</definedName>
    <definedName name="pag_5" localSheetId="5" hidden="1">{#N/A,#N/A,TRUE,"145A"}</definedName>
    <definedName name="pag_5" hidden="1">{#N/A,#N/A,TRUE,"145A"}</definedName>
    <definedName name="pag_5_1" localSheetId="5" hidden="1">{#N/A,#N/A,TRUE,"145A"}</definedName>
    <definedName name="pag_5_1" hidden="1">{#N/A,#N/A,TRUE,"145A"}</definedName>
    <definedName name="PAGE16">#REF!:#REF!</definedName>
    <definedName name="pakhak" localSheetId="5" hidden="1">{#N/A,#N/A,FALSE,"PMTABB";#N/A,#N/A,FALSE,"PMTABB"}</definedName>
    <definedName name="pakhak" hidden="1">{#N/A,#N/A,FALSE,"PMTABB";#N/A,#N/A,FALSE,"PMTABB"}</definedName>
    <definedName name="Pal_Workbook_GUID" hidden="1">"3VVCXM78ANKK1HLVYQB1GSRK"</definedName>
    <definedName name="pallav" localSheetId="5" hidden="1">{#N/A,#N/A,FALSE,"PMTABB";#N/A,#N/A,FALSE,"PMTABB"}</definedName>
    <definedName name="pallav" hidden="1">{#N/A,#N/A,FALSE,"PMTABB";#N/A,#N/A,FALSE,"PMTABB"}</definedName>
    <definedName name="PAR" localSheetId="5" hidden="1">{#N/A,#N/A,FALSE,"COMP"}</definedName>
    <definedName name="PAR" hidden="1">{#N/A,#N/A,FALSE,"COMP"}</definedName>
    <definedName name="Passages" localSheetId="5" hidden="1">{#N/A,#N/A,FALSE,"Tabl. A1";#N/A,#N/A,FALSE,"Tabl. A1 b";#N/A,#N/A,FALSE,"Tabl. A2";#N/A,#N/A,FALSE,"Tabl. A2-1";#N/A,#N/A,FALSE,"Tabl. A2-2"}</definedName>
    <definedName name="Passages" hidden="1">{#N/A,#N/A,FALSE,"Tabl. A1";#N/A,#N/A,FALSE,"Tabl. A1 b";#N/A,#N/A,FALSE,"Tabl. A2";#N/A,#N/A,FALSE,"Tabl. A2-1";#N/A,#N/A,FALSE,"Tabl. A2-2"}</definedName>
    <definedName name="PAYABLES">#REF!</definedName>
    <definedName name="Payment_Date" localSheetId="5">DATE(YEAR(Loan_Start),MONTH(Loan_Start)+Payment_Number,DAY(Loan_Start))</definedName>
    <definedName name="Payment_Date">DATE(YEAR(Loan_Start),MONTH(Loan_Start)+Payment_Number,DAY(Loan_Start))</definedName>
    <definedName name="payments" localSheetId="5">MATCH(0.01,End_Bal,-1)+1</definedName>
    <definedName name="payments">MATCH(0.01,End_Bal,-1)+1</definedName>
    <definedName name="PBDITYearLY">#REF!</definedName>
    <definedName name="pcs" localSheetId="5" hidden="1">{#N/A,#N/A,FALSE,"PCS"}</definedName>
    <definedName name="pcs" hidden="1">{#N/A,#N/A,FALSE,"PCS"}</definedName>
    <definedName name="pdate" localSheetId="5">DATE(YEAR(Loan_Start),MONTH(Loan_Start)+Payment_Number,DAY(Loan_Start))</definedName>
    <definedName name="pdate">DATE(YEAR(Loan_Start),MONTH(Loan_Start)+Payment_Number,DAY(Loan_Start))</definedName>
    <definedName name="PEI" localSheetId="5" hidden="1">{#N/A,#N/A,FALSE,"QC REVIEW"}</definedName>
    <definedName name="PEI" hidden="1">{#N/A,#N/A,FALSE,"QC REVIEW"}</definedName>
    <definedName name="pepe" localSheetId="5" hidden="1">{#N/A,#N/A,FALSE,"Pharm";#N/A,#N/A,FALSE,"WWCM"}</definedName>
    <definedName name="pepe" hidden="1">{#N/A,#N/A,FALSE,"Pharm";#N/A,#N/A,FALSE,"WWCM"}</definedName>
    <definedName name="PEPE4" localSheetId="5" hidden="1">{#N/A,#N/A,FALSE,"Pharm";#N/A,#N/A,FALSE,"WWCM"}</definedName>
    <definedName name="PEPE4" hidden="1">{#N/A,#N/A,FALSE,"Pharm";#N/A,#N/A,FALSE,"WWCM"}</definedName>
    <definedName name="PEPE5" localSheetId="5" hidden="1">{#N/A,#N/A,FALSE,"Pharm";#N/A,#N/A,FALSE,"WWCM"}</definedName>
    <definedName name="PEPE5" hidden="1">{#N/A,#N/A,FALSE,"Pharm";#N/A,#N/A,FALSE,"WWCM"}</definedName>
    <definedName name="percent_multiplier">100</definedName>
    <definedName name="PercentagetToSalesMonthBudget">#REF!</definedName>
    <definedName name="PercentagetToSalesMonthDevToBud">#REF!</definedName>
    <definedName name="PercentagetToSalesMonthDevToLE">#REF!</definedName>
    <definedName name="PercentagetToSalesMonthLE">#REF!</definedName>
    <definedName name="PercentagetToSalesYearAactual">#REF!</definedName>
    <definedName name="PercentagetToSalesYearActual">#REF!</definedName>
    <definedName name="PercentagetToSalesYearBudget">#REF!</definedName>
    <definedName name="PercentagetToSalesYearDevToBud">#REF!</definedName>
    <definedName name="PercentagetToSalesYearDevToLY">#REF!</definedName>
    <definedName name="PercentagetToSalesYearLY">#REF!</definedName>
    <definedName name="PercentToSalesMonthBudget">#REF!</definedName>
    <definedName name="PercentToSalesMonthDevToBud">#REF!</definedName>
    <definedName name="PercentToSalesMonthDevToLE">#REF!</definedName>
    <definedName name="PercentToSalesMonthLE">#REF!</definedName>
    <definedName name="PercentToSalesYearDevToLY">#REF!</definedName>
    <definedName name="Period">#REF!</definedName>
    <definedName name="period_1">13</definedName>
    <definedName name="Periodic_rate">#REF!/#REF!</definedName>
    <definedName name="pfd" localSheetId="5" hidden="1">{#N/A,#N/A,FALSE,"QC REVIEW"}</definedName>
    <definedName name="pfd" hidden="1">{#N/A,#N/A,FALSE,"QC REVIEW"}</definedName>
    <definedName name="pharma" localSheetId="5" hidden="1">{#N/A,#N/A,FALSE,"Sales Graph";#N/A,#N/A,FALSE,"PSBM";#N/A,#N/A,FALSE,"BUC Graph";#N/A,#N/A,FALSE,"P&amp;L - YTD"}</definedName>
    <definedName name="pharma" hidden="1">{#N/A,#N/A,FALSE,"Sales Graph";#N/A,#N/A,FALSE,"PSBM";#N/A,#N/A,FALSE,"BUC Graph";#N/A,#N/A,FALSE,"P&amp;L - YTD"}</definedName>
    <definedName name="Pickfords" localSheetId="5" hidden="1">{"Cost centre summary",#N/A,FALSE,"cost centre summary";"Salary summary",#N/A,FALSE,"salary details";"Salary details confidential",#N/A,FALSE,"salary details";"Vehicle summary",#N/A,FALSE,"vehicle details";"Vehicle input",#N/A,FALSE,"vehicle details"}</definedName>
    <definedName name="Pickfords" hidden="1">{"Cost centre summary",#N/A,FALSE,"cost centre summary";"Salary summary",#N/A,FALSE,"salary details";"Salary details confidential",#N/A,FALSE,"salary details";"Vehicle summary",#N/A,FALSE,"vehicle details";"Vehicle input",#N/A,FALSE,"vehicle details"}</definedName>
    <definedName name="pink" localSheetId="5" hidden="1">{"115JB",#N/A,FALSE,"ADVTAX";"rg",#N/A,FALSE,"ADVTAX"}</definedName>
    <definedName name="pink" hidden="1">{"115JB",#N/A,FALSE,"ADVTAX";"rg",#N/A,FALSE,"ADVTAX"}</definedName>
    <definedName name="Pivotdata">"'Site Master'!$A$2:$BA$697"</definedName>
    <definedName name="pkm" localSheetId="5" hidden="1">{#N/A,#N/A,TRUE,"145A"}</definedName>
    <definedName name="pkm" hidden="1">{#N/A,#N/A,TRUE,"145A"}</definedName>
    <definedName name="pkm_1" localSheetId="5" hidden="1">{#N/A,#N/A,TRUE,"145A"}</definedName>
    <definedName name="pkm_1" hidden="1">{#N/A,#N/A,TRUE,"145A"}</definedName>
    <definedName name="pkm_1_1" localSheetId="5" hidden="1">{#N/A,#N/A,TRUE,"145A"}</definedName>
    <definedName name="pkm_1_1" hidden="1">{#N/A,#N/A,TRUE,"145A"}</definedName>
    <definedName name="pkm_1_1_1" localSheetId="5" hidden="1">{#N/A,#N/A,TRUE,"145A"}</definedName>
    <definedName name="pkm_1_1_1" hidden="1">{#N/A,#N/A,TRUE,"145A"}</definedName>
    <definedName name="pkm_2" localSheetId="5" hidden="1">{#N/A,#N/A,TRUE,"145A"}</definedName>
    <definedName name="pkm_2" hidden="1">{#N/A,#N/A,TRUE,"145A"}</definedName>
    <definedName name="pkm_2_1" localSheetId="5" hidden="1">{#N/A,#N/A,TRUE,"145A"}</definedName>
    <definedName name="pkm_2_1" hidden="1">{#N/A,#N/A,TRUE,"145A"}</definedName>
    <definedName name="pkm_3" localSheetId="5" hidden="1">{#N/A,#N/A,TRUE,"145A"}</definedName>
    <definedName name="pkm_3" hidden="1">{#N/A,#N/A,TRUE,"145A"}</definedName>
    <definedName name="pkm_3_1" localSheetId="5" hidden="1">{#N/A,#N/A,TRUE,"145A"}</definedName>
    <definedName name="pkm_3_1" hidden="1">{#N/A,#N/A,TRUE,"145A"}</definedName>
    <definedName name="pkm_4" localSheetId="5" hidden="1">{#N/A,#N/A,TRUE,"145A"}</definedName>
    <definedName name="pkm_4" hidden="1">{#N/A,#N/A,TRUE,"145A"}</definedName>
    <definedName name="pkm_4_1" localSheetId="5" hidden="1">{#N/A,#N/A,TRUE,"145A"}</definedName>
    <definedName name="pkm_4_1" hidden="1">{#N/A,#N/A,TRUE,"145A"}</definedName>
    <definedName name="pkm_5" localSheetId="5" hidden="1">{#N/A,#N/A,TRUE,"145A"}</definedName>
    <definedName name="pkm_5" hidden="1">{#N/A,#N/A,TRUE,"145A"}</definedName>
    <definedName name="pkm_5_1" localSheetId="5" hidden="1">{#N/A,#N/A,TRUE,"145A"}</definedName>
    <definedName name="pkm_5_1" hidden="1">{#N/A,#N/A,TRUE,"145A"}</definedName>
    <definedName name="pl_2_comb">#REF!</definedName>
    <definedName name="PLAc">#REF!</definedName>
    <definedName name="plan1">#REF!</definedName>
    <definedName name="plan10">#REF!</definedName>
    <definedName name="plan2">#REF!</definedName>
    <definedName name="plan3">#REF!</definedName>
    <definedName name="plan4">#REF!</definedName>
    <definedName name="plan5">#REF!</definedName>
    <definedName name="plan6">#REF!</definedName>
    <definedName name="plan7">#REF!</definedName>
    <definedName name="plan8">#REF!</definedName>
    <definedName name="plan8\10">#REF!</definedName>
    <definedName name="plan9">#REF!</definedName>
    <definedName name="PLCepi" localSheetId="5" hidden="1">{#N/A,#N/A,FALSE,"REPORT"}</definedName>
    <definedName name="PLCepi" hidden="1">{#N/A,#N/A,FALSE,"REPORT"}</definedName>
    <definedName name="PLIFELIST">#REF!</definedName>
    <definedName name="pliu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pliu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pliu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pliu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pliu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pliu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pliu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pliu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plmnj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plmnj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plmnj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plmnj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plmnj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plmnj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plmnj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plmnj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PLProcef" localSheetId="5" hidden="1">{#N/A,#N/A,FALSE,"REPORT"}</definedName>
    <definedName name="PLProcef" hidden="1">{#N/A,#N/A,FALSE,"REPORT"}</definedName>
    <definedName name="PLTaxol" localSheetId="5" hidden="1">{#N/A,#N/A,FALSE,"REPORT"}</definedName>
    <definedName name="PLTaxol" hidden="1">{#N/A,#N/A,FALSE,"REPORT"}</definedName>
    <definedName name="PM">45000</definedName>
    <definedName name="pmc" localSheetId="5" hidden="1">{#N/A,#N/A,FALSE,"PMTABB";#N/A,#N/A,FALSE,"PMTABB"}</definedName>
    <definedName name="pmc" hidden="1">{#N/A,#N/A,FALSE,"PMTABB";#N/A,#N/A,FALSE,"PMTABB"}</definedName>
    <definedName name="pmcf" localSheetId="5" hidden="1">{#N/A,#N/A,FALSE,"PMTABB";#N/A,#N/A,FALSE,"PMTABB"}</definedName>
    <definedName name="pmcf" hidden="1">{#N/A,#N/A,FALSE,"PMTABB";#N/A,#N/A,FALSE,"PMTABB"}</definedName>
    <definedName name="pmop">#REF!,#REF!,#REF!</definedName>
    <definedName name="pmop1">#REF!,#REF!,#REF!</definedName>
    <definedName name="Pnl" localSheetId="5" hidden="1">{#N/A,#N/A,FALSE,"Pharm";#N/A,#N/A,FALSE,"WWCM"}</definedName>
    <definedName name="Pnl" hidden="1">{#N/A,#N/A,FALSE,"Pharm";#N/A,#N/A,FALSE,"WWCM"}</definedName>
    <definedName name="po" localSheetId="5" hidden="1">{#N/A,#N/A,FALSE,"QC REVIEW"}</definedName>
    <definedName name="po" hidden="1">{#N/A,#N/A,FALSE,"QC REVIEW"}</definedName>
    <definedName name="poi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poi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poi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poi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poi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poi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poi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poi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POK?ZEFIFVXVW" localSheetId="5" hidden="1">{#N/A,#N/A,FALSE,"Tabl. H1";#N/A,#N/A,FALSE,"Tabl. H2"}</definedName>
    <definedName name="POK?ZEFIFVXVW" hidden="1">{#N/A,#N/A,FALSE,"Tabl. H1";#N/A,#N/A,FALSE,"Tabl. H2"}</definedName>
    <definedName name="POLICIY" localSheetId="5" hidden="1">{"'August 2000'!$A$1:$J$101"}</definedName>
    <definedName name="POLICIY" hidden="1">{"'August 2000'!$A$1:$J$101"}</definedName>
    <definedName name="pooling_Premium">25%</definedName>
    <definedName name="port29" localSheetId="5" hidden="1">{#N/A,#N/A,FALSE,"Pharm";#N/A,#N/A,FALSE,"WWCM"}</definedName>
    <definedName name="port29" hidden="1">{#N/A,#N/A,FALSE,"Pharm";#N/A,#N/A,FALSE,"WWCM"}</definedName>
    <definedName name="pp" localSheetId="5" hidden="1">{#N/A,#N/A,FALSE,"Calc";#N/A,#N/A,FALSE,"Sensitivity";#N/A,#N/A,FALSE,"LT Earn.Dil.";#N/A,#N/A,FALSE,"Dil. AVP"}</definedName>
    <definedName name="pp" hidden="1">{#N/A,#N/A,FALSE,"Calc";#N/A,#N/A,FALSE,"Sensitivity";#N/A,#N/A,FALSE,"LT Earn.Dil.";#N/A,#N/A,FALSE,"Dil. AVP"}</definedName>
    <definedName name="pp_1" localSheetId="5" hidden="1">{#N/A,#N/A,FALSE,"COMICRO";#N/A,#N/A,FALSE,"BALSCH";#N/A,#N/A,FALSE,"GLASS";#N/A,#N/A,FALSE,"DEPRE";#N/A,#N/A,FALSE,"A&amp;MCUR";#N/A,#N/A,FALSE,"AGEANAlysis";#N/A,#N/A,FALSE,"CHECKS";#N/A,#N/A,FALSE,"CHECKS"}</definedName>
    <definedName name="pp_1" hidden="1">{#N/A,#N/A,FALSE,"COMICRO";#N/A,#N/A,FALSE,"BALSCH";#N/A,#N/A,FALSE,"GLASS";#N/A,#N/A,FALSE,"DEPRE";#N/A,#N/A,FALSE,"A&amp;MCUR";#N/A,#N/A,FALSE,"AGEANAlysis";#N/A,#N/A,FALSE,"CHECKS";#N/A,#N/A,FALSE,"CHECKS"}</definedName>
    <definedName name="ppa_sign">#REF!</definedName>
    <definedName name="ppaterm">#REF!</definedName>
    <definedName name="ppp" localSheetId="5" hidden="1">{#N/A,#N/A,FALSE,"QC REVIEW"}</definedName>
    <definedName name="ppp" hidden="1">{#N/A,#N/A,FALSE,"QC REVIEW"}</definedName>
    <definedName name="PPPP" localSheetId="5" hidden="1">{#N/A,#N/A,FALSE,"ISBL"}</definedName>
    <definedName name="PPPP" hidden="1">{#N/A,#N/A,FALSE,"ISBL"}</definedName>
    <definedName name="PPR" localSheetId="5" hidden="1">{#N/A,#N/A,FALSE,"QC REVIEW"}</definedName>
    <definedName name="PPR" hidden="1">{#N/A,#N/A,FALSE,"QC REVIEW"}</definedName>
    <definedName name="pqr_1" localSheetId="5" hidden="1">{#N/A,#N/A,FALSE,"Tabl. A1";#N/A,#N/A,FALSE,"Tabl. A1 b";#N/A,#N/A,FALSE,"Tabl. A2";#N/A,#N/A,FALSE,"Tabl. A2-1";#N/A,#N/A,FALSE,"Tabl. A2-2"}</definedName>
    <definedName name="pqr_1" hidden="1">{#N/A,#N/A,FALSE,"Tabl. A1";#N/A,#N/A,FALSE,"Tabl. A1 b";#N/A,#N/A,FALSE,"Tabl. A2";#N/A,#N/A,FALSE,"Tabl. A2-1";#N/A,#N/A,FALSE,"Tabl. A2-2"}</definedName>
    <definedName name="pr" localSheetId="5" hidden="1">{#N/A,#N/A,FALSE,"QC REVIEW"}</definedName>
    <definedName name="pr" hidden="1">{#N/A,#N/A,FALSE,"QC REVIEW"}</definedName>
    <definedName name="PR.3" localSheetId="5" hidden="1">{#N/A,#N/A,FALSE,"QC REVIEW"}</definedName>
    <definedName name="PR.3" hidden="1">{#N/A,#N/A,FALSE,"QC REVIEW"}</definedName>
    <definedName name="pr_eq_ccs">#REF!</definedName>
    <definedName name="PR00BG01" localSheetId="5" hidden="1">{#N/A,#N/A,FALSE,"Tabl. D1";#N/A,#N/A,FALSE,"Tabl. D1 b";#N/A,#N/A,FALSE,"Tabl. D2";#N/A,#N/A,FALSE,"Tabl. D2 b";#N/A,#N/A,FALSE,"Tabl. D3";#N/A,#N/A,FALSE,"Tabl. D4";#N/A,#N/A,FALSE,"Tabl. D5"}</definedName>
    <definedName name="PR00BG01" hidden="1">{#N/A,#N/A,FALSE,"Tabl. D1";#N/A,#N/A,FALSE,"Tabl. D1 b";#N/A,#N/A,FALSE,"Tabl. D2";#N/A,#N/A,FALSE,"Tabl. D2 b";#N/A,#N/A,FALSE,"Tabl. D3";#N/A,#N/A,FALSE,"Tabl. D4";#N/A,#N/A,FALSE,"Tabl. D5"}</definedName>
    <definedName name="prakash" localSheetId="5" hidden="1">{#N/A,#N/A,FALSE,"COMICRO";#N/A,#N/A,FALSE,"BALSCH";#N/A,#N/A,FALSE,"GLASS";#N/A,#N/A,FALSE,"DEPRE";#N/A,#N/A,FALSE,"A&amp;MCUR";#N/A,#N/A,FALSE,"AGEANAlysis";#N/A,#N/A,FALSE,"CHECKS";#N/A,#N/A,FALSE,"CHECKS"}</definedName>
    <definedName name="prakash" hidden="1">{#N/A,#N/A,FALSE,"COMICRO";#N/A,#N/A,FALSE,"BALSCH";#N/A,#N/A,FALSE,"GLASS";#N/A,#N/A,FALSE,"DEPRE";#N/A,#N/A,FALSE,"A&amp;MCUR";#N/A,#N/A,FALSE,"AGEANAlysis";#N/A,#N/A,FALSE,"CHECKS";#N/A,#N/A,FALSE,"CHECKS"}</definedName>
    <definedName name="prakash_1" localSheetId="5" hidden="1">{#N/A,#N/A,FALSE,"COMICRO";#N/A,#N/A,FALSE,"BALSCH";#N/A,#N/A,FALSE,"GLASS";#N/A,#N/A,FALSE,"DEPRE";#N/A,#N/A,FALSE,"A&amp;MCUR";#N/A,#N/A,FALSE,"AGEANAlysis";#N/A,#N/A,FALSE,"CHECKS";#N/A,#N/A,FALSE,"CHECKS"}</definedName>
    <definedName name="prakash_1" hidden="1">{#N/A,#N/A,FALSE,"COMICRO";#N/A,#N/A,FALSE,"BALSCH";#N/A,#N/A,FALSE,"GLASS";#N/A,#N/A,FALSE,"DEPRE";#N/A,#N/A,FALSE,"A&amp;MCUR";#N/A,#N/A,FALSE,"AGEANAlysis";#N/A,#N/A,FALSE,"CHECKS";#N/A,#N/A,FALSE,"CHECKS"}</definedName>
    <definedName name="PRATEEK" localSheetId="5" hidden="1">{#N/A,#N/A,TRUE,"145A"}</definedName>
    <definedName name="PRATEEK" hidden="1">{#N/A,#N/A,TRUE,"145A"}</definedName>
    <definedName name="PRATEEK_1" localSheetId="5" hidden="1">{#N/A,#N/A,TRUE,"145A"}</definedName>
    <definedName name="PRATEEK_1" hidden="1">{#N/A,#N/A,TRUE,"145A"}</definedName>
    <definedName name="PRATEEK_1_1" localSheetId="5" hidden="1">{#N/A,#N/A,TRUE,"145A"}</definedName>
    <definedName name="PRATEEK_1_1" hidden="1">{#N/A,#N/A,TRUE,"145A"}</definedName>
    <definedName name="PRATEEK_1_1_1" localSheetId="5" hidden="1">{#N/A,#N/A,TRUE,"145A"}</definedName>
    <definedName name="PRATEEK_1_1_1" hidden="1">{#N/A,#N/A,TRUE,"145A"}</definedName>
    <definedName name="PRATEEK_2" localSheetId="5" hidden="1">{#N/A,#N/A,TRUE,"145A"}</definedName>
    <definedName name="PRATEEK_2" hidden="1">{#N/A,#N/A,TRUE,"145A"}</definedName>
    <definedName name="PRATEEK_2_1" localSheetId="5" hidden="1">{#N/A,#N/A,TRUE,"145A"}</definedName>
    <definedName name="PRATEEK_2_1" hidden="1">{#N/A,#N/A,TRUE,"145A"}</definedName>
    <definedName name="PRATEEK_3" localSheetId="5" hidden="1">{#N/A,#N/A,TRUE,"145A"}</definedName>
    <definedName name="PRATEEK_3" hidden="1">{#N/A,#N/A,TRUE,"145A"}</definedName>
    <definedName name="PRATEEK_3_1" localSheetId="5" hidden="1">{#N/A,#N/A,TRUE,"145A"}</definedName>
    <definedName name="PRATEEK_3_1" hidden="1">{#N/A,#N/A,TRUE,"145A"}</definedName>
    <definedName name="PRATEEK_4" localSheetId="5" hidden="1">{#N/A,#N/A,TRUE,"145A"}</definedName>
    <definedName name="PRATEEK_4" hidden="1">{#N/A,#N/A,TRUE,"145A"}</definedName>
    <definedName name="PRATEEK_4_1" localSheetId="5" hidden="1">{#N/A,#N/A,TRUE,"145A"}</definedName>
    <definedName name="PRATEEK_4_1" hidden="1">{#N/A,#N/A,TRUE,"145A"}</definedName>
    <definedName name="PRATEEK_5" localSheetId="5" hidden="1">{#N/A,#N/A,TRUE,"145A"}</definedName>
    <definedName name="PRATEEK_5" hidden="1">{#N/A,#N/A,TRUE,"145A"}</definedName>
    <definedName name="PRATEEK_5_1" localSheetId="5" hidden="1">{#N/A,#N/A,TRUE,"145A"}</definedName>
    <definedName name="PRATEEK_5_1" hidden="1">{#N/A,#N/A,TRUE,"145A"}</definedName>
    <definedName name="pre" localSheetId="5" hidden="1">{#N/A,#N/A,FALSE,"CMN_FE"}</definedName>
    <definedName name="pre" hidden="1">{#N/A,#N/A,FALSE,"CMN_FE"}</definedName>
    <definedName name="Prepaid">#REF!</definedName>
    <definedName name="prepay" localSheetId="5" hidden="1">{#N/A,#N/A,FALSE,"PMTABB";#N/A,#N/A,FALSE,"PMTABB"}</definedName>
    <definedName name="prepay" hidden="1">{#N/A,#N/A,FALSE,"PMTABB";#N/A,#N/A,FALSE,"PMTABB"}</definedName>
    <definedName name="PRESENT_VALUE_DISCOUNT_ACCOUNT">"?"</definedName>
    <definedName name="Presentation" localSheetId="5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Presentation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PrfDmy" hidden="1">#REF!</definedName>
    <definedName name="PrfShSer" hidden="1">#REF!</definedName>
    <definedName name="_xlnm.Print_Titles">#REF!</definedName>
    <definedName name="print3" localSheetId="5" hidden="1">{#N/A,#N/A,FALSE,"Summary";#N/A,#N/A,FALSE,"Edit";#N/A,#N/A,FALSE,"MedProf";#N/A,#N/A,FALSE,"Proj Mgt";#N/A,#N/A,FALSE,"Creat Svc";#N/A,#N/A,FALSE,"Meet Svc";#N/A,#N/A,FALSE,"Non-OCC";#N/A,#N/A,FALSE,"Client Svc";#N/A,#N/A,FALSE,"Bus Dev";#N/A,#N/A,FALSE,"Indirect"}</definedName>
    <definedName name="print3" hidden="1">{#N/A,#N/A,FALSE,"Summary";#N/A,#N/A,FALSE,"Edit";#N/A,#N/A,FALSE,"MedProf";#N/A,#N/A,FALSE,"Proj Mgt";#N/A,#N/A,FALSE,"Creat Svc";#N/A,#N/A,FALSE,"Meet Svc";#N/A,#N/A,FALSE,"Non-OCC";#N/A,#N/A,FALSE,"Client Svc";#N/A,#N/A,FALSE,"Bus Dev";#N/A,#N/A,FALSE,"Indirect"}</definedName>
    <definedName name="PRINTALL">#REF!</definedName>
    <definedName name="PRINTINCST">#REF!</definedName>
    <definedName name="Prior" localSheetId="5" hidden="1">{#N/A,#N/A,FALSE,"USCORE";#N/A,#N/A,FALSE,"GSNA";#N/A,#N/A,FALSE,"ERNIE";#N/A,#N/A,FALSE,"DAVID";#N/A,#N/A,FALSE,"RON";#N/A,#N/A,FALSE,"CIP YTD (USCORE)";#N/A,#N/A,FALSE,"GRAPH (USCORE)";#N/A,#N/A,FALSE,"CIP YTD (GSNA)";#N/A,#N/A,FALSE,"GRAPH (GSNA)"}</definedName>
    <definedName name="Prior" hidden="1">{#N/A,#N/A,FALSE,"USCORE";#N/A,#N/A,FALSE,"GSNA";#N/A,#N/A,FALSE,"ERNIE";#N/A,#N/A,FALSE,"DAVID";#N/A,#N/A,FALSE,"RON";#N/A,#N/A,FALSE,"CIP YTD (USCORE)";#N/A,#N/A,FALSE,"GRAPH (USCORE)";#N/A,#N/A,FALSE,"CIP YTD (GSNA)";#N/A,#N/A,FALSE,"GRAPH (GSNA)"}</definedName>
    <definedName name="PRJSELECT">#REF!</definedName>
    <definedName name="Procef" localSheetId="5" hidden="1">{#N/A,#N/A,FALSE,"Pharm";#N/A,#N/A,FALSE,"WWCM"}</definedName>
    <definedName name="Procef" hidden="1">{#N/A,#N/A,FALSE,"Pharm";#N/A,#N/A,FALSE,"WWCM"}</definedName>
    <definedName name="process" localSheetId="5" hidden="1">{#N/A,#N/A,FALSE,"PMTABB";#N/A,#N/A,FALSE,"PMTABB"}</definedName>
    <definedName name="process" hidden="1">{#N/A,#N/A,FALSE,"PMTABB";#N/A,#N/A,FALSE,"PMTABB"}</definedName>
    <definedName name="prod" localSheetId="5" hidden="1">{#N/A,#N/A,FALSE,"Pharm";#N/A,#N/A,FALSE,"WWCM"}</definedName>
    <definedName name="prod" hidden="1">{#N/A,#N/A,FALSE,"Pharm";#N/A,#N/A,FALSE,"WWCM"}</definedName>
    <definedName name="ProdCap">#REF!</definedName>
    <definedName name="ProdDmy" hidden="1">#REF!</definedName>
    <definedName name="ProdForm" hidden="1">#REF!</definedName>
    <definedName name="Product" hidden="1">#REF!</definedName>
    <definedName name="production1" localSheetId="5" hidden="1">{"Drawing&amp;Homo.result",#N/A,FALSE,"Greco Hom. and BOM"}</definedName>
    <definedName name="production1" hidden="1">{"Drawing&amp;Homo.result",#N/A,FALSE,"Greco Hom. and BOM"}</definedName>
    <definedName name="ProductionMonthBudget">#REF!</definedName>
    <definedName name="ProductionMonthDevToBud">#REF!</definedName>
    <definedName name="ProductionMonthDevToLE">#REF!</definedName>
    <definedName name="ProductionMonthLE">#REF!</definedName>
    <definedName name="ProductionYearActual">#REF!</definedName>
    <definedName name="ProductionYearBudget">#REF!</definedName>
    <definedName name="ProductionYearDevToBud">#REF!</definedName>
    <definedName name="ProductionYearDevToLY">#REF!</definedName>
    <definedName name="ProductionYearLY">#REF!</definedName>
    <definedName name="ProdUnit" hidden="1">#REF!</definedName>
    <definedName name="ProfitFromOtherActivitiesMonthLE">#REF!</definedName>
    <definedName name="ProfitFromOtherActivitiesYearLY">#REF!</definedName>
    <definedName name="ProfitLossMonthBudget">#REF!</definedName>
    <definedName name="ProfitLossMonthDevToBud">#REF!</definedName>
    <definedName name="ProfitLossMonthDevToLE">#REF!</definedName>
    <definedName name="ProfitLossMonthLE">#REF!</definedName>
    <definedName name="ProfitLossYearActual">#REF!</definedName>
    <definedName name="ProfitLossYearBudget">#REF!</definedName>
    <definedName name="ProfitLossYearDevToBudget">#REF!</definedName>
    <definedName name="ProfitLossYearDevToLY">#REF!</definedName>
    <definedName name="ProfitLossYearLY">#REF!</definedName>
    <definedName name="PROJECT">#REF!</definedName>
    <definedName name="ProjectName" localSheetId="5">{"Client Name or Project Name"}</definedName>
    <definedName name="ProjectName">{"Client Name or Project Name"}</definedName>
    <definedName name="prova" localSheetId="5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rova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rovision2" localSheetId="5" hidden="1">{"plansummary",#N/A,FALSE,"PlanSummary";"sales",#N/A,FALSE,"Sales Rec";"productivity",#N/A,FALSE,"Productivity Rec";"capitalspending",#N/A,FALSE,"Capital Spending"}</definedName>
    <definedName name="Provision2" hidden="1">{"plansummary",#N/A,FALSE,"PlanSummary";"sales",#N/A,FALSE,"Sales Rec";"productivity",#N/A,FALSE,"Productivity Rec";"capitalspending",#N/A,FALSE,"Capital Spending"}</definedName>
    <definedName name="ProvisionsOtherLiabilitiesMonthDevToLE">#REF!</definedName>
    <definedName name="ProvisionsOtherLiabilitiesMonthLE">#REF!</definedName>
    <definedName name="ProvisionsOtherLiabilitiesYearActual">#REF!</definedName>
    <definedName name="ProvisionsOtherLiabilitiesYearBudget">#REF!</definedName>
    <definedName name="ProvisionsOtherLiabilitiesYearDevToBud">#REF!</definedName>
    <definedName name="ProvisionsOtherLiabilitiesYearDevToLE">#REF!</definedName>
    <definedName name="ProvisionsOtherLiabilitiesYearDevToLY">#REF!</definedName>
    <definedName name="ProvisionsOtherLiabilitiesYearLY">#REF!</definedName>
    <definedName name="prr" localSheetId="5" hidden="1">{#N/A,#N/A,FALSE,"QC REVIEW"}</definedName>
    <definedName name="prr" hidden="1">{#N/A,#N/A,FALSE,"QC REVIEW"}</definedName>
    <definedName name="prs" localSheetId="5" hidden="1">{#N/A,#N/A,FALSE,"QC REVIEW"}</definedName>
    <definedName name="prs" hidden="1">{#N/A,#N/A,FALSE,"QC REVIEW"}</definedName>
    <definedName name="prs3.3" localSheetId="5" hidden="1">{#N/A,#N/A,FALSE,"QC REVIEW"}</definedName>
    <definedName name="prs3.3" hidden="1">{#N/A,#N/A,FALSE,"QC REVIEW"}</definedName>
    <definedName name="PrsExpSer" hidden="1">#REF!</definedName>
    <definedName name="PRTALL">#REF!</definedName>
    <definedName name="PRTREV">#REF!</definedName>
    <definedName name="PRTSUMM">#REF!</definedName>
    <definedName name="PrYears" hidden="1">#REF!</definedName>
    <definedName name="PSFvsCotton" localSheetId="5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PSFvsCotton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psr" localSheetId="5" hidden="1">{#N/A,#N/A,FALSE,"QC REVIEW"}</definedName>
    <definedName name="psr" hidden="1">{#N/A,#N/A,FALSE,"QC REVIEW"}</definedName>
    <definedName name="pss" localSheetId="5" hidden="1">{#N/A,#N/A,FALSE,"COMICRO";#N/A,#N/A,FALSE,"BALSCH";#N/A,#N/A,FALSE,"GLASS";#N/A,#N/A,FALSE,"DEPRE";#N/A,#N/A,FALSE,"A&amp;MCUR";#N/A,#N/A,FALSE,"AGEANAlysis";#N/A,#N/A,FALSE,"CHECKS";#N/A,#N/A,FALSE,"CHECKS"}</definedName>
    <definedName name="pss" hidden="1">{#N/A,#N/A,FALSE,"COMICRO";#N/A,#N/A,FALSE,"BALSCH";#N/A,#N/A,FALSE,"GLASS";#N/A,#N/A,FALSE,"DEPRE";#N/A,#N/A,FALSE,"A&amp;MCUR";#N/A,#N/A,FALSE,"AGEANAlysis";#N/A,#N/A,FALSE,"CHECKS";#N/A,#N/A,FALSE,"CHECKS"}</definedName>
    <definedName name="pss_1" localSheetId="5" hidden="1">{#N/A,#N/A,FALSE,"COMICRO";#N/A,#N/A,FALSE,"BALSCH";#N/A,#N/A,FALSE,"GLASS";#N/A,#N/A,FALSE,"DEPRE";#N/A,#N/A,FALSE,"A&amp;MCUR";#N/A,#N/A,FALSE,"AGEANAlysis";#N/A,#N/A,FALSE,"CHECKS";#N/A,#N/A,FALSE,"CHECKS"}</definedName>
    <definedName name="pss_1" hidden="1">{#N/A,#N/A,FALSE,"COMICRO";#N/A,#N/A,FALSE,"BALSCH";#N/A,#N/A,FALSE,"GLASS";#N/A,#N/A,FALSE,"DEPRE";#N/A,#N/A,FALSE,"A&amp;MCUR";#N/A,#N/A,FALSE,"AGEANAlysis";#N/A,#N/A,FALSE,"CHECKS";#N/A,#N/A,FALSE,"CHECKS"}</definedName>
    <definedName name="pssq" localSheetId="5" hidden="1">{#N/A,#N/A,FALSE,"COMICRO";#N/A,#N/A,FALSE,"BALSCH";#N/A,#N/A,FALSE,"GLASS";#N/A,#N/A,FALSE,"DEPRE";#N/A,#N/A,FALSE,"A&amp;MCUR";#N/A,#N/A,FALSE,"AGEANAlysis";#N/A,#N/A,FALSE,"CHECKS";#N/A,#N/A,FALSE,"CHECKS"}</definedName>
    <definedName name="pssq" hidden="1">{#N/A,#N/A,FALSE,"COMICRO";#N/A,#N/A,FALSE,"BALSCH";#N/A,#N/A,FALSE,"GLASS";#N/A,#N/A,FALSE,"DEPRE";#N/A,#N/A,FALSE,"A&amp;MCUR";#N/A,#N/A,FALSE,"AGEANAlysis";#N/A,#N/A,FALSE,"CHECKS";#N/A,#N/A,FALSE,"CHECKS"}</definedName>
    <definedName name="pssq_1" localSheetId="5" hidden="1">{#N/A,#N/A,FALSE,"COMICRO";#N/A,#N/A,FALSE,"BALSCH";#N/A,#N/A,FALSE,"GLASS";#N/A,#N/A,FALSE,"DEPRE";#N/A,#N/A,FALSE,"A&amp;MCUR";#N/A,#N/A,FALSE,"AGEANAlysis";#N/A,#N/A,FALSE,"CHECKS";#N/A,#N/A,FALSE,"CHECKS"}</definedName>
    <definedName name="pssq_1" hidden="1">{#N/A,#N/A,FALSE,"COMICRO";#N/A,#N/A,FALSE,"BALSCH";#N/A,#N/A,FALSE,"GLASS";#N/A,#N/A,FALSE,"DEPRE";#N/A,#N/A,FALSE,"A&amp;MCUR";#N/A,#N/A,FALSE,"AGEANAlysis";#N/A,#N/A,FALSE,"CHECKS";#N/A,#N/A,FALSE,"CHECKS"}</definedName>
    <definedName name="PSYvsCY" localSheetId="5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PSYvsCY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PTDATA" localSheetId="5" hidden="1">{"page1",#N/A,FALSE,"Taean 1&amp;2";"page2",#N/A,FALSE,"Taean 1&amp;2"}</definedName>
    <definedName name="PTDATA" hidden="1">{"page1",#N/A,FALSE,"Taean 1&amp;2";"page2",#N/A,FALSE,"Taean 1&amp;2"}</definedName>
    <definedName name="ptk" localSheetId="5">{#N/A,#N/A,FALSE,"PMTABB";#N/A,#N/A,FALSE,"PMTABB"}</definedName>
    <definedName name="ptk">{#N/A,#N/A,FALSE,"PMTABB";#N/A,#N/A,FALSE,"PMTABB"}</definedName>
    <definedName name="PUB_UserID" hidden="1">"MAYERX"</definedName>
    <definedName name="Purchase_Premium_A">25%</definedName>
    <definedName name="Purchase_Premium_B">0.25</definedName>
    <definedName name="pz" localSheetId="5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pz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PZO" localSheetId="5" hidden="1">{#N/A,#N/A,FALSE,"Tabl. D1";#N/A,#N/A,FALSE,"Tabl. D1 b";#N/A,#N/A,FALSE,"Tabl. D2";#N/A,#N/A,FALSE,"Tabl. D2 b";#N/A,#N/A,FALSE,"Tabl. D3";#N/A,#N/A,FALSE,"Tabl. D4";#N/A,#N/A,FALSE,"Tabl. D5"}</definedName>
    <definedName name="PZO" hidden="1">{#N/A,#N/A,FALSE,"Tabl. D1";#N/A,#N/A,FALSE,"Tabl. D1 b";#N/A,#N/A,FALSE,"Tabl. D2";#N/A,#N/A,FALSE,"Tabl. D2 b";#N/A,#N/A,FALSE,"Tabl. D3";#N/A,#N/A,FALSE,"Tabl. D4";#N/A,#N/A,FALSE,"Tabl. D5"}</definedName>
    <definedName name="q" localSheetId="5" hidden="1">{#N/A,#N/A,FALSE,"QC REVIEW"}</definedName>
    <definedName name="q" hidden="1">{#N/A,#N/A,FALSE,"QC REVIEW"}</definedName>
    <definedName name="qaz" localSheetId="5" hidden="1">{#N/A,#N/A,FALSE,"Pharm";#N/A,#N/A,FALSE,"WWCM"}</definedName>
    <definedName name="qaz" hidden="1">{#N/A,#N/A,FALSE,"Pharm";#N/A,#N/A,FALSE,"WWCM"}</definedName>
    <definedName name="qefcqe" localSheetId="5" hidden="1">{"","","'Curves'!$C$55","'Curves'!$D$55","","","","","",""}</definedName>
    <definedName name="qefcqe" hidden="1">{"","","'Curves'!$C$55","'Curves'!$D$55","","","","","",""}</definedName>
    <definedName name="qeqweq" localSheetId="5" hidden="1">{#N/A,#N/A,FALSE,"QC REVIEW"}</definedName>
    <definedName name="qeqweq" hidden="1">{#N/A,#N/A,FALSE,"QC REVIEW"}</definedName>
    <definedName name="qer" localSheetId="5" hidden="1">{"mgmt forecast",#N/A,FALSE,"Mgmt Forecast";"dcf table",#N/A,FALSE,"Mgmt Forecast";"sensitivity",#N/A,FALSE,"Mgmt Forecast";"table inputs",#N/A,FALSE,"Mgmt Forecast";"calculations",#N/A,FALSE,"Mgmt Forecast"}</definedName>
    <definedName name="qer" hidden="1">{"mgmt forecast",#N/A,FALSE,"Mgmt Forecast";"dcf table",#N/A,FALSE,"Mgmt Forecast";"sensitivity",#N/A,FALSE,"Mgmt Forecast";"table inputs",#N/A,FALSE,"Mgmt Forecast";"calculations",#N/A,FALSE,"Mgmt Forecast"}</definedName>
    <definedName name="qertweyu" localSheetId="5" hidden="1">{#N/A,#N/A,FALSE,"REPORT"}</definedName>
    <definedName name="qertweyu" hidden="1">{#N/A,#N/A,FALSE,"REPORT"}</definedName>
    <definedName name="qetryywt" localSheetId="5" hidden="1">{#N/A,#N/A,FALSE,"REPORT"}</definedName>
    <definedName name="qetryywt" hidden="1">{#N/A,#N/A,FALSE,"REPORT"}</definedName>
    <definedName name="qewqeqw" localSheetId="5" hidden="1">{#N/A,#N/A,FALSE,"Aging Summary";#N/A,#N/A,FALSE,"Ratio Analysis";#N/A,#N/A,FALSE,"Test 120 Day Accts";#N/A,#N/A,FALSE,"Tickmarks"}</definedName>
    <definedName name="qewqeqw" hidden="1">{#N/A,#N/A,FALSE,"Aging Summary";#N/A,#N/A,FALSE,"Ratio Analysis";#N/A,#N/A,FALSE,"Test 120 Day Accts";#N/A,#N/A,FALSE,"Tickmarks"}</definedName>
    <definedName name="qfqe" localSheetId="5" hidden="1">{"Curves","Chart 3","Curves Graphique 3"}</definedName>
    <definedName name="qfqe" hidden="1">{"Curves","Chart 3","Curves Graphique 3"}</definedName>
    <definedName name="qfqefq" localSheetId="5" hidden="1">{"","","'Curves'!$V$3","'Curves'!$W$3","","","","","",""}</definedName>
    <definedName name="qfqefq" hidden="1">{"","","'Curves'!$V$3","'Curves'!$W$3","","","","","",""}</definedName>
    <definedName name="qgfqerg" localSheetId="5" hidden="1">{#N/A,#N/A,FALSE,"PMTABB";#N/A,#N/A,FALSE,"PMTABB"}</definedName>
    <definedName name="qgfqerg" hidden="1">{#N/A,#N/A,FALSE,"PMTABB";#N/A,#N/A,FALSE,"PMTABB"}</definedName>
    <definedName name="QQ" localSheetId="5" hidden="1">{#N/A,#N/A,FALSE,"PMTABB";#N/A,#N/A,FALSE,"PMTABB"}</definedName>
    <definedName name="QQ" hidden="1">{#N/A,#N/A,FALSE,"PMTABB";#N/A,#N/A,FALSE,"PMTABB"}</definedName>
    <definedName name="qqq" localSheetId="5" hidden="1">{"'STORES'!$E$2"}</definedName>
    <definedName name="qqq" hidden="1">{"'STORES'!$E$2"}</definedName>
    <definedName name="QQQQ" localSheetId="5" hidden="1">{#N/A,#N/A,FALSE,"EW"}</definedName>
    <definedName name="QQQQ" hidden="1">{#N/A,#N/A,FALSE,"EW"}</definedName>
    <definedName name="qqqqq" localSheetId="5" hidden="1">{#N/A,#N/A,FALSE,"CMN_FE"}</definedName>
    <definedName name="qqqqq" hidden="1">{#N/A,#N/A,FALSE,"CMN_FE"}</definedName>
    <definedName name="QQQQQQQQQ" localSheetId="5" hidden="1">{#N/A,#N/A,FALSE,"CMN_FE"}</definedName>
    <definedName name="QQQQQQQQQ" hidden="1">{#N/A,#N/A,FALSE,"CMN_FE"}</definedName>
    <definedName name="qqwtweryey" localSheetId="5" hidden="1">{#N/A,#N/A,FALSE,"REPORT"}</definedName>
    <definedName name="qqwtweryey" hidden="1">{#N/A,#N/A,FALSE,"REPORT"}</definedName>
    <definedName name="qt" localSheetId="5" hidden="1">{"'Sheet1'!$L$16"}</definedName>
    <definedName name="qt" hidden="1">{"'Sheet1'!$L$16"}</definedName>
    <definedName name="QtyP">#REF!</definedName>
    <definedName name="qw" localSheetId="5" hidden="1">{#N/A,#N/A,FALSE,"REPORT"}</definedName>
    <definedName name="qw" hidden="1">{#N/A,#N/A,FALSE,"REPORT"}</definedName>
    <definedName name="qwdqwdqad" localSheetId="5" hidden="1">{#N/A,#N/A,TRUE,"Staffnos &amp; cost"}</definedName>
    <definedName name="qwdqwdqad" hidden="1">{#N/A,#N/A,TRUE,"Staffnos &amp; cost"}</definedName>
    <definedName name="QWE" localSheetId="5" hidden="1">{#N/A,#N/A,FALSE,"CMN_FE"}</definedName>
    <definedName name="QWE" hidden="1">{#N/A,#N/A,FALSE,"CMN_FE"}</definedName>
    <definedName name="qwe." localSheetId="5" hidden="1">{#N/A,#N/A,FALSE,"Rig Payroll Register"}</definedName>
    <definedName name="qwe." hidden="1">{#N/A,#N/A,FALSE,"Rig Payroll Register"}</definedName>
    <definedName name="qwe._1" localSheetId="5" hidden="1">{#N/A,#N/A,FALSE,"Rig Payroll Register"}</definedName>
    <definedName name="qwe._1" hidden="1">{#N/A,#N/A,FALSE,"Rig Payroll Register"}</definedName>
    <definedName name="qwe._2" localSheetId="5" hidden="1">{#N/A,#N/A,FALSE,"Rig Payroll Register"}</definedName>
    <definedName name="qwe._2" hidden="1">{#N/A,#N/A,FALSE,"Rig Payroll Register"}</definedName>
    <definedName name="qwe._3" localSheetId="5" hidden="1">{#N/A,#N/A,FALSE,"Rig Payroll Register"}</definedName>
    <definedName name="qwe._3" hidden="1">{#N/A,#N/A,FALSE,"Rig Payroll Register"}</definedName>
    <definedName name="qwedqqdq" localSheetId="5" hidden="1">{#N/A,#N/A,TRUE,"Staffnos &amp; cost"}</definedName>
    <definedName name="qwedqqdq" hidden="1">{#N/A,#N/A,TRUE,"Staffnos &amp; cost"}</definedName>
    <definedName name="qwef" localSheetId="5" hidden="1">{#N/A,#N/A,FALSE,"EW"}</definedName>
    <definedName name="qwef" hidden="1">{#N/A,#N/A,FALSE,"EW"}</definedName>
    <definedName name="qweqweqwe" localSheetId="5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qweqweqwe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QWER" localSheetId="5" hidden="1">{#N/A,#N/A,FALSE,"SUMMARY";#N/A,#N/A,FALSE,"SUMMARY"}</definedName>
    <definedName name="QWER" hidden="1">{#N/A,#N/A,FALSE,"SUMMARY";#N/A,#N/A,FALSE,"SUMMARY"}</definedName>
    <definedName name="qwerqew" localSheetId="5" hidden="1">{"mgmt forecast",#N/A,FALSE,"Mgmt Forecast";"dcf table",#N/A,FALSE,"Mgmt Forecast";"sensitivity",#N/A,FALSE,"Mgmt Forecast";"table inputs",#N/A,FALSE,"Mgmt Forecast";"calculations",#N/A,FALSE,"Mgmt Forecast"}</definedName>
    <definedName name="qwerqew" hidden="1">{"mgmt forecast",#N/A,FALSE,"Mgmt Forecast";"dcf table",#N/A,FALSE,"Mgmt Forecast";"sensitivity",#N/A,FALSE,"Mgmt Forecast";"table inputs",#N/A,FALSE,"Mgmt Forecast";"calculations",#N/A,FALSE,"Mgmt Forecast"}</definedName>
    <definedName name="qwerqwerqwe" localSheetId="5" hidden="1">{"orixcsc",#N/A,FALSE,"ORIX CSC";"orixcsc2",#N/A,FALSE,"ORIX CSC"}</definedName>
    <definedName name="qwerqwerqwe" hidden="1">{"orixcsc",#N/A,FALSE,"ORIX CSC";"orixcsc2",#N/A,FALSE,"ORIX CSC"}</definedName>
    <definedName name="qwertqry" localSheetId="5" hidden="1">{#N/A,#N/A,FALSE,"REPORT"}</definedName>
    <definedName name="qwertqry" hidden="1">{#N/A,#N/A,FALSE,"REPORT"}</definedName>
    <definedName name="qwetqryetytu" localSheetId="5" hidden="1">{#N/A,#N/A,FALSE,"Pharm";#N/A,#N/A,FALSE,"WWCM"}</definedName>
    <definedName name="qwetqryetytu" hidden="1">{#N/A,#N/A,FALSE,"Pharm";#N/A,#N/A,FALSE,"WWCM"}</definedName>
    <definedName name="QWQ" localSheetId="5" hidden="1">{#N/A,#N/A,TRUE,"BT M200 da 10x20"}</definedName>
    <definedName name="QWQ" hidden="1">{#N/A,#N/A,TRUE,"BT M200 da 10x20"}</definedName>
    <definedName name="QXC" localSheetId="5" hidden="1">{#N/A,#N/A,FALSE,"Tabl. H1";#N/A,#N/A,FALSE,"Tabl. H2"}</definedName>
    <definedName name="QXC" hidden="1">{#N/A,#N/A,FALSE,"Tabl. H1";#N/A,#N/A,FALSE,"Tabl. H2"}</definedName>
    <definedName name="ra" localSheetId="5">{"'AR at dunning level'!$S$96","'AR at dunning level'!$L$124","'AR at dunning level'!$K$124"}</definedName>
    <definedName name="ra">{"'AR at dunning level'!$S$96","'AR at dunning level'!$L$124","'AR at dunning level'!$K$124"}</definedName>
    <definedName name="rabota" localSheetId="5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rabota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rach.pack" localSheetId="5" hidden="1">{#N/A,#N/A,FALSE,"Global";#N/A,#N/A,FALSE,"DPBF";#N/A,#N/A,FALSE,"Type";#N/A,#N/A,FALSE,"Matrix";#N/A,#N/A,FALSE,"Global (2)";#N/A,#N/A,FALSE,"Expense";#N/A,#N/A,FALSE,"Assets";#N/A,#N/A,FALSE,"Heads";#N/A,#N/A,FALSE,"Sales Credits";#N/A,#N/A,FALSE,"Trend";#N/A,#N/A,FALSE,"Trend (2)"}</definedName>
    <definedName name="rach.pack" hidden="1">{#N/A,#N/A,FALSE,"Global";#N/A,#N/A,FALSE,"DPBF";#N/A,#N/A,FALSE,"Type";#N/A,#N/A,FALSE,"Matrix";#N/A,#N/A,FALSE,"Global (2)";#N/A,#N/A,FALSE,"Expense";#N/A,#N/A,FALSE,"Assets";#N/A,#N/A,FALSE,"Heads";#N/A,#N/A,FALSE,"Sales Credits";#N/A,#N/A,FALSE,"Trend";#N/A,#N/A,FALSE,"Trend (2)"}</definedName>
    <definedName name="rama" localSheetId="5" hidden="1">{"'August 2000'!$A$1:$J$101"}</definedName>
    <definedName name="rama" hidden="1">{"'August 2000'!$A$1:$J$101"}</definedName>
    <definedName name="Rateanalisys" localSheetId="5" hidden="1">{"'Sheet1'!$A$4386:$N$4591"}</definedName>
    <definedName name="Rateanalisys" hidden="1">{"'Sheet1'!$A$4386:$N$4591"}</definedName>
    <definedName name="raviraj" localSheetId="5" hidden="1">{#N/A,#N/A,FALSE,"Proj.Cost &amp; Means of Fin."}</definedName>
    <definedName name="raviraj" hidden="1">{#N/A,#N/A,FALSE,"Proj.Cost &amp; Means of Fin."}</definedName>
    <definedName name="raw_data2">"$C$18:$M$16000"</definedName>
    <definedName name="RawMat" hidden="1">#REF!</definedName>
    <definedName name="RBG" localSheetId="5" hidden="1">{#N/A,#N/A,FALSE,"Tabl. D1";#N/A,#N/A,FALSE,"Tabl. D1 b";#N/A,#N/A,FALSE,"Tabl. D2";#N/A,#N/A,FALSE,"Tabl. D2 b";#N/A,#N/A,FALSE,"Tabl. D3";#N/A,#N/A,FALSE,"Tabl. D4";#N/A,#N/A,FALSE,"Tabl. D5"}</definedName>
    <definedName name="RBG" hidden="1">{#N/A,#N/A,FALSE,"Tabl. D1";#N/A,#N/A,FALSE,"Tabl. D1 b";#N/A,#N/A,FALSE,"Tabl. D2";#N/A,#N/A,FALSE,"Tabl. D2 b";#N/A,#N/A,FALSE,"Tabl. D3";#N/A,#N/A,FALSE,"Tabl. D4";#N/A,#N/A,FALSE,"Tabl. D5"}</definedName>
    <definedName name="RCArea" hidden="1">#REF!</definedName>
    <definedName name="rd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rd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rd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rd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rd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rd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RDVers">"2.10a"</definedName>
    <definedName name="real" localSheetId="5" hidden="1">{#N/A,#N/A,TRUE,"145A"}</definedName>
    <definedName name="real" hidden="1">{#N/A,#N/A,TRUE,"145A"}</definedName>
    <definedName name="real_1" localSheetId="5" hidden="1">{#N/A,#N/A,TRUE,"145A"}</definedName>
    <definedName name="real_1" hidden="1">{#N/A,#N/A,TRUE,"145A"}</definedName>
    <definedName name="real_1_1" localSheetId="5" hidden="1">{#N/A,#N/A,TRUE,"145A"}</definedName>
    <definedName name="real_1_1" hidden="1">{#N/A,#N/A,TRUE,"145A"}</definedName>
    <definedName name="real_1_1_1" localSheetId="5" hidden="1">{#N/A,#N/A,TRUE,"145A"}</definedName>
    <definedName name="real_1_1_1" hidden="1">{#N/A,#N/A,TRUE,"145A"}</definedName>
    <definedName name="real_2" localSheetId="5" hidden="1">{#N/A,#N/A,TRUE,"145A"}</definedName>
    <definedName name="real_2" hidden="1">{#N/A,#N/A,TRUE,"145A"}</definedName>
    <definedName name="real_2_1" localSheetId="5" hidden="1">{#N/A,#N/A,TRUE,"145A"}</definedName>
    <definedName name="real_2_1" hidden="1">{#N/A,#N/A,TRUE,"145A"}</definedName>
    <definedName name="real_3" localSheetId="5" hidden="1">{#N/A,#N/A,TRUE,"145A"}</definedName>
    <definedName name="real_3" hidden="1">{#N/A,#N/A,TRUE,"145A"}</definedName>
    <definedName name="real_3_1" localSheetId="5" hidden="1">{#N/A,#N/A,TRUE,"145A"}</definedName>
    <definedName name="real_3_1" hidden="1">{#N/A,#N/A,TRUE,"145A"}</definedName>
    <definedName name="real_4" localSheetId="5" hidden="1">{#N/A,#N/A,TRUE,"145A"}</definedName>
    <definedName name="real_4" hidden="1">{#N/A,#N/A,TRUE,"145A"}</definedName>
    <definedName name="real_4_1" localSheetId="5" hidden="1">{#N/A,#N/A,TRUE,"145A"}</definedName>
    <definedName name="real_4_1" hidden="1">{#N/A,#N/A,TRUE,"145A"}</definedName>
    <definedName name="real_5" localSheetId="5" hidden="1">{#N/A,#N/A,TRUE,"145A"}</definedName>
    <definedName name="real_5" hidden="1">{#N/A,#N/A,TRUE,"145A"}</definedName>
    <definedName name="real_5_1" localSheetId="5" hidden="1">{#N/A,#N/A,TRUE,"145A"}</definedName>
    <definedName name="real_5_1" hidden="1">{#N/A,#N/A,TRUE,"145A"}</definedName>
    <definedName name="RECEIVABLES">#REF!</definedName>
    <definedName name="Recharge" localSheetId="5" hidden="1">{"PLAN",#N/A,FALSE,"EUR_T_NPL_Y";"PLAN",#N/A,FALSE,"EUR_KPI";"PLAN",#N/A,FALSE,"EUR_Trsy_Mth";"PLAN",#N/A,FALSE,"UK_Trsy_Mth";"PLAN",#N/A,FALSE,"UK_MM_MTH";"PLAN",#N/A,FALSE,"UK_IRD_MTH";"PLAN",#N/A,FALSE,"EUR_NPL_YTD";"PLAN",#N/A,FALSE,"CM_NPL_YTD ";"PLAN",#N/A,FALSE,"EURCMYTD";"PALN",#N/A,FALSE,"UKCMYTD ";"PLAN",#N/A,FALSE,"UKDERVYTD ";"PLAN",#N/A,FALSE,"UKBONDSYTD";"PLAN",#N/A,FALSE,"UKBONDSYTD (2)";"PLAN",#N/A,FALSE,"UKPRIMFUTYTD ";"PLAN",#N/A,FALSE,"MADRID_YTD";"PLAN",#N/A,FALSE,"FFURT_SWITZ_YTD"}</definedName>
    <definedName name="Recharge" hidden="1">{"PLAN",#N/A,FALSE,"EUR_T_NPL_Y";"PLAN",#N/A,FALSE,"EUR_KPI";"PLAN",#N/A,FALSE,"EUR_Trsy_Mth";"PLAN",#N/A,FALSE,"UK_Trsy_Mth";"PLAN",#N/A,FALSE,"UK_MM_MTH";"PLAN",#N/A,FALSE,"UK_IRD_MTH";"PLAN",#N/A,FALSE,"EUR_NPL_YTD";"PLAN",#N/A,FALSE,"CM_NPL_YTD ";"PLAN",#N/A,FALSE,"EURCMYTD";"PALN",#N/A,FALSE,"UKCMYTD ";"PLAN",#N/A,FALSE,"UKDERVYTD ";"PLAN",#N/A,FALSE,"UKBONDSYTD";"PLAN",#N/A,FALSE,"UKBONDSYTD (2)";"PLAN",#N/A,FALSE,"UKPRIMFUTYTD ";"PLAN",#N/A,FALSE,"MADRID_YTD";"PLAN",#N/A,FALSE,"FFURT_SWITZ_YTD"}</definedName>
    <definedName name="Record1">#REF!</definedName>
    <definedName name="Record2">#REF!</definedName>
    <definedName name="red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red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red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red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red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red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red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red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redo" localSheetId="5" hidden="1">{#N/A,#N/A,FALSE,"ACQ_GRAPHS";#N/A,#N/A,FALSE,"T_1 GRAPHS";#N/A,#N/A,FALSE,"T_2 GRAPHS";#N/A,#N/A,FALSE,"COMB_GRAPHS"}</definedName>
    <definedName name="redo" hidden="1">{#N/A,#N/A,FALSE,"ACQ_GRAPHS";#N/A,#N/A,FALSE,"T_1 GRAPHS";#N/A,#N/A,FALSE,"T_2 GRAPHS";#N/A,#N/A,FALSE,"COMB_GRAPHS"}</definedName>
    <definedName name="redo1" localSheetId="5" hidden="1">{#N/A,#N/A,FALSE,"ACQ_GRAPHS";#N/A,#N/A,FALSE,"T_1 GRAPHS";#N/A,#N/A,FALSE,"T_2 GRAPHS";#N/A,#N/A,FALSE,"COMB_GRAPHS"}</definedName>
    <definedName name="redo1" hidden="1">{#N/A,#N/A,FALSE,"ACQ_GRAPHS";#N/A,#N/A,FALSE,"T_1 GRAPHS";#N/A,#N/A,FALSE,"T_2 GRAPHS";#N/A,#N/A,FALSE,"COMB_GRAPHS"}</definedName>
    <definedName name="redo2" localSheetId="5" hidden="1">{#N/A,#N/A,FALSE,"ACQ_GRAPHS";#N/A,#N/A,FALSE,"T_1 GRAPHS";#N/A,#N/A,FALSE,"T_2 GRAPHS";#N/A,#N/A,FALSE,"COMB_GRAPHS"}</definedName>
    <definedName name="redo2" hidden="1">{#N/A,#N/A,FALSE,"ACQ_GRAPHS";#N/A,#N/A,FALSE,"T_1 GRAPHS";#N/A,#N/A,FALSE,"T_2 GRAPHS";#N/A,#N/A,FALSE,"COMB_GRAPHS"}</definedName>
    <definedName name="reel" localSheetId="5" hidden="1">{#N/A,#N/A,TRUE,"145A"}</definedName>
    <definedName name="reel" hidden="1">{#N/A,#N/A,TRUE,"145A"}</definedName>
    <definedName name="reel_1" localSheetId="5" hidden="1">{#N/A,#N/A,TRUE,"145A"}</definedName>
    <definedName name="reel_1" hidden="1">{#N/A,#N/A,TRUE,"145A"}</definedName>
    <definedName name="reel_1_1" localSheetId="5" hidden="1">{#N/A,#N/A,TRUE,"145A"}</definedName>
    <definedName name="reel_1_1" hidden="1">{#N/A,#N/A,TRUE,"145A"}</definedName>
    <definedName name="reel_1_1_1" localSheetId="5" hidden="1">{#N/A,#N/A,TRUE,"145A"}</definedName>
    <definedName name="reel_1_1_1" hidden="1">{#N/A,#N/A,TRUE,"145A"}</definedName>
    <definedName name="reel_2" localSheetId="5" hidden="1">{#N/A,#N/A,TRUE,"145A"}</definedName>
    <definedName name="reel_2" hidden="1">{#N/A,#N/A,TRUE,"145A"}</definedName>
    <definedName name="reel_2_1" localSheetId="5" hidden="1">{#N/A,#N/A,TRUE,"145A"}</definedName>
    <definedName name="reel_2_1" hidden="1">{#N/A,#N/A,TRUE,"145A"}</definedName>
    <definedName name="reel_3" localSheetId="5" hidden="1">{#N/A,#N/A,TRUE,"145A"}</definedName>
    <definedName name="reel_3" hidden="1">{#N/A,#N/A,TRUE,"145A"}</definedName>
    <definedName name="reel_3_1" localSheetId="5" hidden="1">{#N/A,#N/A,TRUE,"145A"}</definedName>
    <definedName name="reel_3_1" hidden="1">{#N/A,#N/A,TRUE,"145A"}</definedName>
    <definedName name="reel_4" localSheetId="5" hidden="1">{#N/A,#N/A,TRUE,"145A"}</definedName>
    <definedName name="reel_4" hidden="1">{#N/A,#N/A,TRUE,"145A"}</definedName>
    <definedName name="reel_4_1" localSheetId="5" hidden="1">{#N/A,#N/A,TRUE,"145A"}</definedName>
    <definedName name="reel_4_1" hidden="1">{#N/A,#N/A,TRUE,"145A"}</definedName>
    <definedName name="reel_5" localSheetId="5" hidden="1">{#N/A,#N/A,TRUE,"145A"}</definedName>
    <definedName name="reel_5" hidden="1">{#N/A,#N/A,TRUE,"145A"}</definedName>
    <definedName name="reel_5_1" localSheetId="5" hidden="1">{#N/A,#N/A,TRUE,"145A"}</definedName>
    <definedName name="reel_5_1" hidden="1">{#N/A,#N/A,TRUE,"145A"}</definedName>
    <definedName name="reete" localSheetId="5" hidden="1">{#N/A,#N/A,FALSE,"QC REVIEW"}</definedName>
    <definedName name="reete" hidden="1">{#N/A,#N/A,FALSE,"QC REVIEW"}</definedName>
    <definedName name="REF" localSheetId="5" hidden="1">{#N/A,#N/A,FALSE,"Tabl. A1";#N/A,#N/A,FALSE,"Tabl. A1 b";#N/A,#N/A,FALSE,"Tabl. A2";#N/A,#N/A,FALSE,"Tabl. A2-1";#N/A,#N/A,FALSE,"Tabl. A2-2"}</definedName>
    <definedName name="REF" hidden="1">{#N/A,#N/A,FALSE,"Tabl. A1";#N/A,#N/A,FALSE,"Tabl. A1 b";#N/A,#N/A,FALSE,"Tabl. A2";#N/A,#N/A,FALSE,"Tabl. A2-1";#N/A,#N/A,FALSE,"Tabl. A2-2"}</definedName>
    <definedName name="REFI_INT">#REF!</definedName>
    <definedName name="reggie" localSheetId="5" hidden="1">{#N/A,#N/A,FALSE,"Pharm";#N/A,#N/A,FALSE,"WWCM"}</definedName>
    <definedName name="reggie" hidden="1">{#N/A,#N/A,FALSE,"Pharm";#N/A,#N/A,FALSE,"WWCM"}</definedName>
    <definedName name="REGION" localSheetId="5" hidden="1">{#N/A,#N/A,FALSE,"Proj.Cost &amp; Means of Fin."}</definedName>
    <definedName name="REGION" hidden="1">{#N/A,#N/A,FALSE,"Proj.Cost &amp; Means of Fin."}</definedName>
    <definedName name="Regionwise" localSheetId="5" hidden="1">{"Curves","Chart 4","Curves Graphique 4"}</definedName>
    <definedName name="Regionwise" hidden="1">{"Curves","Chart 4","Curves Graphique 4"}</definedName>
    <definedName name="Ren" localSheetId="5" hidden="1">{"page1",#N/A,FALSE,"Taean 1&amp;2";"page2",#N/A,FALSE,"Taean 1&amp;2"}</definedName>
    <definedName name="Ren" hidden="1">{"page1",#N/A,FALSE,"Taean 1&amp;2";"page2",#N/A,FALSE,"Taean 1&amp;2"}</definedName>
    <definedName name="Repay_D">#REF!</definedName>
    <definedName name="Repay_Diff">#REF!</definedName>
    <definedName name="ReportCreated">TRUE</definedName>
    <definedName name="reporting" localSheetId="5" hidden="1">{#N/A,#N/A,FALSE,"Tabl. FB300";#N/A,#N/A,FALSE,"Tabl. FB350";#N/A,#N/A,FALSE,"Tabl. FB400";#N/A,#N/A,FALSE,"Tabl. FB500";#N/A,#N/A,FALSE,"Tabl. FS090"}</definedName>
    <definedName name="reporting" hidden="1">{#N/A,#N/A,FALSE,"Tabl. FB300";#N/A,#N/A,FALSE,"Tabl. FB350";#N/A,#N/A,FALSE,"Tabl. FB400";#N/A,#N/A,FALSE,"Tabl. FB500";#N/A,#N/A,FALSE,"Tabl. FS090"}</definedName>
    <definedName name="ReportPage1" localSheetId="5" hidden="1">{"Annual_Income",#N/A,FALSE,"Report Page";"Balance_Cash_Flow",#N/A,FALSE,"Report Page";"Quarterly_Income",#N/A,FALSE,"Report Page"}</definedName>
    <definedName name="ReportPage1" hidden="1">{"Annual_Income",#N/A,FALSE,"Report Page";"Balance_Cash_Flow",#N/A,FALSE,"Report Page";"Quarterly_Income",#N/A,FALSE,"Report Page"}</definedName>
    <definedName name="rere" localSheetId="5" hidden="1">{#N/A,#N/A,FALSE,"ORIX CSC"}</definedName>
    <definedName name="rere" hidden="1">{#N/A,#N/A,FALSE,"ORIX CSC"}</definedName>
    <definedName name="rerere" localSheetId="5" hidden="1">{"mgmt forecast",#N/A,FALSE,"Mgmt Forecast";"dcf table",#N/A,FALSE,"Mgmt Forecast";"sensitivity",#N/A,FALSE,"Mgmt Forecast";"table inputs",#N/A,FALSE,"Mgmt Forecast";"calculations",#N/A,FALSE,"Mgmt Forecast"}</definedName>
    <definedName name="rerere" hidden="1">{"mgmt forecast",#N/A,FALSE,"Mgmt Forecast";"dcf table",#N/A,FALSE,"Mgmt Forecast";"sensitivity",#N/A,FALSE,"Mgmt Forecast";"table inputs",#N/A,FALSE,"Mgmt Forecast";"calculations",#N/A,FALSE,"Mgmt Forecast"}</definedName>
    <definedName name="res" localSheetId="5" hidden="1">{#N/A,#N/A,FALSE,"Tabl. FB300";#N/A,#N/A,FALSE,"Tabl. FB350";#N/A,#N/A,FALSE,"Tabl. FB400";#N/A,#N/A,FALSE,"Tabl. FB500";#N/A,#N/A,FALSE,"Tabl. FS090"}</definedName>
    <definedName name="res" hidden="1">{#N/A,#N/A,FALSE,"Tabl. FB300";#N/A,#N/A,FALSE,"Tabl. FB350";#N/A,#N/A,FALSE,"Tabl. FB400";#N/A,#N/A,FALSE,"Tabl. FB500";#N/A,#N/A,FALSE,"Tabl. FS090"}</definedName>
    <definedName name="Research" localSheetId="5" hidden="1">{"Consolidated 5 Yr Annual",#N/A,FALSE,"MASTER CONS.";"Consolidated Worksheets 5 Yr",#N/A,FALSE,"MASTER CONS. worksheet";"Monthly Consoldiation Yr1",#N/A,FALSE,"CONS. MONTHLY";"Monthly Consolidation Yr2",#N/A,FALSE,"CONS. MONTHLY";"GBF ASSUMPTIONS",#N/A,FALSE,"GBF-Data";"GBF Annual 5 Yr",#N/A,FALSE,"GBF-Annual";"GBF Yr 1",#N/A,FALSE,"GBF-CF";"GBF Yr 2",#N/A,FALSE,"GBF-CF";"GBF Yr 3",#N/A,FALSE,"GBF-CF";"GBF Yr 4",#N/A,FALSE,"GBF-CF";"GBF Yr 5",#N/A,FALSE,"GBF-CF";"GALT ASSUMPTIONS",#N/A,FALSE,"GALT-Data";"GALT Annual 5 Yr",#N/A,FALSE,"GALT-Annual";"GALT Yr 1",#N/A,FALSE,"GALT-CF";"GALT Yr 2",#N/A,FALSE,"GALT-CF";"GALT Yr 3",#N/A,FALSE,"GALT-CF";"GALT Yr 4",#N/A,FALSE,"GALT-CF";"GALT Yr 5",#N/A,FALSE,"GALT-CF";"PARIS ASSUMPTIONS",#N/A,FALSE,"PARIS-Data";"PARIS Annual 5 Yr",#N/A,FALSE,"PARIS-Annual";"PARIS Yr 1",#N/A,FALSE,"PARIS-CF";"PARIS Yr 2",#N/A,FALSE,"PARIS-CF";"PARIS Yr 3",#N/A,FALSE,"PARIS-CF";"PARIS Yr 4",#N/A,FALSE,"PARIS-CF";"PARIS Yr 5",#N/A,FALSE,"PARIS-CF";"MORGAN ASSUMPTIONS",#N/A,FALSE,"MORGAN-Data";"MORGAN Annual 5 Yr",#N/A,FALSE,"MORGAN-Annual";"MORGAN Yr 1",#N/A,FALSE,"MORGAN-CF";"MORGAN Yr 2",#N/A,FALSE,"MORGAN-CF";"MORGAN Yr 3",#N/A,FALSE,"MORGAN-CF";"MORGAN Yr 4",#N/A,FALSE,"MORGAN-CF";"MORGAN Yr 5",#N/A,FALSE,"MORGAN-CF";"ALLIANCE ASSUMPTIONS",#N/A,FALSE,"ALLIANCE-Data";"ALLIANCE Annual 5 Yr",#N/A,FALSE,"ALLIANCE-Annual";"ALLIANCE Yr 1",#N/A,FALSE,"ALLIANCE-CF";"ALLIANCE Yr 2",#N/A,FALSE,"ALLIANCE-CF";"ALLIANCE Yr 3",#N/A,FALSE,"ALLIANCE-CF";"ALLIANCE Yr 4",#N/A,FALSE,"ALLIANCE-CF";"ALLIANCE Yr 5",#N/A,FALSE,"ALLIANCE-CF"}</definedName>
    <definedName name="Research" hidden="1">{"Consolidated 5 Yr Annual",#N/A,FALSE,"MASTER CONS.";"Consolidated Worksheets 5 Yr",#N/A,FALSE,"MASTER CONS. worksheet";"Monthly Consoldiation Yr1",#N/A,FALSE,"CONS. MONTHLY";"Monthly Consolidation Yr2",#N/A,FALSE,"CONS. MONTHLY";"GBF ASSUMPTIONS",#N/A,FALSE,"GBF-Data";"GBF Annual 5 Yr",#N/A,FALSE,"GBF-Annual";"GBF Yr 1",#N/A,FALSE,"GBF-CF";"GBF Yr 2",#N/A,FALSE,"GBF-CF";"GBF Yr 3",#N/A,FALSE,"GBF-CF";"GBF Yr 4",#N/A,FALSE,"GBF-CF";"GBF Yr 5",#N/A,FALSE,"GBF-CF";"GALT ASSUMPTIONS",#N/A,FALSE,"GALT-Data";"GALT Annual 5 Yr",#N/A,FALSE,"GALT-Annual";"GALT Yr 1",#N/A,FALSE,"GALT-CF";"GALT Yr 2",#N/A,FALSE,"GALT-CF";"GALT Yr 3",#N/A,FALSE,"GALT-CF";"GALT Yr 4",#N/A,FALSE,"GALT-CF";"GALT Yr 5",#N/A,FALSE,"GALT-CF";"PARIS ASSUMPTIONS",#N/A,FALSE,"PARIS-Data";"PARIS Annual 5 Yr",#N/A,FALSE,"PARIS-Annual";"PARIS Yr 1",#N/A,FALSE,"PARIS-CF";"PARIS Yr 2",#N/A,FALSE,"PARIS-CF";"PARIS Yr 3",#N/A,FALSE,"PARIS-CF";"PARIS Yr 4",#N/A,FALSE,"PARIS-CF";"PARIS Yr 5",#N/A,FALSE,"PARIS-CF";"MORGAN ASSUMPTIONS",#N/A,FALSE,"MORGAN-Data";"MORGAN Annual 5 Yr",#N/A,FALSE,"MORGAN-Annual";"MORGAN Yr 1",#N/A,FALSE,"MORGAN-CF";"MORGAN Yr 2",#N/A,FALSE,"MORGAN-CF";"MORGAN Yr 3",#N/A,FALSE,"MORGAN-CF";"MORGAN Yr 4",#N/A,FALSE,"MORGAN-CF";"MORGAN Yr 5",#N/A,FALSE,"MORGAN-CF";"ALLIANCE ASSUMPTIONS",#N/A,FALSE,"ALLIANCE-Data";"ALLIANCE Annual 5 Yr",#N/A,FALSE,"ALLIANCE-Annual";"ALLIANCE Yr 1",#N/A,FALSE,"ALLIANCE-CF";"ALLIANCE Yr 2",#N/A,FALSE,"ALLIANCE-CF";"ALLIANCE Yr 3",#N/A,FALSE,"ALLIANCE-CF";"ALLIANCE Yr 4",#N/A,FALSE,"ALLIANCE-CF";"ALLIANCE Yr 5",#N/A,FALSE,"ALLIANCE-CF"}</definedName>
    <definedName name="RESERVES">#REF!</definedName>
    <definedName name="ResidualPeriod">#REF!</definedName>
    <definedName name="ResidualTarriff">#REF!</definedName>
    <definedName name="resp." localSheetId="5" hidden="1">{#N/A,#N/A,FALSE,"Pharm";#N/A,#N/A,FALSE,"WWCM"}</definedName>
    <definedName name="resp." hidden="1">{#N/A,#N/A,FALSE,"Pharm";#N/A,#N/A,FALSE,"WWCM"}</definedName>
    <definedName name="result" localSheetId="5" hidden="1">{#N/A,#N/A,FALSE,"Tabl. G1";#N/A,#N/A,FALSE,"Tabl. G2"}</definedName>
    <definedName name="result" hidden="1">{#N/A,#N/A,FALSE,"Tabl. G1";#N/A,#N/A,FALSE,"Tabl. G2"}</definedName>
    <definedName name="rete" localSheetId="5" hidden="1">{#N/A,#N/A,FALSE,"QC REVIEW"}</definedName>
    <definedName name="rete" hidden="1">{#N/A,#N/A,FALSE,"QC REVIEW"}</definedName>
    <definedName name="rewq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rewq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rewq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rewq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rewq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rewq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rewq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rewq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rewtwe" localSheetId="5" hidden="1">{#N/A,#N/A,FALSE,"COMP"}</definedName>
    <definedName name="rewtwe" hidden="1">{#N/A,#N/A,FALSE,"COMP"}</definedName>
    <definedName name="rf2e" localSheetId="5" hidden="1">{#N/A,#N/A,FALSE,"Pharm";#N/A,#N/A,FALSE,"WWCM"}</definedName>
    <definedName name="rf2e" hidden="1">{#N/A,#N/A,FALSE,"Pharm";#N/A,#N/A,FALSE,"WWCM"}</definedName>
    <definedName name="rft" localSheetId="5" hidden="1">{#N/A,#N/A,FALSE,"Aging Summary";#N/A,#N/A,FALSE,"Ratio Analysis";#N/A,#N/A,FALSE,"Test 120 Day Accts";#N/A,#N/A,FALSE,"Tickmarks"}</definedName>
    <definedName name="rft" hidden="1">{#N/A,#N/A,FALSE,"Aging Summary";#N/A,#N/A,FALSE,"Ratio Analysis";#N/A,#N/A,FALSE,"Test 120 Day Accts";#N/A,#N/A,FALSE,"Tickmarks"}</definedName>
    <definedName name="RG" localSheetId="5" hidden="1">{TRUE,TRUE,-1.25,-15.5,456.75,279.75,FALSE,FALSE,TRUE,TRUE,0,1,8,1,4,6,3,4,TRUE,TRUE,3,TRUE,1,TRUE,100,"Swvu.turnover.","ACwvu.turnover.",1,FALSE,FALSE,0.511811023622047,0.511811023622047,0.511811023622047,0.511811023622047,1,"","",FALSE,FALSE,FALSE,FALSE,1,#N/A,1,1,#DIV/0!,FALSE,"Rwvu.turnover.",#N/A,FALSE,FALSE}</definedName>
    <definedName name="RG" hidden="1">{TRUE,TRUE,-1.25,-15.5,456.75,279.75,FALSE,FALSE,TRUE,TRUE,0,1,8,1,4,6,3,4,TRUE,TRUE,3,TRUE,1,TRUE,100,"Swvu.turnover.","ACwvu.turnover.",1,FALSE,FALSE,0.511811023622047,0.511811023622047,0.511811023622047,0.511811023622047,1,"","",FALSE,FALSE,FALSE,FALSE,1,#N/A,1,1,#DIV/0!,FALSE,"Rwvu.turnover.",#N/A,FALSE,FALSE}</definedName>
    <definedName name="rgegerg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rgegerg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rgergeger" localSheetId="5" hidden="1">{#N/A,#N/A,FALSE,"PGW"}</definedName>
    <definedName name="rgergeger" hidden="1">{#N/A,#N/A,FALSE,"PGW"}</definedName>
    <definedName name="rh" localSheetId="5" hidden="1">{#N/A,#N/A,FALSE,"FREE"}</definedName>
    <definedName name="rh" hidden="1">{#N/A,#N/A,FALSE,"FREE"}</definedName>
    <definedName name="rhw" localSheetId="5" hidden="1">{#N/A,#N/A,FALSE,"FREE"}</definedName>
    <definedName name="rhw" hidden="1">{#N/A,#N/A,FALSE,"FREE"}</definedName>
    <definedName name="rhwr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rhwr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RIS_BIM_3003">"Study List"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Det">TRUE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ealTimeResults">FALSE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StatFunctionsUpdateFreq">1</definedName>
    <definedName name="RiskUpdateDisplay" hidden="1">FALSE</definedName>
    <definedName name="RiskUpdateStatFunctions">TRUE</definedName>
    <definedName name="RiskUseDifferentSeedForEachSim" hidden="1">FALSE</definedName>
    <definedName name="RiskUseFixedSeed" hidden="1">FALSE</definedName>
    <definedName name="RiskUseMultipleCPUs" hidden="1">TRUE</definedName>
    <definedName name="rl" localSheetId="5">{#N/A,#N/A,FALSE,"AUDIT-MWOS"}</definedName>
    <definedName name="rl">{#N/A,#N/A,FALSE,"AUDIT-MWOS"}</definedName>
    <definedName name="RM" hidden="1">#REF!</definedName>
    <definedName name="rmcAccount">2300</definedName>
    <definedName name="rmcApplication">"MC35"</definedName>
    <definedName name="rmcCategory">"PROPST"</definedName>
    <definedName name="rmcFrequency">"YTD"</definedName>
    <definedName name="rmcName">"RTSAAH"</definedName>
    <definedName name="RMCOptions">"*100000000000000"</definedName>
    <definedName name="rmcPeriod">9612</definedName>
    <definedName name="RMDmy" hidden="1">#REF!</definedName>
    <definedName name="RMUnit" hidden="1">#REF!</definedName>
    <definedName name="Robert2" localSheetId="5" hidden="1">{"DCF",#N/A,FALSE,"CF"}</definedName>
    <definedName name="Robert2" hidden="1">{"DCF",#N/A,FALSE,"CF"}</definedName>
    <definedName name="rohig" localSheetId="5" hidden="1">{#N/A,#N/A,TRUE,"Staffnos &amp; cost"}</definedName>
    <definedName name="rohig" hidden="1">{#N/A,#N/A,TRUE,"Staffnos &amp; cost"}</definedName>
    <definedName name="Roulage" localSheetId="5" hidden="1">{"'ID(2)'!$E$1:$N$4"}</definedName>
    <definedName name="Roulage" hidden="1">{"'ID(2)'!$E$1:$N$4"}</definedName>
    <definedName name="round">1</definedName>
    <definedName name="rr" localSheetId="5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rr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rrr" localSheetId="5" hidden="1">{#N/A,#N/A,FALSE,"Staffnos &amp; cost"}</definedName>
    <definedName name="rrr" hidden="1">{#N/A,#N/A,FALSE,"Staffnos &amp; cost"}</definedName>
    <definedName name="rrrr" localSheetId="5" hidden="1">{#N/A,#N/A,FALSE,"Tabl. H1";#N/A,#N/A,FALSE,"Tabl. H2"}</definedName>
    <definedName name="rrrr" hidden="1">{#N/A,#N/A,FALSE,"Tabl. H1";#N/A,#N/A,FALSE,"Tabl. H2"}</definedName>
    <definedName name="rrrrr" localSheetId="5" hidden="1">{#N/A,#N/A,FALSE,"Pharm";#N/A,#N/A,FALSE,"WWCM"}</definedName>
    <definedName name="rrrrr" hidden="1">{#N/A,#N/A,FALSE,"Pharm";#N/A,#N/A,FALSE,"WWCM"}</definedName>
    <definedName name="rrrrrr" localSheetId="5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rrrrrr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rsem" localSheetId="5" hidden="1">{#N/A,#N/A,FALSE,"1996";#N/A,#N/A,FALSE,"1995";#N/A,#N/A,FALSE,"1994"}</definedName>
    <definedName name="rsem" hidden="1">{#N/A,#N/A,FALSE,"1996";#N/A,#N/A,FALSE,"1995";#N/A,#N/A,FALSE,"1994"}</definedName>
    <definedName name="RTA" localSheetId="5" hidden="1">{#N/A,#N/A,FALSE,"Tabl. G1";#N/A,#N/A,FALSE,"Tabl. G2"}</definedName>
    <definedName name="RTA" hidden="1">{#N/A,#N/A,FALSE,"Tabl. G1";#N/A,#N/A,FALSE,"Tabl. G2"}</definedName>
    <definedName name="rtet" localSheetId="5" hidden="1">{#N/A,#N/A,FALSE,"QC REVIEW"}</definedName>
    <definedName name="rtet" hidden="1">{#N/A,#N/A,FALSE,"QC REVIEW"}</definedName>
    <definedName name="rtetete" localSheetId="5" hidden="1">{#N/A,#N/A,FALSE,"QC REVIEW"}</definedName>
    <definedName name="rtetete" hidden="1">{#N/A,#N/A,FALSE,"QC REVIEW"}</definedName>
    <definedName name="rtgdsfgdsrhdf" localSheetId="5" hidden="1">{#N/A,#N/A,FALSE,"PMTABB";#N/A,#N/A,FALSE,"PMTABB"}</definedName>
    <definedName name="rtgdsfgdsrhdf" hidden="1">{#N/A,#N/A,FALSE,"PMTABB";#N/A,#N/A,FALSE,"PMTABB"}</definedName>
    <definedName name="rthgb" localSheetId="5" hidden="1">{#N/A,#N/A,TRUE,"Page 1&amp;2";#N/A,#N/A,TRUE,"bal sheet";#N/A,#N/A,TRUE,"Cashflow";#N/A,#N/A,TRUE,"Page 5&amp;6";#N/A,#N/A,TRUE,"Page 3&amp;4";#N/A,#N/A,TRUE,"Page 7&amp;8";#N/A,#N/A,TRUE,"Page 10&amp;11"}</definedName>
    <definedName name="rthgb" hidden="1">{#N/A,#N/A,TRUE,"Page 1&amp;2";#N/A,#N/A,TRUE,"bal sheet";#N/A,#N/A,TRUE,"Cashflow";#N/A,#N/A,TRUE,"Page 5&amp;6";#N/A,#N/A,TRUE,"Page 3&amp;4";#N/A,#N/A,TRUE,"Page 7&amp;8";#N/A,#N/A,TRUE,"Page 10&amp;11"}</definedName>
    <definedName name="rthth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rthth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RTQERTQ" localSheetId="5" hidden="1">{#N/A,#N/A,FALSE,"QC REVIEW"}</definedName>
    <definedName name="RTQERTQ" hidden="1">{#N/A,#N/A,FALSE,"QC REVIEW"}</definedName>
    <definedName name="rtrete" localSheetId="5" hidden="1">{#N/A,#N/A,FALSE,"QC REVIEW"}</definedName>
    <definedName name="rtrete" hidden="1">{#N/A,#N/A,FALSE,"QC REVIEW"}</definedName>
    <definedName name="rtrtr" localSheetId="5" hidden="1">{"Drawing&amp;Homo.result",#N/A,FALSE,"Greco Hom. and BOM"}</definedName>
    <definedName name="rtrtr" hidden="1">{"Drawing&amp;Homo.result",#N/A,FALSE,"Greco Hom. and BOM"}</definedName>
    <definedName name="rtyry" localSheetId="5" hidden="1">{#N/A,#N/A,FALSE,"QC REVIEW"}</definedName>
    <definedName name="rtyry" hidden="1">{#N/A,#N/A,FALSE,"QC REVIEW"}</definedName>
    <definedName name="rtyryh" localSheetId="5" hidden="1">{#N/A,#N/A,FALSE,"QC REVIEW"}</definedName>
    <definedName name="rtyryh" hidden="1">{#N/A,#N/A,FALSE,"QC REVIEW"}</definedName>
    <definedName name="RTYU" localSheetId="5" hidden="1">{#N/A,#N/A,FALSE,"PGW"}</definedName>
    <definedName name="RTYU" hidden="1">{#N/A,#N/A,FALSE,"PGW"}</definedName>
    <definedName name="rwert" localSheetId="5" hidden="1">{#N/A,#N/A,FALSE,"Pharm";#N/A,#N/A,FALSE,"WWCM"}</definedName>
    <definedName name="rwert" hidden="1">{#N/A,#N/A,FALSE,"Pharm";#N/A,#N/A,FALSE,"WWCM"}</definedName>
    <definedName name="rwh" localSheetId="5" hidden="1">{#N/A,#N/A,FALSE,"PGW"}</definedName>
    <definedName name="rwh" hidden="1">{#N/A,#N/A,FALSE,"PGW"}</definedName>
    <definedName name="rwhwr" localSheetId="5" hidden="1">{#N/A,#N/A,FALSE,"PGW"}</definedName>
    <definedName name="rwhwr" hidden="1">{#N/A,#N/A,FALSE,"PGW"}</definedName>
    <definedName name="rwrwr" localSheetId="5" hidden="1">{#N/A,#N/A,FALSE,"QC REVIEW"}</definedName>
    <definedName name="rwrwr" hidden="1">{#N/A,#N/A,FALSE,"QC REVIEW"}</definedName>
    <definedName name="ryuhryttr" localSheetId="5" hidden="1">{#N/A,#N/A,FALSE,"QC REVIEW"}</definedName>
    <definedName name="ryuhryttr" hidden="1">{#N/A,#N/A,FALSE,"QC REVIEW"}</definedName>
    <definedName name="S_1" localSheetId="5">{0.1;0;0.45;0;0;0;0;0;0.45}</definedName>
    <definedName name="S_1">{0.1;0;0.45;0;0;0;0;0;0.45}</definedName>
    <definedName name="saddadasdadasd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saddadasdadasd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sadf" localSheetId="5" hidden="1">{"mgmt forecast",#N/A,FALSE,"Mgmt Forecast";"dcf table",#N/A,FALSE,"Mgmt Forecast";"sensitivity",#N/A,FALSE,"Mgmt Forecast";"table inputs",#N/A,FALSE,"Mgmt Forecast";"calculations",#N/A,FALSE,"Mgmt Forecast"}</definedName>
    <definedName name="sadf" hidden="1">{"mgmt forecast",#N/A,FALSE,"Mgmt Forecast";"dcf table",#N/A,FALSE,"Mgmt Forecast";"sensitivity",#N/A,FALSE,"Mgmt Forecast";"table inputs",#N/A,FALSE,"Mgmt Forecast";"calculations",#N/A,FALSE,"Mgmt Forecast"}</definedName>
    <definedName name="sadgtdrt" localSheetId="5" hidden="1">{#N/A,#N/A,FALSE,"PMTABB";#N/A,#N/A,FALSE,"PMTABB"}</definedName>
    <definedName name="sadgtdrt" hidden="1">{#N/A,#N/A,FALSE,"PMTABB";#N/A,#N/A,FALSE,"PMTABB"}</definedName>
    <definedName name="sadlkhaskdhaskjdhaskj" localSheetId="5" hidden="1">{#N/A,#N/A,FALSE,"Proj.Cost &amp; Means of Fin."}</definedName>
    <definedName name="sadlkhaskdhaskjdhaskj" hidden="1">{#N/A,#N/A,FALSE,"Proj.Cost &amp; Means of Fin."}</definedName>
    <definedName name="sadsadsad" localSheetId="5" hidden="1">{#N/A,#N/A,FALSE,"COMP"}</definedName>
    <definedName name="sadsadsad" hidden="1">{#N/A,#N/A,FALSE,"COMP"}</definedName>
    <definedName name="sajdcklasjdlkas" localSheetId="5" hidden="1">{"Curves","Chart 2","Curves Graphique 2"}</definedName>
    <definedName name="sajdcklasjdlkas" hidden="1">{"Curves","Chart 2","Curves Graphique 2"}</definedName>
    <definedName name="Salaries" localSheetId="5" hidden="1">{#N/A,#N/A,FALSE,"Input"}</definedName>
    <definedName name="Salaries" hidden="1">{#N/A,#N/A,FALSE,"Input"}</definedName>
    <definedName name="Salaries_1" localSheetId="5" hidden="1">{#N/A,#N/A,FALSE,"Input"}</definedName>
    <definedName name="Salaries_1" hidden="1">{#N/A,#N/A,FALSE,"Input"}</definedName>
    <definedName name="Salaries_2" localSheetId="5" hidden="1">{#N/A,#N/A,FALSE,"Input"}</definedName>
    <definedName name="Salaries_2" hidden="1">{#N/A,#N/A,FALSE,"Input"}</definedName>
    <definedName name="Sales_Realisation" localSheetId="5" hidden="1">{#N/A,#N/A,FALSE,"CMN_FE"}</definedName>
    <definedName name="Sales_Realisation" hidden="1">{#N/A,#N/A,FALSE,"CMN_FE"}</definedName>
    <definedName name="SaleUnit" hidden="1">#REF!,#REF!,#REF!,#REF!,#REF!,#REF!,#REF!,#REF!</definedName>
    <definedName name="SaleValue" hidden="1">#REF!,#REF!,#REF!,#REF!,#REF!,#REF!,#REF!,#REF!</definedName>
    <definedName name="sally" localSheetId="5" hidden="1">{#N/A,#N/A,FALSE,"Pharm";#N/A,#N/A,FALSE,"WWCM"}</definedName>
    <definedName name="sally" hidden="1">{#N/A,#N/A,FALSE,"Pharm";#N/A,#N/A,FALSE,"WWCM"}</definedName>
    <definedName name="Sam" localSheetId="5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am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amedi" localSheetId="5" hidden="1">{#N/A,#N/A,FALSE,"Tabl. A1";#N/A,#N/A,FALSE,"Tabl. A1 b";#N/A,#N/A,FALSE,"Tabl. A2";#N/A,#N/A,FALSE,"Tabl. A2-1";#N/A,#N/A,FALSE,"Tabl. A2-2"}</definedName>
    <definedName name="samedi" hidden="1">{#N/A,#N/A,FALSE,"Tabl. A1";#N/A,#N/A,FALSE,"Tabl. A1 b";#N/A,#N/A,FALSE,"Tabl. A2";#N/A,#N/A,FALSE,"Tabl. A2-1";#N/A,#N/A,FALSE,"Tabl. A2-2"}</definedName>
    <definedName name="SAPBEXbbsBack">"CNES - TRIAL BALANCE.xls"</definedName>
    <definedName name="SAPBEXdnldView">"3VCK7V29XWPKAUM0UMUUC076U"</definedName>
    <definedName name="SAPBEXhrIndnt">1</definedName>
    <definedName name="SAPBEXrevision" hidden="1">3</definedName>
    <definedName name="SAPBEXsysID" hidden="1">"BWP"</definedName>
    <definedName name="SAPBEXsysID_1" hidden="1">"BAP"</definedName>
    <definedName name="SAPBEXwbID" hidden="1">"40BUNZCZTCQHDPD636A8ETFK3"</definedName>
    <definedName name="SAPFuncF4Help" localSheetId="5" hidden="1">Main.SAPF4Help()</definedName>
    <definedName name="SAPFuncF4Help" hidden="1">Main.SAPF4Help()</definedName>
    <definedName name="SAPsysID" hidden="1">"708C5W7SBKP804JT78WJ0JNKI"</definedName>
    <definedName name="SAPwbID" hidden="1">"ARS"</definedName>
    <definedName name="Sara" localSheetId="5" hidden="1">{"cashcons",#N/A,FALSE,"CASHCONS";"cash7000",#N/A,FALSE,"CASH7000";"cash9000",#N/A,FALSE,"CASH9000";"assu7000",#N/A,FALSE,"ASSU7000";"assu9000",#N/A,FALSE,"ASSU9000";"rentroll",#N/A,FALSE,"RENTROLL";"expr7000",#N/A,FALSE,"EXPR7000";"expr9000",#N/A,FALSE,"EXPR9000"}</definedName>
    <definedName name="Sara" hidden="1">{"cashcons",#N/A,FALSE,"CASHCONS";"cash7000",#N/A,FALSE,"CASH7000";"cash9000",#N/A,FALSE,"CASH9000";"assu7000",#N/A,FALSE,"ASSU7000";"assu9000",#N/A,FALSE,"ASSU9000";"rentroll",#N/A,FALSE,"RENTROLL";"expr7000",#N/A,FALSE,"EXPR7000";"expr9000",#N/A,FALSE,"EXPR9000"}</definedName>
    <definedName name="Sara_2" localSheetId="5" hidden="1">{#N/A,#N/A,TRUE,"10 Yr Hold";#N/A,#N/A,TRUE,"7 Yr Hold";#N/A,#N/A,TRUE,"5 Yr Hold";#N/A,#N/A,TRUE,"3 Yr Hold"}</definedName>
    <definedName name="Sara_2" hidden="1">{#N/A,#N/A,TRUE,"10 Yr Hold";#N/A,#N/A,TRUE,"7 Yr Hold";#N/A,#N/A,TRUE,"5 Yr Hold";#N/A,#N/A,TRUE,"3 Yr Hold"}</definedName>
    <definedName name="saryder" localSheetId="5" hidden="1">{#N/A,#N/A,FALSE,"PGW"}</definedName>
    <definedName name="saryder" hidden="1">{#N/A,#N/A,FALSE,"PGW"}</definedName>
    <definedName name="sasd" localSheetId="5" hidden="1">{#N/A,#N/A,FALSE,"Status of Projects";#N/A,#N/A,FALSE,"CEA-TEC";#N/A,#N/A,FALSE,"U-Constr.";#N/A,#N/A,FALSE,"summary";#N/A,#N/A,FALSE,"PPP-3 yrs"}</definedName>
    <definedName name="sasd" hidden="1">{#N/A,#N/A,FALSE,"Status of Projects";#N/A,#N/A,FALSE,"CEA-TEC";#N/A,#N/A,FALSE,"U-Constr.";#N/A,#N/A,FALSE,"summary";#N/A,#N/A,FALSE,"PPP-3 yrs"}</definedName>
    <definedName name="sasdetwerterte" localSheetId="5" hidden="1">{#N/A,#N/A,FALSE,"PMTABB";#N/A,#N/A,FALSE,"PMTABB"}</definedName>
    <definedName name="sasdetwerterte" hidden="1">{#N/A,#N/A,FALSE,"PMTABB";#N/A,#N/A,FALSE,"PMTABB"}</definedName>
    <definedName name="SAVIT_M.S._19">"$#REF!.$#REF!$#REF!:$#REF!$#REF!"</definedName>
    <definedName name="sax" localSheetId="5" hidden="1">{#N/A,#N/A,FALSE,"מאזן בוחן";"כל_מאזן_בוחן",#N/A,FALSE,"מאזן בוחן"}</definedName>
    <definedName name="sax" hidden="1">{#N/A,#N/A,FALSE,"מאזן בוחן";"כל_מאזן_בוחן",#N/A,FALSE,"מאזן בוחן"}</definedName>
    <definedName name="Scenario">#REF!</definedName>
    <definedName name="SCG" localSheetId="5" hidden="1">{#N/A,#N/A,FALSE,"Tabl. D1";#N/A,#N/A,FALSE,"Tabl. D1 b";#N/A,#N/A,FALSE,"Tabl. D2";#N/A,#N/A,FALSE,"Tabl. D2 b";#N/A,#N/A,FALSE,"Tabl. D3";#N/A,#N/A,FALSE,"Tabl. D4";#N/A,#N/A,FALSE,"Tabl. D5"}</definedName>
    <definedName name="SCG" hidden="1">{#N/A,#N/A,FALSE,"Tabl. D1";#N/A,#N/A,FALSE,"Tabl. D1 b";#N/A,#N/A,FALSE,"Tabl. D2";#N/A,#N/A,FALSE,"Tabl. D2 b";#N/A,#N/A,FALSE,"Tabl. D3";#N/A,#N/A,FALSE,"Tabl. D4";#N/A,#N/A,FALSE,"Tabl. D5"}</definedName>
    <definedName name="SCH2FA_2003_BARODA" localSheetId="5">{#N/A,#N/A,FALSE,"Sheet7"}</definedName>
    <definedName name="SCH2FA_2003_BARODA">{#N/A,#N/A,FALSE,"Sheet7"}</definedName>
    <definedName name="Schdule1" localSheetId="5" hidden="1">{#N/A,#N/A,FALSE,"COMP"}</definedName>
    <definedName name="Schdule1" hidden="1">{#N/A,#N/A,FALSE,"COMP"}</definedName>
    <definedName name="Schedule">"Profit &amp; Loss Summary"</definedName>
    <definedName name="ScheduleID">"GP1"</definedName>
    <definedName name="SD" localSheetId="5" hidden="1">{#N/A,#N/A,FALSE,"Pharm";#N/A,#N/A,FALSE,"WWCM"}</definedName>
    <definedName name="SD" hidden="1">{#N/A,#N/A,FALSE,"Pharm";#N/A,#N/A,FALSE,"WWCM"}</definedName>
    <definedName name="sdaffg" localSheetId="5" hidden="1">{#N/A,#N/A,FALSE,"QC REVIEW"}</definedName>
    <definedName name="sdaffg" hidden="1">{#N/A,#N/A,FALSE,"QC REVIEW"}</definedName>
    <definedName name="sdafgs" localSheetId="5" hidden="1">{#N/A,#N/A,FALSE,"Pharm";#N/A,#N/A,FALSE,"WWCM"}</definedName>
    <definedName name="sdafgs" hidden="1">{#N/A,#N/A,FALSE,"Pharm";#N/A,#N/A,FALSE,"WWCM"}</definedName>
    <definedName name="sdasda" localSheetId="5" hidden="1">{#N/A,#N/A,FALSE,"QC REVIEW"}</definedName>
    <definedName name="sdasda" hidden="1">{#N/A,#N/A,FALSE,"QC REVIEW"}</definedName>
    <definedName name="sdaslknd" localSheetId="5" hidden="1">{"FORNDV",#N/A,FALSE,"Sheet1"}</definedName>
    <definedName name="sdaslknd" hidden="1">{"FORNDV",#N/A,FALSE,"Sheet1"}</definedName>
    <definedName name="sdbbsdkbfgbsdk.fj" localSheetId="5" hidden="1">{#N/A,#N/A,FALSE,"PMTABB";#N/A,#N/A,FALSE,"PMTABB"}</definedName>
    <definedName name="sdbbsdkbfgbsdk.fj" hidden="1">{#N/A,#N/A,FALSE,"PMTABB";#N/A,#N/A,FALSE,"PMTABB"}</definedName>
    <definedName name="SDCS" localSheetId="5" hidden="1">{#N/A,#N/A,TRUE,"Staffnos &amp; cost"}</definedName>
    <definedName name="SDCS" hidden="1">{#N/A,#N/A,TRUE,"Staffnos &amp; cost"}</definedName>
    <definedName name="SDF" localSheetId="5" hidden="1">{#N/A,#N/A,FALSE,"Tabl. G1";#N/A,#N/A,FALSE,"Tabl. G2"}</definedName>
    <definedName name="SDF" hidden="1">{#N/A,#N/A,FALSE,"Tabl. G1";#N/A,#N/A,FALSE,"Tabl. G2"}</definedName>
    <definedName name="sdfag" localSheetId="5" hidden="1">{#N/A,#N/A,FALSE,"FREE"}</definedName>
    <definedName name="sdfag" hidden="1">{#N/A,#N/A,FALSE,"FREE"}</definedName>
    <definedName name="sdfdfsdf" localSheetId="5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sdfdfsdf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sdfg" localSheetId="5" hidden="1">{#N/A,#N/A,FALSE,"QC REVIEW"}</definedName>
    <definedName name="sdfg" hidden="1">{#N/A,#N/A,FALSE,"QC REVIEW"}</definedName>
    <definedName name="sdfh" localSheetId="5" hidden="1">{#N/A,#N/A,FALSE,"Pharm";#N/A,#N/A,FALSE,"WWCM"}</definedName>
    <definedName name="sdfh" hidden="1">{#N/A,#N/A,FALSE,"Pharm";#N/A,#N/A,FALSE,"WWCM"}</definedName>
    <definedName name="SDFHG" localSheetId="5" hidden="1">{"Agg Output",#N/A,FALSE,"Operational Drivers Output";"NW Output",#N/A,FALSE,"Operational Drivers Output";"South Output",#N/A,FALSE,"Operational Drivers Output";"Central Output",#N/A,FALSE,"Operational Drivers Output"}</definedName>
    <definedName name="SDFHG" hidden="1">{"Agg Output",#N/A,FALSE,"Operational Drivers Output";"NW Output",#N/A,FALSE,"Operational Drivers Output";"South Output",#N/A,FALSE,"Operational Drivers Output";"Central Output",#N/A,FALSE,"Operational Drivers Output"}</definedName>
    <definedName name="sdfsdf" localSheetId="5" hidden="1">{#N/A,#N/A,FALSE,"QC REVIEW"}</definedName>
    <definedName name="sdfsdf" hidden="1">{#N/A,#N/A,FALSE,"QC REVIEW"}</definedName>
    <definedName name="sdfsdfsdfs" localSheetId="5" hidden="1">{#N/A,#N/A,FALSE,"PMTABB";#N/A,#N/A,FALSE,"PMTABB"}</definedName>
    <definedName name="sdfsdfsdfs" hidden="1">{#N/A,#N/A,FALSE,"PMTABB";#N/A,#N/A,FALSE,"PMTABB"}</definedName>
    <definedName name="sdfskdfskdf" localSheetId="5" hidden="1">{#N/A,#N/A,FALSE,"TOWNSHIP"}</definedName>
    <definedName name="sdfskdfskdf" hidden="1">{#N/A,#N/A,FALSE,"TOWNSHIP"}</definedName>
    <definedName name="sdg" localSheetId="5" hidden="1">{#N/A,#N/A,FALSE,"TOWNSHIP"}</definedName>
    <definedName name="sdg" hidden="1">{#N/A,#N/A,FALSE,"TOWNSHIP"}</definedName>
    <definedName name="sdgagf" localSheetId="5" hidden="1">{#N/A,#N/A,FALSE,"Pharm";#N/A,#N/A,FALSE,"WWCM"}</definedName>
    <definedName name="sdgagf" hidden="1">{#N/A,#N/A,FALSE,"Pharm";#N/A,#N/A,FALSE,"WWCM"}</definedName>
    <definedName name="sdhdhfdfhh" localSheetId="5" hidden="1">{#N/A,#N/A,FALSE,"Balance Sheet";#N/A,#N/A,FALSE,"Income Statement";#N/A,#N/A,FALSE,"Changes in Financial Position"}</definedName>
    <definedName name="sdhdhfdfhh" hidden="1">{#N/A,#N/A,FALSE,"Balance Sheet";#N/A,#N/A,FALSE,"Income Statement";#N/A,#N/A,FALSE,"Changes in Financial Position"}</definedName>
    <definedName name="sdlkashdaksjgdhsa" localSheetId="5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sdlkashdaksjgdhsa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sdrf" localSheetId="5" hidden="1">{#N/A,#N/A,FALSE,"FREE"}</definedName>
    <definedName name="sdrf" hidden="1">{#N/A,#N/A,FALSE,"FREE"}</definedName>
    <definedName name="sdrfse" localSheetId="5" hidden="1">{#N/A,#N/A,FALSE,"COMP"}</definedName>
    <definedName name="sdrfse" hidden="1">{#N/A,#N/A,FALSE,"COMP"}</definedName>
    <definedName name="sds" hidden="1">#REF!</definedName>
    <definedName name="sdsad" localSheetId="5" hidden="1">{#N/A,#N/A,FALSE,"QC REVIEW"}</definedName>
    <definedName name="sdsad" hidden="1">{#N/A,#N/A,FALSE,"QC REVIEW"}</definedName>
    <definedName name="sdsadasd" localSheetId="5" hidden="1">{#N/A,#N/A,FALSE,"Pharm";#N/A,#N/A,FALSE,"WWCM"}</definedName>
    <definedName name="sdsadasd" hidden="1">{#N/A,#N/A,FALSE,"Pharm";#N/A,#N/A,FALSE,"WWCM"}</definedName>
    <definedName name="sdsd" localSheetId="5" hidden="1">{#N/A,#N/A,FALSE,"REPORT"}</definedName>
    <definedName name="sdsd" hidden="1">{#N/A,#N/A,FALSE,"REPORT"}</definedName>
    <definedName name="se" localSheetId="5" hidden="1">{#N/A,#N/A,FALSE,"Aging Summary";#N/A,#N/A,FALSE,"Ratio Analysis";#N/A,#N/A,FALSE,"Test 120 Day Accts";#N/A,#N/A,FALSE,"Tickmarks"}</definedName>
    <definedName name="se" hidden="1">{#N/A,#N/A,FALSE,"Aging Summary";#N/A,#N/A,FALSE,"Ratio Analysis";#N/A,#N/A,FALSE,"Test 120 Day Accts";#N/A,#N/A,FALSE,"Tickmarks"}</definedName>
    <definedName name="SEC_PREMIUM">#REF!</definedName>
    <definedName name="Section">1</definedName>
    <definedName name="SectionName">"This Period (YTD)"</definedName>
    <definedName name="sed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ed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ed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ed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ed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ed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ed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ed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elExpSer" hidden="1">#REF!</definedName>
    <definedName name="SellingExpensesMonthDevToLE">#REF!</definedName>
    <definedName name="SellingExpensesMonthLE">#REF!</definedName>
    <definedName name="SellingExpensesYearMonthBudget">#REF!</definedName>
    <definedName name="SellingExpensesYearMonthDevToBud">#REF!</definedName>
    <definedName name="SellingExpensesYearMonthDevToLY">#REF!</definedName>
    <definedName name="SellingExpensesYearMonthLY">#REF!</definedName>
    <definedName name="sencount" hidden="1">1</definedName>
    <definedName name="sep" localSheetId="5" hidden="1">{"Portada",#N/A,FALSE,"Pres";"PL",#N/A,FALSE,"P&amp;L";"SFC",#N/A,FALSE,"SFC";"CE",#N/A,FALSE,"Capital Employed";"M+1",#N/A,FALSE,"Prev. (M+1)";"TRI",#N/A,FALSE,"Prev. Trim.";"YEF",#N/A,FALSE,"Prev. Fin Année"}</definedName>
    <definedName name="sep" hidden="1">{"Portada",#N/A,FALSE,"Pres";"PL",#N/A,FALSE,"P&amp;L";"SFC",#N/A,FALSE,"SFC";"CE",#N/A,FALSE,"Capital Employed";"M+1",#N/A,FALSE,"Prev. (M+1)";"TRI",#N/A,FALSE,"Prev. Trim.";"YEF",#N/A,FALSE,"Prev. Fin Année"}</definedName>
    <definedName name="sf" localSheetId="5" hidden="1">{#N/A,#N/A,FALSE,"Sales Graph";#N/A,#N/A,FALSE,"BUC Graph";#N/A,#N/A,FALSE,"P&amp;L - YTD"}</definedName>
    <definedName name="sf" hidden="1">{#N/A,#N/A,FALSE,"Sales Graph";#N/A,#N/A,FALSE,"BUC Graph";#N/A,#N/A,FALSE,"P&amp;L - YTD"}</definedName>
    <definedName name="sfdirect" localSheetId="5" hidden="1">{#N/A,#N/A,FALSE,"REPORT"}</definedName>
    <definedName name="sfdirect" hidden="1">{#N/A,#N/A,FALSE,"REPORT"}</definedName>
    <definedName name="SFG" localSheetId="5" hidden="1">{TRUE,TRUE,-1.25,-15.5,456.75,279.75,FALSE,FALSE,TRUE,TRUE,0,1,21,1,127,6,3,4,TRUE,TRUE,3,TRUE,1,TRUE,100,"Swvu.profits.","ACwvu.profits.",1,FALSE,FALSE,0.511811023622047,0.511811023622047,0.511811023622047,0.511811023622047,1,"","",FALSE,FALSE,FALSE,FALSE,1,#N/A,1,1,#DIV/0!,FALSE,"Rwvu.profits.",#N/A,FALSE,FALSE}</definedName>
    <definedName name="SFG" hidden="1">{TRUE,TRUE,-1.25,-15.5,456.75,279.75,FALSE,FALSE,TRUE,TRUE,0,1,21,1,127,6,3,4,TRUE,TRUE,3,TRUE,1,TRUE,100,"Swvu.profits.","ACwvu.profits.",1,FALSE,FALSE,0.511811023622047,0.511811023622047,0.511811023622047,0.511811023622047,1,"","",FALSE,FALSE,FALSE,FALSE,1,#N/A,1,1,#DIV/0!,FALSE,"Rwvu.profits.",#N/A,FALSE,FALSE}</definedName>
    <definedName name="sfgv" localSheetId="5" hidden="1">{"consolidated",#N/A,FALSE,"Sheet1";"cms",#N/A,FALSE,"Sheet1";"fse",#N/A,FALSE,"Sheet1"}</definedName>
    <definedName name="sfgv" hidden="1">{"consolidated",#N/A,FALSE,"Sheet1";"cms",#N/A,FALSE,"Sheet1";"fse",#N/A,FALSE,"Sheet1"}</definedName>
    <definedName name="sfjewgj" localSheetId="5" hidden="1">{#N/A,#N/A,FALSE,"Model";#N/A,#N/A,FALSE,"Division"}</definedName>
    <definedName name="sfjewgj" hidden="1">{#N/A,#N/A,FALSE,"Model";#N/A,#N/A,FALSE,"Division"}</definedName>
    <definedName name="sfq" localSheetId="5" hidden="1">{#N/A,#N/A,FALSE,"Calc";#N/A,#N/A,FALSE,"Sensitivity";#N/A,#N/A,FALSE,"LT Earn.Dil.";#N/A,#N/A,FALSE,"Dil. AVP"}</definedName>
    <definedName name="sfq" hidden="1">{#N/A,#N/A,FALSE,"Calc";#N/A,#N/A,FALSE,"Sensitivity";#N/A,#N/A,FALSE,"LT Earn.Dil.";#N/A,#N/A,FALSE,"Dil. AVP"}</definedName>
    <definedName name="sfsd" hidden="1">#REF!</definedName>
    <definedName name="sfsf" localSheetId="5" hidden="1">{#N/A,#N/A,FALSE,"Calc";#N/A,#N/A,FALSE,"Sensitivity";#N/A,#N/A,FALSE,"LT Earn.Dil.";#N/A,#N/A,FALSE,"Dil. AVP"}</definedName>
    <definedName name="sfsf" hidden="1">{#N/A,#N/A,FALSE,"Calc";#N/A,#N/A,FALSE,"Sensitivity";#N/A,#N/A,FALSE,"LT Earn.Dil.";#N/A,#N/A,FALSE,"Dil. AVP"}</definedName>
    <definedName name="sfsfs" localSheetId="5" hidden="1">{#N/A,#N/A,FALSE,"QC REVIEW"}</definedName>
    <definedName name="sfsfs" hidden="1">{#N/A,#N/A,FALSE,"QC REVIEW"}</definedName>
    <definedName name="SGCInvChg" hidden="1">#REF!</definedName>
    <definedName name="sgd" localSheetId="5" hidden="1">{#N/A,#N/A,FALSE,"Calc";#N/A,#N/A,FALSE,"Sensitivity";#N/A,#N/A,FALSE,"LT Earn.Dil.";#N/A,#N/A,FALSE,"Dil. AVP"}</definedName>
    <definedName name="sgd" hidden="1">{#N/A,#N/A,FALSE,"Calc";#N/A,#N/A,FALSE,"Sensitivity";#N/A,#N/A,FALSE,"LT Earn.Dil.";#N/A,#N/A,FALSE,"Dil. AVP"}</definedName>
    <definedName name="sgddfg" localSheetId="5" hidden="1">{#N/A,#N/A,FALSE,"PMTABB";#N/A,#N/A,FALSE,"PMTABB"}</definedName>
    <definedName name="sgddfg" hidden="1">{#N/A,#N/A,FALSE,"PMTABB";#N/A,#N/A,FALSE,"PMTABB"}</definedName>
    <definedName name="sgdg" localSheetId="5" hidden="1">{#N/A,#N/A,FALSE,"Calc";#N/A,#N/A,FALSE,"Sensitivity";#N/A,#N/A,FALSE,"LT Earn.Dil.";#N/A,#N/A,FALSE,"Dil. AVP"}</definedName>
    <definedName name="sgdg" hidden="1">{#N/A,#N/A,FALSE,"Calc";#N/A,#N/A,FALSE,"Sensitivity";#N/A,#N/A,FALSE,"LT Earn.Dil.";#N/A,#N/A,FALSE,"Dil. AVP"}</definedName>
    <definedName name="sgsx" localSheetId="5" hidden="1">{"consolidated",#N/A,FALSE,"Sheet1";"cms",#N/A,FALSE,"Sheet1";"fse",#N/A,FALSE,"Sheet1"}</definedName>
    <definedName name="sgsx" hidden="1">{"consolidated",#N/A,FALSE,"Sheet1";"cms",#N/A,FALSE,"Sheet1";"fse",#N/A,FALSE,"Sheet1"}</definedName>
    <definedName name="SH" localSheetId="5">{"'Jan-02'!$F$46:$F$47","'Jan-02'!$F$46:$F$47"}</definedName>
    <definedName name="SH">{"'Jan-02'!$F$46:$F$47","'Jan-02'!$F$46:$F$47"}</definedName>
    <definedName name="shankar" localSheetId="5" hidden="1">{#N/A,#N/A,FALSE,"COMICRO";#N/A,#N/A,FALSE,"BALSCH";#N/A,#N/A,FALSE,"GLASS";#N/A,#N/A,FALSE,"DEPRE";#N/A,#N/A,FALSE,"A&amp;MCUR";#N/A,#N/A,FALSE,"AGEANAlysis";#N/A,#N/A,FALSE,"CHECKS";#N/A,#N/A,FALSE,"CHECKS"}</definedName>
    <definedName name="shankar" hidden="1">{#N/A,#N/A,FALSE,"COMICRO";#N/A,#N/A,FALSE,"BALSCH";#N/A,#N/A,FALSE,"GLASS";#N/A,#N/A,FALSE,"DEPRE";#N/A,#N/A,FALSE,"A&amp;MCUR";#N/A,#N/A,FALSE,"AGEANAlysis";#N/A,#N/A,FALSE,"CHECKS";#N/A,#N/A,FALSE,"CHECKS"}</definedName>
    <definedName name="SHARECAP">#REF!</definedName>
    <definedName name="SHEET" localSheetId="5" hidden="1">{"REP1",#N/A,FALSE,"HSSA-LOG"}</definedName>
    <definedName name="SHEET" hidden="1">{"REP1",#N/A,FALSE,"HSSA-LOG"}</definedName>
    <definedName name="SHFIAJD" localSheetId="5" hidden="1">{"Curves","Chart 3","Curves Graphique 3"}</definedName>
    <definedName name="SHFIAJD" hidden="1">{"Curves","Chart 3","Curves Graphique 3"}</definedName>
    <definedName name="shgf" localSheetId="5">{0;0;0;0;1;1;0;0;0.6;0.3;2;FALSE;FALSE;FALSE;FALSE;FALSE;#N/A;1;100;#N/A;#N/A;"";""}</definedName>
    <definedName name="shgf">{0;0;0;0;1;1;0;0;0.6;0.3;2;FALSE;FALSE;FALSE;FALSE;FALSE;#N/A;1;100;#N/A;#N/A;"";""}</definedName>
    <definedName name="shiva" localSheetId="5" hidden="1">{#N/A,#N/A,TRUE,"BALSCH";#N/A,#N/A,TRUE,"COMICRO";#N/A,#N/A,TRUE,"CHECKS";#N/A,#N/A,TRUE,"GLASS";#N/A,#N/A,TRUE,"DEPRE";#N/A,#N/A,TRUE,"A&amp;MCUR";#N/A,#N/A,TRUE,"AGEANAlysis";#N/A,#N/A,TRUE,"CHECKS"}</definedName>
    <definedName name="shiva" hidden="1">{#N/A,#N/A,TRUE,"BALSCH";#N/A,#N/A,TRUE,"COMICRO";#N/A,#N/A,TRUE,"CHECKS";#N/A,#N/A,TRUE,"GLASS";#N/A,#N/A,TRUE,"DEPRE";#N/A,#N/A,TRUE,"A&amp;MCUR";#N/A,#N/A,TRUE,"AGEANAlysis";#N/A,#N/A,TRUE,"CHECKS"}</definedName>
    <definedName name="ShPrmChg" hidden="1">#REF!</definedName>
    <definedName name="Size">#REF!</definedName>
    <definedName name="SIZING_DSCR">#REF!</definedName>
    <definedName name="sj" localSheetId="5" hidden="1">{"'debtors'!$A$1:$I$305","'debtors'!$A$1:$J$285"}</definedName>
    <definedName name="sj" hidden="1">{"'debtors'!$A$1:$I$305","'debtors'!$A$1:$J$285"}</definedName>
    <definedName name="sk" localSheetId="5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sk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slc" localSheetId="5" hidden="1">{"'Sheet1'!$A$4386:$N$4591"}</definedName>
    <definedName name="slc" hidden="1">{"'Sheet1'!$A$4386:$N$4591"}</definedName>
    <definedName name="sldfkj" localSheetId="5" hidden="1">{#N/A,#N/A,FALSE,"Model";#N/A,#N/A,FALSE,"Division"}</definedName>
    <definedName name="sldfkj" hidden="1">{#N/A,#N/A,FALSE,"Model";#N/A,#N/A,FALSE,"Division"}</definedName>
    <definedName name="SLEVEL1">#REF!</definedName>
    <definedName name="SLEVEL1RATE">#REF!</definedName>
    <definedName name="SLEVEL2">#REF!</definedName>
    <definedName name="SLEVEL2RATE">#REF!</definedName>
    <definedName name="slfjslfj" localSheetId="5" hidden="1">{#N/A,#N/A,FALSE,"Model";#N/A,#N/A,FALSE,"Division"}</definedName>
    <definedName name="slfjslfj" hidden="1">{#N/A,#N/A,FALSE,"Model";#N/A,#N/A,FALSE,"Division"}</definedName>
    <definedName name="smc" localSheetId="5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smc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sName">#REF!</definedName>
    <definedName name="SOLD998">#REF!</definedName>
    <definedName name="solver_cvg">0.0001</definedName>
    <definedName name="solver_drv">1</definedName>
    <definedName name="solver_est">1</definedName>
    <definedName name="solver_itr">100</definedName>
    <definedName name="solver_lhs10" hidden="1">#REF!</definedName>
    <definedName name="solver_lhs11" hidden="1">#REF!</definedName>
    <definedName name="solver_lhs12" hidden="1">#REF!</definedName>
    <definedName name="solver_lhs13" hidden="1">#REF!</definedName>
    <definedName name="solver_lhs14" hidden="1">#REF!</definedName>
    <definedName name="solver_lhs15" hidden="1">#REF!</definedName>
    <definedName name="solver_lhs16" hidden="1">#REF!</definedName>
    <definedName name="solver_lhs17" hidden="1">#REF!</definedName>
    <definedName name="solver_lhs18" hidden="1">#REF!</definedName>
    <definedName name="solver_lhs19" hidden="1">#REF!</definedName>
    <definedName name="solver_lhs20" hidden="1">#REF!</definedName>
    <definedName name="solver_lhs21" hidden="1">#REF!</definedName>
    <definedName name="solver_lhs22" hidden="1">#REF!</definedName>
    <definedName name="solver_lhs23" hidden="1">#REF!</definedName>
    <definedName name="solver_lhs24" hidden="1">#REF!</definedName>
    <definedName name="solver_lhs25" hidden="1">#REF!</definedName>
    <definedName name="solver_lhs26" hidden="1">#REF!</definedName>
    <definedName name="solver_lhs27" hidden="1">#REF!</definedName>
    <definedName name="solver_lhs6" hidden="1">#REF!</definedName>
    <definedName name="solver_lhs7" hidden="1">#REF!</definedName>
    <definedName name="solver_lhs8" hidden="1">#REF!</definedName>
    <definedName name="solver_lhs9" hidden="1">#REF!</definedName>
    <definedName name="solver_lin" hidden="1">0</definedName>
    <definedName name="solver_neg">2</definedName>
    <definedName name="solver_num" hidden="1">0</definedName>
    <definedName name="solver_nwt">1</definedName>
    <definedName name="solver_pre">0.000001</definedName>
    <definedName name="solver_rel1" hidden="1">1</definedName>
    <definedName name="solver_rel10" hidden="1">3</definedName>
    <definedName name="solver_rel11" hidden="1">3</definedName>
    <definedName name="solver_rel12" hidden="1">3</definedName>
    <definedName name="solver_rel13" hidden="1">3</definedName>
    <definedName name="solver_rel14" hidden="1">3</definedName>
    <definedName name="solver_rel15" hidden="1">2</definedName>
    <definedName name="solver_rel16" hidden="1">3</definedName>
    <definedName name="solver_rel17" hidden="1">3</definedName>
    <definedName name="solver_rel18" hidden="1">3</definedName>
    <definedName name="solver_rel19" hidden="1">3</definedName>
    <definedName name="solver_rel20" hidden="1">3</definedName>
    <definedName name="solver_rel21" hidden="1">3</definedName>
    <definedName name="solver_rel22" hidden="1">2</definedName>
    <definedName name="solver_rel23" hidden="1">2</definedName>
    <definedName name="solver_rel24" hidden="1">3</definedName>
    <definedName name="solver_rel25" hidden="1">3</definedName>
    <definedName name="solver_rel26" hidden="1">1</definedName>
    <definedName name="solver_rel27" hidden="1">3</definedName>
    <definedName name="solver_rel6" hidden="1">3</definedName>
    <definedName name="solver_rel7" hidden="1">3</definedName>
    <definedName name="solver_rel8" hidden="1">3</definedName>
    <definedName name="solver_rel9" hidden="1">3</definedName>
    <definedName name="solver_rhs1" hidden="1">0.15</definedName>
    <definedName name="solver_rhs10" hidden="1">270</definedName>
    <definedName name="solver_rhs11" hidden="1">10</definedName>
    <definedName name="solver_rhs12" hidden="1">40</definedName>
    <definedName name="solver_rhs13" hidden="1">30</definedName>
    <definedName name="solver_rhs14" hidden="1">20</definedName>
    <definedName name="solver_rhs15" hidden="1">100</definedName>
    <definedName name="solver_rhs16" hidden="1">15</definedName>
    <definedName name="solver_rhs17" hidden="1">10</definedName>
    <definedName name="solver_rhs18" hidden="1">5</definedName>
    <definedName name="solver_rhs19" hidden="1">1</definedName>
    <definedName name="solver_rhs20" hidden="1">1</definedName>
    <definedName name="solver_rhs21" hidden="1">15</definedName>
    <definedName name="solver_rhs22" hidden="1">0</definedName>
    <definedName name="solver_rhs23" hidden="1">0</definedName>
    <definedName name="solver_rhs24" hidden="1">4</definedName>
    <definedName name="solver_rhs25" hidden="1">5</definedName>
    <definedName name="solver_rhs26" hidden="1">3</definedName>
    <definedName name="solver_rhs27" hidden="1">10</definedName>
    <definedName name="solver_rhs6" hidden="1">8.5</definedName>
    <definedName name="solver_rhs7" hidden="1">25</definedName>
    <definedName name="solver_rhs8" hidden="1">110</definedName>
    <definedName name="solver_rhs9" hidden="1">40</definedName>
    <definedName name="solver_scl">2</definedName>
    <definedName name="solver_sho">2</definedName>
    <definedName name="solver_tim">100</definedName>
    <definedName name="solver_tmp" hidden="1">0.15</definedName>
    <definedName name="solver_tol">0.05</definedName>
    <definedName name="solver_typ" hidden="1">2</definedName>
    <definedName name="solver_val" hidden="1">0</definedName>
    <definedName name="sop" localSheetId="5" hidden="1">{#N/A,#N/A,FALSE,"QC REVIEW"}</definedName>
    <definedName name="sop" hidden="1">{#N/A,#N/A,FALSE,"QC REVIEW"}</definedName>
    <definedName name="SpecialPrice" hidden="1">#REF!</definedName>
    <definedName name="SPV_CASH">#REF!</definedName>
    <definedName name="SPV_DSRA">#REF!</definedName>
    <definedName name="SPV_PAY">#REF!</definedName>
    <definedName name="SPV_RECV">#REF!</definedName>
    <definedName name="SPV_SELECT">#REF!</definedName>
    <definedName name="SPVLIST">#REF!</definedName>
    <definedName name="SPVNAMES">#REF!</definedName>
    <definedName name="SPWS_WBID">"20F6ABA0-20F5-11D4-849F-009027077070"</definedName>
    <definedName name="Sqft">#REF!</definedName>
    <definedName name="SRS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SRS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ss" localSheetId="5" hidden="1">{#N/A,#N/A,FALSE,"Calc";#N/A,#N/A,FALSE,"Sensitivity";#N/A,#N/A,FALSE,"LT Earn.Dil.";#N/A,#N/A,FALSE,"Dil. AVP"}</definedName>
    <definedName name="ss" hidden="1">{#N/A,#N/A,FALSE,"Calc";#N/A,#N/A,FALSE,"Sensitivity";#N/A,#N/A,FALSE,"LT Earn.Dil.";#N/A,#N/A,FALSE,"Dil. AVP"}</definedName>
    <definedName name="sSa" localSheetId="5" hidden="1">{#N/A,#N/A,FALSE,"QC REVIEW"}</definedName>
    <definedName name="sSa" hidden="1">{#N/A,#N/A,FALSE,"QC REVIEW"}</definedName>
    <definedName name="SSD_1" localSheetId="5" hidden="1">{#N/A,#N/A,FALSE,"REPORT"}</definedName>
    <definedName name="SSD_1" hidden="1">{#N/A,#N/A,FALSE,"REPORT"}</definedName>
    <definedName name="ssdsa" localSheetId="5" hidden="1">{#N/A,#N/A,FALSE,"FREE"}</definedName>
    <definedName name="ssdsa" hidden="1">{#N/A,#N/A,FALSE,"FREE"}</definedName>
    <definedName name="SSK" localSheetId="5" hidden="1">{#N/A,#N/A,FALSE,"COMP"}</definedName>
    <definedName name="SSK" hidden="1">{#N/A,#N/A,FALSE,"COMP"}</definedName>
    <definedName name="sss" localSheetId="5" hidden="1">{#N/A,#N/A,FALSE,"Pharm";#N/A,#N/A,FALSE,"WWCM"}</definedName>
    <definedName name="sss" hidden="1">{#N/A,#N/A,FALSE,"Pharm";#N/A,#N/A,FALSE,"WWCM"}</definedName>
    <definedName name="ssss">#REF!</definedName>
    <definedName name="sssss" localSheetId="5" hidden="1">{#N/A,#N/A,FALSE,"Calc";#N/A,#N/A,FALSE,"Sensitivity";#N/A,#N/A,FALSE,"LT Earn.Dil.";#N/A,#N/A,FALSE,"Dil. AVP"}</definedName>
    <definedName name="sssss" hidden="1">{#N/A,#N/A,FALSE,"Calc";#N/A,#N/A,FALSE,"Sensitivity";#N/A,#N/A,FALSE,"LT Earn.Dil.";#N/A,#N/A,FALSE,"Dil. AVP"}</definedName>
    <definedName name="ssssssss" localSheetId="5" hidden="1">{"Drawing&amp;Homo.result",#N/A,FALSE,"Greco Hom. and BOM"}</definedName>
    <definedName name="ssssssss" hidden="1">{"Drawing&amp;Homo.result",#N/A,FALSE,"Greco Hom. and BOM"}</definedName>
    <definedName name="st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t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t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t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t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t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ta">0.1</definedName>
    <definedName name="Staff" localSheetId="5">#REF!,#REF!,#REF!</definedName>
    <definedName name="Staff">#REF!,#REF!,#REF!</definedName>
    <definedName name="Staril" localSheetId="5" hidden="1">{#N/A,#N/A,FALSE,"REPORT"}</definedName>
    <definedName name="Staril" hidden="1">{#N/A,#N/A,FALSE,"REPORT"}</definedName>
    <definedName name="Status">OFFSET(#REF!,0,0,COUNTA(#REF!)-1)</definedName>
    <definedName name="StDebtChg" hidden="1">#REF!</definedName>
    <definedName name="StDebtDmy" hidden="1">#REF!,#REF!,#REF!,#REF!,#REF!</definedName>
    <definedName name="STDebtSer" hidden="1">#REF!</definedName>
    <definedName name="Stock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tock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tock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tock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tock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tock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tratPlanAP" localSheetId="5" hidden="1">{#N/A,#N/A,FALSE,"Pharm";#N/A,#N/A,FALSE,"WWCM"}</definedName>
    <definedName name="StratPlanAP" hidden="1">{#N/A,#N/A,FALSE,"Pharm";#N/A,#N/A,FALSE,"WWCM"}</definedName>
    <definedName name="Stt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tt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tt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tt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tt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tt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tt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tt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stu" localSheetId="5" hidden="1">{#N/A,#N/A,FALSE,"Tabl. D1";#N/A,#N/A,FALSE,"Tabl. D1 b";#N/A,#N/A,FALSE,"Tabl. D2";#N/A,#N/A,FALSE,"Tabl. D2 b";#N/A,#N/A,FALSE,"Tabl. D3";#N/A,#N/A,FALSE,"Tabl. D4";#N/A,#N/A,FALSE,"Tabl. D5"}</definedName>
    <definedName name="stu" hidden="1">{#N/A,#N/A,FALSE,"Tabl. D1";#N/A,#N/A,FALSE,"Tabl. D1 b";#N/A,#N/A,FALSE,"Tabl. D2";#N/A,#N/A,FALSE,"Tabl. D2 b";#N/A,#N/A,FALSE,"Tabl. D3";#N/A,#N/A,FALSE,"Tabl. D4";#N/A,#N/A,FALSE,"Tabl. D5"}</definedName>
    <definedName name="stuff" localSheetId="5" hidden="1">{"TOTAL",#N/A,FALSE,"A";"FISCAL94",#N/A,FALSE,"A";"FISCAL95",#N/A,FALSE,"A";"FISCAL96",#N/A,FALSE,"A";"misc page",#N/A,FALSE,"A"}</definedName>
    <definedName name="stuff" hidden="1">{"TOTAL",#N/A,FALSE,"A";"FISCAL94",#N/A,FALSE,"A";"FISCAL95",#N/A,FALSE,"A";"FISCAL96",#N/A,FALSE,"A";"misc page",#N/A,FALSE,"A"}</definedName>
    <definedName name="sumit" localSheetId="5" hidden="1">{#N/A,#N/A,FALSE,"Tabl. FB300";#N/A,#N/A,FALSE,"Tabl. FB350";#N/A,#N/A,FALSE,"Tabl. FB400";#N/A,#N/A,FALSE,"Tabl. FB500";#N/A,#N/A,FALSE,"Tabl. FS090"}</definedName>
    <definedName name="sumit" hidden="1">{#N/A,#N/A,FALSE,"Tabl. FB300";#N/A,#N/A,FALSE,"Tabl. FB350";#N/A,#N/A,FALSE,"Tabl. FB400";#N/A,#N/A,FALSE,"Tabl. FB500";#N/A,#N/A,FALSE,"Tabl. FS090"}</definedName>
    <definedName name="summary_stn" localSheetId="5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ummary_stn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un" localSheetId="5" hidden="1">{#N/A,#N/A,TRUE,"145A"}</definedName>
    <definedName name="sun" hidden="1">{#N/A,#N/A,TRUE,"145A"}</definedName>
    <definedName name="sun_1" localSheetId="5" hidden="1">{#N/A,#N/A,TRUE,"145A"}</definedName>
    <definedName name="sun_1" hidden="1">{#N/A,#N/A,TRUE,"145A"}</definedName>
    <definedName name="sun_1_1" localSheetId="5" hidden="1">{#N/A,#N/A,TRUE,"145A"}</definedName>
    <definedName name="sun_1_1" hidden="1">{#N/A,#N/A,TRUE,"145A"}</definedName>
    <definedName name="sun_1_1_1" localSheetId="5" hidden="1">{#N/A,#N/A,TRUE,"145A"}</definedName>
    <definedName name="sun_1_1_1" hidden="1">{#N/A,#N/A,TRUE,"145A"}</definedName>
    <definedName name="sun_2" localSheetId="5" hidden="1">{#N/A,#N/A,TRUE,"145A"}</definedName>
    <definedName name="sun_2" hidden="1">{#N/A,#N/A,TRUE,"145A"}</definedName>
    <definedName name="sun_2_1" localSheetId="5" hidden="1">{#N/A,#N/A,TRUE,"145A"}</definedName>
    <definedName name="sun_2_1" hidden="1">{#N/A,#N/A,TRUE,"145A"}</definedName>
    <definedName name="sun_3" localSheetId="5" hidden="1">{#N/A,#N/A,TRUE,"145A"}</definedName>
    <definedName name="sun_3" hidden="1">{#N/A,#N/A,TRUE,"145A"}</definedName>
    <definedName name="sun_3_1" localSheetId="5" hidden="1">{#N/A,#N/A,TRUE,"145A"}</definedName>
    <definedName name="sun_3_1" hidden="1">{#N/A,#N/A,TRUE,"145A"}</definedName>
    <definedName name="sun_4" localSheetId="5" hidden="1">{#N/A,#N/A,TRUE,"145A"}</definedName>
    <definedName name="sun_4" hidden="1">{#N/A,#N/A,TRUE,"145A"}</definedName>
    <definedName name="sun_4_1" localSheetId="5" hidden="1">{#N/A,#N/A,TRUE,"145A"}</definedName>
    <definedName name="sun_4_1" hidden="1">{#N/A,#N/A,TRUE,"145A"}</definedName>
    <definedName name="sun_5" localSheetId="5" hidden="1">{#N/A,#N/A,TRUE,"145A"}</definedName>
    <definedName name="sun_5" hidden="1">{#N/A,#N/A,TRUE,"145A"}</definedName>
    <definedName name="sun_5_1" localSheetId="5" hidden="1">{#N/A,#N/A,TRUE,"145A"}</definedName>
    <definedName name="sun_5_1" hidden="1">{#N/A,#N/A,TRUE,"145A"}</definedName>
    <definedName name="Suppliers" localSheetId="5" hidden="1">{#N/A,#N/A,FALSE,"HMF";#N/A,#N/A,FALSE,"FACIL";#N/A,#N/A,FALSE,"HMFINANCE";#N/A,#N/A,FALSE,"HMEUROPE";#N/A,#N/A,FALSE,"HHAB CONSO";#N/A,#N/A,FALSE,"PAB";#N/A,#N/A,FALSE,"MMC";#N/A,#N/A,FALSE,"THAI";#N/A,#N/A,FALSE,"SINPA";#N/A,#N/A,FALSE,"POLAND"}</definedName>
    <definedName name="Suppliers" hidden="1">{#N/A,#N/A,FALSE,"HMF";#N/A,#N/A,FALSE,"FACIL";#N/A,#N/A,FALSE,"HMFINANCE";#N/A,#N/A,FALSE,"HMEUROPE";#N/A,#N/A,FALSE,"HHAB CONSO";#N/A,#N/A,FALSE,"PAB";#N/A,#N/A,FALSE,"MMC";#N/A,#N/A,FALSE,"THAI";#N/A,#N/A,FALSE,"SINPA";#N/A,#N/A,FALSE,"POLAND"}</definedName>
    <definedName name="supply" localSheetId="5" hidden="1">{#N/A,#N/A,FALSE,"PMTABB";#N/A,#N/A,FALSE,"PMTABB"}</definedName>
    <definedName name="supply" hidden="1">{#N/A,#N/A,FALSE,"PMTABB";#N/A,#N/A,FALSE,"PMTABB"}</definedName>
    <definedName name="swamy">"f19"</definedName>
    <definedName name="Switch">#REF!</definedName>
    <definedName name="SX" localSheetId="5" hidden="1">{#N/A,#N/A,FALSE,"Total";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;#N/A,#N/A,FALSE,"OTC";#N/A,#N/A,FALSE,"Ther";#N/A,#N/A,FALSE,"Temp";#N/A,#N/A,FALSE,"Exce";#N/A,#N/A,FALSE,"Buff";#N/A,#N/A,FALSE,"Picot";#N/A,#N/A,FALSE,"Luftal";#N/A,#N/A,FALSE,"Comt"}</definedName>
    <definedName name="SX" hidden="1">{#N/A,#N/A,FALSE,"Total";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;#N/A,#N/A,FALSE,"OTC";#N/A,#N/A,FALSE,"Ther";#N/A,#N/A,FALSE,"Temp";#N/A,#N/A,FALSE,"Exce";#N/A,#N/A,FALSE,"Buff";#N/A,#N/A,FALSE,"Picot";#N/A,#N/A,FALSE,"Luftal";#N/A,#N/A,FALSE,"Comt"}</definedName>
    <definedName name="sxcg" localSheetId="5" hidden="1">{#N/A,#N/A,FALSE,"PGW"}</definedName>
    <definedName name="sxcg" hidden="1">{#N/A,#N/A,FALSE,"PGW"}</definedName>
    <definedName name="sys_size">#REF!</definedName>
    <definedName name="t">#REF!</definedName>
    <definedName name="T_1" localSheetId="5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T_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t_index">#REF!</definedName>
    <definedName name="t3tr" localSheetId="5" hidden="1">{#N/A,#N/A,FALSE,"COMP"}</definedName>
    <definedName name="t3tr" hidden="1">{#N/A,#N/A,FALSE,"COMP"}</definedName>
    <definedName name="TA" localSheetId="5" hidden="1">{#N/A,#N/A,TRUE,"Financials";#N/A,#N/A,TRUE,"Operating Statistics";#N/A,#N/A,TRUE,"Capex &amp; Depreciation";#N/A,#N/A,TRUE,"Debt"}</definedName>
    <definedName name="TA" hidden="1">{#N/A,#N/A,TRUE,"Financials";#N/A,#N/A,TRUE,"Operating Statistics";#N/A,#N/A,TRUE,"Capex &amp; Depreciation";#N/A,#N/A,TRUE,"Debt"}</definedName>
    <definedName name="tabl" localSheetId="5" hidden="1">{#N/A,#N/A,FALSE,"Tabl. H1";#N/A,#N/A,FALSE,"Tabl. H2"}</definedName>
    <definedName name="tabl" hidden="1">{#N/A,#N/A,FALSE,"Tabl. H1";#N/A,#N/A,FALSE,"Tabl. H2"}</definedName>
    <definedName name="tableau" localSheetId="5" hidden="1">{#N/A,#N/A,FALSE,"Tabl. A1";#N/A,#N/A,FALSE,"Tabl. A1 b";#N/A,#N/A,FALSE,"Tabl. A2";#N/A,#N/A,FALSE,"Tabl. A2-1";#N/A,#N/A,FALSE,"Tabl. A2-2"}</definedName>
    <definedName name="tableau" hidden="1">{#N/A,#N/A,FALSE,"Tabl. A1";#N/A,#N/A,FALSE,"Tabl. A1 b";#N/A,#N/A,FALSE,"Tabl. A2";#N/A,#N/A,FALSE,"Tabl. A2-1";#N/A,#N/A,FALSE,"Tabl. A2-2"}</definedName>
    <definedName name="TableName">"Dummy"</definedName>
    <definedName name="target_dscr">#REF!</definedName>
    <definedName name="Tax_Rate">#REF!</definedName>
    <definedName name="tax_rate_1">38%</definedName>
    <definedName name="taxol" localSheetId="5" hidden="1">{#N/A,#N/A,FALSE,"Pharm";#N/A,#N/A,FALSE,"WWCM"}</definedName>
    <definedName name="taxol" hidden="1">{#N/A,#N/A,FALSE,"Pharm";#N/A,#N/A,FALSE,"WWCM"}</definedName>
    <definedName name="TaxPastedCheck">#REF!</definedName>
    <definedName name="TaxTV">10%</definedName>
    <definedName name="TaxXL">5%</definedName>
    <definedName name="TB" localSheetId="5" hidden="1">{#N/A,#N/A,FALSE,"One Pager";#N/A,#N/A,FALSE,"Technical"}</definedName>
    <definedName name="TB" hidden="1">{#N/A,#N/A,FALSE,"One Pager";#N/A,#N/A,FALSE,"Technical"}</definedName>
    <definedName name="tbbbbbbbbbbbbbbb" localSheetId="5" hidden="1">{"Worldwide - Budget",#N/A,FALSE,"Indus WW";"Worldwide Actuals",#N/A,FALSE,"Indus WW";"Worldwide Forecast",#N/A,FALSE,"Indus WW";"Worldwide Previous Forecast",#N/A,FALSE,"Indus WW";"Worldwide Budget vs. Actuals",#N/A,FALSE,"Indus WW";"Worldwide Current Mth vs. Prev. Mth",#N/A,FALSE,"Indus WW";"Worldwide Forecast vs. Actuals",#N/A,FALSE,"Indus WW";"Worldwide Prev. Forecast vs. Current Forecast",#N/A,FALSE,"Indus WW";"Worldwide Budget vs. Act+Forecast",#N/A,FALSE,"Indus WW";"Services Divn - Budget",#N/A,FALSE,"Services Divn";"Services Divn Actuals",#N/A,FALSE,"Services Divn";"Services Divn Forecast",#N/A,FALSE,"Services Divn";"Services Divn Previous Forecast",#N/A,FALSE,"Services Divn";"Services Divn Budget vs. Actuals",#N/A,FALSE,"Services Divn";"Services Divn Current Mth vs. Prev. Mth",#N/A,FALSE,"Services Divn";"Services Divn Forecast vs. Actuals",#N/A,FALSE,"Services Divn";"Services Divn Prev. Forecast vs. Current Forecast",#N/A,FALSE,"Services Divn";"Services Divn Budget vs. Act+Forecast",#N/A,FALSE,"Services Divn";"Solutions Divn - Budget",#N/A,FALSE,"Indus US Soln";"Solutions Divn Actuals",#N/A,FALSE,"Indus US Soln";"Solutions Divn Forecast",#N/A,FALSE,"Indus US Soln";"Solutions Divn Previous Forecast",#N/A,FALSE,"Indus US Soln";"Solutions Divn Budget vs. Actuals",#N/A,FALSE,"Indus US Soln";"Solutions Divn Current Mth vs. Prev. Mth",#N/A,FALSE,"Indus US Soln";"Solutions Divn Forecast vs. Actuals",#N/A,FALSE,"Indus US Soln";"Solutions Divn Prev. Forecast vs. Current Forecast",#N/A,FALSE,"Indus US Soln";"Pine ($) - Budget",#N/A,FALSE,"Pine ($)";"Solutions Divn Budget vs. Act+Forecast",#N/A,FALSE,"Indus US Soln";"Pine ($) Actuals",#N/A,FALSE,"Pine ($)";"Pine ($) Forecast",#N/A,FALSE,"Pine ($)";"Pine ($) Previous Forecast",#N/A,FALSE,"Pine ($)";"Pine ($) Budget vs. Actuals",#N/A,FALSE,"Pine ($)";"Pine ($) Current Mth vs. Prev. Mth",#N/A,FALSE,"Pine ($)";"Pine ($) Forecast vs. Actuals",#N/A,FALSE,"Pine ($)";"Pine ($) Prev. Forecast vs. Current Forecast",#N/A,FALSE,"Pine ($)";"Pine ($) Budget vs. Act+Forecast",#N/A,FALSE,"Pine ($)";"US Serv - Budget",#N/A,FALSE,"Indus US Serv";"US Serv Actuals",#N/A,FALSE,"Indus US Serv";"US Serv Forecast",#N/A,FALSE,"Indus US Serv";"US Serv Previous Forecast",#N/A,FALSE,"Indus US Serv";"US Serv Budget vs. Actuals",#N/A,FALSE,"Indus US Serv";"US Serv Current Mth vs. Prev. Mth",#N/A,FALSE,"Indus US Serv";"US Serv Forecast vs. Actuals",#N/A,FALSE,"Indus US Serv";"US Serv Prev. Forecast vs. Current Forecast",#N/A,FALSE,"Indus US Serv";"US Serv Budget vs. Act+Forecast",#N/A,FALSE,"Indus US Serv";"India ($) - Budget",#N/A,FALSE,"Indus India Cons ($)";"India ($) Actuals",#N/A,FALSE,"Indus India Cons ($)";"India ($) Forecast",#N/A,FALSE,"Indus India Cons ($)";"India ($) Previous Forecast",#N/A,FALSE,"Indus India Cons ($)";"India ($) Budget vs. Actuals",#N/A,FALSE,"Indus India Cons ($)";"India ($) Current Mth vs. Prev. Mth",#N/A,FALSE,"Indus India Cons ($)";"India ($) Forecast vs. Actuals",#N/A,FALSE,"Indus India Cons ($)";"India ($) Prev. Forecast vs. Current Forecast",#N/A,FALSE,"Indus India Cons ($)";"India ($) Budget vs. Act+Forecast",#N/A,FALSE,"Indus India Cons ($)";"Inc (Total) - Budget",#N/A,FALSE,"Indus inc (Total)";"Inc (Total) Actuals",#N/A,FALSE,"Indus inc (Total)";"Inc (Total) Forecast",#N/A,FALSE,"Indus inc (Total)";"Inc (Total) Previous Forecast",#N/A,FALSE,"Indus inc (Total)";"Inc (Total) Budget vs. Actuals",#N/A,FALSE,"Indus inc (Total)";"Inc (Total) Current Mth vs. Prev. Mth",#N/A,FALSE,"Indus inc (Total)";"Inc (Total) Forecast vs. Actuals",#N/A,FALSE,"Indus inc (Total)";"Inc (Total) Prev. Forecast vs. Current Forecast",#N/A,FALSE,"Indus inc (Total)";"Inc (Total) Budget vs. Act+Forecast",#N/A,FALSE,"Indus inc (Total)";"India (Rs.) - Budget",#N/A,FALSE,"Indus India Cons (Rs.)";"India (Rs.) Actuals",#N/A,FALSE,"Indus India Cons (Rs.)";"India (Rs.) Forecast",#N/A,FALSE,"Indus India Cons (Rs.)";"India (Rs.) Previous Forecast",#N/A,FALSE,"Indus India Cons (Rs.)";"India (Rs.) Budget vs. Actuals",#N/A,FALSE,"Indus India Cons (Rs.)";"India (Rs.) Current Mth vs. Prev. Mth",#N/A,FALSE,"Indus India Cons (Rs.)";"India (Rs.) Forecast vs. Actuals",#N/A,FALSE,"Indus India Cons (Rs.)";"India (Rs.) Prev. Forecast vs. Current Forecast",#N/A,FALSE,"Indus India Cons (Rs.)";"India (Rs.) Budget vs. Act+Forecast",#N/A,FALSE,"Indus India Cons (Rs.)";"Pine Rs. Budget",#N/A,FALSE,"Pine (Rs.)";"Pine (Rs.) Actual",#N/A,FALSE,"Pine (Rs.)";"Pine (Rs.) - Forecast",#N/A,FALSE,"Pine (Rs.)";"Pine (Rs.) - Previous Forecast",#N/A,FALSE,"Pine (Rs.)";"Pine (Rs.) Budget vs. Actuals",#N/A,FALSE,"Pine (Rs.)";"Pine (Rs.) Current Mth vs. Prev. Mth",#N/A,FALSE,"Pine (Rs.)";"Pine (Rs.) - Forecast vs. Actuals",#N/A,FALSE,"Pine (Rs.)";"Pine (Rs.) - Prev F/c vs. Current F/c",#N/A,FALSE,"Pine (Rs.)";"Pine (Rs.) - Budget vs. F/c+Act",#N/A,FALSE,"Pine (Rs.)"}</definedName>
    <definedName name="tbbbbbbbbbbbbbbb" hidden="1">{"Worldwide - Budget",#N/A,FALSE,"Indus WW";"Worldwide Actuals",#N/A,FALSE,"Indus WW";"Worldwide Forecast",#N/A,FALSE,"Indus WW";"Worldwide Previous Forecast",#N/A,FALSE,"Indus WW";"Worldwide Budget vs. Actuals",#N/A,FALSE,"Indus WW";"Worldwide Current Mth vs. Prev. Mth",#N/A,FALSE,"Indus WW";"Worldwide Forecast vs. Actuals",#N/A,FALSE,"Indus WW";"Worldwide Prev. Forecast vs. Current Forecast",#N/A,FALSE,"Indus WW";"Worldwide Budget vs. Act+Forecast",#N/A,FALSE,"Indus WW";"Services Divn - Budget",#N/A,FALSE,"Services Divn";"Services Divn Actuals",#N/A,FALSE,"Services Divn";"Services Divn Forecast",#N/A,FALSE,"Services Divn";"Services Divn Previous Forecast",#N/A,FALSE,"Services Divn";"Services Divn Budget vs. Actuals",#N/A,FALSE,"Services Divn";"Services Divn Current Mth vs. Prev. Mth",#N/A,FALSE,"Services Divn";"Services Divn Forecast vs. Actuals",#N/A,FALSE,"Services Divn";"Services Divn Prev. Forecast vs. Current Forecast",#N/A,FALSE,"Services Divn";"Services Divn Budget vs. Act+Forecast",#N/A,FALSE,"Services Divn";"Solutions Divn - Budget",#N/A,FALSE,"Indus US Soln";"Solutions Divn Actuals",#N/A,FALSE,"Indus US Soln";"Solutions Divn Forecast",#N/A,FALSE,"Indus US Soln";"Solutions Divn Previous Forecast",#N/A,FALSE,"Indus US Soln";"Solutions Divn Budget vs. Actuals",#N/A,FALSE,"Indus US Soln";"Solutions Divn Current Mth vs. Prev. Mth",#N/A,FALSE,"Indus US Soln";"Solutions Divn Forecast vs. Actuals",#N/A,FALSE,"Indus US Soln";"Solutions Divn Prev. Forecast vs. Current Forecast",#N/A,FALSE,"Indus US Soln";"Pine ($) - Budget",#N/A,FALSE,"Pine ($)";"Solutions Divn Budget vs. Act+Forecast",#N/A,FALSE,"Indus US Soln";"Pine ($) Actuals",#N/A,FALSE,"Pine ($)";"Pine ($) Forecast",#N/A,FALSE,"Pine ($)";"Pine ($) Previous Forecast",#N/A,FALSE,"Pine ($)";"Pine ($) Budget vs. Actuals",#N/A,FALSE,"Pine ($)";"Pine ($) Current Mth vs. Prev. Mth",#N/A,FALSE,"Pine ($)";"Pine ($) Forecast vs. Actuals",#N/A,FALSE,"Pine ($)";"Pine ($) Prev. Forecast vs. Current Forecast",#N/A,FALSE,"Pine ($)";"Pine ($) Budget vs. Act+Forecast",#N/A,FALSE,"Pine ($)";"US Serv - Budget",#N/A,FALSE,"Indus US Serv";"US Serv Actuals",#N/A,FALSE,"Indus US Serv";"US Serv Forecast",#N/A,FALSE,"Indus US Serv";"US Serv Previous Forecast",#N/A,FALSE,"Indus US Serv";"US Serv Budget vs. Actuals",#N/A,FALSE,"Indus US Serv";"US Serv Current Mth vs. Prev. Mth",#N/A,FALSE,"Indus US Serv";"US Serv Forecast vs. Actuals",#N/A,FALSE,"Indus US Serv";"US Serv Prev. Forecast vs. Current Forecast",#N/A,FALSE,"Indus US Serv";"US Serv Budget vs. Act+Forecast",#N/A,FALSE,"Indus US Serv";"India ($) - Budget",#N/A,FALSE,"Indus India Cons ($)";"India ($) Actuals",#N/A,FALSE,"Indus India Cons ($)";"India ($) Forecast",#N/A,FALSE,"Indus India Cons ($)";"India ($) Previous Forecast",#N/A,FALSE,"Indus India Cons ($)";"India ($) Budget vs. Actuals",#N/A,FALSE,"Indus India Cons ($)";"India ($) Current Mth vs. Prev. Mth",#N/A,FALSE,"Indus India Cons ($)";"India ($) Forecast vs. Actuals",#N/A,FALSE,"Indus India Cons ($)";"India ($) Prev. Forecast vs. Current Forecast",#N/A,FALSE,"Indus India Cons ($)";"India ($) Budget vs. Act+Forecast",#N/A,FALSE,"Indus India Cons ($)";"Inc (Total) - Budget",#N/A,FALSE,"Indus inc (Total)";"Inc (Total) Actuals",#N/A,FALSE,"Indus inc (Total)";"Inc (Total) Forecast",#N/A,FALSE,"Indus inc (Total)";"Inc (Total) Previous Forecast",#N/A,FALSE,"Indus inc (Total)";"Inc (Total) Budget vs. Actuals",#N/A,FALSE,"Indus inc (Total)";"Inc (Total) Current Mth vs. Prev. Mth",#N/A,FALSE,"Indus inc (Total)";"Inc (Total) Forecast vs. Actuals",#N/A,FALSE,"Indus inc (Total)";"Inc (Total) Prev. Forecast vs. Current Forecast",#N/A,FALSE,"Indus inc (Total)";"Inc (Total) Budget vs. Act+Forecast",#N/A,FALSE,"Indus inc (Total)";"India (Rs.) - Budget",#N/A,FALSE,"Indus India Cons (Rs.)";"India (Rs.) Actuals",#N/A,FALSE,"Indus India Cons (Rs.)";"India (Rs.) Forecast",#N/A,FALSE,"Indus India Cons (Rs.)";"India (Rs.) Previous Forecast",#N/A,FALSE,"Indus India Cons (Rs.)";"India (Rs.) Budget vs. Actuals",#N/A,FALSE,"Indus India Cons (Rs.)";"India (Rs.) Current Mth vs. Prev. Mth",#N/A,FALSE,"Indus India Cons (Rs.)";"India (Rs.) Forecast vs. Actuals",#N/A,FALSE,"Indus India Cons (Rs.)";"India (Rs.) Prev. Forecast vs. Current Forecast",#N/A,FALSE,"Indus India Cons (Rs.)";"India (Rs.) Budget vs. Act+Forecast",#N/A,FALSE,"Indus India Cons (Rs.)";"Pine Rs. Budget",#N/A,FALSE,"Pine (Rs.)";"Pine (Rs.) Actual",#N/A,FALSE,"Pine (Rs.)";"Pine (Rs.) - Forecast",#N/A,FALSE,"Pine (Rs.)";"Pine (Rs.) - Previous Forecast",#N/A,FALSE,"Pine (Rs.)";"Pine (Rs.) Budget vs. Actuals",#N/A,FALSE,"Pine (Rs.)";"Pine (Rs.) Current Mth vs. Prev. Mth",#N/A,FALSE,"Pine (Rs.)";"Pine (Rs.) - Forecast vs. Actuals",#N/A,FALSE,"Pine (Rs.)";"Pine (Rs.) - Prev F/c vs. Current F/c",#N/A,FALSE,"Pine (Rs.)";"Pine (Rs.) - Budget vs. F/c+Act",#N/A,FALSE,"Pine (Rs.)"}</definedName>
    <definedName name="tbg" localSheetId="5" hidden="1">{#N/A,#N/A,FALSE,"Tabl. G1";#N/A,#N/A,FALSE,"Tabl. G2"}</definedName>
    <definedName name="tbg" hidden="1">{#N/A,#N/A,FALSE,"Tabl. G1";#N/A,#N/A,FALSE,"Tabl. G2"}</definedName>
    <definedName name="tbl_ProdInfo" hidden="1">#REF!</definedName>
    <definedName name="TBU">"RECO"</definedName>
    <definedName name="TCG" localSheetId="5" hidden="1">{#N/A,#N/A,FALSE,"PROJPACK"}</definedName>
    <definedName name="TCG" hidden="1">{#N/A,#N/A,FALSE,"PROJPACK"}</definedName>
    <definedName name="tdc" localSheetId="5" hidden="1">{"'April 24'!$J$11"}</definedName>
    <definedName name="tdc" hidden="1">{"'April 24'!$J$11"}</definedName>
    <definedName name="tdfhfg" localSheetId="5" hidden="1">{#N/A,#N/A,TRUE,"RM-June"}</definedName>
    <definedName name="tdfhfg" hidden="1">{#N/A,#N/A,TRUE,"RM-June"}</definedName>
    <definedName name="tdfhfg_1" localSheetId="5" hidden="1">{#N/A,#N/A,TRUE,"RM-June"}</definedName>
    <definedName name="tdfhfg_1" hidden="1">{#N/A,#N/A,TRUE,"RM-June"}</definedName>
    <definedName name="TECh_WRTUP" localSheetId="5" hidden="1">{"CASH FLOW",#N/A,FALSE,"A"}</definedName>
    <definedName name="TECh_WRTUP" hidden="1">{"CASH FLOW",#N/A,FALSE,"A"}</definedName>
    <definedName name="Tem" localSheetId="5" hidden="1">{#N/A,#N/A,FALSE,"Pharm";#N/A,#N/A,FALSE,"WWCM"}</definedName>
    <definedName name="Tem" hidden="1">{#N/A,#N/A,FALSE,"Pharm";#N/A,#N/A,FALSE,"WWCM"}</definedName>
    <definedName name="temp" localSheetId="5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mp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mp1" localSheetId="5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mp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nor">#REF!</definedName>
    <definedName name="teq" localSheetId="5" hidden="1">{#N/A,#N/A,FALSE,"Pharm";#N/A,#N/A,FALSE,"WWCM"}</definedName>
    <definedName name="teq" hidden="1">{#N/A,#N/A,FALSE,"Pharm";#N/A,#N/A,FALSE,"WWCM"}</definedName>
    <definedName name="Tequin" localSheetId="5" hidden="1">{#N/A,#N/A,FALSE,"Pharm";#N/A,#N/A,FALSE,"WWCM"}</definedName>
    <definedName name="Tequin" hidden="1">{#N/A,#N/A,FALSE,"Pharm";#N/A,#N/A,FALSE,"WWCM"}</definedName>
    <definedName name="tequinol" localSheetId="5" hidden="1">{#N/A,#N/A,FALSE,"REPORT"}</definedName>
    <definedName name="tequinol" hidden="1">{#N/A,#N/A,FALSE,"REPORT"}</definedName>
    <definedName name="TeradeCreditorsMonthBudget">#REF!</definedName>
    <definedName name="TeradeCreditorsMonthDevToBud">#REF!</definedName>
    <definedName name="TeradeCreditorsMonthDevToLE">#REF!</definedName>
    <definedName name="TeradeCreditorsMonthLE">#REF!</definedName>
    <definedName name="TeradeCreditorsYearActual">#REF!</definedName>
    <definedName name="TeradeCreditorsYearBudget">#REF!</definedName>
    <definedName name="TeradeCreditorsYearDevToBud">#REF!</definedName>
    <definedName name="TeradeCreditorsYearDevToLY">#REF!</definedName>
    <definedName name="TeradeCreditorsYearLY">#REF!</definedName>
    <definedName name="Tes" localSheetId="5" hidden="1">{#N/A,#N/A,FALSE,"A BS";#N/A,#N/A,FALSE,"B Ratios";#N/A,#N/A,FALSE,"A P&amp;L";#N/A,#N/A,FALSE,"A SIG";#N/A,#N/A,FALSE,"B Verif";#N/A,#N/A,FALSE,"B Verif LEADS";#N/A,#N/A,FALSE,"C";#N/A,#N/A,FALSE,"D";#N/A,#N/A,FALSE,"E";#N/A,#N/A,FALSE,"F";#N/A,#N/A,FALSE,"G";#N/A,#N/A,FALSE,"H";#N/A,#N/A,FALSE,"I";#N/A,#N/A,FALSE,"K";#N/A,#N/A,FALSE,"L";#N/A,#N/A,FALSE,"M";#N/A,#N/A,FALSE,"N";#N/A,#N/A,FALSE,"O";#N/A,#N/A,FALSE,"P";#N/A,#N/A,FALSE,"R";#N/A,#N/A,FALSE,"S";#N/A,#N/A,FALSE,"T"}</definedName>
    <definedName name="Tes" hidden="1">{#N/A,#N/A,FALSE,"A BS";#N/A,#N/A,FALSE,"B Ratios";#N/A,#N/A,FALSE,"A P&amp;L";#N/A,#N/A,FALSE,"A SIG";#N/A,#N/A,FALSE,"B Verif";#N/A,#N/A,FALSE,"B Verif LEADS";#N/A,#N/A,FALSE,"C";#N/A,#N/A,FALSE,"D";#N/A,#N/A,FALSE,"E";#N/A,#N/A,FALSE,"F";#N/A,#N/A,FALSE,"G";#N/A,#N/A,FALSE,"H";#N/A,#N/A,FALSE,"I";#N/A,#N/A,FALSE,"K";#N/A,#N/A,FALSE,"L";#N/A,#N/A,FALSE,"M";#N/A,#N/A,FALSE,"N";#N/A,#N/A,FALSE,"O";#N/A,#N/A,FALSE,"P";#N/A,#N/A,FALSE,"R";#N/A,#N/A,FALSE,"S";#N/A,#N/A,FALSE,"T"}</definedName>
    <definedName name="test" localSheetId="5" hidden="1">{#N/A,#N/A,TRUE,"Facility-Input";#N/A,#N/A,TRUE,"Graphs";#N/A,#N/A,TRUE,"TOTAL"}</definedName>
    <definedName name="test" hidden="1">{#N/A,#N/A,TRUE,"Facility-Input";#N/A,#N/A,TRUE,"Graphs";#N/A,#N/A,TRUE,"TOTAL"}</definedName>
    <definedName name="test_1" localSheetId="5" hidden="1">{#N/A,#N/A,FALSE,"A BS";#N/A,#N/A,FALSE,"B Ratios";#N/A,#N/A,FALSE,"A P&amp;L";#N/A,#N/A,FALSE,"A SIG";#N/A,#N/A,FALSE,"B Verif";#N/A,#N/A,FALSE,"B Verif LEADS";#N/A,#N/A,FALSE,"C";#N/A,#N/A,FALSE,"D";#N/A,#N/A,FALSE,"E";#N/A,#N/A,FALSE,"F";#N/A,#N/A,FALSE,"G";#N/A,#N/A,FALSE,"H";#N/A,#N/A,FALSE,"I";#N/A,#N/A,FALSE,"K";#N/A,#N/A,FALSE,"L";#N/A,#N/A,FALSE,"M";#N/A,#N/A,FALSE,"N";#N/A,#N/A,FALSE,"O";#N/A,#N/A,FALSE,"P";#N/A,#N/A,FALSE,"R";#N/A,#N/A,FALSE,"S";#N/A,#N/A,FALSE,"T"}</definedName>
    <definedName name="test_1" hidden="1">{#N/A,#N/A,FALSE,"A BS";#N/A,#N/A,FALSE,"B Ratios";#N/A,#N/A,FALSE,"A P&amp;L";#N/A,#N/A,FALSE,"A SIG";#N/A,#N/A,FALSE,"B Verif";#N/A,#N/A,FALSE,"B Verif LEADS";#N/A,#N/A,FALSE,"C";#N/A,#N/A,FALSE,"D";#N/A,#N/A,FALSE,"E";#N/A,#N/A,FALSE,"F";#N/A,#N/A,FALSE,"G";#N/A,#N/A,FALSE,"H";#N/A,#N/A,FALSE,"I";#N/A,#N/A,FALSE,"K";#N/A,#N/A,FALSE,"L";#N/A,#N/A,FALSE,"M";#N/A,#N/A,FALSE,"N";#N/A,#N/A,FALSE,"O";#N/A,#N/A,FALSE,"P";#N/A,#N/A,FALSE,"R";#N/A,#N/A,FALSE,"S";#N/A,#N/A,FALSE,"T"}</definedName>
    <definedName name="TestAdd">"Test RefersTo1"</definedName>
    <definedName name="teste" localSheetId="5" hidden="1">{#N/A,#N/A,FALSE,"Pharm";#N/A,#N/A,FALSE,"WWCM"}</definedName>
    <definedName name="teste" hidden="1">{#N/A,#N/A,FALSE,"Pharm";#N/A,#N/A,FALSE,"WWCM"}</definedName>
    <definedName name="tete" localSheetId="5" hidden="1">{#N/A,#N/A,FALSE,"Calc";#N/A,#N/A,FALSE,"Sensitivity";#N/A,#N/A,FALSE,"LT Earn.Dil.";#N/A,#N/A,FALSE,"Dil. AVP"}</definedName>
    <definedName name="tete" hidden="1">{#N/A,#N/A,FALSE,"Calc";#N/A,#N/A,FALSE,"Sensitivity";#N/A,#N/A,FALSE,"LT Earn.Dil.";#N/A,#N/A,FALSE,"Dil. AVP"}</definedName>
    <definedName name="tetretr" localSheetId="5" hidden="1">{#N/A,#N/A,FALSE,"QC REVIEW"}</definedName>
    <definedName name="tetretr" hidden="1">{#N/A,#N/A,FALSE,"QC REVIEW"}</definedName>
    <definedName name="tetrte" localSheetId="5" hidden="1">{#N/A,#N/A,FALSE,"QC REVIEW"}</definedName>
    <definedName name="tetrte" hidden="1">{#N/A,#N/A,FALSE,"QC REVIEW"}</definedName>
    <definedName name="text1" localSheetId="5" hidden="1">{"'Sheet1'!$L$16"}</definedName>
    <definedName name="text1" hidden="1">{"'Sheet1'!$L$16"}</definedName>
    <definedName name="TextRefCopyRangeCount" hidden="1">4</definedName>
    <definedName name="TextRefCopyRangeCount_1" hidden="1">12</definedName>
    <definedName name="TextRefCopyRangeCount_1_1" hidden="1">2</definedName>
    <definedName name="tft" localSheetId="5" hidden="1">{#N/A,#N/A,TRUE,"constb"}</definedName>
    <definedName name="tft" hidden="1">{#N/A,#N/A,TRUE,"constb"}</definedName>
    <definedName name="TGHG" localSheetId="5" hidden="1">{#N/A,#N/A,FALSE,"SUMMARY";#N/A,#N/A,FALSE,"SUMMARY"}</definedName>
    <definedName name="TGHG" hidden="1">{#N/A,#N/A,FALSE,"SUMMARY";#N/A,#N/A,FALSE,"SUMMARY"}</definedName>
    <definedName name="TGTFGF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TGTFGF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Th">1/1000</definedName>
    <definedName name="thi" localSheetId="5" hidden="1">{"'Leading KPI'!$A$1:$P$33","'Leading KPI'!$A$1:$P$33"}</definedName>
    <definedName name="thi" hidden="1">{"'Leading KPI'!$A$1:$P$33","'Leading KPI'!$A$1:$P$33"}</definedName>
    <definedName name="THNEN" localSheetId="5" hidden="1">{#N/A,#N/A,FALSE,"Tabl. FB300";#N/A,#N/A,FALSE,"Tabl. FB350";#N/A,#N/A,FALSE,"Tabl. FB400";#N/A,#N/A,FALSE,"Tabl. FB500";#N/A,#N/A,FALSE,"Tabl. FS090"}</definedName>
    <definedName name="THNEN" hidden="1">{#N/A,#N/A,FALSE,"Tabl. FB300";#N/A,#N/A,FALSE,"Tabl. FB350";#N/A,#N/A,FALSE,"Tabl. FB400";#N/A,#N/A,FALSE,"Tabl. FB500";#N/A,#N/A,FALSE,"Tabl. FS090"}</definedName>
    <definedName name="THOUSAND">1000</definedName>
    <definedName name="thth" localSheetId="5" hidden="1">{#N/A,#N/A,FALSE,"Calc";#N/A,#N/A,FALSE,"Sensitivity";#N/A,#N/A,FALSE,"LT Earn.Dil.";#N/A,#N/A,FALSE,"Dil. AVP"}</definedName>
    <definedName name="thth" hidden="1">{#N/A,#N/A,FALSE,"Calc";#N/A,#N/A,FALSE,"Sensitivity";#N/A,#N/A,FALSE,"LT Earn.Dil.";#N/A,#N/A,FALSE,"Dil. AVP"}</definedName>
    <definedName name="thue">6</definedName>
    <definedName name="tisco3" localSheetId="5" hidden="1">{#N/A,#N/A,FALSE,"Status of Projects";#N/A,#N/A,FALSE,"CEA-TEC";#N/A,#N/A,FALSE,"U-Constr.";#N/A,#N/A,FALSE,"summary";#N/A,#N/A,FALSE,"PPP-3 yrs"}</definedName>
    <definedName name="tisco3" hidden="1">{#N/A,#N/A,FALSE,"Status of Projects";#N/A,#N/A,FALSE,"CEA-TEC";#N/A,#N/A,FALSE,"U-Constr.";#N/A,#N/A,FALSE,"summary";#N/A,#N/A,FALSE,"PPP-3 yrs"}</definedName>
    <definedName name="TLC" localSheetId="5" hidden="1">{#N/A,#N/A,FALSE,"QC REVIEW"}</definedName>
    <definedName name="TLC" hidden="1">{#N/A,#N/A,FALSE,"QC REVIEW"}</definedName>
    <definedName name="TLG" localSheetId="5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TLG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TM1REBUILDOPTION">1</definedName>
    <definedName name="tmkk_control" localSheetId="5" hidden="1">{"'August 2000'!$A$1:$J$101"}</definedName>
    <definedName name="tmkk_control" hidden="1">{"'August 2000'!$A$1:$J$101"}</definedName>
    <definedName name="TML_control" localSheetId="5" hidden="1">{"'August 2000'!$A$1:$J$101"}</definedName>
    <definedName name="TML_control" hidden="1">{"'August 2000'!$A$1:$J$101"}</definedName>
    <definedName name="TOPFBTDEC0506" localSheetId="5" hidden="1">{#N/A,#N/A,FALSE,"PMTABB";#N/A,#N/A,FALSE,"PMTABB"}</definedName>
    <definedName name="TOPFBTDEC0506" hidden="1">{#N/A,#N/A,FALSE,"PMTABB";#N/A,#N/A,FALSE,"PMTABB"}</definedName>
    <definedName name="TopRankDefaultMaxChange" hidden="1">0.1</definedName>
    <definedName name="TopRankDefaultMinChange" hidden="1">-0.1</definedName>
    <definedName name="TopRankDefaultMultiGroupSize" hidden="1">2</definedName>
    <definedName name="TopRankDefaultMultiStepsPerInput" hidden="1">2</definedName>
    <definedName name="TopRankDefaultRangeType" hidden="1">0</definedName>
    <definedName name="TopRankDefaultStepsPerInput" hidden="1">5</definedName>
    <definedName name="TopRankDetailByInputReport" hidden="1">FALSE</definedName>
    <definedName name="TopRankMaxInputsPerGraph" hidden="1">10</definedName>
    <definedName name="TopRankMultiWayReport" hidden="1">FALSE</definedName>
    <definedName name="TopRankNumberOfRuns" hidden="1">1</definedName>
    <definedName name="TopRankOnlyInputsOverThreshold" hidden="1">TRUE</definedName>
    <definedName name="TopRankOnlyTopRanking" hidden="1">TRUE</definedName>
    <definedName name="TopRankOutputDetailReport" hidden="1">FALSE</definedName>
    <definedName name="TopRankOutputsAsPercentChange" hidden="1">FALSE</definedName>
    <definedName name="TopRankOverwriteExisting" hidden="1">FALSE</definedName>
    <definedName name="TopRankPauseOnError" hidden="1">FALSE</definedName>
    <definedName name="TopRankPerformPrecedentScanAddOutput" hidden="1">FALSE</definedName>
    <definedName name="TopRankPerformPrecedentScanAtStart" hidden="1">TRUE</definedName>
    <definedName name="TopRankPrecedentScanType" hidden="1">1</definedName>
    <definedName name="TopRankReportAllOutputCells" hidden="1">TRUE</definedName>
    <definedName name="TopRankReportsInExistingWorkbook" hidden="1">FALSE</definedName>
    <definedName name="TopRankReportsInExistingWorkbookName" hidden="1">"Active Workbook"</definedName>
    <definedName name="TopRankReportsInNewWorkbook" hidden="1">TRUE</definedName>
    <definedName name="TopRankSensitivityGraphs" hidden="1">FALSE</definedName>
    <definedName name="TopRankSingleWorkbookAllResults" hidden="1">FALSE</definedName>
    <definedName name="TopRankSpiderGraphs" hidden="1">TRUE</definedName>
    <definedName name="TopRankTornadoGraphs" hidden="1">TRUE</definedName>
    <definedName name="TopRankUpdateDisplay" hidden="1">FALSE</definedName>
    <definedName name="Total" localSheetId="5" hidden="1">{#N/A,#N/A,TRUE,"SCH99";#N/A,#N/A,TRUE,"BS99";"Groupings",#N/A,TRUE,"GROUP_99 ";"Groupings-Comparitive",#N/A,TRUE,"GROUP_99 ";#N/A,#N/A,TRUE,"SCH98_E";#N/A,#N/A,TRUE,"ASSET_99 "}</definedName>
    <definedName name="Total" hidden="1">{#N/A,#N/A,TRUE,"SCH99";#N/A,#N/A,TRUE,"BS99";"Groupings",#N/A,TRUE,"GROUP_99 ";"Groupings-Comparitive",#N/A,TRUE,"GROUP_99 ";#N/A,#N/A,TRUE,"SCH98_E";#N/A,#N/A,TRUE,"ASSET_99 "}</definedName>
    <definedName name="Total_income_rounded_off_as_per_section_288A_of_the_Act">"main_2"</definedName>
    <definedName name="Total_payments">#REF!*#REF!</definedName>
    <definedName name="TotalAssetsMonthLE">#REF!</definedName>
    <definedName name="TotalAssetsYearBudget">#REF!</definedName>
    <definedName name="TotalAssetsYearDevToBud">#REF!</definedName>
    <definedName name="TotalAssetsYearDevToLY">#REF!</definedName>
    <definedName name="TotalAssetsYearLY">#REF!</definedName>
    <definedName name="toy" localSheetId="5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toy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tr" localSheetId="5" hidden="1">{#N/A,#N/A,FALSE,"QC REVIEW"}</definedName>
    <definedName name="tr" hidden="1">{#N/A,#N/A,FALSE,"QC REVIEW"}</definedName>
    <definedName name="TradeDebtorsMonthLE">#REF!</definedName>
    <definedName name="TradeDebtorsYearDevTOLY">#REF!</definedName>
    <definedName name="TradeDebtorsYearLY">#REF!</definedName>
    <definedName name="treeList" hidden="1">"00000000000000000000000000000000000000000000000000000000000000000000000000000000000000000000000000000000000000000000000000000000000000000000000000000000000000000000000000000000000000000000000000000000"</definedName>
    <definedName name="trout" localSheetId="5" hidden="1">{#N/A,#N/A,FALSE,"A BS";#N/A,#N/A,FALSE,"B Ratios";#N/A,#N/A,FALSE,"A P&amp;L";#N/A,#N/A,FALSE,"A SIG";#N/A,#N/A,FALSE,"B Verif";#N/A,#N/A,FALSE,"B Verif LEADS";#N/A,#N/A,FALSE,"C";#N/A,#N/A,FALSE,"D";#N/A,#N/A,FALSE,"E";#N/A,#N/A,FALSE,"F";#N/A,#N/A,FALSE,"G";#N/A,#N/A,FALSE,"H";#N/A,#N/A,FALSE,"I";#N/A,#N/A,FALSE,"K";#N/A,#N/A,FALSE,"L";#N/A,#N/A,FALSE,"M";#N/A,#N/A,FALSE,"N";#N/A,#N/A,FALSE,"O";#N/A,#N/A,FALSE,"P";#N/A,#N/A,FALSE,"R";#N/A,#N/A,FALSE,"S";#N/A,#N/A,FALSE,"T"}</definedName>
    <definedName name="trout" hidden="1">{#N/A,#N/A,FALSE,"A BS";#N/A,#N/A,FALSE,"B Ratios";#N/A,#N/A,FALSE,"A P&amp;L";#N/A,#N/A,FALSE,"A SIG";#N/A,#N/A,FALSE,"B Verif";#N/A,#N/A,FALSE,"B Verif LEADS";#N/A,#N/A,FALSE,"C";#N/A,#N/A,FALSE,"D";#N/A,#N/A,FALSE,"E";#N/A,#N/A,FALSE,"F";#N/A,#N/A,FALSE,"G";#N/A,#N/A,FALSE,"H";#N/A,#N/A,FALSE,"I";#N/A,#N/A,FALSE,"K";#N/A,#N/A,FALSE,"L";#N/A,#N/A,FALSE,"M";#N/A,#N/A,FALSE,"N";#N/A,#N/A,FALSE,"O";#N/A,#N/A,FALSE,"P";#N/A,#N/A,FALSE,"R";#N/A,#N/A,FALSE,"S";#N/A,#N/A,FALSE,"T"}</definedName>
    <definedName name="tryeuyit" localSheetId="5" hidden="1">{#N/A,#N/A,FALSE,"Pharm";#N/A,#N/A,FALSE,"WWCM"}</definedName>
    <definedName name="tryeuyit" hidden="1">{#N/A,#N/A,FALSE,"Pharm";#N/A,#N/A,FALSE,"WWCM"}</definedName>
    <definedName name="tryry" localSheetId="5" hidden="1">{#N/A,#N/A,FALSE,"QC REVIEW"}</definedName>
    <definedName name="tryry" hidden="1">{#N/A,#N/A,FALSE,"QC REVIEW"}</definedName>
    <definedName name="tt">IF(#REF!,#REF!+#REF!,#REF!)</definedName>
    <definedName name="TT_1" localSheetId="5" hidden="1">{#N/A,#N/A,FALSE,"Tabl. FB300";#N/A,#N/A,FALSE,"Tabl. FB350";#N/A,#N/A,FALSE,"Tabl. FB400";#N/A,#N/A,FALSE,"Tabl. FB500";#N/A,#N/A,FALSE,"Tabl. FS090"}</definedName>
    <definedName name="TT_1" hidden="1">{#N/A,#N/A,FALSE,"Tabl. FB300";#N/A,#N/A,FALSE,"Tabl. FB350";#N/A,#N/A,FALSE,"Tabl. FB400";#N/A,#N/A,FALSE,"Tabl. FB500";#N/A,#N/A,FALSE,"Tabl. FS090"}</definedName>
    <definedName name="TTT" localSheetId="5" hidden="1">{#N/A,#N/A,FALSE,"Staffnos &amp; cost"}</definedName>
    <definedName name="TTT" hidden="1">{#N/A,#N/A,FALSE,"Staffnos &amp; cost"}</definedName>
    <definedName name="ttthtr" localSheetId="5" hidden="1">{#N/A,#N/A,FALSE,"TOWNSHIP"}</definedName>
    <definedName name="ttthtr" hidden="1">{#N/A,#N/A,FALSE,"TOWNSHIP"}</definedName>
    <definedName name="ttttt" localSheetId="5" hidden="1">{0,0,0,0}</definedName>
    <definedName name="ttttt" hidden="1">{0,0,0,0}</definedName>
    <definedName name="tttttt" localSheetId="5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tttttt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tu" localSheetId="5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tu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twertert" localSheetId="5" hidden="1">{#N/A,#N/A,FALSE,"COMP"}</definedName>
    <definedName name="twertert" hidden="1">{#N/A,#N/A,FALSE,"COMP"}</definedName>
    <definedName name="ty" localSheetId="5" hidden="1">{#N/A,#N/A,FALSE,"QC REVIEW"}</definedName>
    <definedName name="ty" hidden="1">{#N/A,#N/A,FALSE,"QC REVIEW"}</definedName>
    <definedName name="tyff" localSheetId="5" hidden="1">{#N/A,#N/A,FALSE,"PGW"}</definedName>
    <definedName name="tyff" hidden="1">{#N/A,#N/A,FALSE,"PGW"}</definedName>
    <definedName name="tyr" localSheetId="5" hidden="1">{#N/A,#N/A,FALSE,"QC REVIEW"}</definedName>
    <definedName name="tyr" hidden="1">{#N/A,#N/A,FALSE,"QC REVIEW"}</definedName>
    <definedName name="tyryru" localSheetId="5" hidden="1">{#N/A,#N/A,FALSE,"QC REVIEW"}</definedName>
    <definedName name="tyryru" hidden="1">{#N/A,#N/A,FALSE,"QC REVIEW"}</definedName>
    <definedName name="tytrrty" localSheetId="5" hidden="1">{#N/A,#N/A,FALSE,"QC REVIEW"}</definedName>
    <definedName name="tytrrty" hidden="1">{#N/A,#N/A,FALSE,"QC REVIEW"}</definedName>
    <definedName name="tyutytyi" localSheetId="5" hidden="1">{#N/A,#N/A,FALSE,"Pharm";#N/A,#N/A,FALSE,"WWCM"}</definedName>
    <definedName name="tyutytyi" hidden="1">{#N/A,#N/A,FALSE,"Pharm";#N/A,#N/A,FALSE,"WWCM"}</definedName>
    <definedName name="tyyufkjkhjd" localSheetId="5" hidden="1">{#N/A,#N/A,FALSE,"Pharm";#N/A,#N/A,FALSE,"WWCM"}</definedName>
    <definedName name="tyyufkjkhjd" hidden="1">{#N/A,#N/A,FALSE,"Pharm";#N/A,#N/A,FALSE,"WWCM"}</definedName>
    <definedName name="Ue">520000</definedName>
    <definedName name="UHJ" localSheetId="5" hidden="1">{#N/A,#N/A,FALSE,"Tabl. FB300";#N/A,#N/A,FALSE,"Tabl. FB350";#N/A,#N/A,FALSE,"Tabl. FB400";#N/A,#N/A,FALSE,"Tabl. FB500";#N/A,#N/A,FALSE,"Tabl. FS090"}</definedName>
    <definedName name="UHJ" hidden="1">{#N/A,#N/A,FALSE,"Tabl. FB300";#N/A,#N/A,FALSE,"Tabl. FB350";#N/A,#N/A,FALSE,"Tabl. FB400";#N/A,#N/A,FALSE,"Tabl. FB500";#N/A,#N/A,FALSE,"Tabl. FS090"}</definedName>
    <definedName name="uio" localSheetId="5" hidden="1">{"mgmt forecast",#N/A,FALSE,"Mgmt Forecast";"dcf table",#N/A,FALSE,"Mgmt Forecast";"sensitivity",#N/A,FALSE,"Mgmt Forecast";"table inputs",#N/A,FALSE,"Mgmt Forecast";"calculations",#N/A,FALSE,"Mgmt Forecast"}</definedName>
    <definedName name="uio" hidden="1">{"mgmt forecast",#N/A,FALSE,"Mgmt Forecast";"dcf table",#N/A,FALSE,"Mgmt Forecast";"sensitivity",#N/A,FALSE,"Mgmt Forecast";"table inputs",#N/A,FALSE,"Mgmt Forecast";"calculations",#N/A,FALSE,"Mgmt Forecast"}</definedName>
    <definedName name="uioui" localSheetId="5" hidden="1">{#N/A,#N/A,FALSE,"COMP"}</definedName>
    <definedName name="uioui" hidden="1">{#N/A,#N/A,FALSE,"COMP"}</definedName>
    <definedName name="uiui" localSheetId="5" hidden="1">{#N/A,#N/A,FALSE,"COMP"}</definedName>
    <definedName name="uiui" hidden="1">{#N/A,#N/A,FALSE,"COMP"}</definedName>
    <definedName name="uiy." localSheetId="5" hidden="1">{#N/A,#N/A,FALSE,"Rig Payroll Register"}</definedName>
    <definedName name="uiy." hidden="1">{#N/A,#N/A,FALSE,"Rig Payroll Register"}</definedName>
    <definedName name="uiy._1" localSheetId="5" hidden="1">{#N/A,#N/A,FALSE,"Rig Payroll Register"}</definedName>
    <definedName name="uiy._1" hidden="1">{#N/A,#N/A,FALSE,"Rig Payroll Register"}</definedName>
    <definedName name="uiy._2" localSheetId="5" hidden="1">{#N/A,#N/A,FALSE,"Rig Payroll Register"}</definedName>
    <definedName name="uiy._2" hidden="1">{#N/A,#N/A,FALSE,"Rig Payroll Register"}</definedName>
    <definedName name="uiy._3" localSheetId="5" hidden="1">{#N/A,#N/A,FALSE,"Rig Payroll Register"}</definedName>
    <definedName name="uiy._3" hidden="1">{#N/A,#N/A,FALSE,"Rig Payroll Register"}</definedName>
    <definedName name="uiyg" localSheetId="5" hidden="1">{#N/A,#N/A,FALSE,"COMP"}</definedName>
    <definedName name="uiyg" hidden="1">{#N/A,#N/A,FALSE,"COMP"}</definedName>
    <definedName name="UNABSDEPR">#REF!</definedName>
    <definedName name="und" localSheetId="5">{0;0;0;0;1;1;0;0;0.6;0.3;2;FALSE;FALSE;FALSE;FALSE;FALSE;#N/A;1;100;#N/A;#N/A;"";""}</definedName>
    <definedName name="und">{0;0;0;0;1;1;0;0;0.6;0.3;2;FALSE;FALSE;FALSE;FALSE;FALSE;#N/A;1;100;#N/A;#N/A;"";""}</definedName>
    <definedName name="Unit" localSheetId="5" hidden="1">{#N/A,#N/A,FALSE,"Pharm";#N/A,#N/A,FALSE,"WWCM"}</definedName>
    <definedName name="Unit" hidden="1">{#N/A,#N/A,FALSE,"Pharm";#N/A,#N/A,FALSE,"WWCM"}</definedName>
    <definedName name="UPdated" localSheetId="5" hidden="1">{#N/A,#N/A,TRUE,"TOTALS";#N/A,#N/A,TRUE,"ROUTES"}</definedName>
    <definedName name="UPdated" hidden="1">{#N/A,#N/A,TRUE,"TOTALS";#N/A,#N/A,TRUE,"ROUTES"}</definedName>
    <definedName name="USD">#REF!</definedName>
    <definedName name="usd_inr">#REF!</definedName>
    <definedName name="USD_INR_Depreciation">#REF!</definedName>
    <definedName name="utg" localSheetId="5" hidden="1">{#N/A,#N/A,FALSE,"Tabl. H1";#N/A,#N/A,FALSE,"Tabl. H2"}</definedName>
    <definedName name="utg" hidden="1">{#N/A,#N/A,FALSE,"Tabl. H1";#N/A,#N/A,FALSE,"Tabl. H2"}</definedName>
    <definedName name="UtilCap" hidden="1">#REF!,#REF!,#REF!,#REF!,#REF!,#REF!,#REF!,#REF!</definedName>
    <definedName name="UtilitiesCostYearLY">#REF!</definedName>
    <definedName name="UtilProd" hidden="1">#REF!,#REF!,#REF!,#REF!,#REF!,#REF!,#REF!,#REF!</definedName>
    <definedName name="uu" localSheetId="5" hidden="1">{#N/A,#N/A,FALSE,"QC REVIEW"}</definedName>
    <definedName name="uu" hidden="1">{#N/A,#N/A,FALSE,"QC REVIEW"}</definedName>
    <definedName name="UU_control" localSheetId="5" hidden="1">{"'August 2000'!$A$1:$J$101"}</definedName>
    <definedName name="UU_control" hidden="1">{"'August 2000'!$A$1:$J$101"}</definedName>
    <definedName name="UUJNN?JNJ" localSheetId="5" hidden="1">{#N/A,#N/A,FALSE,"Tabl. G1";#N/A,#N/A,FALSE,"Tabl. G2"}</definedName>
    <definedName name="UUJNN?JNJ" hidden="1">{#N/A,#N/A,FALSE,"Tabl. G1";#N/A,#N/A,FALSE,"Tabl. G2"}</definedName>
    <definedName name="uuo" localSheetId="5" hidden="1">{#N/A,#N/A,FALSE,"QC REVIEW"}</definedName>
    <definedName name="uuo" hidden="1">{#N/A,#N/A,FALSE,"QC REVIEW"}</definedName>
    <definedName name="UUYYYYYYYY" localSheetId="5" hidden="1">{#N/A,#N/A,FALSE,"Tabl. A1";#N/A,#N/A,FALSE,"Tabl. A1 b";#N/A,#N/A,FALSE,"Tabl. A2";#N/A,#N/A,FALSE,"Tabl. A2-1";#N/A,#N/A,FALSE,"Tabl. A2-2"}</definedName>
    <definedName name="UUYYYYYYYY" hidden="1">{#N/A,#N/A,FALSE,"Tabl. A1";#N/A,#N/A,FALSE,"Tabl. A1 b";#N/A,#N/A,FALSE,"Tabl. A2";#N/A,#N/A,FALSE,"Tabl. A2-1";#N/A,#N/A,FALSE,"Tabl. A2-2"}</definedName>
    <definedName name="uw_fee">#REF!</definedName>
    <definedName name="UYB" localSheetId="5" hidden="1">{#N/A,#N/A,FALSE,"Tabl. A1";#N/A,#N/A,FALSE,"Tabl. A1 b";#N/A,#N/A,FALSE,"Tabl. A2";#N/A,#N/A,FALSE,"Tabl. A2-1";#N/A,#N/A,FALSE,"Tabl. A2-2"}</definedName>
    <definedName name="UYB" hidden="1">{#N/A,#N/A,FALSE,"Tabl. A1";#N/A,#N/A,FALSE,"Tabl. A1 b";#N/A,#N/A,FALSE,"Tabl. A2";#N/A,#N/A,FALSE,"Tabl. A2-1";#N/A,#N/A,FALSE,"Tabl. A2-2"}</definedName>
    <definedName name="uytry" localSheetId="5" hidden="1">{"mgmt forecast",#N/A,FALSE,"Mgmt Forecast";"dcf table",#N/A,FALSE,"Mgmt Forecast";"sensitivity",#N/A,FALSE,"Mgmt Forecast";"table inputs",#N/A,FALSE,"Mgmt Forecast";"calculations",#N/A,FALSE,"Mgmt Forecast"}</definedName>
    <definedName name="uytry" hidden="1">{"mgmt forecast",#N/A,FALSE,"Mgmt Forecast";"dcf table",#N/A,FALSE,"Mgmt Forecast";"sensitivity",#N/A,FALSE,"Mgmt Forecast";"table inputs",#N/A,FALSE,"Mgmt Forecast";"calculations",#N/A,FALSE,"Mgmt Forecast"}</definedName>
    <definedName name="val" localSheetId="5" hidden="1">{#N/A,#N/A,FALSE,"Valuation Assumptions";#N/A,#N/A,FALSE,"Summary";#N/A,#N/A,FALSE,"DCF";#N/A,#N/A,FALSE,"Valuation";#N/A,#N/A,FALSE,"WACC";#N/A,#N/A,FALSE,"UBVH";#N/A,#N/A,FALSE,"Free Cash Flow"}</definedName>
    <definedName name="val" hidden="1">{#N/A,#N/A,FALSE,"Valuation Assumptions";#N/A,#N/A,FALSE,"Summary";#N/A,#N/A,FALSE,"DCF";#N/A,#N/A,FALSE,"Valuation";#N/A,#N/A,FALSE,"WACC";#N/A,#N/A,FALSE,"UBVH";#N/A,#N/A,FALSE,"Free Cash Flow"}</definedName>
    <definedName name="ValuationBenchmarks" localSheetId="5" hidden="1">{#N/A,#N/A,FALSE,"Sensitivity"}</definedName>
    <definedName name="ValuationBenchmarks" hidden="1">{#N/A,#N/A,FALSE,"Sensitivity"}</definedName>
    <definedName name="VBDE" localSheetId="5">{"AUDIT-MWOS WITH POS 7.11.98",#N/A,FALSE,"AUDIT-MWOS"}</definedName>
    <definedName name="VBDE">{"AUDIT-MWOS WITH POS 7.11.98",#N/A,FALSE,"AUDIT-MWOS"}</definedName>
    <definedName name="vear" localSheetId="5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vear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Vehicles" localSheetId="5">#REF!,#REF!,#REF!</definedName>
    <definedName name="Vehicles">#REF!,#REF!,#REF!</definedName>
    <definedName name="versionno">"1.0"</definedName>
    <definedName name="vfd" localSheetId="5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vfd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vg" localSheetId="5" hidden="1">{#N/A,#N/A,FALSE,"One Pager";#N/A,#N/A,FALSE,"Technical"}</definedName>
    <definedName name="vg" hidden="1">{#N/A,#N/A,FALSE,"One Pager";#N/A,#N/A,FALSE,"Technical"}</definedName>
    <definedName name="vineet" localSheetId="5" hidden="1">{#N/A,#N/A,FALSE,"Proj.Cost &amp; Means of Fin."}</definedName>
    <definedName name="vineet" hidden="1">{#N/A,#N/A,FALSE,"Proj.Cost &amp; Means of Fin."}</definedName>
    <definedName name="vinu" localSheetId="5" hidden="1">{#N/A,#N/A,FALSE,"COMICRO";#N/A,#N/A,FALSE,"BALSCH";#N/A,#N/A,FALSE,"GLASS";#N/A,#N/A,FALSE,"DEPRE";#N/A,#N/A,FALSE,"A&amp;MCUR";#N/A,#N/A,FALSE,"AGEANAlysis";#N/A,#N/A,FALSE,"CHECKS";#N/A,#N/A,FALSE,"CHECKS"}</definedName>
    <definedName name="vinu" hidden="1">{#N/A,#N/A,FALSE,"COMICRO";#N/A,#N/A,FALSE,"BALSCH";#N/A,#N/A,FALSE,"GLASS";#N/A,#N/A,FALSE,"DEPRE";#N/A,#N/A,FALSE,"A&amp;MCUR";#N/A,#N/A,FALSE,"AGEANAlysis";#N/A,#N/A,FALSE,"CHECKS";#N/A,#N/A,FALSE,"CHECKS"}</definedName>
    <definedName name="vish" localSheetId="5">{#N/A,#N/A,FALSE,"COMP"}</definedName>
    <definedName name="vish">{#N/A,#N/A,FALSE,"COMP"}</definedName>
    <definedName name="vishnu" localSheetId="5" hidden="1">{#N/A,#N/A,FALSE,"One Pager";#N/A,#N/A,FALSE,"Technical"}</definedName>
    <definedName name="vishnu" hidden="1">{#N/A,#N/A,FALSE,"One Pager";#N/A,#N/A,FALSE,"Technical"}</definedName>
    <definedName name="vk" localSheetId="5" hidden="1">{#N/A,#N/A,FALSE,"One Pager";#N/A,#N/A,FALSE,"Technical"}</definedName>
    <definedName name="vk" hidden="1">{#N/A,#N/A,FALSE,"One Pager";#N/A,#N/A,FALSE,"Technical"}</definedName>
    <definedName name="vo" localSheetId="5" hidden="1">{"consolidated",#N/A,FALSE,"Sheet1";"cms",#N/A,FALSE,"Sheet1";"fse",#N/A,FALSE,"Sheet1"}</definedName>
    <definedName name="vo" hidden="1">{"consolidated",#N/A,FALSE,"Sheet1";"cms",#N/A,FALSE,"Sheet1";"fse",#N/A,FALSE,"Sheet1"}</definedName>
    <definedName name="votl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votl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vrew" localSheetId="5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vrew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vrf" localSheetId="5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vrf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vrfae" localSheetId="5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vrfae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vrtfwe" localSheetId="5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vrtfwe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vsad" localSheetId="5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vsad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VSKR" localSheetId="5">{"REP1",#N/A,FALSE,"HSSA-LOG"}</definedName>
    <definedName name="VSKR">{"REP1",#N/A,FALSE,"HSSA-LOG"}</definedName>
    <definedName name="vss" localSheetId="5" hidden="1">{#N/A,#N/A,FALSE,"COMICRO";#N/A,#N/A,FALSE,"BALSCH";#N/A,#N/A,FALSE,"GLASS";#N/A,#N/A,FALSE,"DEPRE";#N/A,#N/A,FALSE,"A&amp;MCUR";#N/A,#N/A,FALSE,"AGEANAlysis";#N/A,#N/A,FALSE,"CHECKS";#N/A,#N/A,FALSE,"CHECKS"}</definedName>
    <definedName name="vss" hidden="1">{#N/A,#N/A,FALSE,"COMICRO";#N/A,#N/A,FALSE,"BALSCH";#N/A,#N/A,FALSE,"GLASS";#N/A,#N/A,FALSE,"DEPRE";#N/A,#N/A,FALSE,"A&amp;MCUR";#N/A,#N/A,FALSE,"AGEANAlysis";#N/A,#N/A,FALSE,"CHECKS";#N/A,#N/A,FALSE,"CHECKS"}</definedName>
    <definedName name="vty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vty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vv" localSheetId="5">{#N/A,#N/A,FALSE,"John TTL";#N/A,#N/A,FALSE,"BANKCARD ADM";#N/A,#N/A,FALSE,"BANKCARD MKT TTL";#N/A,#N/A,FALSE,"CARDPHONE CENTER";#N/A,#N/A,FALSE,"CCSI NEW APP";#N/A,#N/A,FALSE,"BANKCARD CREDIT";#N/A,#N/A,FALSE,"CCSI OPS";#N/A,#N/A,FALSE,"card other";#N/A,#N/A,FALSE,"co brand"}</definedName>
    <definedName name="vv">{#N/A,#N/A,FALSE,"John TTL";#N/A,#N/A,FALSE,"BANKCARD ADM";#N/A,#N/A,FALSE,"BANKCARD MKT TTL";#N/A,#N/A,FALSE,"CARDPHONE CENTER";#N/A,#N/A,FALSE,"CCSI NEW APP";#N/A,#N/A,FALSE,"BANKCARD CREDIT";#N/A,#N/A,FALSE,"CCSI OPS";#N/A,#N/A,FALSE,"card other";#N/A,#N/A,FALSE,"co brand"}</definedName>
    <definedName name="VVV" localSheetId="5">{"SCB BG EXT",#N/A,FALSE,"ADVANCEBG-EXT.D"}</definedName>
    <definedName name="VVV">{"SCB BG EXT",#N/A,FALSE,"ADVANCEBG-EXT.D"}</definedName>
    <definedName name="vvv.dd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vvv.dd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vvv.ss" localSheetId="5" hidden="1">{#N/A,#N/A,FALSE,"TOWNSHIP"}</definedName>
    <definedName name="vvv.ss" hidden="1">{#N/A,#N/A,FALSE,"TOWNSHIP"}</definedName>
    <definedName name="vvv.xxx" localSheetId="5" hidden="1">{#N/A,#N/A,FALSE,"SUMMARY";#N/A,#N/A,FALSE,"SUMMARY"}</definedName>
    <definedName name="vvv.xxx" hidden="1">{#N/A,#N/A,FALSE,"SUMMARY";#N/A,#N/A,FALSE,"SUMMARY"}</definedName>
    <definedName name="VVVV" localSheetId="5">{"REP1",#N/A,FALSE,"HSSA-LOG"}</definedName>
    <definedName name="VVVV">{"REP1",#N/A,FALSE,"HSSA-LOG"}</definedName>
    <definedName name="VVVVDV" localSheetId="5">{"SCB BG EXT",#N/A,FALSE,"ADVANCEBG-EXT.D"}</definedName>
    <definedName name="VVVVDV">{"SCB BG EXT",#N/A,FALSE,"ADVANCEBG-EXT.D"}</definedName>
    <definedName name="vwx" localSheetId="5" hidden="1">{#N/A,#N/A,FALSE,"Tabl. FB300";#N/A,#N/A,FALSE,"Tabl. FB350";#N/A,#N/A,FALSE,"Tabl. FB400";#N/A,#N/A,FALSE,"Tabl. FB500";#N/A,#N/A,FALSE,"Tabl. FS090"}</definedName>
    <definedName name="vwx" hidden="1">{#N/A,#N/A,FALSE,"Tabl. FB300";#N/A,#N/A,FALSE,"Tabl. FB350";#N/A,#N/A,FALSE,"Tabl. FB400";#N/A,#N/A,FALSE,"Tabl. FB500";#N/A,#N/A,FALSE,"Tabl. FS090"}</definedName>
    <definedName name="w.capi" localSheetId="5" hidden="1">{"'Int.-Cem.unit -SUMMARY'!$A$1:$J$25"}</definedName>
    <definedName name="w.capi" hidden="1">{"'Int.-Cem.unit -SUMMARY'!$A$1:$J$25"}</definedName>
    <definedName name="was" localSheetId="5" hidden="1">{#N/A,#N/A,FALSE,"Sales Graph";#N/A,#N/A,FALSE,"BUC Graph";#N/A,#N/A,FALSE,"P&amp;L - YTD"}</definedName>
    <definedName name="was" hidden="1">{#N/A,#N/A,FALSE,"Sales Graph";#N/A,#N/A,FALSE,"BUC Graph";#N/A,#N/A,FALSE,"P&amp;L - YTD"}</definedName>
    <definedName name="water_cons">#REF!</definedName>
    <definedName name="wb" localSheetId="5" hidden="1">{#N/A,#N/A,FALSE,"Pharm";#N/A,#N/A,FALSE,"WWCM"}</definedName>
    <definedName name="wb" hidden="1">{#N/A,#N/A,FALSE,"Pharm";#N/A,#N/A,FALSE,"WWCM"}</definedName>
    <definedName name="wc" localSheetId="5" hidden="1">{#N/A,#N/A,FALSE,"Pharm";#N/A,#N/A,FALSE,"WWCM"}</definedName>
    <definedName name="wc" hidden="1">{#N/A,#N/A,FALSE,"Pharm";#N/A,#N/A,FALSE,"WWCM"}</definedName>
    <definedName name="WC_INT">#REF!</definedName>
    <definedName name="WC_LOAN">#REF!</definedName>
    <definedName name="WC_RATIO">#REF!</definedName>
    <definedName name="WCInt_LM">#REF!</definedName>
    <definedName name="WCint_TM">#REF!</definedName>
    <definedName name="WD" localSheetId="5" hidden="1">{#N/A,#N/A,FALSE,"CIF APR'03-SEP'03 (2)"}</definedName>
    <definedName name="WD" hidden="1">{#N/A,#N/A,FALSE,"CIF APR'03-SEP'03 (2)"}</definedName>
    <definedName name="WDESAX" localSheetId="5" hidden="1">{#N/A,#N/A,FALSE,"SUMMARY";#N/A,#N/A,FALSE,"SUMMARY"}</definedName>
    <definedName name="WDESAX" hidden="1">{#N/A,#N/A,FALSE,"SUMMARY";#N/A,#N/A,FALSE,"SUMMARY"}</definedName>
    <definedName name="wdqwd" localSheetId="5" hidden="1">{"Schedule_1C",#N/A,FALSE,"I-C"}</definedName>
    <definedName name="wdqwd" hidden="1">{"Schedule_1C",#N/A,FALSE,"I-C"}</definedName>
    <definedName name="WDSX" localSheetId="5" hidden="1">{#N/A,#N/A,FALSE,"PGW"}</definedName>
    <definedName name="WDSX" hidden="1">{#N/A,#N/A,FALSE,"PGW"}</definedName>
    <definedName name="WDWD" localSheetId="5" hidden="1">{#N/A,#N/A,FALSE,"PGW"}</definedName>
    <definedName name="WDWD" hidden="1">{#N/A,#N/A,FALSE,"PGW"}</definedName>
    <definedName name="we" localSheetId="5" hidden="1">{#N/A,#N/A,FALSE,"Pharm";#N/A,#N/A,FALSE,"WWCM"}</definedName>
    <definedName name="we" hidden="1">{#N/A,#N/A,FALSE,"Pharm";#N/A,#N/A,FALSE,"WWCM"}</definedName>
    <definedName name="wed" localSheetId="5" hidden="1">{"orixcsc",#N/A,FALSE,"ORIX CSC";"orixcsc2",#N/A,FALSE,"ORIX CSC"}</definedName>
    <definedName name="wed" hidden="1">{"orixcsc",#N/A,FALSE,"ORIX CSC";"orixcsc2",#N/A,FALSE,"ORIX CSC"}</definedName>
    <definedName name="WEDQWDQ" localSheetId="5" hidden="1">{"FORNDV",#N/A,FALSE,"Sheet1"}</definedName>
    <definedName name="WEDQWDQ" hidden="1">{"FORNDV",#N/A,FALSE,"Sheet1"}</definedName>
    <definedName name="WEDWQDX" localSheetId="5" hidden="1">{#N/A,#N/A,FALSE,"OSBL"}</definedName>
    <definedName name="WEDWQDX" hidden="1">{#N/A,#N/A,FALSE,"OSBL"}</definedName>
    <definedName name="weq" localSheetId="5" hidden="1">{#N/A,#N/A,FALSE,"QC REVIEW"}</definedName>
    <definedName name="weq" hidden="1">{#N/A,#N/A,FALSE,"QC REVIEW"}</definedName>
    <definedName name="wer" localSheetId="5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er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eraw" localSheetId="5" hidden="1">{"mgmt forecast",#N/A,FALSE,"Mgmt Forecast";"dcf table",#N/A,FALSE,"Mgmt Forecast";"sensitivity",#N/A,FALSE,"Mgmt Forecast";"table inputs",#N/A,FALSE,"Mgmt Forecast";"calculations",#N/A,FALSE,"Mgmt Forecast"}</definedName>
    <definedName name="weraw" hidden="1">{"mgmt forecast",#N/A,FALSE,"Mgmt Forecast";"dcf table",#N/A,FALSE,"Mgmt Forecast";"sensitivity",#N/A,FALSE,"Mgmt Forecast";"table inputs",#N/A,FALSE,"Mgmt Forecast";"calculations",#N/A,FALSE,"Mgmt Forecast"}</definedName>
    <definedName name="were" localSheetId="5" hidden="1">{"mgmt forecast",#N/A,FALSE,"Mgmt Forecast";"dcf table",#N/A,FALSE,"Mgmt Forecast";"sensitivity",#N/A,FALSE,"Mgmt Forecast";"table inputs",#N/A,FALSE,"Mgmt Forecast";"calculations",#N/A,FALSE,"Mgmt Forecast"}</definedName>
    <definedName name="were" hidden="1">{"mgmt forecast",#N/A,FALSE,"Mgmt Forecast";"dcf table",#N/A,FALSE,"Mgmt Forecast";"sensitivity",#N/A,FALSE,"Mgmt Forecast";"table inputs",#N/A,FALSE,"Mgmt Forecast";"calculations",#N/A,FALSE,"Mgmt Forecast"}</definedName>
    <definedName name="werfwe" localSheetId="5" hidden="1">{#N/A,#N/A,FALSE,"COMP"}</definedName>
    <definedName name="werfwe" hidden="1">{#N/A,#N/A,FALSE,"COMP"}</definedName>
    <definedName name="werr" localSheetId="5">{"'Changes Log'!$A$1:$F$25"}</definedName>
    <definedName name="werr">{"'Changes Log'!$A$1:$F$25"}</definedName>
    <definedName name="werrr" localSheetId="5" hidden="1">{#N/A,#N/A,FALSE,"Pharm";#N/A,#N/A,FALSE,"WWCM"}</definedName>
    <definedName name="werrr" hidden="1">{#N/A,#N/A,FALSE,"Pharm";#N/A,#N/A,FALSE,"WWCM"}</definedName>
    <definedName name="werwe" localSheetId="5" hidden="1">{#N/A,#N/A,FALSE,"COMP"}</definedName>
    <definedName name="werwe" hidden="1">{#N/A,#N/A,FALSE,"COMP"}</definedName>
    <definedName name="WF" localSheetId="5">{0;0;0;0;1;1;0;0;0.6;0.3;2;FALSE;FALSE;FALSE;FALSE;FALSE;#N/A;1;100;#N/A;#N/A;"";""}</definedName>
    <definedName name="WF">{0;0;0;0;1;1;0;0;0.6;0.3;2;FALSE;FALSE;FALSE;FALSE;FALSE;#N/A;1;100;#N/A;#N/A;"";""}</definedName>
    <definedName name="wfn" localSheetId="5" hidden="1">{#N/A,#N/A,TRUE,"Financials";#N/A,#N/A,TRUE,"Operating Statistics";#N/A,#N/A,TRUE,"Capex &amp; Depreciation";#N/A,#N/A,TRUE,"Debt"}</definedName>
    <definedName name="wfn" hidden="1">{#N/A,#N/A,TRUE,"Financials";#N/A,#N/A,TRUE,"Operating Statistics";#N/A,#N/A,TRUE,"Capex &amp; Depreciation";#N/A,#N/A,TRUE,"Debt"}</definedName>
    <definedName name="wgbwt" localSheetId="5" hidden="1">{#N/A,#N/A,FALSE,"ISBL"}</definedName>
    <definedName name="wgbwt" hidden="1">{#N/A,#N/A,FALSE,"ISBL"}</definedName>
    <definedName name="whi" localSheetId="5" hidden="1">{"Drawing&amp;Homo.result",#N/A,FALSE,"Greco Hom. and BOM"}</definedName>
    <definedName name="whi" hidden="1">{"Drawing&amp;Homo.result",#N/A,FALSE,"Greco Hom. and BOM"}</definedName>
    <definedName name="WHT_INT">#REF!</definedName>
    <definedName name="windows" localSheetId="5" hidden="1">{#N/A,#N/A,TRUE,"客服本部(業)";#N/A,#N/A,TRUE,"客-部辦(業)";#N/A,#N/A,TRUE,"客-專案(業)";#N/A,#N/A,TRUE,"客-支援(業)";#N/A,#N/A,TRUE,"客-專一(業)";#N/A,#N/A,TRUE,"客-專二(業)";#N/A,#N/A,TRUE,"客-專三(業)";#N/A,#N/A,TRUE,"客-專四(業)";#N/A,#N/A,TRUE,"客-專五(業)";#N/A,#N/A,TRUE,"客-專五(業)";#N/A,#N/A,TRUE,"客-專六(業)";#N/A,#N/A,TRUE,"客-專七(業)";#N/A,#N/A,TRUE,"客-系統處(業)"}</definedName>
    <definedName name="windows" hidden="1">{#N/A,#N/A,TRUE,"客服本部(業)";#N/A,#N/A,TRUE,"客-部辦(業)";#N/A,#N/A,TRUE,"客-專案(業)";#N/A,#N/A,TRUE,"客-支援(業)";#N/A,#N/A,TRUE,"客-專一(業)";#N/A,#N/A,TRUE,"客-專二(業)";#N/A,#N/A,TRUE,"客-專三(業)";#N/A,#N/A,TRUE,"客-專四(業)";#N/A,#N/A,TRUE,"客-專五(業)";#N/A,#N/A,TRUE,"客-專五(業)";#N/A,#N/A,TRUE,"客-專六(業)";#N/A,#N/A,TRUE,"客-專七(業)";#N/A,#N/A,TRUE,"客-系統處(業)"}</definedName>
    <definedName name="wng" localSheetId="5" hidden="1">{#N/A,#N/A,FALSE,"Aging Summary";#N/A,#N/A,FALSE,"Ratio Analysis";#N/A,#N/A,FALSE,"Test 120 Day Accts";#N/A,#N/A,FALSE,"Tickmarks"}</definedName>
    <definedName name="wng" hidden="1">{#N/A,#N/A,FALSE,"Aging Summary";#N/A,#N/A,FALSE,"Ratio Analysis";#N/A,#N/A,FALSE,"Test 120 Day Accts";#N/A,#N/A,FALSE,"Tickmarks"}</definedName>
    <definedName name="working" localSheetId="5" hidden="1">{#N/A,#N/A,FALSE,"REPORT"}</definedName>
    <definedName name="working" hidden="1">{#N/A,#N/A,FALSE,"REPORT"}</definedName>
    <definedName name="wqa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qa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qa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qa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qa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qa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qa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qa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QDAW" localSheetId="5" hidden="1">{#N/A,#N/A,FALSE,"ISBL"}</definedName>
    <definedName name="WQDAW" hidden="1">{#N/A,#N/A,FALSE,"ISBL"}</definedName>
    <definedName name="wqdqwdqwd" localSheetId="5" hidden="1">{#N/A,#N/A,FALSE,"Staffnos &amp; cost"}</definedName>
    <definedName name="wqdqwdqwd" hidden="1">{#N/A,#N/A,FALSE,"Staffnos &amp; cost"}</definedName>
    <definedName name="WQDSA" localSheetId="5" hidden="1">{#N/A,#N/A,FALSE,"PGW"}</definedName>
    <definedName name="WQDSA" hidden="1">{#N/A,#N/A,FALSE,"PGW"}</definedName>
    <definedName name="WQDWAX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WQDWAX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WQEFAS" localSheetId="5" hidden="1">{#N/A,#N/A,FALSE,"FREE"}</definedName>
    <definedName name="WQEFAS" hidden="1">{#N/A,#N/A,FALSE,"FREE"}</definedName>
    <definedName name="WQEQWEDQW" localSheetId="5" hidden="1">{"FORNDV",#N/A,FALSE,"Sheet1"}</definedName>
    <definedName name="WQEQWEDQW" hidden="1">{"FORNDV",#N/A,FALSE,"Sheet1"}</definedName>
    <definedName name="wr" localSheetId="5" hidden="1">{#N/A,#N/A,FALSE,"COMP"}</definedName>
    <definedName name="wr" hidden="1">{#N/A,#N/A,FALSE,"COMP"}</definedName>
    <definedName name="wr_1" localSheetId="5" hidden="1">{#N/A,#N/A,FALSE,"COMP"}</definedName>
    <definedName name="wr_1" hidden="1">{#N/A,#N/A,FALSE,"COMP"}</definedName>
    <definedName name="wr_2" localSheetId="5" hidden="1">{#N/A,#N/A,FALSE,"COMP"}</definedName>
    <definedName name="wr_2" hidden="1">{#N/A,#N/A,FALSE,"COMP"}</definedName>
    <definedName name="wrap_fee">#REF!</definedName>
    <definedName name="wrd" localSheetId="5" hidden="1">{#N/A,#N/A,FALSE,"INPUTS";#N/A,#N/A,FALSE,"PROFORMA BSHEET";#N/A,#N/A,FALSE,"COMBINED";#N/A,#N/A,FALSE,"HIGH YIELD";#N/A,#N/A,FALSE,"COMB_GRAPHS"}</definedName>
    <definedName name="wrd" hidden="1">{#N/A,#N/A,FALSE,"INPUTS";#N/A,#N/A,FALSE,"PROFORMA BSHEET";#N/A,#N/A,FALSE,"COMBINED";#N/A,#N/A,FALSE,"HIGH YIELD";#N/A,#N/A,FALSE,"COMB_GRAPHS"}</definedName>
    <definedName name="wrd.2._.pagers.3" localSheetId="5" hidden="1">{"Cover",#N/A,FALSE,"Cover";"Summary",#N/A,FALSE,"Summarpage"}</definedName>
    <definedName name="wrd.2._.pagers.3" hidden="1">{"Cover",#N/A,FALSE,"Cover";"Summary",#N/A,FALSE,"Summarpage"}</definedName>
    <definedName name="WRI" localSheetId="5" hidden="1">{#N/A,#N/A,FALSE,"COMP"}</definedName>
    <definedName name="WRI" hidden="1">{#N/A,#N/A,FALSE,"COMP"}</definedName>
    <definedName name="WRI_1" localSheetId="5" hidden="1">{#N/A,#N/A,FALSE,"COMP"}</definedName>
    <definedName name="WRI_1" hidden="1">{#N/A,#N/A,FALSE,"COMP"}</definedName>
    <definedName name="WRI_2" localSheetId="5" hidden="1">{#N/A,#N/A,FALSE,"COMP"}</definedName>
    <definedName name="WRI_2" hidden="1">{#N/A,#N/A,FALSE,"COMP"}</definedName>
    <definedName name="wrn" localSheetId="5" hidden="1">{#N/A,#N/A,FALSE,"Sales";#N/A,#N/A,FALSE,"CM";#N/A,#N/A,FALSE,"CM%";#N/A,#N/A,FALSE,"VCC";#N/A,#N/A,FALSE,"Hourly W &amp; F";#N/A,#N/A,FALSE,"Other Var. Cost";#N/A,#N/A,FALSE,"Std Hours";#N/A,#N/A,FALSE,"Base Cost";#N/A,#N/A,FALSE,"Net Inventory";#N/A,#N/A,FALSE,"Salaried HC";#N/A,#N/A,FALSE,"Hourly HC";#N/A,#N/A,FALSE,"Cust. Service";#N/A,#N/A,FALSE,"Claims";#N/A,#N/A,FALSE,"Safety"}</definedName>
    <definedName name="wrn" hidden="1">{#N/A,#N/A,FALSE,"Sales";#N/A,#N/A,FALSE,"CM";#N/A,#N/A,FALSE,"CM%";#N/A,#N/A,FALSE,"VCC";#N/A,#N/A,FALSE,"Hourly W &amp; F";#N/A,#N/A,FALSE,"Other Var. Cost";#N/A,#N/A,FALSE,"Std Hours";#N/A,#N/A,FALSE,"Base Cost";#N/A,#N/A,FALSE,"Net Inventory";#N/A,#N/A,FALSE,"Salaried HC";#N/A,#N/A,FALSE,"Hourly HC";#N/A,#N/A,FALSE,"Cust. Service";#N/A,#N/A,FALSE,"Claims";#N/A,#N/A,FALSE,"Safety"}</definedName>
    <definedName name="wrn.091598." localSheetId="5" hidden="1">{#N/A,"1500-1700-45",FALSE,"CF Model";#N/A,"1500-1700-33",FALSE,"CF Model";#N/A,"1500-2300-45",FALSE,"CF Model";#N/A,"1500-2300-33",FALSE,"CF Model";#N/A,"1500-2900-45",FALSE,"CF Model";#N/A,"1500-2900-33",FALSE,"CF Model";#N/A,"1500-3500-45",FALSE,"CF Model";#N/A,"1500-3500-33",FALSE,"CF Model";#N/A,"3000-1700-45",FALSE,"CF Model";#N/A,"3000-1700-33",FALSE,"CF Model";#N/A,"3000-2300-45",FALSE,"CF Model";#N/A,"3000-2300-33",FALSE,"CF Model";#N/A,"3000-2900-45",FALSE,"CF Model";#N/A,"3000-2900-33",FALSE,"CF Model";#N/A,"3000-3500-45",FALSE,"CF Model";#N/A,"3000-3500-33",FALSE,"CF Model";#N/A,"6000-1700-45",FALSE,"CF Model";#N/A,"6000-1700-33",FALSE,"CF Model";#N/A,"6000-2300-45",FALSE,"CF Model";#N/A,"6000-2300-33",FALSE,"CF Model";#N/A,"6000-2900-45",FALSE,"CF Model";#N/A,"6000-2900-33",FALSE,"CF Model";#N/A,"6000-3500-45",FALSE,"CF Model";#N/A,"6000-3500-33",FALSE,"CF Model";#N/A,"9000-1700-45",FALSE,"CF Model";#N/A,"9000-1700-33",FALSE,"CF Model";#N/A,"9000-2300-45",FALSE,"CF Model";#N/A,"9000-2300-33",FALSE,"CF Model";#N/A,"9000-2900-45",FALSE,"CF Model";#N/A,"9000-2900-33",FALSE,"CF Model";#N/A,"9000-3500-45",FALSE,"CF Model";#N/A,"9000-3500-33",FALSE,"CF Model"}</definedName>
    <definedName name="wrn.091598." hidden="1">{#N/A,"1500-1700-45",FALSE,"CF Model";#N/A,"1500-1700-33",FALSE,"CF Model";#N/A,"1500-2300-45",FALSE,"CF Model";#N/A,"1500-2300-33",FALSE,"CF Model";#N/A,"1500-2900-45",FALSE,"CF Model";#N/A,"1500-2900-33",FALSE,"CF Model";#N/A,"1500-3500-45",FALSE,"CF Model";#N/A,"1500-3500-33",FALSE,"CF Model";#N/A,"3000-1700-45",FALSE,"CF Model";#N/A,"3000-1700-33",FALSE,"CF Model";#N/A,"3000-2300-45",FALSE,"CF Model";#N/A,"3000-2300-33",FALSE,"CF Model";#N/A,"3000-2900-45",FALSE,"CF Model";#N/A,"3000-2900-33",FALSE,"CF Model";#N/A,"3000-3500-45",FALSE,"CF Model";#N/A,"3000-3500-33",FALSE,"CF Model";#N/A,"6000-1700-45",FALSE,"CF Model";#N/A,"6000-1700-33",FALSE,"CF Model";#N/A,"6000-2300-45",FALSE,"CF Model";#N/A,"6000-2300-33",FALSE,"CF Model";#N/A,"6000-2900-45",FALSE,"CF Model";#N/A,"6000-2900-33",FALSE,"CF Model";#N/A,"6000-3500-45",FALSE,"CF Model";#N/A,"6000-3500-33",FALSE,"CF Model";#N/A,"9000-1700-45",FALSE,"CF Model";#N/A,"9000-1700-33",FALSE,"CF Model";#N/A,"9000-2300-45",FALSE,"CF Model";#N/A,"9000-2300-33",FALSE,"CF Model";#N/A,"9000-2900-45",FALSE,"CF Model";#N/A,"9000-2900-33",FALSE,"CF Model";#N/A,"9000-3500-45",FALSE,"CF Model";#N/A,"9000-3500-33",FALSE,"CF Model"}</definedName>
    <definedName name="wrn.1." localSheetId="5" hidden="1">{#N/A,#N/A,FALSE,"Calc";#N/A,#N/A,FALSE,"Sensitivity";#N/A,#N/A,FALSE,"LT Earn.Dil.";#N/A,#N/A,FALSE,"Dil. AVP"}</definedName>
    <definedName name="wrn.1." hidden="1">{#N/A,#N/A,FALSE,"Calc";#N/A,#N/A,FALSE,"Sensitivity";#N/A,#N/A,FALSE,"LT Earn.Dil.";#N/A,#N/A,FALSE,"Dil. AVP"}</definedName>
    <definedName name="wrn.1._.Core._.Projections_._.quarterly." localSheetId="5" hidden="1">{#N/A,#N/A,TRUE,"Metrics";#N/A,#N/A,TRUE,"Bal Sht QTR";#N/A,#N/A,TRUE,"Operating stmt QTR";#N/A,#N/A,TRUE,"RevSum";#N/A,#N/A,TRUE,"Intranet direct rev";#N/A,#N/A,TRUE,"Intranet branch rev";#N/A,#N/A,TRUE,"Internet direct rev";#N/A,#N/A,TRUE,"Intranet ISV rev"}</definedName>
    <definedName name="wrn.1._.Core._.Projections_._.quarterly." hidden="1">{#N/A,#N/A,TRUE,"Metrics";#N/A,#N/A,TRUE,"Bal Sht QTR";#N/A,#N/A,TRUE,"Operating stmt QTR";#N/A,#N/A,TRUE,"RevSum";#N/A,#N/A,TRUE,"Intranet direct rev";#N/A,#N/A,TRUE,"Intranet branch rev";#N/A,#N/A,TRUE,"Internet direct rev";#N/A,#N/A,TRUE,"Intranet ISV rev"}</definedName>
    <definedName name="wrn.111111" localSheetId="5" hidden="1">{#N/A,#N/A,FALSE,"Pharm";#N/A,#N/A,FALSE,"WWCM"}</definedName>
    <definedName name="wrn.111111" hidden="1">{#N/A,#N/A,FALSE,"Pharm";#N/A,#N/A,FALSE,"WWCM"}</definedName>
    <definedName name="wrn.145Aworking." localSheetId="5" hidden="1">{#N/A,#N/A,TRUE,"145A"}</definedName>
    <definedName name="wrn.145Aworking." hidden="1">{#N/A,#N/A,TRUE,"145A"}</definedName>
    <definedName name="wrn.145Aworking._1" localSheetId="5" hidden="1">{#N/A,#N/A,TRUE,"145A"}</definedName>
    <definedName name="wrn.145Aworking._1" hidden="1">{#N/A,#N/A,TRUE,"145A"}</definedName>
    <definedName name="wrn.145Aworking._1_1" localSheetId="5" hidden="1">{#N/A,#N/A,TRUE,"145A"}</definedName>
    <definedName name="wrn.145Aworking._1_1" hidden="1">{#N/A,#N/A,TRUE,"145A"}</definedName>
    <definedName name="wrn.145Aworking._1_1_1" localSheetId="5" hidden="1">{#N/A,#N/A,TRUE,"145A"}</definedName>
    <definedName name="wrn.145Aworking._1_1_1" hidden="1">{#N/A,#N/A,TRUE,"145A"}</definedName>
    <definedName name="wrn.145Aworking._2" localSheetId="5" hidden="1">{#N/A,#N/A,TRUE,"145A"}</definedName>
    <definedName name="wrn.145Aworking._2" hidden="1">{#N/A,#N/A,TRUE,"145A"}</definedName>
    <definedName name="wrn.145Aworking._2_1" localSheetId="5" hidden="1">{#N/A,#N/A,TRUE,"145A"}</definedName>
    <definedName name="wrn.145Aworking._2_1" hidden="1">{#N/A,#N/A,TRUE,"145A"}</definedName>
    <definedName name="wrn.145Aworking._3" localSheetId="5" hidden="1">{#N/A,#N/A,TRUE,"145A"}</definedName>
    <definedName name="wrn.145Aworking._3" hidden="1">{#N/A,#N/A,TRUE,"145A"}</definedName>
    <definedName name="wrn.145Aworking._3_1" localSheetId="5" hidden="1">{#N/A,#N/A,TRUE,"145A"}</definedName>
    <definedName name="wrn.145Aworking._3_1" hidden="1">{#N/A,#N/A,TRUE,"145A"}</definedName>
    <definedName name="wrn.145Aworking._4" localSheetId="5" hidden="1">{#N/A,#N/A,TRUE,"145A"}</definedName>
    <definedName name="wrn.145Aworking._4" hidden="1">{#N/A,#N/A,TRUE,"145A"}</definedName>
    <definedName name="wrn.145Aworking._4_1" localSheetId="5" hidden="1">{#N/A,#N/A,TRUE,"145A"}</definedName>
    <definedName name="wrn.145Aworking._4_1" hidden="1">{#N/A,#N/A,TRUE,"145A"}</definedName>
    <definedName name="wrn.145Aworking._5" localSheetId="5" hidden="1">{#N/A,#N/A,TRUE,"145A"}</definedName>
    <definedName name="wrn.145Aworking._5" hidden="1">{#N/A,#N/A,TRUE,"145A"}</definedName>
    <definedName name="wrn.145Aworking._5_1" localSheetId="5" hidden="1">{#N/A,#N/A,TRUE,"145A"}</definedName>
    <definedName name="wrn.145Aworking._5_1" hidden="1">{#N/A,#N/A,TRUE,"145A"}</definedName>
    <definedName name="wrn.1996._.BUDGET." localSheetId="5" hidden="1">{"SUMMARY",#N/A,TRUE,"SUMMARY";"compare",#N/A,TRUE,"Vs. Bus Plan";"ratios",#N/A,TRUE,"Ratios";"REVENUE",#N/A,TRUE,"Revenue";"expenses",#N/A,TRUE,"1996 budget";"payroll",#N/A,TRUE,"Payroll"}</definedName>
    <definedName name="wrn.1996._.BUDGET." hidden="1">{"SUMMARY",#N/A,TRUE,"SUMMARY";"compare",#N/A,TRUE,"Vs. Bus Plan";"ratios",#N/A,TRUE,"Ratios";"REVENUE",#N/A,TRUE,"Revenue";"expenses",#N/A,TRUE,"1996 budget";"payroll",#N/A,TRUE,"Payroll"}</definedName>
    <definedName name="wrn.1996._.TO._.2004." localSheetId="5" hidden="1">{"ten year ratios",#N/A,TRUE,"PROFIT_LOSS";"ten year ratios",#N/A,TRUE,"Ratios";"ten yr opex and capex",#N/A,TRUE,"1996 budget";"ten year revenues",#N/A,TRUE,"Revenue_1996-2004";"ten year payroll",#N/A,TRUE,"Payroll"}</definedName>
    <definedName name="wrn.1996._.TO._.2004." hidden="1">{"ten year ratios",#N/A,TRUE,"PROFIT_LOSS";"ten year ratios",#N/A,TRUE,"Ratios";"ten yr opex and capex",#N/A,TRUE,"1996 budget";"ten year revenues",#N/A,TRUE,"Revenue_1996-2004";"ten year payroll",#N/A,TRUE,"Payroll"}</definedName>
    <definedName name="wrn.2." localSheetId="5" hidden="1">{#N/A,#N/A,TRUE,"Sheet1"}</definedName>
    <definedName name="wrn.2." hidden="1">{#N/A,#N/A,TRUE,"Sheet1"}</definedName>
    <definedName name="wrn.2._.pagers." localSheetId="5" hidden="1">{"Cover",#N/A,FALSE,"Cover";"Summary",#N/A,FALSE,"Summarpage"}</definedName>
    <definedName name="wrn.2._.pagers." hidden="1">{"Cover",#N/A,FALSE,"Cover";"Summary",#N/A,FALSE,"Summarpage"}</definedName>
    <definedName name="wrn.2._.pagers.2" localSheetId="5" hidden="1">{"Cover",#N/A,FALSE,"Cover";"Summary",#N/A,FALSE,"Summarpage"}</definedName>
    <definedName name="wrn.2._.pagers.2" hidden="1">{"Cover",#N/A,FALSE,"Cover";"Summary",#N/A,FALSE,"Summarpage"}</definedName>
    <definedName name="wrn.2.1._.Full._.projection._.workbook." localSheetId="5" hidden="1">{#N/A,#N/A,TRUE,"Operating stmt QTR";#N/A,#N/A,TRUE,"Bal Sht QTR";#N/A,#N/A,TRUE,"Bal Sht";#N/A,#N/A,TRUE,"Operating stmt";#N/A,#N/A,TRUE,"Cash Flow";#N/A,#N/A,TRUE,"RevSum";#N/A,#N/A,TRUE,"Intranet branch rev";#N/A,#N/A,TRUE,"Intranet direct rev";#N/A,#N/A,TRUE,"Internet direct rev";#N/A,#N/A,TRUE,"Intranet ISV rev";#N/A,#N/A,TRUE,"Staffing by Person";#N/A,#N/A,TRUE,"Direct costs";#N/A,#N/A,TRUE,"Sales &amp; direct costs";#N/A,#N/A,TRUE,"Selling";#N/A,#N/A,TRUE,"Mkting";#N/A,#N/A,TRUE,"G&amp;A";#N/A,#N/A,TRUE,"Branch offices";#N/A,#N/A,TRUE,"Facilities";#N/A,#N/A,TRUE,"LT Assets";#N/A,#N/A,TRUE,"BS detail"}</definedName>
    <definedName name="wrn.2.1._.Full._.projection._.workbook." hidden="1">{#N/A,#N/A,TRUE,"Operating stmt QTR";#N/A,#N/A,TRUE,"Bal Sht QTR";#N/A,#N/A,TRUE,"Bal Sht";#N/A,#N/A,TRUE,"Operating stmt";#N/A,#N/A,TRUE,"Cash Flow";#N/A,#N/A,TRUE,"RevSum";#N/A,#N/A,TRUE,"Intranet branch rev";#N/A,#N/A,TRUE,"Intranet direct rev";#N/A,#N/A,TRUE,"Internet direct rev";#N/A,#N/A,TRUE,"Intranet ISV rev";#N/A,#N/A,TRUE,"Staffing by Person";#N/A,#N/A,TRUE,"Direct costs";#N/A,#N/A,TRUE,"Sales &amp; direct costs";#N/A,#N/A,TRUE,"Selling";#N/A,#N/A,TRUE,"Mkting";#N/A,#N/A,TRUE,"G&amp;A";#N/A,#N/A,TRUE,"Branch offices";#N/A,#N/A,TRUE,"Facilities";#N/A,#N/A,TRUE,"LT Assets";#N/A,#N/A,TRUE,"BS detail"}</definedName>
    <definedName name="wrn.3._.Financials." localSheetId="5" hidden="1">{#N/A,#N/A,TRUE,"Metrics";#N/A,#N/A,TRUE,"Operating stmt QTR";#N/A,#N/A,TRUE,"Bal Sht QTR";#N/A,#N/A,TRUE,"Operating stmt";#N/A,#N/A,TRUE,"Bal Sht";#N/A,#N/A,TRUE,"Cash Flow";#N/A,#N/A,TRUE,"RevSum"}</definedName>
    <definedName name="wrn.3._.Financials." hidden="1">{#N/A,#N/A,TRUE,"Metrics";#N/A,#N/A,TRUE,"Operating stmt QTR";#N/A,#N/A,TRUE,"Bal Sht QTR";#N/A,#N/A,TRUE,"Operating stmt";#N/A,#N/A,TRUE,"Bal Sht";#N/A,#N/A,TRUE,"Cash Flow";#N/A,#N/A,TRUE,"RevSum"}</definedName>
    <definedName name="wrn.4._.Revenue." localSheetId="5" hidden="1">{#N/A,#N/A,TRUE,"Intranet direct rev";#N/A,#N/A,TRUE,"Intranet branch rev";#N/A,#N/A,TRUE,"Intranet ISV rev";#N/A,#N/A,TRUE,"Internet direct rev";#N/A,#N/A,TRUE,"RevSum"}</definedName>
    <definedName name="wrn.4._.Revenue." hidden="1">{#N/A,#N/A,TRUE,"Intranet direct rev";#N/A,#N/A,TRUE,"Intranet branch rev";#N/A,#N/A,TRUE,"Intranet ISV rev";#N/A,#N/A,TRUE,"Internet direct rev";#N/A,#N/A,TRUE,"RevSum"}</definedName>
    <definedName name="wrn.5._.Branch._.offices." localSheetId="5" hidden="1">{#N/A,#N/A,FALSE,"Branch offices";#N/A,#N/A,FALSE,"Intranet branch rev"}</definedName>
    <definedName name="wrn.5._.Branch._.offices." hidden="1">{#N/A,#N/A,FALSE,"Branch offices";#N/A,#N/A,FALSE,"Intranet branch rev"}</definedName>
    <definedName name="wrn.6._.Expenses." localSheetId="5" hidden="1">{#N/A,#N/A,FALSE,"Staffing by Person";#N/A,#N/A,FALSE,"Direct costs";#N/A,#N/A,FALSE,"Sales &amp; direct costs";#N/A,#N/A,FALSE,"Selling";#N/A,#N/A,FALSE,"Mkting";#N/A,#N/A,FALSE,"G&amp;A";#N/A,#N/A,FALSE,"Facilities"}</definedName>
    <definedName name="wrn.6._.Expenses." hidden="1">{#N/A,#N/A,FALSE,"Staffing by Person";#N/A,#N/A,FALSE,"Direct costs";#N/A,#N/A,FALSE,"Sales &amp; direct costs";#N/A,#N/A,FALSE,"Selling";#N/A,#N/A,FALSE,"Mkting";#N/A,#N/A,FALSE,"G&amp;A";#N/A,#N/A,FALSE,"Facilities"}</definedName>
    <definedName name="wrn.7._.Fixed._.assets." localSheetId="5" hidden="1">{#N/A,#N/A,FALSE,"LT Assets";#N/A,#N/A,FALSE,"Facilities"}</definedName>
    <definedName name="wrn.7._.Fixed._.assets." hidden="1">{#N/A,#N/A,FALSE,"LT Assets";#N/A,#N/A,FALSE,"Facilities"}</definedName>
    <definedName name="wrn.730." localSheetId="5" hidden="1">{#N/A,#N/A,FALSE,"REPORT"}</definedName>
    <definedName name="wrn.730." hidden="1">{#N/A,#N/A,FALSE,"REPORT"}</definedName>
    <definedName name="wrn.731" localSheetId="5" hidden="1">{#N/A,#N/A,FALSE,"REPORT"}</definedName>
    <definedName name="wrn.731" hidden="1">{#N/A,#N/A,FALSE,"REPORT"}</definedName>
    <definedName name="wrn.750." localSheetId="5" hidden="1">{#N/A,#N/A,FALSE,"REPORT"}</definedName>
    <definedName name="wrn.750." hidden="1">{#N/A,#N/A,FALSE,"REPORT"}</definedName>
    <definedName name="wrn.7501" localSheetId="5" hidden="1">{#N/A,#N/A,FALSE,"REPORT"}</definedName>
    <definedName name="wrn.7501" hidden="1">{#N/A,#N/A,FALSE,"REPORT"}</definedName>
    <definedName name="wrn.760.16." localSheetId="5" hidden="1">{#N/A,#N/A,FALSE,"REPORT"}</definedName>
    <definedName name="wrn.760.16." hidden="1">{#N/A,#N/A,FALSE,"REPORT"}</definedName>
    <definedName name="wrn.7900" localSheetId="5" hidden="1">{#N/A,#N/A,FALSE,"REPORT"}</definedName>
    <definedName name="wrn.7900" hidden="1">{#N/A,#N/A,FALSE,"REPORT"}</definedName>
    <definedName name="wrn.905" localSheetId="5" hidden="1">{#N/A,#N/A,FALSE,"REPORT"}</definedName>
    <definedName name="wrn.905" hidden="1">{#N/A,#N/A,FALSE,"REPORT"}</definedName>
    <definedName name="wrn.99999" localSheetId="5" hidden="1">{#N/A,#N/A,FALSE,"REPORT"}</definedName>
    <definedName name="wrn.99999" hidden="1">{#N/A,#N/A,FALSE,"REPORT"}</definedName>
    <definedName name="wrn.a." localSheetId="5" hidden="1">{#N/A,#N/A,FALSE,"Sheet1"}</definedName>
    <definedName name="wrn.a." hidden="1">{#N/A,#N/A,FALSE,"Sheet1"}</definedName>
    <definedName name="wrn.A4BSSCH." localSheetId="5" hidden="1">{"BSSCHA4",#N/A,FALSE,"sch bs"}</definedName>
    <definedName name="wrn.A4BSSCH." hidden="1">{"BSSCHA4",#N/A,FALSE,"sch bs"}</definedName>
    <definedName name="wrn.A4PL." localSheetId="5" hidden="1">{"a4p&amp;L",#N/A,FALSE,"tr &amp; pl"}</definedName>
    <definedName name="wrn.A4PL." hidden="1">{"a4p&amp;L",#N/A,FALSE,"tr &amp; pl"}</definedName>
    <definedName name="wrn.AA." localSheetId="5" hidden="1">{#N/A,#N/A,FALSE,"PMTABB";#N/A,#N/A,FALSE,"PMTABB"}</definedName>
    <definedName name="wrn.AA." hidden="1">{#N/A,#N/A,FALSE,"PMTABB";#N/A,#N/A,FALSE,"PMTABB"}</definedName>
    <definedName name="wrn.aaa" localSheetId="5" hidden="1">{#N/A,#N/A,FALSE,"Pharm";#N/A,#N/A,FALSE,"WWCM"}</definedName>
    <definedName name="wrn.aaa" hidden="1">{#N/A,#N/A,FALSE,"Pharm";#N/A,#N/A,FALSE,"WWCM"}</definedName>
    <definedName name="wrn.aaaaaaa" localSheetId="5" hidden="1">{#N/A,#N/A,FALSE,"Pharm";#N/A,#N/A,FALSE,"WWCM"}</definedName>
    <definedName name="wrn.aaaaaaa" hidden="1">{#N/A,#N/A,FALSE,"Pharm";#N/A,#N/A,FALSE,"WWCM"}</definedName>
    <definedName name="wrn.abc." localSheetId="5">{#N/A,#N/A,FALSE,"Sheet7"}</definedName>
    <definedName name="wrn.abc.">{#N/A,#N/A,FALSE,"Sheet7"}</definedName>
    <definedName name="wrn.Accounts." localSheetId="5" hidden="1">{"turnover",#N/A,FALSE;"profits",#N/A,FALSE;"cash",#N/A,FALSE}</definedName>
    <definedName name="wrn.Accounts." hidden="1">{"turnover",#N/A,FALSE;"profits",#N/A,FALSE;"cash",#N/A,FALSE}</definedName>
    <definedName name="wrn.ACCRULC." localSheetId="5">{"LOCAL",#N/A,FALSE,"ACCRULC.XLS";"USDOLLARS",#N/A,FALSE,"ACCRULC.XLS"}</definedName>
    <definedName name="wrn.ACCRULC.">{"LOCAL",#N/A,FALSE,"ACCRULC.XLS";"USDOLLARS",#N/A,FALSE,"ACCRULC.XLS"}</definedName>
    <definedName name="wrn.ACQUISITION._.DSW." localSheetId="5" hidden="1">{#N/A,#N/A,FALSE,"Simu.";#N/A,#N/A,FALSE,"Table";#N/A,#N/A,FALSE,"Hypo."}</definedName>
    <definedName name="wrn.ACQUISITION._.DSW." hidden="1">{#N/A,#N/A,FALSE,"Simu.";#N/A,#N/A,FALSE,"Table";#N/A,#N/A,FALSE,"Hypo."}</definedName>
    <definedName name="wrn.add." localSheetId="5" hidden="1">{#N/A,#N/A,TRUE,"Sheet1"}</definedName>
    <definedName name="wrn.add." hidden="1">{#N/A,#N/A,TRUE,"Sheet1"}</definedName>
    <definedName name="wrn.adj95." localSheetId="5" hidden="1">{"adj95mult",#N/A,FALSE,"COMPCO";"adj95est",#N/A,FALSE,"COMPCO"}</definedName>
    <definedName name="wrn.adj95." hidden="1">{"adj95mult",#N/A,FALSE,"COMPCO";"adj95est",#N/A,FALSE,"COMPCO"}</definedName>
    <definedName name="wrn.adtax." localSheetId="5" hidden="1">{"115JB",#N/A,FALSE,"ADVTAX";"rg",#N/A,FALSE,"ADVTAX"}</definedName>
    <definedName name="wrn.adtax." hidden="1">{"115JB",#N/A,FALSE,"ADVTAX";"rg",#N/A,FALSE,"ADVTAX"}</definedName>
    <definedName name="wrn.ADVANCE._.BG._.SOC." localSheetId="5">{"SOC ADV BG EXT",#N/A,FALSE,"ADVANCEBG-EXT.D"}</definedName>
    <definedName name="wrn.ADVANCE._.BG._.SOC.">{"SOC ADV BG EXT",#N/A,FALSE,"ADVANCEBG-EXT.D"}</definedName>
    <definedName name="wrn.ADVANCE._.BG.HSBC." localSheetId="5">{"HSBC ADV BG EXT",#N/A,FALSE,"ADVANCEBG-EXT.D"}</definedName>
    <definedName name="wrn.ADVANCE._.BG.HSBC.">{"HSBC ADV BG EXT",#N/A,FALSE,"ADVANCEBG-EXT.D"}</definedName>
    <definedName name="wrn.ADVANCE._.BG.SCB." localSheetId="5">{"SCB BG EXT",#N/A,FALSE,"ADVANCEBG-EXT.D"}</definedName>
    <definedName name="wrn.ADVANCE._.BG.SCB.">{"SCB BG EXT",#N/A,FALSE,"ADVANCEBG-EXT.D"}</definedName>
    <definedName name="wrn.ageing._trend." localSheetId="5">{#N/A,#N/A,FALSE,"Aging Summary";#N/A,#N/A,FALSE,"Ratio Analysis";#N/A,#N/A,FALSE,"Test 120 Day Accts";#N/A,#N/A,FALSE,"Tickmarks"}</definedName>
    <definedName name="wrn.ageing._trend.">{#N/A,#N/A,FALSE,"Aging Summary";#N/A,#N/A,FALSE,"Ratio Analysis";#N/A,#N/A,FALSE,"Test 120 Day Accts";#N/A,#N/A,FALSE,"Tickmarks"}</definedName>
    <definedName name="wrn.ageing_trend" localSheetId="5">{#N/A,#N/A,FALSE,"Aging Summary";#N/A,#N/A,FALSE,"Ratio Analysis";#N/A,#N/A,FALSE,"Test 120 Day Accts";#N/A,#N/A,FALSE,"Tickmarks"}</definedName>
    <definedName name="wrn.ageing_trend">{#N/A,#N/A,FALSE,"Aging Summary";#N/A,#N/A,FALSE,"Ratio Analysis";#N/A,#N/A,FALSE,"Test 120 Day Accts";#N/A,#N/A,FALSE,"Tickmarks"}</definedName>
    <definedName name="wrn.Aging._.and._.Trend._.Analysis." localSheetId="5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All." localSheetId="5" hidden="1">{#N/A,#N/A,TRUE,"Facility-Input";#N/A,#N/A,TRUE,"Graphs";#N/A,#N/A,TRUE,"TOTAL";#N/A,#N/A,TRUE,"Total Pipes";#N/A,#N/A,TRUE,"Segment 1";#N/A,#N/A,TRUE,"Segment 2";#N/A,#N/A,TRUE,"Segment 3";#N/A,#N/A,TRUE,"Segment 4";#N/A,#N/A,TRUE,"Segment 5";#N/A,#N/A,TRUE,"NGL-Input";#N/A,#N/A,TRUE,"Assums."}</definedName>
    <definedName name="wrn.All." hidden="1">{#N/A,#N/A,TRUE,"Facility-Input";#N/A,#N/A,TRUE,"Graphs";#N/A,#N/A,TRUE,"TOTAL";#N/A,#N/A,TRUE,"Total Pipes";#N/A,#N/A,TRUE,"Segment 1";#N/A,#N/A,TRUE,"Segment 2";#N/A,#N/A,TRUE,"Segment 3";#N/A,#N/A,TRUE,"Segment 4";#N/A,#N/A,TRUE,"Segment 5";#N/A,#N/A,TRUE,"NGL-Input";#N/A,#N/A,TRUE,"Assums."}</definedName>
    <definedName name="wrn.all._.input." localSheetId="5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Pages." localSheetId="5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rint." localSheetId="5" hidden="1">{#N/A,#N/A,FALSE,"Summary";#N/A,#N/A,FALSE,"Edit";#N/A,#N/A,FALSE,"MedProf";#N/A,#N/A,FALSE,"Proj Mgt";#N/A,#N/A,FALSE,"Creat Svc";#N/A,#N/A,FALSE,"Meet Svc";#N/A,#N/A,FALSE,"Non-OCC";#N/A,#N/A,FALSE,"Client Svc";#N/A,#N/A,FALSE,"Bus Dev";#N/A,#N/A,FALSE,"Indirect"}</definedName>
    <definedName name="wrn.all._.print." hidden="1">{#N/A,#N/A,FALSE,"Summary";#N/A,#N/A,FALSE,"Edit";#N/A,#N/A,FALSE,"MedProf";#N/A,#N/A,FALSE,"Proj Mgt";#N/A,#N/A,FALSE,"Creat Svc";#N/A,#N/A,FALSE,"Meet Svc";#N/A,#N/A,FALSE,"Non-OCC";#N/A,#N/A,FALSE,"Client Svc";#N/A,#N/A,FALSE,"Bus Dev";#N/A,#N/A,FALSE,"Indirect"}</definedName>
    <definedName name="wrn.All._.Reports." localSheetId="5" hidden="1">{#N/A,#N/A,FALSE,"Balance Sheet";#N/A,#N/A,FALSE,"Profit &amp; Loss ";#N/A,#N/A,FALSE,"Schedule-1";#N/A,#N/A,FALSE,"Schedule-2";#N/A,#N/A,FALSE,"Schedule-3";#N/A,#N/A,FALSE,"Schedule-4 ";#N/A,#N/A,FALSE,"Schedule-5";#N/A,#N/A,FALSE,"Schedule-6,7,8,9";#N/A,#N/A,FALSE,"Schedule-10,11";#N/A,#N/A,FALSE,"Schedule-12,13,14,15";#N/A,#N/A,FALSE,"Scdedule-16";#N/A,#N/A,FALSE,"Schedule-17 ";#N/A,#N/A,FALSE,"Note-9"}</definedName>
    <definedName name="wrn.All._.Reports." hidden="1">{#N/A,#N/A,FALSE,"Balance Sheet";#N/A,#N/A,FALSE,"Profit &amp; Loss ";#N/A,#N/A,FALSE,"Schedule-1";#N/A,#N/A,FALSE,"Schedule-2";#N/A,#N/A,FALSE,"Schedule-3";#N/A,#N/A,FALSE,"Schedule-4 ";#N/A,#N/A,FALSE,"Schedule-5";#N/A,#N/A,FALSE,"Schedule-6,7,8,9";#N/A,#N/A,FALSE,"Schedule-10,11";#N/A,#N/A,FALSE,"Schedule-12,13,14,15";#N/A,#N/A,FALSE,"Scdedule-16";#N/A,#N/A,FALSE,"Schedule-17 ";#N/A,#N/A,FALSE,"Note-9"}</definedName>
    <definedName name="wrn.All._.sheets." localSheetId="5" hidden="1">{#N/A,#N/A,FALSE,"MINE-SECTOR CORRESPONDENCE";#N/A,#N/A,FALSE,"COMBINATIONS OF MINES";#N/A,#N/A,FALSE,"Distances";#N/A,#N/A,FALSE,"VARIABLE COSTS";#N/A,#N/A,FALSE,"SECTOR COSTS";#N/A,#N/A,FALSE,"CSO";#N/A,#N/A,FALSE,"DRC and Mtce costs";#N/A,#N/A,FALSE,"Other Variables";#N/A,#N/A,FALSE,"CAPM CALCULATION";#N/A,#N/A,FALSE,"Mine Revenues";#N/A,#N/A,FALSE,"Options_Tonnes";#N/A,#N/A,FALSE,"Options_Rates";#N/A,#N/A,FALSE,"CEILING TESTS"}</definedName>
    <definedName name="wrn.All._.sheets." hidden="1">{#N/A,#N/A,FALSE,"MINE-SECTOR CORRESPONDENCE";#N/A,#N/A,FALSE,"COMBINATIONS OF MINES";#N/A,#N/A,FALSE,"Distances";#N/A,#N/A,FALSE,"VARIABLE COSTS";#N/A,#N/A,FALSE,"SECTOR COSTS";#N/A,#N/A,FALSE,"CSO";#N/A,#N/A,FALSE,"DRC and Mtce costs";#N/A,#N/A,FALSE,"Other Variables";#N/A,#N/A,FALSE,"CAPM CALCULATION";#N/A,#N/A,FALSE,"Mine Revenues";#N/A,#N/A,FALSE,"Options_Tonnes";#N/A,#N/A,FALSE,"Options_Rates";#N/A,#N/A,FALSE,"CEILING TESTS"}</definedName>
    <definedName name="wrn.All._.sheets._IRAB" localSheetId="5" hidden="1">{#N/A,#N/A,FALSE,"MINE-SECTOR CORRESPONDENCE";#N/A,#N/A,FALSE,"COMBINATIONS OF MINES";#N/A,#N/A,FALSE,"Distances";#N/A,#N/A,FALSE,"VARIABLE COSTS";#N/A,#N/A,FALSE,"SECTOR COSTS";#N/A,#N/A,FALSE,"CSO";#N/A,#N/A,FALSE,"DRC and Mtce costs";#N/A,#N/A,FALSE,"Other Variables";#N/A,#N/A,FALSE,"CAPM CALCULATION";#N/A,#N/A,FALSE,"Mine Revenues";#N/A,#N/A,FALSE,"Options_Tonnes";#N/A,#N/A,FALSE,"Options_Rates";#N/A,#N/A,FALSE,"CEILING TESTS"}</definedName>
    <definedName name="wrn.All._.sheets._IRAB" hidden="1">{#N/A,#N/A,FALSE,"MINE-SECTOR CORRESPONDENCE";#N/A,#N/A,FALSE,"COMBINATIONS OF MINES";#N/A,#N/A,FALSE,"Distances";#N/A,#N/A,FALSE,"VARIABLE COSTS";#N/A,#N/A,FALSE,"SECTOR COSTS";#N/A,#N/A,FALSE,"CSO";#N/A,#N/A,FALSE,"DRC and Mtce costs";#N/A,#N/A,FALSE,"Other Variables";#N/A,#N/A,FALSE,"CAPM CALCULATION";#N/A,#N/A,FALSE,"Mine Revenues";#N/A,#N/A,FALSE,"Options_Tonnes";#N/A,#N/A,FALSE,"Options_Rates";#N/A,#N/A,FALSE,"CEILING TESTS"}</definedName>
    <definedName name="wrn.All._1" localSheetId="5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ll._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ll._1_1" localSheetId="5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ll._1_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ll._2" localSheetId="5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ll._2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ll._3" localSheetId="5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ll._3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ll.1" localSheetId="5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ll.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ll.2" localSheetId="5" hidden="1">{#N/A,#N/A,FALSE,"DCF";#N/A,#N/A,FALSE,"WACC";#N/A,#N/A,FALSE,"Sales_EBIT";#N/A,#N/A,FALSE,"Capex_Depreciation";#N/A,#N/A,FALSE,"WC";#N/A,#N/A,FALSE,"Interest";#N/A,#N/A,FALSE,"Assumptions"}</definedName>
    <definedName name="wrn.all.2" hidden="1">{#N/A,#N/A,FALSE,"DCF";#N/A,#N/A,FALSE,"WACC";#N/A,#N/A,FALSE,"Sales_EBIT";#N/A,#N/A,FALSE,"Capex_Depreciation";#N/A,#N/A,FALSE,"WC";#N/A,#N/A,FALSE,"Interest";#N/A,#N/A,FALSE,"Assumptions"}</definedName>
    <definedName name="wrn.all_pages_PandL." localSheetId="5" hidden="1">{"page 1",#N/A,FALSE,"A";"page 2",#N/A,FALSE,"A";"page 3",#N/A,FALSE,"A";"page 4",#N/A,FALSE,"A";"page 5",#N/A,FALSE,"A"}</definedName>
    <definedName name="wrn.all_pages_PandL." hidden="1">{"page 1",#N/A,FALSE,"A";"page 2",#N/A,FALSE,"A";"page 3",#N/A,FALSE,"A";"page 4",#N/A,FALSE,"A";"page 5",#N/A,FALSE,"A"}</definedName>
    <definedName name="wrn.all1" localSheetId="5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ll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LL2." localSheetId="5" hidden="1">{#N/A,#N/A,FALSE,"DCF";#N/A,#N/A,FALSE,"WACC";#N/A,#N/A,FALSE,"Sales_EBIT";#N/A,#N/A,FALSE,"Capex_Depreciation";#N/A,#N/A,FALSE,"WC";#N/A,#N/A,FALSE,"Interest";#N/A,#N/A,FALSE,"Assumptions"}</definedName>
    <definedName name="wrn.ALL2." hidden="1">{#N/A,#N/A,FALSE,"DCF";#N/A,#N/A,FALSE,"WACC";#N/A,#N/A,FALSE,"Sales_EBIT";#N/A,#N/A,FALSE,"Capex_Depreciation";#N/A,#N/A,FALSE,"WC";#N/A,#N/A,FALSE,"Interest";#N/A,#N/A,FALSE,"Assumptions"}</definedName>
    <definedName name="wrn.all3" localSheetId="5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3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DataPages." localSheetId="5" hidden="1">{#N/A,#N/A,FALSE,"Balance Sheet";#N/A,#N/A,FALSE,"Income Statement";#N/A,#N/A,FALSE,"Changes in Financial Position"}</definedName>
    <definedName name="wrn.AllDataPages." hidden="1">{#N/A,#N/A,FALSE,"Balance Sheet";#N/A,#N/A,FALSE,"Income Statement";#N/A,#N/A,FALSE,"Changes in Financial Position"}</definedName>
    <definedName name="wrn.Annex2." localSheetId="5" hidden="1">{#N/A,#N/A,FALSE,"Annex-II"}</definedName>
    <definedName name="wrn.Annex2." hidden="1">{#N/A,#N/A,FALSE,"Annex-II"}</definedName>
    <definedName name="wrn.ANOC." localSheetId="5" hidden="1">{"MONTHPLAN",#N/A,FALSE,"DETAIL REPORT";"MONTHPRIOR",#N/A,FALSE,"DETAIL REPORT";"YTDPLAN",#N/A,FALSE,"DETAIL REPORT";"YTDPRIOR",#N/A,FALSE,"DETAIL REPORT"}</definedName>
    <definedName name="wrn.ANOC." hidden="1">{"MONTHPLAN",#N/A,FALSE,"DETAIL REPORT";"MONTHPRIOR",#N/A,FALSE,"DETAIL REPORT";"YTDPLAN",#N/A,FALSE,"DETAIL REPORT";"YTDPRIOR",#N/A,FALSE,"DETAIL REPORT"}</definedName>
    <definedName name="wrn.ANZ._.Report." localSheetId="5" hidden="1">{#N/A,#N/A,FALSE,"Balance Sheets";#N/A,#N/A,FALSE,"96 Conservative";#N/A,#N/A,FALSE,"96 Possible"}</definedName>
    <definedName name="wrn.ANZ._.Report." hidden="1">{#N/A,#N/A,FALSE,"Balance Sheets";#N/A,#N/A,FALSE,"96 Conservative";#N/A,#N/A,FALSE,"96 Possible"}</definedName>
    <definedName name="wrn.Asia." localSheetId="5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umptions._.Book." localSheetId="5" hidden="1">{#N/A,#N/A,FALSE,"Cover";#N/A,#N/A,FALSE,"Contents";#N/A,#N/A,FALSE,"1. Transaction parameters";#N/A,#N/A,FALSE,"2. Revenue";#N/A,#N/A,FALSE,"3. Operational - Orco Valley";#N/A,#N/A,FALSE,"3. Operational - Susa Valley";#N/A,#N/A,FALSE,"3. Operational - Turin";#N/A,#N/A,FALSE,"3. Operational - Pont Ventoux";#N/A,#N/A,FALSE,"4. Operating expenses";#N/A,#N/A,FALSE,"5. Capex";#N/A,#N/A,FALSE,"6. Financing";#N/A,#N/A,FALSE,"7. Economics";#N/A,#N/A,FALSE,"8. Cost of Capital";#N/A,#N/A,FALSE,"9. Accounting";#N/A,#N/A,FALSE,"10. Taxation";#N/A,#N/A,FALSE,"11. Others"}</definedName>
    <definedName name="wrn.Assumptions._.Book." hidden="1">{#N/A,#N/A,FALSE,"Cover";#N/A,#N/A,FALSE,"Contents";#N/A,#N/A,FALSE,"1. Transaction parameters";#N/A,#N/A,FALSE,"2. Revenue";#N/A,#N/A,FALSE,"3. Operational - Orco Valley";#N/A,#N/A,FALSE,"3. Operational - Susa Valley";#N/A,#N/A,FALSE,"3. Operational - Turin";#N/A,#N/A,FALSE,"3. Operational - Pont Ventoux";#N/A,#N/A,FALSE,"4. Operating expenses";#N/A,#N/A,FALSE,"5. Capex";#N/A,#N/A,FALSE,"6. Financing";#N/A,#N/A,FALSE,"7. Economics";#N/A,#N/A,FALSE,"8. Cost of Capital";#N/A,#N/A,FALSE,"9. Accounting";#N/A,#N/A,FALSE,"10. Taxation";#N/A,#N/A,FALSE,"11. Others"}</definedName>
    <definedName name="wrn.B.SHEET." localSheetId="5" hidden="1">{#N/A,#N/A,FALSE,"COMICRO";#N/A,#N/A,FALSE,"BALSCH";#N/A,#N/A,FALSE,"GLASS";#N/A,#N/A,FALSE,"DEPRE";#N/A,#N/A,FALSE,"A&amp;MCUR";#N/A,#N/A,FALSE,"AGEANAlysis";#N/A,#N/A,FALSE,"CHECKS";#N/A,#N/A,FALSE,"CHECKS"}</definedName>
    <definedName name="wrn.B.SHEET." hidden="1">{#N/A,#N/A,FALSE,"COMICRO";#N/A,#N/A,FALSE,"BALSCH";#N/A,#N/A,FALSE,"GLASS";#N/A,#N/A,FALSE,"DEPRE";#N/A,#N/A,FALSE,"A&amp;MCUR";#N/A,#N/A,FALSE,"AGEANAlysis";#N/A,#N/A,FALSE,"CHECKS";#N/A,#N/A,FALSE,"CHECKS"}</definedName>
    <definedName name="wrn.B.SHEET._1" localSheetId="5" hidden="1">{#N/A,#N/A,FALSE,"COMICRO";#N/A,#N/A,FALSE,"BALSCH";#N/A,#N/A,FALSE,"GLASS";#N/A,#N/A,FALSE,"DEPRE";#N/A,#N/A,FALSE,"A&amp;MCUR";#N/A,#N/A,FALSE,"AGEANAlysis";#N/A,#N/A,FALSE,"CHECKS";#N/A,#N/A,FALSE,"CHECKS"}</definedName>
    <definedName name="wrn.B.SHEET._1" hidden="1">{#N/A,#N/A,FALSE,"COMICRO";#N/A,#N/A,FALSE,"BALSCH";#N/A,#N/A,FALSE,"GLASS";#N/A,#N/A,FALSE,"DEPRE";#N/A,#N/A,FALSE,"A&amp;MCUR";#N/A,#N/A,FALSE,"AGEANAlysis";#N/A,#N/A,FALSE,"CHECKS";#N/A,#N/A,FALSE,"CHECKS"}</definedName>
    <definedName name="wrn.Back._.Page." localSheetId="5" hidden="1">{"Back Page",#N/A,FALSE,"Front and Back"}</definedName>
    <definedName name="wrn.Back._.Page." hidden="1">{"Back Page",#N/A,FALSE,"Front and Back"}</definedName>
    <definedName name="wrn.Back._.Up._.Schedules." localSheetId="5" hidden="1">{#N/A,#N/A,TRUE,"Front Sheet";#N/A,#N/A,TRUE,"A1 - Notes &amp; Queries";#N/A,#N/A,TRUE,"A7-BHS Intra-Group Rentals";#N/A,#N/A,TRUE,"A8-Other Intra-Group Items";#N/A,#N/A,TRUE,"A9-Other Income";#N/A,#N/A,TRUE,"A10-Hospital Value Adjustment";#N/A,#N/A,TRUE,"A11-Exceptional Items";#N/A,#N/A,TRUE,"A12-Other Debtors";#N/A,#N/A,TRUE,"A13-Accrued Interest and Rent";#N/A,#N/A,TRUE,"A14-Prepayments Accrued Income";#N/A,#N/A,TRUE,"A15-Other Creditors";#N/A,#N/A,TRUE,"A16-Property Schedule";#N/A,#N/A,TRUE,"A17-Inter Co Provisions";#N/A,#N/A,TRUE,"A18-Accruals Deferred Income"}</definedName>
    <definedName name="wrn.Back._.Up._.Schedules." hidden="1">{#N/A,#N/A,TRUE,"Front Sheet";#N/A,#N/A,TRUE,"A1 - Notes &amp; Queries";#N/A,#N/A,TRUE,"A7-BHS Intra-Group Rentals";#N/A,#N/A,TRUE,"A8-Other Intra-Group Items";#N/A,#N/A,TRUE,"A9-Other Income";#N/A,#N/A,TRUE,"A10-Hospital Value Adjustment";#N/A,#N/A,TRUE,"A11-Exceptional Items";#N/A,#N/A,TRUE,"A12-Other Debtors";#N/A,#N/A,TRUE,"A13-Accrued Interest and Rent";#N/A,#N/A,TRUE,"A14-Prepayments Accrued Income";#N/A,#N/A,TRUE,"A15-Other Creditors";#N/A,#N/A,TRUE,"A16-Property Schedule";#N/A,#N/A,TRUE,"A17-Inter Co Provisions";#N/A,#N/A,TRUE,"A18-Accruals Deferred Income"}</definedName>
    <definedName name="wrn.Balance._.Sheet." localSheetId="5" hidden="1">{#N/A,#N/A,FALSE,"Balance Sheet";#N/A,#N/A,FALSE,"P&amp;L Account";#N/A,#N/A,FALSE,"sch1,2,3,4";#N/A,#N/A,FALSE,"Sch 5";#N/A,#N/A,FALSE,"sch 6";#N/A,#N/A,FALSE,"sch 7";#N/A,#N/A,FALSE,"Sch 8,9, 10";#N/A,#N/A,FALSE,"sch11, 12"}</definedName>
    <definedName name="wrn.Balance._.Sheet." hidden="1">{#N/A,#N/A,FALSE,"Balance Sheet";#N/A,#N/A,FALSE,"P&amp;L Account";#N/A,#N/A,FALSE,"sch1,2,3,4";#N/A,#N/A,FALSE,"Sch 5";#N/A,#N/A,FALSE,"sch 6";#N/A,#N/A,FALSE,"sch 7";#N/A,#N/A,FALSE,"Sch 8,9, 10";#N/A,#N/A,FALSE,"sch11, 12"}</definedName>
    <definedName name="wrn.Balance._.Sheet._.Set." localSheetId="5">{"Balance Sheet",#N/A,FALSE,"bsheet";"Assets Schedule",#N/A,FALSE,"bsheet";"Notes",#N/A,FALSE,"bsheet";"Abstract",#N/A,FALSE,"bsheet";"Cash Flow",#N/A,FALSE,"bsheet";"groupings",#N/A,FALSE,"bsheet";"Stocks",#N/A,FALSE,"bsheet";"Trial",#N/A,FALSE,"bsheet"}</definedName>
    <definedName name="wrn.Balance._.Sheet._.Set.">{"Balance Sheet",#N/A,FALSE,"bsheet";"Assets Schedule",#N/A,FALSE,"bsheet";"Notes",#N/A,FALSE,"bsheet";"Abstract",#N/A,FALSE,"bsheet";"Cash Flow",#N/A,FALSE,"bsheet";"groupings",#N/A,FALSE,"bsheet";"Stocks",#N/A,FALSE,"bsheet";"Trial",#N/A,FALSE,"bsheet"}</definedName>
    <definedName name="wrn.BALSHT." localSheetId="5">{#N/A,#N/A,FALSE,"PCPL9899"}</definedName>
    <definedName name="wrn.BALSHT.">{#N/A,#N/A,FALSE,"PCPL9899"}</definedName>
    <definedName name="wrn.Bank." localSheetId="5" hidden="1">{"Bank",#N/A,FALSE," LEAD SCHEDULES"}</definedName>
    <definedName name="wrn.Bank." hidden="1">{"Bank",#N/A,FALSE," LEAD SCHEDULES"}</definedName>
    <definedName name="wrn.BB." localSheetId="5" hidden="1">{"P1",#N/A,TRUE,"P1";"P2",#N/A,TRUE,"P2"}</definedName>
    <definedName name="wrn.BB." hidden="1">{"P1",#N/A,TRUE,"P1";"P2",#N/A,TRUE,"P2"}</definedName>
    <definedName name="wrn.BB._1" localSheetId="5" hidden="1">{"P1",#N/A,TRUE,"P1";"P2",#N/A,TRUE,"P2"}</definedName>
    <definedName name="wrn.BB._1" hidden="1">{"P1",#N/A,TRUE,"P1";"P2",#N/A,TRUE,"P2"}</definedName>
    <definedName name="wrn.BB._2" localSheetId="5" hidden="1">{"P1",#N/A,TRUE,"P1";"P2",#N/A,TRUE,"P2"}</definedName>
    <definedName name="wrn.BB._2" hidden="1">{"P1",#N/A,TRUE,"P1";"P2",#N/A,TRUE,"P2"}</definedName>
    <definedName name="wrn.BCFE." localSheetId="5" hidden="1">{#N/A,#N/A,FALSE,"PAF";#N/A,#N/A,FALSE,"Cash Flow";#N/A,#N/A,FALSE,"Capital";#N/A,#N/A,FALSE,"Expense(1)";#N/A,#N/A,FALSE,"Expense(2)";#N/A,#N/A,FALSE,"Benefit(1)";#N/A,#N/A,FALSE,"Benefit(2)";#N/A,#N/A,FALSE,"People"}</definedName>
    <definedName name="wrn.BCFE." hidden="1">{#N/A,#N/A,FALSE,"PAF";#N/A,#N/A,FALSE,"Cash Flow";#N/A,#N/A,FALSE,"Capital";#N/A,#N/A,FALSE,"Expense(1)";#N/A,#N/A,FALSE,"Expense(2)";#N/A,#N/A,FALSE,"Benefit(1)";#N/A,#N/A,FALSE,"Benefit(2)";#N/A,#N/A,FALSE,"People"}</definedName>
    <definedName name="wrn.Bewegungsbilanz." localSheetId="5" hidden="1">{#N/A,#N/A,FALSE,"Mittelherkunft";#N/A,#N/A,FALSE,"Mittelverwendung"}</definedName>
    <definedName name="wrn.Bewegungsbilanz." hidden="1">{#N/A,#N/A,FALSE,"Mittelherkunft";#N/A,#N/A,FALSE,"Mittelverwendung"}</definedName>
    <definedName name="wrn.Bilanz." localSheetId="5" hidden="1">{#N/A,#N/A,FALSE,"Layout Aktiva";#N/A,#N/A,FALSE,"Layout Passiva"}</definedName>
    <definedName name="wrn.Bilanz." hidden="1">{#N/A,#N/A,FALSE,"Layout Aktiva";#N/A,#N/A,FALSE,"Layout Passiva"}</definedName>
    <definedName name="wrn.bm" localSheetId="5" hidden="1">{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}</definedName>
    <definedName name="wrn.bm" hidden="1">{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}</definedName>
    <definedName name="wrn.Both." localSheetId="5" hidden="1">{"Summary",#N/A,FALSE,"TOTAL";"Detail",#N/A,FALSE,"TOTAL"}</definedName>
    <definedName name="wrn.Both." hidden="1">{"Summary",#N/A,FALSE,"TOTAL";"Detail",#N/A,FALSE,"TOTAL"}</definedName>
    <definedName name="wrn.BP._.print." localSheetId="5" hidden="1">{#N/A,#N/A,FALSE,"BANNERS";#N/A,#N/A,FALSE,"Market";#N/A,#N/A,FALSE,"Tel Rev";#N/A,#N/A,FALSE,"Revenues IOL";#N/A,#N/A,FALSE,"Invest";#N/A,#N/A,FALSE,"Op Cost1";#N/A,#N/A,FALSE,"Op Cost2";#N/A,#N/A,FALSE,"Oth_&amp;_Tot_Revenues";#N/A,#N/A,FALSE,"Fin Mod";#N/A,#N/A,FALSE,"FinMod_RoW";#N/A,#N/A,FALSE,"P&amp;E Burocrat";#N/A,#N/A,FALSE,"cash flow"}</definedName>
    <definedName name="wrn.BP._.print." hidden="1">{#N/A,#N/A,FALSE,"BANNERS";#N/A,#N/A,FALSE,"Market";#N/A,#N/A,FALSE,"Tel Rev";#N/A,#N/A,FALSE,"Revenues IOL";#N/A,#N/A,FALSE,"Invest";#N/A,#N/A,FALSE,"Op Cost1";#N/A,#N/A,FALSE,"Op Cost2";#N/A,#N/A,FALSE,"Oth_&amp;_Tot_Revenues";#N/A,#N/A,FALSE,"Fin Mod";#N/A,#N/A,FALSE,"FinMod_RoW";#N/A,#N/A,FALSE,"P&amp;E Burocrat";#N/A,#N/A,FALSE,"cash flow"}</definedName>
    <definedName name="wrn.Breakdown." localSheetId="5" hidden="1">{#N/A,#N/A,FALSE,"Breakdown"}</definedName>
    <definedName name="wrn.Breakdown." hidden="1">{#N/A,#N/A,FALSE,"Breakdown"}</definedName>
    <definedName name="wrn.BS." localSheetId="5">{#N/A,#N/A,FALSE,"PCPL9899"}</definedName>
    <definedName name="wrn.BS.">{#N/A,#N/A,FALSE,"PCPL9899"}</definedName>
    <definedName name="wrn.bs1." localSheetId="5" hidden="1">{"bs",#N/A,FALSE,"BS";"pl",#N/A,FALSE,"PL"}</definedName>
    <definedName name="wrn.bs1." hidden="1">{"bs",#N/A,FALSE,"BS";"pl",#N/A,FALSE,"PL"}</definedName>
    <definedName name="wrn.BSA4." localSheetId="5" hidden="1">{"A4BS",#N/A,FALSE,"bs"}</definedName>
    <definedName name="wrn.BSA4." hidden="1">{"A4BS",#N/A,FALSE,"bs"}</definedName>
    <definedName name="wrn.bsall." localSheetId="5" hidden="1">{"bs",#N/A,FALSE,"BS";"pl",#N/A,FALSE,"PL";"res",#N/A,FALSE,"S.CAP,RES";"loans",#N/A,FALSE,"Loans";"inv",#N/A,FALSE,"C.Assets";"fa",#N/A,FALSE,"F.Assets";"ca",#N/A,FALSE,"C.Assets";"cl",#N/A,FALSE,"CL,Sales,Income";"ovh",#N/A,FALSE,"OVH"}</definedName>
    <definedName name="wrn.bsall." hidden="1">{"bs",#N/A,FALSE,"BS";"pl",#N/A,FALSE,"PL";"res",#N/A,FALSE,"S.CAP,RES";"loans",#N/A,FALSE,"Loans";"inv",#N/A,FALSE,"C.Assets";"fa",#N/A,FALSE,"F.Assets";"ca",#N/A,FALSE,"C.Assets";"cl",#N/A,FALSE,"CL,Sales,Income";"ovh",#N/A,FALSE,"OVH"}</definedName>
    <definedName name="wrn.BSPL." localSheetId="5" hidden="1">{"BS",#N/A,FALSE,"Accounts2002 New";"PL",#N/A,FALSE,"Accounts2002 New"}</definedName>
    <definedName name="wrn.BSPL." hidden="1">{"BS",#N/A,FALSE,"Accounts2002 New";"PL",#N/A,FALSE,"Accounts2002 New"}</definedName>
    <definedName name="wrn.budget." localSheetId="5" hidden="1">{"assumptions",#N/A,FALSE,"HC-TOTAL";"misc. - standards",#N/A,FALSE,"HC-TOTAL";"misc - total",#N/A,FALSE,"HC-TOTAL";"R&amp;M - STANDARDS",#N/A,FALSE,"HC-TOTAL";"R&amp;M - TOTAL",#N/A,FALSE,"I.T. COSTS";"IT COSTS - STD.",#N/A,FALSE,"HC-TOTAL";"IT COSTS - TOTAL",#N/A,FALSE,"HC-TOTAL";"SPACE COSTS - STD.",#N/A,FALSE,"HC-TOTAL";"SPACE COSTS - TOTAL",#N/A,FALSE,"HC-TOTAL";"RENT",#N/A,FALSE,"HC-TOTAL";"COST SHEET",#N/A,FALSE,"HC-TOTAL";"COMM. LINKS",#N/A,FALSE,"HC-TOTAL";"ADVERTISEMENT",#N/A,FALSE,"HC-TOTAL";"business support head count",#N/A,FALSE,"HC-TOTAL";"capacity",#N/A,FALSE,"HC-TOTAL";"capacity",#N/A,FALSE,"HC-TOTAL"}</definedName>
    <definedName name="wrn.budget." hidden="1">{"assumptions",#N/A,FALSE,"HC-TOTAL";"misc. - standards",#N/A,FALSE,"HC-TOTAL";"misc - total",#N/A,FALSE,"HC-TOTAL";"R&amp;M - STANDARDS",#N/A,FALSE,"HC-TOTAL";"R&amp;M - TOTAL",#N/A,FALSE,"I.T. COSTS";"IT COSTS - STD.",#N/A,FALSE,"HC-TOTAL";"IT COSTS - TOTAL",#N/A,FALSE,"HC-TOTAL";"SPACE COSTS - STD.",#N/A,FALSE,"HC-TOTAL";"SPACE COSTS - TOTAL",#N/A,FALSE,"HC-TOTAL";"RENT",#N/A,FALSE,"HC-TOTAL";"COST SHEET",#N/A,FALSE,"HC-TOTAL";"COMM. LINKS",#N/A,FALSE,"HC-TOTAL";"ADVERTISEMENT",#N/A,FALSE,"HC-TOTAL";"business support head count",#N/A,FALSE,"HC-TOTAL";"capacity",#N/A,FALSE,"HC-TOTAL";"capacity",#N/A,FALSE,"HC-TOTAL"}</definedName>
    <definedName name="wrn.Budget._.Package." localSheetId="5" hidden="1">{#N/A,#N/A,FALSE,"Comparison";#N/A,#N/A,FALSE,"Income Statement";#N/A,#N/A,FALSE,"Balance Sheet";#N/A,#N/A,FALSE,"Cash Flow";#N/A,#N/A,FALSE,"Material &amp; Labor";#N/A,#N/A,FALSE,"Operating OH"}</definedName>
    <definedName name="wrn.Budget._.Package." hidden="1">{#N/A,#N/A,FALSE,"Comparison";#N/A,#N/A,FALSE,"Income Statement";#N/A,#N/A,FALSE,"Balance Sheet";#N/A,#N/A,FALSE,"Cash Flow";#N/A,#N/A,FALSE,"Material &amp; Labor";#N/A,#N/A,FALSE,"Operating OH"}</definedName>
    <definedName name="wrn.BUPA._.DTI._.Return." localSheetId="5" hidden="1">{#N/A,#N/A,FALSE,"Form 9 - Statement of solvency";#N/A,#N/A,FALSE,"Form 10 - Net assets statement";#N/A,#N/A,FALSE,"Form 11 - Solvency 1st method";#N/A,#N/A,FALSE,"Form 12 - Solvency 2nd method";#N/A,#N/A,FALSE,"Form 13 - Analysis of assets";#N/A,#N/A,FALSE,"Form 15 - Liabilities";#N/A,#N/A,FALSE,"Form 16 - Income &amp; expenditure";#N/A,#N/A,FALSE,"Form 20 - Revenue Acc (Summary)";#N/A,#N/A,FALSE,"Form 20 - Revenue account";#N/A,#N/A,FALSE,"Form 21 - Analysis of premiums";#N/A,#N/A,FALSE,"Form 22 - Analysis of claims";#N/A,#N/A,FALSE,"Form 30 - Reinsurance";#N/A,#N/A,FALSE,"Major Reinsurers";#N/A,#N/A,FALSE,"Form 31 - Analysis of risk";"Income_Recon",#N/A,FALSE,"Form 16 - Income &amp; expenditure"}</definedName>
    <definedName name="wrn.BUPA._.DTI._.Return." hidden="1">{#N/A,#N/A,FALSE,"Form 9 - Statement of solvency";#N/A,#N/A,FALSE,"Form 10 - Net assets statement";#N/A,#N/A,FALSE,"Form 11 - Solvency 1st method";#N/A,#N/A,FALSE,"Form 12 - Solvency 2nd method";#N/A,#N/A,FALSE,"Form 13 - Analysis of assets";#N/A,#N/A,FALSE,"Form 15 - Liabilities";#N/A,#N/A,FALSE,"Form 16 - Income &amp; expenditure";#N/A,#N/A,FALSE,"Form 20 - Revenue Acc (Summary)";#N/A,#N/A,FALSE,"Form 20 - Revenue account";#N/A,#N/A,FALSE,"Form 21 - Analysis of premiums";#N/A,#N/A,FALSE,"Form 22 - Analysis of claims";#N/A,#N/A,FALSE,"Form 30 - Reinsurance";#N/A,#N/A,FALSE,"Major Reinsurers";#N/A,#N/A,FALSE,"Form 31 - Analysis of risk";"Income_Recon",#N/A,FALSE,"Form 16 - Income &amp; expenditure"}</definedName>
    <definedName name="wrn.CALL._.SUCCESS._.RATE." localSheetId="5" hidden="1">{#N/A,#N/A,TRUE,"TOTALS";#N/A,#N/A,TRUE,"ROUTES"}</definedName>
    <definedName name="wrn.CALL._.SUCCESS._.RATE." hidden="1">{#N/A,#N/A,TRUE,"TOTALS";#N/A,#N/A,TRUE,"ROUTES"}</definedName>
    <definedName name="wrn.capA4." localSheetId="5" hidden="1">{"capA4",#N/A,FALSE,"capt"}</definedName>
    <definedName name="wrn.capA4." hidden="1">{"capA4",#N/A,FALSE,"capt"}</definedName>
    <definedName name="wrn.CARAT." localSheetId="5" hidden="1">{"volu carat",#N/A,FALSE,"VOLUMEN";"cta global acumul carat",#N/A,FALSE,"CTA_GLOBAL_ACUMUL";"efectivos",#N/A,FALSE,"EFECTIVOS";"bfr carat",#N/A,FALSE,"BFR_CAPITAUX ";"volu carat acu",#N/A,FALSE,"VOLUMEN";"efectivos acu",#N/A,FALSE,"EFECTIVOS"}</definedName>
    <definedName name="wrn.CARAT." hidden="1">{"volu carat",#N/A,FALSE,"VOLUMEN";"cta global acumul carat",#N/A,FALSE,"CTA_GLOBAL_ACUMUL";"efectivos",#N/A,FALSE,"EFECTIVOS";"bfr carat",#N/A,FALSE,"BFR_CAPITAUX ";"volu carat acu",#N/A,FALSE,"VOLUMEN";"efectivos acu",#N/A,FALSE,"EFECTIVOS"}</definedName>
    <definedName name="wrn.Cardiovasculars." localSheetId="5" hidden="1">{#N/A,#N/A,FALSE,"Card";#N/A,#N/A,FALSE,"Prav";#N/A,#N/A,FALSE,"Irbe";#N/A,#N/A,FALSE,"Plavix";#N/A,#N/A,FALSE,"Capt";#N/A,#N/A,FALSE,"Fosi"}</definedName>
    <definedName name="wrn.Cardiovasculars." hidden="1">{#N/A,#N/A,FALSE,"Card";#N/A,#N/A,FALSE,"Prav";#N/A,#N/A,FALSE,"Irbe";#N/A,#N/A,FALSE,"Plavix";#N/A,#N/A,FALSE,"Capt";#N/A,#N/A,FALSE,"Fosi"}</definedName>
    <definedName name="wrn.Cash._.Flow." localSheetId="5" hidden="1">{#N/A,#N/A,FALSE,"Layout Cash Flow"}</definedName>
    <definedName name="wrn.Cash._.Flow." hidden="1">{#N/A,#N/A,FALSE,"Layout Cash Flow"}</definedName>
    <definedName name="wrn.CASHPROJ." localSheetId="5">{"CASHPROJ",#N/A,FALSE,"CASHPROJ";"BANK",#N/A,FALSE,"Bank";"SALES",#N/A,FALSE,"Sales";"AR",#N/A,FALSE,"AR";"AP",#N/A,FALSE,"AP";"DAILE",#N/A,FALSE,"Daily";"SALESVAR",#N/A,FALSE,"SalesVar";"SUM",#N/A,FALSE,"Sum"}</definedName>
    <definedName name="wrn.CASHPROJ.">{"CASHPROJ",#N/A,FALSE,"CASHPROJ";"BANK",#N/A,FALSE,"Bank";"SALES",#N/A,FALSE,"Sales";"AR",#N/A,FALSE,"AR";"AP",#N/A,FALSE,"AP";"DAILE",#N/A,FALSE,"Daily";"SALESVAR",#N/A,FALSE,"SalesVar";"SUM",#N/A,FALSE,"Sum"}</definedName>
    <definedName name="wrn.Central._.Nervous._.System." localSheetId="5" hidden="1">{#N/A,#N/A,FALSE,"CNS";#N/A,#N/A,FALSE,"Serz";#N/A,#N/A,FALSE,"Ace"}</definedName>
    <definedName name="wrn.Central._.Nervous._.System." hidden="1">{#N/A,#N/A,FALSE,"CNS";#N/A,#N/A,FALSE,"Serz";#N/A,#N/A,FALSE,"Ace"}</definedName>
    <definedName name="wrn.CF._.Combined." localSheetId="5" hidden="1">{#N/A,"3000-1500",FALSE,"CF Combined";#N/A,"3000-2000",FALSE,"CF Combined";#N/A,"3000-2500",FALSE,"CF Combined";#N/A,"6000-1500",FALSE,"CF Combined";#N/A,"6000-2000",FALSE,"CF Combined";#N/A,"6000-2500",FALSE,"CF Combined";#N/A,"9000-1500",FALSE,"CF Combined";#N/A,"9000-2000",FALSE,"CF Combined";#N/A,"9000-2500",FALSE,"CF Combined";#N/A,"12000-1500",FALSE,"CF Combined";#N/A,"12000-2000",FALSE,"CF Combined";#N/A,"12000-2500",FALSE,"CF Combined"}</definedName>
    <definedName name="wrn.CF._.Combined." hidden="1">{#N/A,"3000-1500",FALSE,"CF Combined";#N/A,"3000-2000",FALSE,"CF Combined";#N/A,"3000-2500",FALSE,"CF Combined";#N/A,"6000-1500",FALSE,"CF Combined";#N/A,"6000-2000",FALSE,"CF Combined";#N/A,"6000-2500",FALSE,"CF Combined";#N/A,"9000-1500",FALSE,"CF Combined";#N/A,"9000-2000",FALSE,"CF Combined";#N/A,"9000-2500",FALSE,"CF Combined";#N/A,"12000-1500",FALSE,"CF Combined";#N/A,"12000-2000",FALSE,"CF Combined";#N/A,"12000-2500",FALSE,"CF Combined"}</definedName>
    <definedName name="wrn.CIP._.REPORT." localSheetId="5" hidden="1">{#N/A,#N/A,FALSE,"USCORE";#N/A,#N/A,FALSE,"GSNA";#N/A,#N/A,FALSE,"ERNIE";#N/A,#N/A,FALSE,"DAVID";#N/A,#N/A,FALSE,"RON";#N/A,#N/A,FALSE,"CIP YTD (USCORE)";#N/A,#N/A,FALSE,"GRAPH (USCORE)";#N/A,#N/A,FALSE,"CIP YTD (GSNA)";#N/A,#N/A,FALSE,"GRAPH (GSNA)"}</definedName>
    <definedName name="wrn.CIP._.REPORT." hidden="1">{#N/A,#N/A,FALSE,"USCORE";#N/A,#N/A,FALSE,"GSNA";#N/A,#N/A,FALSE,"ERNIE";#N/A,#N/A,FALSE,"DAVID";#N/A,#N/A,FALSE,"RON";#N/A,#N/A,FALSE,"CIP YTD (USCORE)";#N/A,#N/A,FALSE,"GRAPH (USCORE)";#N/A,#N/A,FALSE,"CIP YTD (GSNA)";#N/A,#N/A,FALSE,"GRAPH (GSNA)"}</definedName>
    <definedName name="wrn.clientcopy." localSheetId="5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MN_FE_1." localSheetId="5" hidden="1">{#N/A,#N/A,FALSE,"CMN_FE"}</definedName>
    <definedName name="wrn.CMN_FE_1." hidden="1">{#N/A,#N/A,FALSE,"CMN_FE"}</definedName>
    <definedName name="wrn.CMN_FE_2." localSheetId="5" hidden="1">{#N/A,#N/A,FALSE,"CMN_FE"}</definedName>
    <definedName name="wrn.CMN_FE_2." hidden="1">{#N/A,#N/A,FALSE,"CMN_FE"}</definedName>
    <definedName name="wrn.CMN_FE_3." localSheetId="5" hidden="1">{#N/A,#N/A,FALSE,"CMN_FE"}</definedName>
    <definedName name="wrn.CMN_FE_3." hidden="1">{#N/A,#N/A,FALSE,"CMN_FE"}</definedName>
    <definedName name="wrn.Cochanges." localSheetId="5" hidden="1">{"valn",#N/A,FALSE,"COVER SHEET";"Interims",#N/A,FALSE,"News_Notes_Interims";"notesNews",#N/A,FALSE,"News_Notes_Interims"}</definedName>
    <definedName name="wrn.Cochanges." hidden="1">{"valn",#N/A,FALSE,"COVER SHEET";"Interims",#N/A,FALSE,"News_Notes_Interims";"notesNews",#N/A,FALSE,"News_Notes_Interims"}</definedName>
    <definedName name="wrn.Columbia._.Scenarios." localSheetId="5" hidden="1">{#N/A,"3000initial-3000increment",FALSE,"CF Model";#N/A,"3000initial--6000increment",FALSE,"CF Model";#N/A,"6000initial--3000increment",FALSE,"CF Model";#N/A,"6000initial--6000increment",FALSE,"CF Model";#N/A,"9000initial-3000increment",FALSE,"CF Model";#N/A,"9000initial--6000increment",FALSE,"CF Model"}</definedName>
    <definedName name="wrn.Columbia._.Scenarios." hidden="1">{#N/A,"3000initial-3000increment",FALSE,"CF Model";#N/A,"3000initial--6000increment",FALSE,"CF Model";#N/A,"6000initial--3000increment",FALSE,"CF Model";#N/A,"6000initial--6000increment",FALSE,"CF Model";#N/A,"9000initial-3000increment",FALSE,"CF Model";#N/A,"9000initial--6000increment",FALSE,"CF Model"}</definedName>
    <definedName name="wrn.COMBINED." localSheetId="5" hidden="1">{#N/A,#N/A,FALSE,"INPUTS";#N/A,#N/A,FALSE,"PROFORMA BSHEET";#N/A,#N/A,FALSE,"COMBINED";#N/A,#N/A,FALSE,"HIGH YIELD";#N/A,#N/A,FALSE,"COMB_GRAPHS"}</definedName>
    <definedName name="wrn.COMBINED." hidden="1">{#N/A,#N/A,FALSE,"INPUTS";#N/A,#N/A,FALSE,"PROFORMA BSHEET";#N/A,#N/A,FALSE,"COMBINED";#N/A,#N/A,FALSE,"HIGH YIELD";#N/A,#N/A,FALSE,"COMB_GRAPHS"}</definedName>
    <definedName name="wrn.COMPCO." localSheetId="5" hidden="1">{"Page1",#N/A,FALSE,"CompCo";"Page2",#N/A,FALSE,"CompCo"}</definedName>
    <definedName name="wrn.COMPCO." hidden="1">{"Page1",#N/A,FALSE,"CompCo";"Page2",#N/A,FALSE,"CompCo"}</definedName>
    <definedName name="wrn.COMPLET." localSheetId="5" hidden="1">{"HIPOTESIS",#N/A,FALSE,"INDUSTRIAL";"CUADRO",#N/A,FALSE,"INDUSTRIAL";"HIPOTESIS",#N/A,FALSE,"COMERCIAL";"CUADRO",#N/A,FALSE,"COMERCIAL"}</definedName>
    <definedName name="wrn.COMPLET." hidden="1">{"HIPOTESIS",#N/A,FALSE,"INDUSTRIAL";"CUADRO",#N/A,FALSE,"INDUSTRIAL";"HIPOTESIS",#N/A,FALSE,"COMERCIAL";"CUADRO",#N/A,FALSE,"COMERCIAL"}</definedName>
    <definedName name="wrn.Complete." localSheetId="5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localSheetId="5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2" localSheetId="5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2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3" localSheetId="5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3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Report." localSheetId="5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O." localSheetId="5" hidden="1">{"EUNEA",#N/A,TRUE,"EUNEA";"HIMEL",#N/A,TRUE,"HIMEL";"S_E_E",#N/A,TRUE,"S_E_E";"MESA",#N/A,TRUE,"MESA";"CEVELSA",#N/A,TRUE,"CEVELSA";"POVELSA",#N/A,TRUE,"POVELSA";"TELEMECA",#N/A,TRUE,"TELEMECA";"ESPAÑA",#N/A,TRUE,"ESPAÑA";"PORTUGAL",#N/A,TRUE,"PORTUGAL";"ESPAÑA_FF",#N/A,TRUE,"IBERICO";"PORTUGAL_FF",#N/A,TRUE,"IBERICO";"IBERICO_FF",#N/A,TRUE,"IBERICO"}</definedName>
    <definedName name="wrn.COMPLETO." hidden="1">{"EUNEA",#N/A,TRUE,"EUNEA";"HIMEL",#N/A,TRUE,"HIMEL";"S_E_E",#N/A,TRUE,"S_E_E";"MESA",#N/A,TRUE,"MESA";"CEVELSA",#N/A,TRUE,"CEVELSA";"POVELSA",#N/A,TRUE,"POVELSA";"TELEMECA",#N/A,TRUE,"TELEMECA";"ESPAÑA",#N/A,TRUE,"ESPAÑA";"PORTUGAL",#N/A,TRUE,"PORTUGAL";"ESPAÑA_FF",#N/A,TRUE,"IBERICO";"PORTUGAL_FF",#N/A,TRUE,"IBERICO";"IBERICO_FF",#N/A,TRUE,"IBERICO"}</definedName>
    <definedName name="wrn.Computation._.3CD._.Details." localSheetId="5">{"Computation Tax",#N/A,FALSE,"43B";"Dep I.Tax",#N/A,FALSE,"43B";"I Tax Losses",#N/A,FALSE,"43B";"Annex-III 3CD",#N/A,FALSE,"43B";"Cash Payments",#N/A,FALSE,"43B";"43B",#N/A,FALSE,"43B"}</definedName>
    <definedName name="wrn.Computation._.3CD._.Details.">{"Computation Tax",#N/A,FALSE,"43B";"Dep I.Tax",#N/A,FALSE,"43B";"I Tax Losses",#N/A,FALSE,"43B";"Annex-III 3CD",#N/A,FALSE,"43B";"Cash Payments",#N/A,FALSE,"43B";"43B",#N/A,FALSE,"43B"}</definedName>
    <definedName name="wrn.Consumer._.Medicines." localSheetId="5" hidden="1">{#N/A,#N/A,FALSE,"OTC";#N/A,#N/A,FALSE,"Ther";#N/A,#N/A,FALSE,"Temp";#N/A,#N/A,FALSE,"Exce";#N/A,#N/A,FALSE,"Buff";#N/A,#N/A,FALSE,"Picot";#N/A,#N/A,FALSE,"Luftal";#N/A,#N/A,FALSE,"Comt"}</definedName>
    <definedName name="wrn.Consumer._.Medicines." hidden="1">{#N/A,#N/A,FALSE,"OTC";#N/A,#N/A,FALSE,"Ther";#N/A,#N/A,FALSE,"Temp";#N/A,#N/A,FALSE,"Exce";#N/A,#N/A,FALSE,"Buff";#N/A,#N/A,FALSE,"Picot";#N/A,#N/A,FALSE,"Luftal";#N/A,#N/A,FALSE,"Comt"}</definedName>
    <definedName name="wrn.Continous._.Page._.Numbers._.DCF." localSheetId="5" hidden="1">{#N/A,#N/A,TRUE,"Cover Page";#N/A,#N/A,TRUE,"Assumptions MPM";#N/A,#N/A,TRUE,"Summary Sheet MPM";#N/A,#N/A,TRUE,"Output MPM";#N/A,#N/A,TRUE,"Input MPM";#N/A,#N/A,TRUE,"Assets MPM";#N/A,#N/A,TRUE,"Valuation Summary MPM";#N/A,#N/A,TRUE,"KMK";#N/A,#N/A,TRUE,"Demag";#N/A,#N/A,TRUE,"Van Dorn";#N/A,#N/A,TRUE,"Billion";#N/A,#N/A,TRUE,"Berstorff";#N/A,#N/A,TRUE,"Assumptions Netstal";#N/A,#N/A,TRUE,"Summary Sheet Netstal";#N/A,#N/A,TRUE,"Output Netstal";#N/A,#N/A,TRUE,"Input Netstal";#N/A,#N/A,TRUE,"Assets Netstal";#N/A,#N/A,TRUE,"Valuation Summary Netstal";#N/A,#N/A,TRUE,"Growth Assumpt BUs";#N/A,#N/A,TRUE,"Growth Analysis";#N/A,#N/A,TRUE,"Assumptions MPM ex N";#N/A,#N/A,TRUE,"Summary Sheet MPM ex N";#N/A,#N/A,TRUE,"Output MPM ex N";#N/A,#N/A,TRUE,"Input MPM ex N";#N/A,#N/A,TRUE,"Assets MPM ex N";#N/A,#N/A,TRUE,"Valuation Summary MPM ex N"}</definedName>
    <definedName name="wrn.Continous._.Page._.Numbers._.DCF." hidden="1">{#N/A,#N/A,TRUE,"Cover Page";#N/A,#N/A,TRUE,"Assumptions MPM";#N/A,#N/A,TRUE,"Summary Sheet MPM";#N/A,#N/A,TRUE,"Output MPM";#N/A,#N/A,TRUE,"Input MPM";#N/A,#N/A,TRUE,"Assets MPM";#N/A,#N/A,TRUE,"Valuation Summary MPM";#N/A,#N/A,TRUE,"KMK";#N/A,#N/A,TRUE,"Demag";#N/A,#N/A,TRUE,"Van Dorn";#N/A,#N/A,TRUE,"Billion";#N/A,#N/A,TRUE,"Berstorff";#N/A,#N/A,TRUE,"Assumptions Netstal";#N/A,#N/A,TRUE,"Summary Sheet Netstal";#N/A,#N/A,TRUE,"Output Netstal";#N/A,#N/A,TRUE,"Input Netstal";#N/A,#N/A,TRUE,"Assets Netstal";#N/A,#N/A,TRUE,"Valuation Summary Netstal";#N/A,#N/A,TRUE,"Growth Assumpt BUs";#N/A,#N/A,TRUE,"Growth Analysis";#N/A,#N/A,TRUE,"Assumptions MPM ex N";#N/A,#N/A,TRUE,"Summary Sheet MPM ex N";#N/A,#N/A,TRUE,"Output MPM ex N";#N/A,#N/A,TRUE,"Input MPM ex N";#N/A,#N/A,TRUE,"Assets MPM ex N";#N/A,#N/A,TRUE,"Valuation Summary MPM ex N"}</definedName>
    <definedName name="wrn.contribution." localSheetId="5" hidden="1">{#N/A,#N/A,FALSE,"Contribution Analysis"}</definedName>
    <definedName name="wrn.contribution." hidden="1">{#N/A,#N/A,FALSE,"Contribution Analysis"}</definedName>
    <definedName name="wrn.Cover." localSheetId="5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reditors." localSheetId="5" hidden="1">{"Creditors",#N/A,FALSE," LEAD SCHEDULES";"Creditors",#N/A,FALSE," LEAD SCHEDULES"}</definedName>
    <definedName name="wrn.Creditors." hidden="1">{"Creditors",#N/A,FALSE," LEAD SCHEDULES";"Creditors",#N/A,FALSE," LEAD SCHEDULES"}</definedName>
    <definedName name="wrn.CS_SCH_2." localSheetId="5" hidden="1">{"SP_MILL_MIX_150PRESS",#N/A,FALSE,"sch._cs";"SP_OTHERS",#N/A,FALSE,"sch._cs";"BP",#N/A,FALSE,"sch._cs";"KILN_SHAFT_SHUTTLE_L/UNL_BELL_CC",#N/A,FALSE,"sch._cs";"CHK_BTK_GPP_L/UNL-BP",#N/A,FALSE,"sch._cs"}</definedName>
    <definedName name="wrn.CS_SCH_2." hidden="1">{"SP_MILL_MIX_150PRESS",#N/A,FALSE,"sch._cs";"SP_OTHERS",#N/A,FALSE,"sch._cs";"BP",#N/A,FALSE,"sch._cs";"KILN_SHAFT_SHUTTLE_L/UNL_BELL_CC",#N/A,FALSE,"sch._cs";"CHK_BTK_GPP_L/UNL-BP",#N/A,FALSE,"sch._cs"}</definedName>
    <definedName name="wrn.CS_SCHEDULE." localSheetId="5" hidden="1">{"RATIO",#N/A,FALSE,"sch._cs";"FB",#N/A,FALSE,"sch._cs";"SP_MILL_MIX_150PRESS",#N/A,FALSE,"sch._cs"}</definedName>
    <definedName name="wrn.CS_SCHEDULE." hidden="1">{"RATIO",#N/A,FALSE,"sch._cs";"FB",#N/A,FALSE,"sch._cs";"SP_MILL_MIX_150PRESS",#N/A,FALSE,"sch._cs"}</definedName>
    <definedName name="wrn.csc." localSheetId="5" hidden="1">{"orixcsc",#N/A,FALSE,"ORIX CSC";"orixcsc2",#N/A,FALSE,"ORIX CSC"}</definedName>
    <definedName name="wrn.csc." hidden="1">{"orixcsc",#N/A,FALSE,"ORIX CSC";"orixcsc2",#N/A,FALSE,"ORIX CSC"}</definedName>
    <definedName name="wrn.csc2." localSheetId="5" hidden="1">{#N/A,#N/A,FALSE,"ORIX CSC"}</definedName>
    <definedName name="wrn.csc2." hidden="1">{#N/A,#N/A,FALSE,"ORIX CSC"}</definedName>
    <definedName name="wrn.CTA_EXPLOT_ACUM." localSheetId="5" hidden="1">{"VOLUMEN ACUMULADO",#N/A,FALSE,"VOLUMEN";"cta global acu",#N/A,FALSE,"CTA_GLOBAL_ACUMUL";"app nac acu",#N/A,FALSE,"CTA.EXP. ACUMULADA";"app exp acu 1",#N/A,FALSE,"CTA.EXP. ACUMULADA";"app exp acu 2",#N/A,FALSE,"CTA.EXP. ACUMULADA";"piezas 1 acu",#N/A,FALSE,"CTA.EXP. ACUMULADA";"piezas 2 acu",#N/A,FALSE,"CTA.EXP. ACUMULADA"}</definedName>
    <definedName name="wrn.CTA_EXPLOT_ACUM." hidden="1">{"VOLUMEN ACUMULADO",#N/A,FALSE,"VOLUMEN";"cta global acu",#N/A,FALSE,"CTA_GLOBAL_ACUMUL";"app nac acu",#N/A,FALSE,"CTA.EXP. ACUMULADA";"app exp acu 1",#N/A,FALSE,"CTA.EXP. ACUMULADA";"app exp acu 2",#N/A,FALSE,"CTA.EXP. ACUMULADA";"piezas 1 acu",#N/A,FALSE,"CTA.EXP. ACUMULADA";"piezas 2 acu",#N/A,FALSE,"CTA.EXP. ACUMULADA"}</definedName>
    <definedName name="wrn.CTA_EXPLOT_COMPLETA." localSheetId="5" hidden="1">{"cta global",#N/A,FALSE,"CTA_GLOBAL_MENS";"VOLUMEN MENSUAL",#N/A,FALSE,"VOLUMEN";"cta global acu",#N/A,FALSE,"CTA_GLOBAL_ACUMUL";"VOLUMEN ACUMULADO",#N/A,FALSE,"VOLUMEN";"app nac",#N/A,FALSE,"CTA.EXP. MENSUAL";"app exp 1",#N/A,FALSE,"CTA.EXP. MENSUAL";"app exp 2",#N/A,FALSE,"CTA.EXP. MENSUAL";"piezas 1",#N/A,FALSE,"CTA.EXP. MENSUAL";"piezas 2",#N/A,FALSE,"CTA.EXP. MENSUAL";"app nac acu",#N/A,FALSE,"CTA.EXP. ACUMULADA";"app exp acu 1",#N/A,FALSE,"CTA.EXP. ACUMULADA";"app exp acu 2",#N/A,FALSE,"CTA.EXP. ACUMULADA";"piezas 1 acu",#N/A,FALSE,"CTA.EXP. ACUMULADA";"piezas 2 acu",#N/A,FALSE,"CTA.EXP. ACUMULADA"}</definedName>
    <definedName name="wrn.CTA_EXPLOT_COMPLETA." hidden="1">{"cta global",#N/A,FALSE,"CTA_GLOBAL_MENS";"VOLUMEN MENSUAL",#N/A,FALSE,"VOLUMEN";"cta global acu",#N/A,FALSE,"CTA_GLOBAL_ACUMUL";"VOLUMEN ACUMULADO",#N/A,FALSE,"VOLUMEN";"app nac",#N/A,FALSE,"CTA.EXP. MENSUAL";"app exp 1",#N/A,FALSE,"CTA.EXP. MENSUAL";"app exp 2",#N/A,FALSE,"CTA.EXP. MENSUAL";"piezas 1",#N/A,FALSE,"CTA.EXP. MENSUAL";"piezas 2",#N/A,FALSE,"CTA.EXP. MENSUAL";"app nac acu",#N/A,FALSE,"CTA.EXP. ACUMULADA";"app exp acu 1",#N/A,FALSE,"CTA.EXP. ACUMULADA";"app exp acu 2",#N/A,FALSE,"CTA.EXP. ACUMULADA";"piezas 1 acu",#N/A,FALSE,"CTA.EXP. ACUMULADA";"piezas 2 acu",#N/A,FALSE,"CTA.EXP. ACUMULADA"}</definedName>
    <definedName name="wrn.CTA_EXPLOT_MES." localSheetId="5" hidden="1">{"cta global",#N/A,FALSE,"CTA_GLOBAL_MENS";"VOLUMEN MENSUAL",#N/A,FALSE,"VOLUMEN";"app nac",#N/A,FALSE,"CTA.EXP. MENSUAL";"app exp 1",#N/A,FALSE,"CTA.EXP. MENSUAL";"app exp 2",#N/A,FALSE,"CTA.EXP. MENSUAL";"piezas 1",#N/A,FALSE,"CTA.EXP. MENSUAL";"piezas 2",#N/A,FALSE,"CTA.EXP. MENSUAL"}</definedName>
    <definedName name="wrn.CTA_EXPLOT_MES." hidden="1">{"cta global",#N/A,FALSE,"CTA_GLOBAL_MENS";"VOLUMEN MENSUAL",#N/A,FALSE,"VOLUMEN";"app nac",#N/A,FALSE,"CTA.EXP. MENSUAL";"app exp 1",#N/A,FALSE,"CTA.EXP. MENSUAL";"app exp 2",#N/A,FALSE,"CTA.EXP. MENSUAL";"piezas 1",#N/A,FALSE,"CTA.EXP. MENSUAL";"piezas 2",#N/A,FALSE,"CTA.EXP. MENSUAL"}</definedName>
    <definedName name="wrn.cvintl." localSheetId="5" hidden="1">{"cover",#N/A,FALSE,"COVER SHEET";#N/A,#N/A,FALSE,"TARGET PRICE";#N/A,#N/A,FALSE,"DFCF"}</definedName>
    <definedName name="wrn.cvintl." hidden="1">{"cover",#N/A,FALSE,"COVER SHEET";#N/A,#N/A,FALSE,"TARGET PRICE";#N/A,#N/A,FALSE,"DFCF"}</definedName>
    <definedName name="wrn.Daily._.Survey._.Report." localSheetId="5" hidden="1">{"Daily Survey Report",#N/A,FALSE,"Daily"}</definedName>
    <definedName name="wrn.Daily._.Survey._.Report." hidden="1">{"Daily Survey Report",#N/A,FALSE,"Daily"}</definedName>
    <definedName name="wrn.database." localSheetId="5" hidden="1">{"subs",#N/A,FALSE,"database ";"proportional",#N/A,FALSE,"database "}</definedName>
    <definedName name="wrn.database." hidden="1">{"subs",#N/A,FALSE,"database ";"proportional",#N/A,FALSE,"database "}</definedName>
    <definedName name="wrn.datapak." localSheetId="5" hidden="1">{#N/A,#N/A,FALSE,"Status of Projects";#N/A,#N/A,FALSE,"CEA-TEC";#N/A,#N/A,FALSE,"U-Constr.";#N/A,#N/A,FALSE,"summary";#N/A,#N/A,FALSE,"PPP-3 yrs"}</definedName>
    <definedName name="wrn.datapak." hidden="1">{#N/A,#N/A,FALSE,"Status of Projects";#N/A,#N/A,FALSE,"CEA-TEC";#N/A,#N/A,FALSE,"U-Constr.";#N/A,#N/A,FALSE,"summary";#N/A,#N/A,FALSE,"PPP-3 yrs"}</definedName>
    <definedName name="wrn.DCF." localSheetId="5" hidden="1">{"DCF1",#N/A,FALSE,"SIERRA DCF";"MATRIX1",#N/A,FALSE,"SIERRA DCF"}</definedName>
    <definedName name="wrn.DCF." hidden="1">{"DCF1",#N/A,FALSE,"SIERRA DCF";"MATRIX1",#N/A,FALSE,"SIERRA DCF"}</definedName>
    <definedName name="wrn.dcf2" localSheetId="5" hidden="1">{"mgmt forecast",#N/A,FALSE,"Mgmt Forecast";"dcf table",#N/A,FALSE,"Mgmt Forecast";"sensitivity",#N/A,FALSE,"Mgmt Forecast";"table inputs",#N/A,FALSE,"Mgmt Forecast";"calculations",#N/A,FALSE,"Mgmt Forecast"}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Epervier." localSheetId="5" hidden="1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DCFEpervier." hidden="1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dd." localSheetId="5" hidden="1">{#N/A,#N/A,FALSE,"Sheet2"}</definedName>
    <definedName name="wrn.dd." hidden="1">{#N/A,#N/A,FALSE,"Sheet2"}</definedName>
    <definedName name="wrn.Debtors." localSheetId="5" hidden="1">{"Debtors",#N/A,FALSE," LEAD SCHEDULES"}</definedName>
    <definedName name="wrn.Debtors." hidden="1">{"Debtors",#N/A,FALSE," LEAD SCHEDULES"}</definedName>
    <definedName name="wrn.Delchamps." localSheetId="5" hidden="1">{"Operating Data",#N/A,TRUE,"Sheet1";"Valuation Matrix",#N/A,TRUE,"Sheet1";"Sales Analysis",#N/A,TRUE,"Sheet1";"Closed Remodelled New",#N/A,TRUE,"Sheet1";"Competitive and FSP",#N/A,TRUE,"Sheet1";"Working Capital and Capex",#N/A,TRUE,"Sheet1";"depreciation",#N/A,TRUE,"Sheet1"}</definedName>
    <definedName name="wrn.Delchamps." hidden="1">{"Operating Data",#N/A,TRUE,"Sheet1";"Valuation Matrix",#N/A,TRUE,"Sheet1";"Sales Analysis",#N/A,TRUE,"Sheet1";"Closed Remodelled New",#N/A,TRUE,"Sheet1";"Competitive and FSP",#N/A,TRUE,"Sheet1";"Working Capital and Capex",#N/A,TRUE,"Sheet1";"depreciation",#N/A,TRUE,"Sheet1"}</definedName>
    <definedName name="wrn.depschA4." localSheetId="5" hidden="1">{"A4depsch",#N/A,FALSE,"fa&amp;dep"}</definedName>
    <definedName name="wrn.depschA4." hidden="1">{"A4depsch",#N/A,FALSE,"fa&amp;dep"}</definedName>
    <definedName name="wrn.detail." localSheetId="5" hidden="1">{#N/A,#N/A,FALSE,"TOTAL SSS";#N/A,#N/A,FALSE,"SES Y93";#N/A,#N/A,FALSE,"SES AW FEE";#N/A,#N/A,FALSE,"DSP BK14";#N/A,#N/A,FALSE,"DSP BK14 AW FEE";#N/A,#N/A,FALSE,"DSP BLK 14 FPLOE";#N/A,#N/A,FALSE,"DSP BLK 14 FPLOE";#N/A,#N/A,FALSE,"S14 DESGN";#N/A,#N/A,FALSE,"DSP BLK 18";#N/A,#N/A,FALSE,"DSP BLK 18 AW FEE";#N/A,#N/A,FALSE,"DSP BL18 FFP";#N/A,#N/A,FALSE,"DSP BLK18 CPAF";#N/A,#N/A,FALSE,"DSP BLK 23";#N/A,#N/A,FALSE,"DSP BLK 23 AW FEE";#N/A,#N/A,FALSE,"DSP 23 TERM";#N/A,#N/A,FALSE,"H2O DAMAGE";#N/A,#N/A,FALSE,"DSP ENG";#N/A,#N/A,FALSE,"SBIR";#N/A,#N/A,FALSE,"SBIR STUDY";#N/A,#N/A,FALSE,"CTPP";#N/A,#N/A,FALSE,"CTPP AW FEE";#N/A,#N/A,FALSE,"JTAGS";#N/A,#N/A,FALSE,"TSD";#N/A,#N/A,FALSE,"TSDE";#N/A,#N/A,FALSE,"SRSU";#N/A,#N/A,FALSE,"SRSU Spares";#N/A,#N/A,FALSE,"TSS";#N/A,#N/A,FALSE,"LVI";#N/A,#N/A,FALSE,"GS14";#N/A,#N/A,FALSE,"GS14 CPFF";#N/A,#N/A,FALSE,"GCO";#N/A,#N/A,FALSE,"GCO";#N/A,#N/A,FALSE,"PUP";#N/A,#N/A,FALSE,"CENTRAL FP";#N/A,#N/A,FALSE,"CENTRAL CPFF";#N/A,#N/A,FALSE,"CENTRAL TERM";#N/A,#N/A,FALSE,"WAM";#N/A,#N/A,FALSE,"SPIRIT III";#N/A,#N/A,FALSE,"LLUM";#N/A,#N/A,FALSE,"Mixed Signal";#N/A,#N/A,FALSE,"HGCDTE";#N/A,#N/A,FALSE,"CO INV";#N/A,#N/A,FALSE,"MISC"}</definedName>
    <definedName name="wrn.detail." hidden="1">{#N/A,#N/A,FALSE,"TOTAL SSS";#N/A,#N/A,FALSE,"SES Y93";#N/A,#N/A,FALSE,"SES AW FEE";#N/A,#N/A,FALSE,"DSP BK14";#N/A,#N/A,FALSE,"DSP BK14 AW FEE";#N/A,#N/A,FALSE,"DSP BLK 14 FPLOE";#N/A,#N/A,FALSE,"DSP BLK 14 FPLOE";#N/A,#N/A,FALSE,"S14 DESGN";#N/A,#N/A,FALSE,"DSP BLK 18";#N/A,#N/A,FALSE,"DSP BLK 18 AW FEE";#N/A,#N/A,FALSE,"DSP BL18 FFP";#N/A,#N/A,FALSE,"DSP BLK18 CPAF";#N/A,#N/A,FALSE,"DSP BLK 23";#N/A,#N/A,FALSE,"DSP BLK 23 AW FEE";#N/A,#N/A,FALSE,"DSP 23 TERM";#N/A,#N/A,FALSE,"H2O DAMAGE";#N/A,#N/A,FALSE,"DSP ENG";#N/A,#N/A,FALSE,"SBIR";#N/A,#N/A,FALSE,"SBIR STUDY";#N/A,#N/A,FALSE,"CTPP";#N/A,#N/A,FALSE,"CTPP AW FEE";#N/A,#N/A,FALSE,"JTAGS";#N/A,#N/A,FALSE,"TSD";#N/A,#N/A,FALSE,"TSDE";#N/A,#N/A,FALSE,"SRSU";#N/A,#N/A,FALSE,"SRSU Spares";#N/A,#N/A,FALSE,"TSS";#N/A,#N/A,FALSE,"LVI";#N/A,#N/A,FALSE,"GS14";#N/A,#N/A,FALSE,"GS14 CPFF";#N/A,#N/A,FALSE,"GCO";#N/A,#N/A,FALSE,"GCO";#N/A,#N/A,FALSE,"PUP";#N/A,#N/A,FALSE,"CENTRAL FP";#N/A,#N/A,FALSE,"CENTRAL CPFF";#N/A,#N/A,FALSE,"CENTRAL TERM";#N/A,#N/A,FALSE,"WAM";#N/A,#N/A,FALSE,"SPIRIT III";#N/A,#N/A,FALSE,"LLUM";#N/A,#N/A,FALSE,"Mixed Signal";#N/A,#N/A,FALSE,"HGCDTE";#N/A,#N/A,FALSE,"CO INV";#N/A,#N/A,FALSE,"MISC"}</definedName>
    <definedName name="wrn.Detail._.Balance._.Sheet." localSheetId="5" hidden="1">{#N/A,#N/A,FALSE,"Detail"}</definedName>
    <definedName name="wrn.Detail._.Balance._.Sheet." hidden="1">{#N/A,#N/A,FALSE,"Detail"}</definedName>
    <definedName name="wrn.Detail_Projection." localSheetId="5" hidden="1">{#N/A,#N/A,FALSE,"Detail YTD"}</definedName>
    <definedName name="wrn.Detail_Projection." hidden="1">{#N/A,#N/A,FALSE,"Detail YTD"}</definedName>
    <definedName name="wrn.Detailed._.P._.and._.L." localSheetId="5" hidden="1">{"P and L Detail Page 1",#N/A,FALSE,"Data";"P and L Detail Page 2",#N/A,FALSE,"Data"}</definedName>
    <definedName name="wrn.Detailed._.P._.and._.L." hidden="1">{"P and L Detail Page 1",#N/A,FALSE,"Data";"P and L Detail Page 2",#N/A,FALSE,"Data"}</definedName>
    <definedName name="wrn.devdeal." localSheetId="5" hidden="1">{"top",#N/A,TRUE,"Detail";"next",#N/A,TRUE,"Detail";"then",#N/A,TRUE,"Detail";"and",#N/A,TRUE,"Detail";"inaddition",#N/A,TRUE,"Detail";"finally",#N/A,TRUE,"Detail"}</definedName>
    <definedName name="wrn.devdeal." hidden="1">{"top",#N/A,TRUE,"Detail";"next",#N/A,TRUE,"Detail";"then",#N/A,TRUE,"Detail";"and",#N/A,TRUE,"Detail";"inaddition",#N/A,TRUE,"Detail";"finally",#N/A,TRUE,"Detail"}</definedName>
    <definedName name="wrn.document." localSheetId="5" hidden="1">{"consolidated",#N/A,FALSE,"Sheet1";"cms",#N/A,FALSE,"Sheet1";"fse",#N/A,FALSE,"Sheet1"}</definedName>
    <definedName name="wrn.document." hidden="1">{"consolidated",#N/A,FALSE,"Sheet1";"cms",#N/A,FALSE,"Sheet1";"fse",#N/A,FALSE,"Sheet1"}</definedName>
    <definedName name="wrn.Draft." localSheetId="5" hidden="1">{"Draft",#N/A,FALSE,"Feb-96"}</definedName>
    <definedName name="wrn.Draft." hidden="1">{"Draft",#N/A,FALSE,"Feb-96"}</definedName>
    <definedName name="wrn.Drawing._.and._.Homo.result." localSheetId="5" hidden="1">{"Drawing&amp;Homo.result",#N/A,FALSE,"Greco Hom. and BOM"}</definedName>
    <definedName name="wrn.Drawing._.and._.Homo.result." hidden="1">{"Drawing&amp;Homo.result",#N/A,FALSE,"Greco Hom. and BOM"}</definedName>
    <definedName name="wrn.Druck._.Monatsreporting." localSheetId="5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wrn.Druck._.Monatsreporting.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wrn.Earnings._.Model." localSheetId="5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localSheetId="5" hidden="1">{"EVA",#N/A,FALSE,"EVA";"WACC",#N/A,FALSE,"WACC"}</definedName>
    <definedName name="wrn.Economic._.Value._.Added._.Analysis." hidden="1">{"EVA",#N/A,FALSE,"EVA";"WACC",#N/A,FALSE,"WACC"}</definedName>
    <definedName name="wrn.Emg._.report." localSheetId="5" hidden="1">{#N/A,#N/A,FALSE,"Emerging Mkt Fund"}</definedName>
    <definedName name="wrn.Emg._.report." hidden="1">{#N/A,#N/A,FALSE,"Emerging Mkt Fund"}</definedName>
    <definedName name="wrn.Europe." localSheetId="5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W." localSheetId="5" hidden="1">{#N/A,#N/A,FALSE,"EW"}</definedName>
    <definedName name="wrn.EW." hidden="1">{#N/A,#N/A,FALSE,"EW"}</definedName>
    <definedName name="wrn.exhibits." localSheetId="5" hidden="1">{#N/A,#N/A,FALSE,"IS";#N/A,#N/A,FALSE,"BS";#N/A,#N/A,FALSE,"RMA";#N/A,#N/A,FALSE,"INCOME";#N/A,#N/A,FALSE,"DCF";#N/A,#N/A,FALSE,"MARKET"}</definedName>
    <definedName name="wrn.exhibits." hidden="1">{#N/A,#N/A,FALSE,"IS";#N/A,#N/A,FALSE,"BS";#N/A,#N/A,FALSE,"RMA";#N/A,#N/A,FALSE,"INCOME";#N/A,#N/A,FALSE,"DCF";#N/A,#N/A,FALSE,"MARKET"}</definedName>
    <definedName name="wrn.External." localSheetId="5" hidden="1">{"External_Annual_Income",#N/A,FALSE,"External";"External_Quarterly_Income",#N/A,FALSE,"External"}</definedName>
    <definedName name="wrn.External." hidden="1">{"External_Annual_Income",#N/A,FALSE,"External";"External_Quarterly_Income",#N/A,FALSE,"External"}</definedName>
    <definedName name="wrn.external.2" localSheetId="5" hidden="1">{"External_Annual_Income",#N/A,FALSE,"External";"External_Quarterly_Income",#N/A,FALSE,"External"}</definedName>
    <definedName name="wrn.external.2" hidden="1">{"External_Annual_Income",#N/A,FALSE,"External";"External_Quarterly_Income",#N/A,FALSE,"External"}</definedName>
    <definedName name="wrn.fc." localSheetId="5" hidden="1">{"letter",#N/A,FALSE,"Letter";"amort",#N/A,FALSE,"Amort"}</definedName>
    <definedName name="wrn.fc." hidden="1">{"letter",#N/A,FALSE,"Letter";"amort",#N/A,FALSE,"Amort"}</definedName>
    <definedName name="wrn.FCB." localSheetId="5" hidden="1">{"FCB_ALL",#N/A,FALSE,"FCB"}</definedName>
    <definedName name="wrn.FCB." hidden="1">{"FCB_ALL",#N/A,FALSE,"FCB"}</definedName>
    <definedName name="wrn.fcb2" localSheetId="5" hidden="1">{"FCB_ALL",#N/A,FALSE,"FCB"}</definedName>
    <definedName name="wrn.fcb2" hidden="1">{"FCB_ALL",#N/A,FALSE,"FCB"}</definedName>
    <definedName name="wrn.File." localSheetId="5" hidden="1">{"Summary",#N/A,FALSE,"SUMMARYPP";"BS",#N/A,FALSE,"BS";"IS",#N/A,FALSE,"IS";"RMA",#N/A,FALSE,"RMA";"VL",#N/A,FALSE,"VL";#N/A,#N/A,FALSE,"WACC";"Adj IS",#N/A,FALSE,"ADJ IS";"DCF",#N/A,FALSE,"DCF";"wc",#N/A,FALSE,"WC";"Work",#N/A,FALSE,"WORKFORCE";"Software",#N/A,FALSE,"SOFTWARE";"Custlif",#N/A,FALSE,"CUSTLIF";"Customer Base",#N/A,FALSE,"CUSTOMER BASE";"Distributors",#N/A,FALSE,"DISTRIBUTORS";"TM",#N/A,FALSE,"TM";"Grp Sales",#N/A,FALSE,"GRP SALES";"Pat1",#N/A,FALSE,"PAT(1)";"Pat2",#N/A,FALSE,"PAT(2)";"Pat3",#N/A,FALSE,"PAT(3)";"Pat4",#N/A,FALSE,"PAT(4)";"Pat5",#N/A,FALSE,"PAT(5)";"Pat6",#N/A,FALSE,"PAT(6)";"Pat7",#N/A,FALSE,"PAT(7)";"Pat8",#N/A,FALSE,"PAT(8)";"Pat9",#N/A,FALSE,"PAT(9)";"Pat10",#N/A,FALSE,"PAT(10)";#N/A,#N/A,FALSE,"COMPETE"}</definedName>
    <definedName name="wrn.File." hidden="1">{"Summary",#N/A,FALSE,"SUMMARYPP";"BS",#N/A,FALSE,"BS";"IS",#N/A,FALSE,"IS";"RMA",#N/A,FALSE,"RMA";"VL",#N/A,FALSE,"VL";#N/A,#N/A,FALSE,"WACC";"Adj IS",#N/A,FALSE,"ADJ IS";"DCF",#N/A,FALSE,"DCF";"wc",#N/A,FALSE,"WC";"Work",#N/A,FALSE,"WORKFORCE";"Software",#N/A,FALSE,"SOFTWARE";"Custlif",#N/A,FALSE,"CUSTLIF";"Customer Base",#N/A,FALSE,"CUSTOMER BASE";"Distributors",#N/A,FALSE,"DISTRIBUTORS";"TM",#N/A,FALSE,"TM";"Grp Sales",#N/A,FALSE,"GRP SALES";"Pat1",#N/A,FALSE,"PAT(1)";"Pat2",#N/A,FALSE,"PAT(2)";"Pat3",#N/A,FALSE,"PAT(3)";"Pat4",#N/A,FALSE,"PAT(4)";"Pat5",#N/A,FALSE,"PAT(5)";"Pat6",#N/A,FALSE,"PAT(6)";"Pat7",#N/A,FALSE,"PAT(7)";"Pat8",#N/A,FALSE,"PAT(8)";"Pat9",#N/A,FALSE,"PAT(9)";"Pat10",#N/A,FALSE,"PAT(10)";#N/A,#N/A,FALSE,"COMPETE"}</definedName>
    <definedName name="wrn.filecopy." localSheetId="5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" localSheetId="5" hidden="1">{"Final",#N/A,FALSE,"Feb-96"}</definedName>
    <definedName name="wrn.Final." hidden="1">{"Final",#N/A,FALSE,"Feb-96"}</definedName>
    <definedName name="wrn.Financial._.Output." localSheetId="5" hidden="1">{"P and L",#N/A,FALSE,"Financial Output";"Cashflow",#N/A,FALSE,"Financial Output";"Balance Sheet",#N/A,FALSE,"Financial Output"}</definedName>
    <definedName name="wrn.Financial._.Output." hidden="1">{"P and L",#N/A,FALSE,"Financial Output";"Cashflow",#N/A,FALSE,"Financial Output";"Balance Sheet",#N/A,FALSE,"Financial Output"}</definedName>
    <definedName name="wrn.Financials." localSheetId="5" hidden="1">{#N/A,#N/A,FALSE,"P&amp;L - segmental";#N/A,#N/A,FALSE,"BSheet";#N/A,#N/A,FALSE,"Cashflow"}</definedName>
    <definedName name="wrn.Financials." hidden="1">{#N/A,#N/A,FALSE,"P&amp;L - segmental";#N/A,#N/A,FALSE,"BSheet";#N/A,#N/A,FALSE,"Cashflow"}</definedName>
    <definedName name="wrn.Financials._.April._.02._.Rs._.000." localSheetId="5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wrn.Financials._.April._.02._.Rs._.000.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wrn.Finanzbedarfsrechnung." localSheetId="5" hidden="1">{#N/A,#N/A,FALSE,"Finanzbedarfsrechnung"}</definedName>
    <definedName name="wrn.Finanzbedarfsrechnung." hidden="1">{#N/A,#N/A,FALSE,"Finanzbedarfsrechnung"}</definedName>
    <definedName name="wrn.FIVE._.YEAR._.PROJECTION." localSheetId="5" hidden="1">{"FIVEYEAR",#N/A,TRUE,"SUMMARY";"FIVEYEAR",#N/A,TRUE,"Ratios";"FIVEYEAR",#N/A,TRUE,"Revenue";"FIVEYEAR",#N/A,TRUE,"DETAIL";"FIVEYEAR",#N/A,TRUE,"Payroll"}</definedName>
    <definedName name="wrn.FIVE._.YEAR._.PROJECTION." hidden="1">{"FIVEYEAR",#N/A,TRUE,"SUMMARY";"FIVEYEAR",#N/A,TRUE,"Ratios";"FIVEYEAR",#N/A,TRUE,"Revenue";"FIVEYEAR",#N/A,TRUE,"DETAIL";"FIVEYEAR",#N/A,TRUE,"Payroll"}</definedName>
    <definedName name="wrn.Five._.Year._.Record." localSheetId="5" hidden="1">{"Five Year Record",#N/A,FALSE,"Front and Back"}</definedName>
    <definedName name="wrn.Five._.Year._.Record." hidden="1">{"Five Year Record",#N/A,FALSE,"Front and Back"}</definedName>
    <definedName name="wrn.FORM1." localSheetId="5" hidden="1">{#N/A,#N/A,FALSE,"COMP"}</definedName>
    <definedName name="wrn.FORM1." hidden="1">{#N/A,#N/A,FALSE,"COMP"}</definedName>
    <definedName name="wrn.FORM1._1" localSheetId="5" hidden="1">{#N/A,#N/A,FALSE,"COMP"}</definedName>
    <definedName name="wrn.FORM1._1" hidden="1">{#N/A,#N/A,FALSE,"COMP"}</definedName>
    <definedName name="wrn.FORM1._2" localSheetId="5" hidden="1">{#N/A,#N/A,FALSE,"COMP"}</definedName>
    <definedName name="wrn.FORM1._2" hidden="1">{#N/A,#N/A,FALSE,"COMP"}</definedName>
    <definedName name="wrn.FORNDV." localSheetId="5" hidden="1">{"FORNDV",#N/A,FALSE,"Sheet1"}</definedName>
    <definedName name="wrn.FORNDV." hidden="1">{"FORNDV",#N/A,FALSE,"Sheet1"}</definedName>
    <definedName name="wrn.FREE." localSheetId="5" hidden="1">{#N/A,#N/A,FALSE,"FREE"}</definedName>
    <definedName name="wrn.FREE." hidden="1">{#N/A,#N/A,FALSE,"FREE"}</definedName>
    <definedName name="wrn.Front._.Page." localSheetId="5" hidden="1">{"Front Page",#N/A,FALSE,"Front and Back"}</definedName>
    <definedName name="wrn.Front._.Page." hidden="1">{"Front Page",#N/A,FALSE,"Front and Back"}</definedName>
    <definedName name="wrn.FTS." localSheetId="5" hidden="1">{"FTS",#N/A,FALSE,"E"}</definedName>
    <definedName name="wrn.FTS." hidden="1">{"FTS",#N/A,FALSE,"E"}</definedName>
    <definedName name="wrn.FTS._.PLANT._.BREAKUP." localSheetId="5" hidden="1">{"PLANT BREAKUP",#N/A,FALSE,"E"}</definedName>
    <definedName name="wrn.FTS._.PLANT._.BREAKUP." hidden="1">{"PLANT BREAKUP",#N/A,FALSE,"E"}</definedName>
    <definedName name="wrn.Ful._.Set." localSheetId="5">{"Bsheet",#N/A,FALSE,"Details";"P&amp;L",#N/A,FALSE,"Details";"Schedule",#N/A,FALSE,"Details";"Details",#N/A,FALSE,"Details"}</definedName>
    <definedName name="wrn.Ful._.Set.">{"Bsheet",#N/A,FALSE,"Details";"P&amp;L",#N/A,FALSE,"Details";"Schedule",#N/A,FALSE,"Details";"Details",#N/A,FALSE,"Details"}</definedName>
    <definedName name="wrn.FULL." localSheetId="5" hidden="1">{"divisions",#N/A,TRUE,"Drivers";"PandL_Ratios",#N/A,TRUE,"P&amp;L"}</definedName>
    <definedName name="wrn.FULL." hidden="1">{"divisions",#N/A,TRUE,"Drivers";"PandL_Ratios",#N/A,TRUE,"P&amp;L"}</definedName>
    <definedName name="wrn.Full._.Financials." localSheetId="5" hidden="1">{#N/A,#N/A,TRUE,"Financials";#N/A,#N/A,TRUE,"Operating Statistics";#N/A,#N/A,TRUE,"Capex &amp; Depreciation";#N/A,#N/A,TRUE,"Debt"}</definedName>
    <definedName name="wrn.Full._.Financials." hidden="1">{#N/A,#N/A,TRUE,"Financials";#N/A,#N/A,TRUE,"Operating Statistics";#N/A,#N/A,TRUE,"Capex &amp; Depreciation";#N/A,#N/A,TRUE,"Debt"}</definedName>
    <definedName name="wrn.Full._.Financials._1" localSheetId="5" hidden="1">{#N/A,#N/A,TRUE,"Financials";#N/A,#N/A,TRUE,"Operating Statistics";#N/A,#N/A,TRUE,"Capex &amp; Depreciation";#N/A,#N/A,TRUE,"Debt"}</definedName>
    <definedName name="wrn.Full._.Financials._1" hidden="1">{#N/A,#N/A,TRUE,"Financials";#N/A,#N/A,TRUE,"Operating Statistics";#N/A,#N/A,TRUE,"Capex &amp; Depreciation";#N/A,#N/A,TRUE,"Debt"}</definedName>
    <definedName name="wrn.Full._.Financials._2" localSheetId="5" hidden="1">{#N/A,#N/A,TRUE,"Financials";#N/A,#N/A,TRUE,"Operating Statistics";#N/A,#N/A,TRUE,"Capex &amp; Depreciation";#N/A,#N/A,TRUE,"Debt"}</definedName>
    <definedName name="wrn.Full._.Financials._2" hidden="1">{#N/A,#N/A,TRUE,"Financials";#N/A,#N/A,TRUE,"Operating Statistics";#N/A,#N/A,TRUE,"Capex &amp; Depreciation";#N/A,#N/A,TRUE,"Debt"}</definedName>
    <definedName name="wrn.Full._.Financials._3" localSheetId="5" hidden="1">{#N/A,#N/A,TRUE,"Financials";#N/A,#N/A,TRUE,"Operating Statistics";#N/A,#N/A,TRUE,"Capex &amp; Depreciation";#N/A,#N/A,TRUE,"Debt"}</definedName>
    <definedName name="wrn.Full._.Financials._3" hidden="1">{#N/A,#N/A,TRUE,"Financials";#N/A,#N/A,TRUE,"Operating Statistics";#N/A,#N/A,TRUE,"Capex &amp; Depreciation";#N/A,#N/A,TRUE,"Debt"}</definedName>
    <definedName name="wrn.Full._.Report." localSheetId="5" hidden="1">{#N/A,#N/A,TRUE,"Income Statement";#N/A,#N/A,TRUE,"Gas Assumptions";#N/A,#N/A,TRUE,"DCF";#N/A,#N/A,TRUE,"Depreciation Matrix";#N/A,#N/A,TRUE,"Matrix";#N/A,#N/A,TRUE,"Matrix_Perpetuity"}</definedName>
    <definedName name="wrn.Full._.Report." hidden="1">{#N/A,#N/A,TRUE,"Income Statement";#N/A,#N/A,TRUE,"Gas Assumptions";#N/A,#N/A,TRUE,"DCF";#N/A,#N/A,TRUE,"Depreciation Matrix";#N/A,#N/A,TRUE,"Matrix";#N/A,#N/A,TRUE,"Matrix_Perpetuity"}</definedName>
    <definedName name="wrn.Full._.Set." localSheetId="5">{"Bsheet",#N/A,FALSE,"Details";"P&amp;l",#N/A,FALSE,"Details";"Schedule",#N/A,FALSE,"Details";"Details",#N/A,FALSE,"Details";"Annexue II",#N/A,FALSE,"Details";"Branch Bs",#N/A,FALSE,"Details";"Branch PL",#N/A,FALSE,"Details"}</definedName>
    <definedName name="wrn.Full._.Set.">{"Bsheet",#N/A,FALSE,"Details";"P&amp;l",#N/A,FALSE,"Details";"Schedule",#N/A,FALSE,"Details";"Details",#N/A,FALSE,"Details";"Annexue II",#N/A,FALSE,"Details";"Branch Bs",#N/A,FALSE,"Details";"Branch PL",#N/A,FALSE,"Details"}</definedName>
    <definedName name="wrn.Full._.without._.data." localSheetId="5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fin.1" localSheetId="5" hidden="1">{#N/A,#N/A,TRUE,"Financials";#N/A,#N/A,TRUE,"Operating Statistics";#N/A,#N/A,TRUE,"Capex &amp; Depreciation";#N/A,#N/A,TRUE,"Debt"}</definedName>
    <definedName name="wrn.full.fin.1" hidden="1">{#N/A,#N/A,TRUE,"Financials";#N/A,#N/A,TRUE,"Operating Statistics";#N/A,#N/A,TRUE,"Capex &amp; Depreciation";#N/A,#N/A,TRUE,"Debt"}</definedName>
    <definedName name="wrn.FY96sbp99" localSheetId="5" hidden="1">{#N/A,#N/A,FALSE,"FY97";#N/A,#N/A,FALSE,"FY98";#N/A,#N/A,FALSE,"FY99";#N/A,#N/A,FALSE,"FY00";#N/A,#N/A,FALSE,"FY01"}</definedName>
    <definedName name="wrn.FY96sbp99" hidden="1">{#N/A,#N/A,FALSE,"FY97";#N/A,#N/A,FALSE,"FY98";#N/A,#N/A,FALSE,"FY99";#N/A,#N/A,FALSE,"FY00";#N/A,#N/A,FALSE,"FY01"}</definedName>
    <definedName name="wrn.FY97SBP." localSheetId="5" hidden="1">{#N/A,#N/A,FALSE,"FY97";#N/A,#N/A,FALSE,"FY98";#N/A,#N/A,FALSE,"FY99";#N/A,#N/A,FALSE,"FY00";#N/A,#N/A,FALSE,"FY01"}</definedName>
    <definedName name="wrn.FY97SBP." hidden="1">{#N/A,#N/A,FALSE,"FY97";#N/A,#N/A,FALSE,"FY98";#N/A,#N/A,FALSE,"FY99";#N/A,#N/A,FALSE,"FY00";#N/A,#N/A,FALSE,"FY01"}</definedName>
    <definedName name="wrn.FY97SBP2" localSheetId="5" hidden="1">{#N/A,#N/A,FALSE,"FY97";#N/A,#N/A,FALSE,"FY98";#N/A,#N/A,FALSE,"FY99";#N/A,#N/A,FALSE,"FY00";#N/A,#N/A,FALSE,"FY01"}</definedName>
    <definedName name="wrn.FY97SBP2" hidden="1">{#N/A,#N/A,FALSE,"FY97";#N/A,#N/A,FALSE,"FY98";#N/A,#N/A,FALSE,"FY99";#N/A,#N/A,FALSE,"FY00";#N/A,#N/A,FALSE,"FY01"}</definedName>
    <definedName name="wrn.General._.OTC." localSheetId="5" hidden="1">{#N/A,#N/A,FALSE,"Title Page (3)";#N/A,#N/A,FALSE,"YTD - OTC";#N/A,#N/A,FALSE,"MTH - OTC"}</definedName>
    <definedName name="wrn.General._.OTC." hidden="1">{#N/A,#N/A,FALSE,"Title Page (3)";#N/A,#N/A,FALSE,"YTD - OTC";#N/A,#N/A,FALSE,"MTH - OTC"}</definedName>
    <definedName name="wrn.General._.Pharm." localSheetId="5" hidden="1">{#N/A,#N/A,FALSE,"Title Page (2)";#N/A,#N/A,FALSE,"YTD - Pharm";#N/A,#N/A,FALSE,"MTH - Pharm"}</definedName>
    <definedName name="wrn.General._.Pharm." hidden="1">{#N/A,#N/A,FALSE,"Title Page (2)";#N/A,#N/A,FALSE,"YTD - Pharm";#N/A,#N/A,FALSE,"MTH - Pharm"}</definedName>
    <definedName name="wrn.General._.Total." localSheetId="5" hidden="1">{#N/A,#N/A,FALSE,"Title Page (4)";#N/A,#N/A,FALSE,"YTD - Total";#N/A,#N/A,FALSE,"MTH - Total"}</definedName>
    <definedName name="wrn.General._.Total." hidden="1">{#N/A,#N/A,FALSE,"Title Page (4)";#N/A,#N/A,FALSE,"YTD - Total";#N/A,#N/A,FALSE,"MTH - Total"}</definedName>
    <definedName name="wrn.Geographic._.Trends." localSheetId="5" hidden="1">{"Geographic P1",#N/A,FALSE,"Division &amp; Geog"}</definedName>
    <definedName name="wrn.Geographic._.Trends." hidden="1">{"Geographic P1",#N/A,FALSE,"Division &amp; Geog"}</definedName>
    <definedName name="wrn.GRAFICOS." localSheetId="5" hidden="1">{"GRAF. C.A.",#N/A,TRUE,"GRAFICOS";"GRAF. VOLUM.",#N/A,TRUE,"GRAFICOS";"GRAF. M.B.",#N/A,TRUE,"GRAFICOS"}</definedName>
    <definedName name="wrn.GRAFICOS." hidden="1">{"GRAF. C.A.",#N/A,TRUE,"GRAFICOS";"GRAF. VOLUM.",#N/A,TRUE,"GRAFICOS";"GRAF. M.B.",#N/A,TRUE,"GRAFICOS"}</definedName>
    <definedName name="wrn.GRAPHS." localSheetId="5" hidden="1">{#N/A,#N/A,FALSE,"ACQ_GRAPHS";#N/A,#N/A,FALSE,"T_1 GRAPHS";#N/A,#N/A,FALSE,"T_2 GRAPHS";#N/A,#N/A,FALSE,"COMB_GRAPHS"}</definedName>
    <definedName name="wrn.GRAPHS." hidden="1">{#N/A,#N/A,FALSE,"ACQ_GRAPHS";#N/A,#N/A,FALSE,"T_1 GRAPHS";#N/A,#N/A,FALSE,"T_2 GRAPHS";#N/A,#N/A,FALSE,"COMB_GRAPHS"}</definedName>
    <definedName name="wrn.Groupings." localSheetId="5" hidden="1">{"Groupings",#N/A,TRUE,"GROUP_99 ";"Groupings-Comparitive",#N/A,TRUE,"GROUP_99 "}</definedName>
    <definedName name="wrn.Groupings." hidden="1">{"Groupings",#N/A,TRUE,"GROUP_99 ";"Groupings-Comparitive",#N/A,TRUE,"GROUP_99 "}</definedName>
    <definedName name="wrn.GuV." localSheetId="5" hidden="1">{#N/A,#N/A,FALSE,"Layout GuV"}</definedName>
    <definedName name="wrn.GuV." hidden="1">{#N/A,#N/A,FALSE,"Layout GuV"}</definedName>
    <definedName name="wrn.handout." localSheetId="5" hidden="1">{"quarterly",#N/A,FALSE,"Income Statement New CPB";"annual",#N/A,FALSE,"Income Statement New CPB";"cash flow",#N/A,FALSE,"Cash Flow";"balance",#N/A,FALSE,"Balance Sheet";"seg",#N/A,FALSE,"New Segment Breakout"}</definedName>
    <definedName name="wrn.handout." hidden="1">{"quarterly",#N/A,FALSE,"Income Statement New CPB";"annual",#N/A,FALSE,"Income Statement New CPB";"cash flow",#N/A,FALSE,"Cash Flow";"balance",#N/A,FALSE,"Balance Sheet";"seg",#N/A,FALSE,"New Segment Breakout"}</definedName>
    <definedName name="wrn.hh." localSheetId="5" hidden="1">{#N/A,#N/A,FALSE,"Sheet1"}</definedName>
    <definedName name="wrn.hh." hidden="1">{#N/A,#N/A,FALSE,"Sheet1"}</definedName>
    <definedName name="wrn.Hipótesis._.B." localSheetId="5" hidden="1">{#N/A,"Hipótesis B",FALSE,"desglose";#N/A,#N/A,FALSE,"p&amp;g";#N/A,#N/A,FALSE,"detallder+dob (B)";#N/A,#N/A,FALSE,"costotitulo(B)";#N/A,#N/A,FALSE,"costohora(B)"}</definedName>
    <definedName name="wrn.Hipótesis._.B." hidden="1">{#N/A,"Hipótesis B",FALSE,"desglose";#N/A,#N/A,FALSE,"p&amp;g";#N/A,#N/A,FALSE,"detallder+dob (B)";#N/A,#N/A,FALSE,"costotitulo(B)";#N/A,#N/A,FALSE,"costohora(B)"}</definedName>
    <definedName name="wrn.IGRONICbasicdata." localSheetId="5" hidden="1">{"IGRONIC2",#N/A,FALSE,"IG fixed RONIC";"IGRONIC1",#N/A,FALSE,"IG fixed RONIC"}</definedName>
    <definedName name="wrn.IGRONICbasicdata." hidden="1">{"IGRONIC2",#N/A,FALSE,"IG fixed RONIC";"IGRONIC1",#N/A,FALSE,"IG fixed RONIC"}</definedName>
    <definedName name="wrn.IGRONICbasicdata2" localSheetId="5" hidden="1">{"IGRONIC2",#N/A,FALSE,"IG fixed RONIC";"IGRONIC1",#N/A,FALSE,"IG fixed RONIC"}</definedName>
    <definedName name="wrn.IGRONICbasicdata2" hidden="1">{"IGRONIC2",#N/A,FALSE,"IG fixed RONIC";"IGRONIC1",#N/A,FALSE,"IG fixed RONIC"}</definedName>
    <definedName name="wrn.imprim." localSheetId="5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wrn.imprim.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wrn.income._.statement." localSheetId="5" hidden="1">{"income statement",#N/A,FALSE,"ATLAS-A"}</definedName>
    <definedName name="wrn.income._.statement." hidden="1">{"income statement",#N/A,FALSE,"ATLAS-A"}</definedName>
    <definedName name="wrn.income._.statements." localSheetId="5" hidden="1">{#N/A,#N/A,FALSE,"1996PL";#N/A,#N/A,FALSE,"1997PL";#N/A,#N/A,FALSE,"1998PL";#N/A,#N/A,FALSE,"1999PL"}</definedName>
    <definedName name="wrn.income._.statements." hidden="1">{#N/A,#N/A,FALSE,"1996PL";#N/A,#N/A,FALSE,"1997PL";#N/A,#N/A,FALSE,"1998PL";#N/A,#N/A,FALSE,"1999PL"}</definedName>
    <definedName name="wrn.Infectious._.Diseases." localSheetId="5" hidden="1">{#N/A,#N/A,FALSE,"Anti";#N/A,#N/A,FALSE,"Cefa";#N/A,#N/A,FALSE,"Ceph";#N/A,#N/A,FALSE,"Cefp";#N/A,#N/A,FALSE,"Cefe";#N/A,#N/A,FALSE,"Pens";#N/A,#N/A,FALSE,"Ampi";#N/A,#N/A,FALSE,"Amox";#N/A,#N/A,FALSE,"Isox";#N/A,#N/A,FALSE,"Aztr";#N/A,#N/A,FALSE,"Videx";#N/A,#N/A,FALSE,"Zerit"}</definedName>
    <definedName name="wrn.Infectious._.Diseases." hidden="1">{#N/A,#N/A,FALSE,"Anti";#N/A,#N/A,FALSE,"Cefa";#N/A,#N/A,FALSE,"Ceph";#N/A,#N/A,FALSE,"Cefp";#N/A,#N/A,FALSE,"Cefe";#N/A,#N/A,FALSE,"Pens";#N/A,#N/A,FALSE,"Ampi";#N/A,#N/A,FALSE,"Amox";#N/A,#N/A,FALSE,"Isox";#N/A,#N/A,FALSE,"Aztr";#N/A,#N/A,FALSE,"Videx";#N/A,#N/A,FALSE,"Zerit"}</definedName>
    <definedName name="wrn.Informe._.Mensual." localSheetId="5" hidden="1">{"Portada",#N/A,TRUE,"Pres";"Cpte Résultat Mois M",#N/A,TRUE,"Cpte Résultat Mois M";"Coûts Structure",#N/A,TRUE,"Coûts Structure";"Capitaux Engagés",#N/A,TRUE,"Capitaux Engagés";"Effectifs",#N/A,TRUE,"Effectifs";"Prev. (M+1)",#N/A,TRUE,"Prev. (M+1)";"Prev. Trim.",#N/A,TRUE,"Prev. Trim.";"Graphs",#N/A,TRUE,"Graphs"}</definedName>
    <definedName name="wrn.Informe._.Mensual." hidden="1">{"Portada",#N/A,TRUE,"Pres";"Cpte Résultat Mois M",#N/A,TRUE,"Cpte Résultat Mois M";"Coûts Structure",#N/A,TRUE,"Coûts Structure";"Capitaux Engagés",#N/A,TRUE,"Capitaux Engagés";"Effectifs",#N/A,TRUE,"Effectifs";"Prev. (M+1)",#N/A,TRUE,"Prev. (M+1)";"Prev. Trim.",#N/A,TRUE,"Prev. Trim.";"Graphs",#N/A,TRUE,"Graphs"}</definedName>
    <definedName name="wrn.Informe._.Trimestral." localSheetId="5" hidden="1">{"Portada",#N/A,TRUE,"Pres";"Cpte Résultat Mois M",#N/A,TRUE,"Cpte Résultat Mois M";"Coûts Structure",#N/A,TRUE,"Coûts Structure";"Capitaux Engagés",#N/A,TRUE,"Capitaux Engagés";"Effectifs",#N/A,TRUE,"Effectifs";"Prev. (M+1)",#N/A,TRUE,"Prev. (M+1)";"Prev. Trim.",#N/A,TRUE,"Prev. Trim.";"Prev. Fin Année",#N/A,TRUE,"Prev. Fin Année";"MAP",#N/A,TRUE,"MAP";"Graphs",#N/A,TRUE,"Graphs"}</definedName>
    <definedName name="wrn.Informe._.Trimestral." hidden="1">{"Portada",#N/A,TRUE,"Pres";"Cpte Résultat Mois M",#N/A,TRUE,"Cpte Résultat Mois M";"Coûts Structure",#N/A,TRUE,"Coûts Structure";"Capitaux Engagés",#N/A,TRUE,"Capitaux Engagés";"Effectifs",#N/A,TRUE,"Effectifs";"Prev. (M+1)",#N/A,TRUE,"Prev. (M+1)";"Prev. Trim.",#N/A,TRUE,"Prev. Trim.";"Prev. Fin Année",#N/A,TRUE,"Prev. Fin Année";"MAP",#N/A,TRUE,"MAP";"Graphs",#N/A,TRUE,"Graphs"}</definedName>
    <definedName name="wrn.input._.and._.output." localSheetId="5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Screen." localSheetId="5" hidden="1">{#N/A,#N/A,FALSE,"Input"}</definedName>
    <definedName name="wrn.Input._.Screen." hidden="1">{#N/A,#N/A,FALSE,"Input"}</definedName>
    <definedName name="wrn.Input._.Screen._1" localSheetId="5" hidden="1">{#N/A,#N/A,FALSE,"Input"}</definedName>
    <definedName name="wrn.Input._.Screen._1" hidden="1">{#N/A,#N/A,FALSE,"Input"}</definedName>
    <definedName name="wrn.Input._.Screen._2" localSheetId="5" hidden="1">{#N/A,#N/A,FALSE,"Input"}</definedName>
    <definedName name="wrn.Input._.Screen._2" hidden="1">{#N/A,#N/A,FALSE,"Input"}</definedName>
    <definedName name="wrn.Inputsheet_ProjectInput." localSheetId="5" hidden="1">{"ProjectInput",#N/A,FALSE,"INPUT-AREA"}</definedName>
    <definedName name="wrn.Inputsheet_ProjectInput." hidden="1">{"ProjectInput",#N/A,FALSE,"INPUT-AREA"}</definedName>
    <definedName name="wrn.InterCompany._.schedule." localSheetId="5" hidden="1">{"Intercompany",#N/A,FALSE," LEAD SCHEDULES"}</definedName>
    <definedName name="wrn.InterCompany._.schedule." hidden="1">{"Intercompany",#N/A,FALSE," LEAD SCHEDULES"}</definedName>
    <definedName name="wrn.international." localSheetId="5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PIX." localSheetId="5" hidden="1">{#N/A,#N/A,FALSE,"Report Print"}</definedName>
    <definedName name="wrn.IPIX." hidden="1">{#N/A,#N/A,FALSE,"Report Print"}</definedName>
    <definedName name="wrn.IPO._.Valuation." localSheetId="5" hidden="1">{"assumptions",#N/A,FALSE,"Scenario 1";"valuation",#N/A,FALSE,"Scenario 1"}</definedName>
    <definedName name="wrn.IPO._.Valuation." hidden="1">{"assumptions",#N/A,FALSE,"Scenario 1";"valuation",#N/A,FALSE,"Scenario 1"}</definedName>
    <definedName name="wrn.ISBL." localSheetId="5" hidden="1">{#N/A,#N/A,FALSE,"ISBL"}</definedName>
    <definedName name="wrn.ISBL." hidden="1">{#N/A,#N/A,FALSE,"ISBL"}</definedName>
    <definedName name="wrn.JANI._.REBATES." localSheetId="5" hidden="1">{"TOTAL",#N/A,FALSE,"A";"FISCAL94",#N/A,FALSE,"A";"FISCAL95",#N/A,FALSE,"A";"FISCAL96",#N/A,FALSE,"A";"misc page",#N/A,FALSE,"A"}</definedName>
    <definedName name="wrn.JANI._.REBATES." hidden="1">{"TOTAL",#N/A,FALSE,"A";"FISCAL94",#N/A,FALSE,"A";"FISCAL95",#N/A,FALSE,"A";"FISCAL96",#N/A,FALSE,"A";"misc page",#N/A,FALSE,"A"}</definedName>
    <definedName name="wrn.jck94TAXRETURN." localSheetId="5" hidden="1">{#N/A,#N/A,FALSE,"표지";#N/A,#N/A,FALSE,"총괄표";#N/A,#N/A,FALSE,"1호 과표세액";#N/A,#N/A,FALSE,"3(3)호(갑) 원천납부";#N/A,#N/A,FALSE,"6호 소득금액";#N/A,#N/A,FALSE,"6호 첨부(익)";#N/A,#N/A,FALSE,"6호 첨부(손)";#N/A,#N/A,FALSE,"6-12호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조정수입";#N/A,#N/A,FALSE,"12호 중소검토";#N/A,#N/A,FALSE,"14(1)호 갑 주식";#N/A,#N/A,FALSE,"59호 해외특수";#N/A,#N/A,FALSE,"요약 BS";#N/A,#N/A,FALSE,"요약 PL";#N/A,#N/A,FALSE,"요약원가";#N/A,#N/A,FALSE,"요약RE";#N/A,#N/A,FALSE,"6-5호 외화(갑)";#N/A,#N/A,FALSE,"6-5호 외화(을)"}</definedName>
    <definedName name="wrn.jck94TAXRETURN." hidden="1">{#N/A,#N/A,FALSE,"표지";#N/A,#N/A,FALSE,"총괄표";#N/A,#N/A,FALSE,"1호 과표세액";#N/A,#N/A,FALSE,"3(3)호(갑) 원천납부";#N/A,#N/A,FALSE,"6호 소득금액";#N/A,#N/A,FALSE,"6호 첨부(익)";#N/A,#N/A,FALSE,"6호 첨부(손)";#N/A,#N/A,FALSE,"6-12호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조정수입";#N/A,#N/A,FALSE,"12호 중소검토";#N/A,#N/A,FALSE,"14(1)호 갑 주식";#N/A,#N/A,FALSE,"59호 해외특수";#N/A,#N/A,FALSE,"요약 BS";#N/A,#N/A,FALSE,"요약 PL";#N/A,#N/A,FALSE,"요약원가";#N/A,#N/A,FALSE,"요약RE";#N/A,#N/A,FALSE,"6-5호 외화(갑)";#N/A,#N/A,FALSE,"6-5호 외화(을)"}</definedName>
    <definedName name="wrn.JOHN." localSheetId="5">{#N/A,#N/A,FALSE,"John TTL";#N/A,#N/A,FALSE,"ADM";#N/A,#N/A,FALSE,"MARKETING";#N/A,#N/A,FALSE,"CARDPHONE";#N/A,#N/A,FALSE,"755-NEW APP";#N/A,#N/A,FALSE,"CREDIT";#N/A,#N/A,FALSE,"CCSI OPS";#N/A,#N/A,FALSE,"799-FAS91";#N/A,#N/A,FALSE,"769-CoBrand";#N/A,#N/A,FALSE,"card other"}</definedName>
    <definedName name="wrn.JOHN.">{#N/A,#N/A,FALSE,"John TTL";#N/A,#N/A,FALSE,"ADM";#N/A,#N/A,FALSE,"MARKETING";#N/A,#N/A,FALSE,"CARDPHONE";#N/A,#N/A,FALSE,"755-NEW APP";#N/A,#N/A,FALSE,"CREDIT";#N/A,#N/A,FALSE,"CCSI OPS";#N/A,#N/A,FALSE,"799-FAS91";#N/A,#N/A,FALSE,"769-CoBrand";#N/A,#N/A,FALSE,"card other"}</definedName>
    <definedName name="wrn.John._.AP." localSheetId="5">{#N/A,#N/A,FALSE,"735";#N/A,#N/A,FALSE,"704";#N/A,#N/A,FALSE,"720";#N/A,#N/A,FALSE,"721";#N/A,#N/A,FALSE,"727";#N/A,#N/A,FALSE,"737";#N/A,#N/A,FALSE,"795";#N/A,#N/A,FALSE,"796";#N/A,#N/A,FALSE,"755-NEW APP";#N/A,#N/A,FALSE,"750";#N/A,#N/A,FALSE,"711";#N/A,#N/A,FALSE,"710";#N/A,#N/A,FALSE,"712";#N/A,#N/A,FALSE,"746";#N/A,#N/A,FALSE,"747";#N/A,#N/A,FALSE,"700";#N/A,#N/A,FALSE,"701";#N/A,#N/A,FALSE,"756";#N/A,#N/A,FALSE,"730";#N/A,#N/A,FALSE,"754";#N/A,#N/A,FALSE,"709";#N/A,#N/A,FALSE,"763";#N/A,#N/A,FALSE,"773";#N/A,#N/A,FALSE,"799-FAS91";#N/A,#N/A,FALSE,"769-CoBrand";#N/A,#N/A,FALSE,"card other"}</definedName>
    <definedName name="wrn.John._.AP.">{#N/A,#N/A,FALSE,"735";#N/A,#N/A,FALSE,"704";#N/A,#N/A,FALSE,"720";#N/A,#N/A,FALSE,"721";#N/A,#N/A,FALSE,"727";#N/A,#N/A,FALSE,"737";#N/A,#N/A,FALSE,"795";#N/A,#N/A,FALSE,"796";#N/A,#N/A,FALSE,"755-NEW APP";#N/A,#N/A,FALSE,"750";#N/A,#N/A,FALSE,"711";#N/A,#N/A,FALSE,"710";#N/A,#N/A,FALSE,"712";#N/A,#N/A,FALSE,"746";#N/A,#N/A,FALSE,"747";#N/A,#N/A,FALSE,"700";#N/A,#N/A,FALSE,"701";#N/A,#N/A,FALSE,"756";#N/A,#N/A,FALSE,"730";#N/A,#N/A,FALSE,"754";#N/A,#N/A,FALSE,"709";#N/A,#N/A,FALSE,"763";#N/A,#N/A,FALSE,"773";#N/A,#N/A,FALSE,"799-FAS91";#N/A,#N/A,FALSE,"769-CoBrand";#N/A,#N/A,FALSE,"card other"}</definedName>
    <definedName name="wrn.JohnTTL." localSheetId="5">{#N/A,#N/A,FALSE,"John TTL";#N/A,#N/A,FALSE,"ADM";#N/A,#N/A,FALSE,"MARKETING";#N/A,#N/A,FALSE,"CARDPHONE";#N/A,#N/A,FALSE,"CREDIT";#N/A,#N/A,FALSE,"CCSI OPS";#N/A,#N/A,FALSE,"John TTL"}</definedName>
    <definedName name="wrn.JohnTTL.">{#N/A,#N/A,FALSE,"John TTL";#N/A,#N/A,FALSE,"ADM";#N/A,#N/A,FALSE,"MARKETING";#N/A,#N/A,FALSE,"CARDPHONE";#N/A,#N/A,FALSE,"CREDIT";#N/A,#N/A,FALSE,"CCSI OPS";#N/A,#N/A,FALSE,"John TTL"}</definedName>
    <definedName name="wrn.Komplettausdruck." localSheetId="5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LBO._.Summary." localSheetId="5" hidden="1">{"LBO Summary",#N/A,FALSE,"Summary"}</definedName>
    <definedName name="wrn.LBO._.Summary." hidden="1">{"LBO Summary",#N/A,FALSE,"Summary"}</definedName>
    <definedName name="wrn.Lead._.Schedule." localSheetId="5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wrn.Lead._.Schedule.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wrn.LEASEPLAN._.RENTAL._.B." localSheetId="5" hidden="1">{"SUMMARY A",#N/A,FALSE,"SUMMARY";"JNLHO B",#N/A,FALSE,"HEAD OFFICE";"JNLMEMB1 B",#N/A,FALSE,"MEMB 1";"JNLMEMB2 B",#N/A,FALSE,"MEMB 2";"JNLMEMB3 B",#N/A,FALSE,"MEMB 3";"JNLDATA B",#N/A,FALSE,"DATA HEALTH";"JNLINTL B",#N/A,FALSE,"INTERNATIONAL";"JNLBHL B",#N/A,FALSE,"BHL &amp; CFTE";"JNLBMCL B",#N/A,FALSE,"BMCL";"JNLPXR B",#N/A,FALSE,"MOBILE X-RAY";"JNLOCC B",#N/A,FALSE,"OCC HEALTH";"JNL DENT B",#N/A,FALSE,"DENT"}</definedName>
    <definedName name="wrn.LEASEPLAN._.RENTAL._.B." hidden="1">{"SUMMARY A",#N/A,FALSE,"SUMMARY";"JNLHO B",#N/A,FALSE,"HEAD OFFICE";"JNLMEMB1 B",#N/A,FALSE,"MEMB 1";"JNLMEMB2 B",#N/A,FALSE,"MEMB 2";"JNLMEMB3 B",#N/A,FALSE,"MEMB 3";"JNLDATA B",#N/A,FALSE,"DATA HEALTH";"JNLINTL B",#N/A,FALSE,"INTERNATIONAL";"JNLBHL B",#N/A,FALSE,"BHL &amp; CFTE";"JNLBMCL B",#N/A,FALSE,"BMCL";"JNLPXR B",#N/A,FALSE,"MOBILE X-RAY";"JNLOCC B",#N/A,FALSE,"OCC HEALTH";"JNL DENT B",#N/A,FALSE,"DENT"}</definedName>
    <definedName name="wrn.Level._.4." localSheetId="5" hidden="1">{"Income (All hidden)",#N/A,FALSE,"Income";"EPS (All Hidden)",#N/A,FALSE,"EPS";"Cash Flow (All Hidden)",#N/A,FALSE,"CashFlow";"Quarterly (Last, Current and Next)",#N/A,FALSE,"Quarterly";"Inventory",#N/A,FALSE,"Inventory";"Other Section",#N/A,FALSE,"Detail Qtrly";"Dividend (All Hidden)",#N/A,FALSE,"Dividend";"ROE (All Hidden)",#N/A,FALSE,"Return On Equity";"FinRatio",#N/A,FALSE,"Financials &amp; Ratios"}</definedName>
    <definedName name="wrn.Level._.4." hidden="1">{"Income (All hidden)",#N/A,FALSE,"Income";"EPS (All Hidden)",#N/A,FALSE,"EPS";"Cash Flow (All Hidden)",#N/A,FALSE,"CashFlow";"Quarterly (Last, Current and Next)",#N/A,FALSE,"Quarterly";"Inventory",#N/A,FALSE,"Inventory";"Other Section",#N/A,FALSE,"Detail Qtrly";"Dividend (All Hidden)",#N/A,FALSE,"Dividend";"ROE (All Hidden)",#N/A,FALSE,"Return On Equity";"FinRatio",#N/A,FALSE,"Financials &amp; Ratios"}</definedName>
    <definedName name="wrn.Main._.Report._.All._.Sections." localSheetId="5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n._.acc._.1." localSheetId="5" hidden="1">{#N/A,#N/A,TRUE,"Page 1&amp;2";#N/A,#N/A,TRUE,"bal sheet";#N/A,#N/A,TRUE,"Cashflow";#N/A,#N/A,TRUE,"Page 5&amp;6";#N/A,#N/A,TRUE,"Page 3&amp;4";#N/A,#N/A,TRUE,"Page 7&amp;8";#N/A,#N/A,TRUE,"Page 10&amp;11"}</definedName>
    <definedName name="wrn.Man._.acc._.1." hidden="1">{#N/A,#N/A,TRUE,"Page 1&amp;2";#N/A,#N/A,TRUE,"bal sheet";#N/A,#N/A,TRUE,"Cashflow";#N/A,#N/A,TRUE,"Page 5&amp;6";#N/A,#N/A,TRUE,"Page 3&amp;4";#N/A,#N/A,TRUE,"Page 7&amp;8";#N/A,#N/A,TRUE,"Page 10&amp;11"}</definedName>
    <definedName name="wrn.Manager._.print." localSheetId="5" hidden="1">{"Cost centre summary",#N/A,FALSE,"cost centre summary";"Salary summary",#N/A,FALSE,"salary details";"Salary details confidential",#N/A,FALSE,"salary details";"Vehicle summary",#N/A,FALSE,"vehicle details";"Vehicle input",#N/A,FALSE,"vehicle details"}</definedName>
    <definedName name="wrn.Manager._.print." hidden="1">{"Cost centre summary",#N/A,FALSE,"cost centre summary";"Salary summary",#N/A,FALSE,"salary details";"Salary details confidential",#N/A,FALSE,"salary details";"Vehicle summary",#N/A,FALSE,"vehicle details";"Vehicle input",#N/A,FALSE,"vehicle details"}</definedName>
    <definedName name="wrn.MAP._.1._.Return." localSheetId="5" hidden="1">{#N/A,#N/A,TRUE,"Front Sheet";#N/A,#N/A,TRUE,"A1 - Notes &amp; Queries";#N/A,#N/A,TRUE,"A5-MAP1 Accounts Format";#N/A,#N/A,TRUE,"A7-BHS Intra-Group Rentals";#N/A,#N/A,TRUE,"A8-Other Intra-Group Items";#N/A,#N/A,TRUE,"A9-Other Income";#N/A,#N/A,TRUE,"A10-Hospital Value Adjustment";#N/A,#N/A,TRUE,"A11-Exceptional Items";#N/A,#N/A,TRUE,"A12-Other Debtors";#N/A,#N/A,TRUE,"A13-Accrued Interest and Rent";#N/A,#N/A,TRUE,"A14-Prepayments Accrued Income";#N/A,#N/A,TRUE,"A15-Other Creditors";#N/A,#N/A,TRUE,"A16-Property Schedule";#N/A,#N/A,TRUE,"A17-Inter Co Provisions";#N/A,#N/A,TRUE,"A18-Accruals Deferred Income"}</definedName>
    <definedName name="wrn.MAP._.1._.Return." hidden="1">{#N/A,#N/A,TRUE,"Front Sheet";#N/A,#N/A,TRUE,"A1 - Notes &amp; Queries";#N/A,#N/A,TRUE,"A5-MAP1 Accounts Format";#N/A,#N/A,TRUE,"A7-BHS Intra-Group Rentals";#N/A,#N/A,TRUE,"A8-Other Intra-Group Items";#N/A,#N/A,TRUE,"A9-Other Income";#N/A,#N/A,TRUE,"A10-Hospital Value Adjustment";#N/A,#N/A,TRUE,"A11-Exceptional Items";#N/A,#N/A,TRUE,"A12-Other Debtors";#N/A,#N/A,TRUE,"A13-Accrued Interest and Rent";#N/A,#N/A,TRUE,"A14-Prepayments Accrued Income";#N/A,#N/A,TRUE,"A15-Other Creditors";#N/A,#N/A,TRUE,"A16-Property Schedule";#N/A,#N/A,TRUE,"A17-Inter Co Provisions";#N/A,#N/A,TRUE,"A18-Accruals Deferred Income"}</definedName>
    <definedName name="wrn.market._.share." localSheetId="5" hidden="1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market._.share." hidden="1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Market._.Values." localSheetId="5" hidden="1">{#N/A,#N/A,TRUE,"10 Yr Hold";#N/A,#N/A,TRUE,"7 Yr Hold";#N/A,#N/A,TRUE,"5 Yr Hold";#N/A,#N/A,TRUE,"3 Yr Hold"}</definedName>
    <definedName name="wrn.Market._.Values." hidden="1">{#N/A,#N/A,TRUE,"10 Yr Hold";#N/A,#N/A,TRUE,"7 Yr Hold";#N/A,#N/A,TRUE,"5 Yr Hold";#N/A,#N/A,TRUE,"3 Yr Hold"}</definedName>
    <definedName name="wrn.Massimo." localSheetId="5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wrn.Massimo.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wrn.Master_Income." localSheetId="5" hidden="1">{"Annual_Income",#N/A,FALSE,"Master Model";"Quarterly_Income",#N/A,FALSE,"Master Model"}</definedName>
    <definedName name="wrn.Master_Income." hidden="1">{"Annual_Income",#N/A,FALSE,"Master Model";"Quarterly_Income",#N/A,FALSE,"Master Model"}</definedName>
    <definedName name="wrn.MDS1.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rn.MDS1.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rn.MDS1.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rn.MDS1.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rn.MDS1.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rn.MDS1.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rn.MDS1.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rn.MDS1.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rn.mds2." localSheetId="5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rn.mds2.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rn.MDS3." localSheetId="5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rn.MDS3.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rn.mds6." localSheetId="5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rn.mds6.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rn.mds7." localSheetId="5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rn.mds7.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rn.Measurements." localSheetId="5" hidden="1">{#N/A,#N/A,FALSE,"Sales";#N/A,#N/A,FALSE,"CM";#N/A,#N/A,FALSE,"CM%";#N/A,#N/A,FALSE,"VCC";#N/A,#N/A,FALSE,"Hourly W &amp; F";#N/A,#N/A,FALSE,"Other Var. Cost";#N/A,#N/A,FALSE,"Std Hours";#N/A,#N/A,FALSE,"Base Cost";#N/A,#N/A,FALSE,"Net Inventory";#N/A,#N/A,FALSE,"Salaried HC";#N/A,#N/A,FALSE,"Hourly HC";#N/A,#N/A,FALSE,"Cust. Service";#N/A,#N/A,FALSE,"Claims";#N/A,#N/A,FALSE,"Safety"}</definedName>
    <definedName name="wrn.Measurements." hidden="1">{#N/A,#N/A,FALSE,"Sales";#N/A,#N/A,FALSE,"CM";#N/A,#N/A,FALSE,"CM%";#N/A,#N/A,FALSE,"VCC";#N/A,#N/A,FALSE,"Hourly W &amp; F";#N/A,#N/A,FALSE,"Other Var. Cost";#N/A,#N/A,FALSE,"Std Hours";#N/A,#N/A,FALSE,"Base Cost";#N/A,#N/A,FALSE,"Net Inventory";#N/A,#N/A,FALSE,"Salaried HC";#N/A,#N/A,FALSE,"Hourly HC";#N/A,#N/A,FALSE,"Cust. Service";#N/A,#N/A,FALSE,"Claims";#N/A,#N/A,FALSE,"Safety"}</definedName>
    <definedName name="wrn.Mensual." localSheetId="5" hidden="1">{"Portada",#N/A,FALSE,"Pres";"PL",#N/A,FALSE,"P&amp;L";"SFC",#N/A,FALSE,"SFC";"CE",#N/A,FALSE,"Capital Employed";"M+1",#N/A,FALSE,"Prev. (M+1)";"TRI",#N/A,FALSE,"Prev. Trim."}</definedName>
    <definedName name="wrn.Mensual." hidden="1">{"Portada",#N/A,FALSE,"Pres";"PL",#N/A,FALSE,"P&amp;L";"SFC",#N/A,FALSE,"SFC";"CE",#N/A,FALSE,"Capital Employed";"M+1",#N/A,FALSE,"Prev. (M+1)";"TRI",#N/A,FALSE,"Prev. Trim."}</definedName>
    <definedName name="wrn.MGMT._.REPORTS." localSheetId="5" hidden="1">{#N/A,#N/A,FALSE,"PLANT-AOC";#N/A,#N/A,FALSE,"PLANT-SCM";#N/A,#N/A,FALSE,"PLANT-PLM";#N/A,#N/A,FALSE,"OPEN100K+";#N/A,#N/A,FALSE,"OPEN (INACTIVE)";#N/A,#N/A,FALSE,"COMMODITY-AOC";#N/A,#N/A,FALSE,"PSR GRAPH";#N/A,#N/A,FALSE,"PSRSUM-PL";#N/A,#N/A,FALSE,"PSRSUM-CC"}</definedName>
    <definedName name="wrn.MGMT._.REPORTS." hidden="1">{#N/A,#N/A,FALSE,"PLANT-AOC";#N/A,#N/A,FALSE,"PLANT-SCM";#N/A,#N/A,FALSE,"PLANT-PLM";#N/A,#N/A,FALSE,"OPEN100K+";#N/A,#N/A,FALSE,"OPEN (INACTIVE)";#N/A,#N/A,FALSE,"COMMODITY-AOC";#N/A,#N/A,FALSE,"PSR GRAPH";#N/A,#N/A,FALSE,"PSRSUM-PL";#N/A,#N/A,FALSE,"PSRSUM-CC"}</definedName>
    <definedName name="wrn.Mike._.070298." localSheetId="5" hidden="1">{#N/A,"Base 3-80-.8",FALSE,"Sheet1";#N/A,"Base 3-80-.95",FALSE,"Sheet1";#N/A,"Base 3-80-1",FALSE,"Sheet1";#N/A,"Greater 3-100-.8",FALSE,"Sheet1";#N/A,"Greater 3-100-.95",FALSE,"Sheet1";#N/A,"Greater 3-100-1",FALSE,"Sheet1";#N/A,"Greatest 3-80-.8",FALSE,"Sheet1";#N/A,"Greatest 3-80-.95",FALSE,"Sheet1";#N/A,"Greatest 3-80-1",FALSE,"Sheet1"}</definedName>
    <definedName name="wrn.Mike._.070298." hidden="1">{#N/A,"Base 3-80-.8",FALSE,"Sheet1";#N/A,"Base 3-80-.95",FALSE,"Sheet1";#N/A,"Base 3-80-1",FALSE,"Sheet1";#N/A,"Greater 3-100-.8",FALSE,"Sheet1";#N/A,"Greater 3-100-.95",FALSE,"Sheet1";#N/A,"Greater 3-100-1",FALSE,"Sheet1";#N/A,"Greatest 3-80-.8",FALSE,"Sheet1";#N/A,"Greatest 3-80-.95",FALSE,"Sheet1";#N/A,"Greatest 3-80-1",FALSE,"Sheet1"}</definedName>
    <definedName name="wrn.MiniSum." localSheetId="5" hidden="1">{#N/A,#N/A,TRUE,"Facility-Input";#N/A,#N/A,TRUE,"Graphs";#N/A,#N/A,TRUE,"TOTAL"}</definedName>
    <definedName name="wrn.MiniSum." hidden="1">{#N/A,#N/A,TRUE,"Facility-Input";#N/A,#N/A,TRUE,"Graphs";#N/A,#N/A,TRUE,"TOTAL"}</definedName>
    <definedName name="wrn.model." localSheetId="5" hidden="1">{"years",#N/A,FALSE,"UDR_INC";"9899qtrs",#N/A,FALSE,"UDR_INC";"9798qtrs",#N/A,FALSE,"UDR_INC"}</definedName>
    <definedName name="wrn.model." hidden="1">{"years",#N/A,FALSE,"UDR_INC";"9899qtrs",#N/A,FALSE,"UDR_INC";"9798qtrs",#N/A,FALSE,"UDR_INC"}</definedName>
    <definedName name="wrn.Model._.Level._.3." localSheetId="5" hidden="1">{"Income (All hidden)",#N/A,FALSE,"Income";"EPS (All Hidden)",#N/A,FALSE,"EPS";"EPS (All Hidden)",#N/A,FALSE,"CashFlow";"Quarterly (Last, Current and Next)",#N/A,FALSE,"Quarterly"}</definedName>
    <definedName name="wrn.Model._.Level._.3." hidden="1">{"Income (All hidden)",#N/A,FALSE,"Income";"EPS (All Hidden)",#N/A,FALSE,"EPS";"EPS (All Hidden)",#N/A,FALSE,"CashFlow";"Quarterly (Last, Current and Next)",#N/A,FALSE,"Quarterly"}</definedName>
    <definedName name="wrn.modified" localSheetId="5" hidden="1">{#N/A,#N/A,FALSE,"Spain MKT";#N/A,#N/A,FALSE,"Assumptions";#N/A,#N/A,FALSE,"Adve";#N/A,#N/A,FALSE,"E-Commerce";#N/A,#N/A,FALSE,"Opex";#N/A,#N/A,FALSE,"P&amp;L";#N/A,#N/A,FALSE,"FCF &amp; DCF"}</definedName>
    <definedName name="wrn.modified" hidden="1">{#N/A,#N/A,FALSE,"Spain MKT";#N/A,#N/A,FALSE,"Assumptions";#N/A,#N/A,FALSE,"Adve";#N/A,#N/A,FALSE,"E-Commerce";#N/A,#N/A,FALSE,"Opex";#N/A,#N/A,FALSE,"P&amp;L";#N/A,#N/A,FALSE,"FCF &amp; DCF"}</definedName>
    <definedName name="wrn.Monthly._.Accounts." localSheetId="5" hidden="1">{#N/A,#N/A,FALSE,"P&amp;L";#N/A,#N/A,FALSE,"Balsheet";#N/A,#N/A,FALSE,"Cashflow"}</definedName>
    <definedName name="wrn.Monthly._.Accounts." hidden="1">{#N/A,#N/A,FALSE,"P&amp;L";#N/A,#N/A,FALSE,"Balsheet";#N/A,#N/A,FALSE,"Cashflow"}</definedName>
    <definedName name="wrn.Monthly._.Financials." localSheetId="5" hidden="1">{"Worldwide - Budget",#N/A,FALSE,"Indus WW";"Worldwide Actuals",#N/A,FALSE,"Indus WW";"Worldwide Forecast",#N/A,FALSE,"Indus WW";"Worldwide Previous Forecast",#N/A,FALSE,"Indus WW";"Worldwide Budget vs. Actuals",#N/A,FALSE,"Indus WW";"Worldwide Current Mth vs. Prev. Mth",#N/A,FALSE,"Indus WW";"Worldwide Forecast vs. Actuals",#N/A,FALSE,"Indus WW";"Worldwide Prev. Forecast vs. Current Forecast",#N/A,FALSE,"Indus WW";"Worldwide Budget vs. Act+Forecast",#N/A,FALSE,"Indus WW";"Services Divn - Budget",#N/A,FALSE,"Services Divn";"Services Divn Actuals",#N/A,FALSE,"Services Divn";"Services Divn Forecast",#N/A,FALSE,"Services Divn";"Services Divn Previous Forecast",#N/A,FALSE,"Services Divn";"Services Divn Budget vs. Actuals",#N/A,FALSE,"Services Divn";"Services Divn Current Mth vs. Prev. Mth",#N/A,FALSE,"Services Divn";"Services Divn Forecast vs. Actuals",#N/A,FALSE,"Services Divn";"Services Divn Prev. Forecast vs. Current Forecast",#N/A,FALSE,"Services Divn";"Services Divn Budget vs. Act+Forecast",#N/A,FALSE,"Services Divn";"Solutions Divn - Budget",#N/A,FALSE,"Indus US Soln";"Solutions Divn Actuals",#N/A,FALSE,"Indus US Soln";"Solutions Divn Forecast",#N/A,FALSE,"Indus US Soln";"Solutions Divn Previous Forecast",#N/A,FALSE,"Indus US Soln";"Solutions Divn Budget vs. Actuals",#N/A,FALSE,"Indus US Soln";"Solutions Divn Current Mth vs. Prev. Mth",#N/A,FALSE,"Indus US Soln";"Solutions Divn Forecast vs. Actuals",#N/A,FALSE,"Indus US Soln";"Solutions Divn Prev. Forecast vs. Current Forecast",#N/A,FALSE,"Indus US Soln";"Pine ($) - Budget",#N/A,FALSE,"Pine ($)";"Solutions Divn Budget vs. Act+Forecast",#N/A,FALSE,"Indus US Soln";"Pine ($) Actuals",#N/A,FALSE,"Pine ($)";"Pine ($) Forecast",#N/A,FALSE,"Pine ($)";"Pine ($) Previous Forecast",#N/A,FALSE,"Pine ($)";"Pine ($) Budget vs. Actuals",#N/A,FALSE,"Pine ($)";"Pine ($) Current Mth vs. Prev. Mth",#N/A,FALSE,"Pine ($)";"Pine ($) Forecast vs. Actuals",#N/A,FALSE,"Pine ($)";"Pine ($) Prev. Forecast vs. Current Forecast",#N/A,FALSE,"Pine ($)";"Pine ($) Budget vs. Act+Forecast",#N/A,FALSE,"Pine ($)";"US Serv - Budget",#N/A,FALSE,"Indus US Serv";"US Serv Actuals",#N/A,FALSE,"Indus US Serv";"US Serv Forecast",#N/A,FALSE,"Indus US Serv";"US Serv Previous Forecast",#N/A,FALSE,"Indus US Serv";"US Serv Budget vs. Actuals",#N/A,FALSE,"Indus US Serv";"US Serv Current Mth vs. Prev. Mth",#N/A,FALSE,"Indus US Serv";"US Serv Forecast vs. Actuals",#N/A,FALSE,"Indus US Serv";"US Serv Prev. Forecast vs. Current Forecast",#N/A,FALSE,"Indus US Serv";"US Serv Budget vs. Act+Forecast",#N/A,FALSE,"Indus US Serv";"India ($) - Budget",#N/A,FALSE,"Indus India Cons ($)";"India ($) Actuals",#N/A,FALSE,"Indus India Cons ($)";"India ($) Forecast",#N/A,FALSE,"Indus India Cons ($)";"India ($) Previous Forecast",#N/A,FALSE,"Indus India Cons ($)";"India ($) Budget vs. Actuals",#N/A,FALSE,"Indus India Cons ($)";"India ($) Current Mth vs. Prev. Mth",#N/A,FALSE,"Indus India Cons ($)";"India ($) Forecast vs. Actuals",#N/A,FALSE,"Indus India Cons ($)";"India ($) Prev. Forecast vs. Current Forecast",#N/A,FALSE,"Indus India Cons ($)";"India ($) Budget vs. Act+Forecast",#N/A,FALSE,"Indus India Cons ($)";"Inc (Total) - Budget",#N/A,FALSE,"Indus inc (Total)";"Inc (Total) Actuals",#N/A,FALSE,"Indus inc (Total)";"Inc (Total) Forecast",#N/A,FALSE,"Indus inc (Total)";"Inc (Total) Previous Forecast",#N/A,FALSE,"Indus inc (Total)";"Inc (Total) Budget vs. Actuals",#N/A,FALSE,"Indus inc (Total)";"Inc (Total) Current Mth vs. Prev. Mth",#N/A,FALSE,"Indus inc (Total)";"Inc (Total) Forecast vs. Actuals",#N/A,FALSE,"Indus inc (Total)";"Inc (Total) Prev. Forecast vs. Current Forecast",#N/A,FALSE,"Indus inc (Total)";"Inc (Total) Budget vs. Act+Forecast",#N/A,FALSE,"Indus inc (Total)";"India (Rs.) - Budget",#N/A,FALSE,"Indus India Cons (Rs.)";"India (Rs.) Actuals",#N/A,FALSE,"Indus India Cons (Rs.)";"India (Rs.) Forecast",#N/A,FALSE,"Indus India Cons (Rs.)";"India (Rs.) Previous Forecast",#N/A,FALSE,"Indus India Cons (Rs.)";"India (Rs.) Budget vs. Actuals",#N/A,FALSE,"Indus India Cons (Rs.)";"India (Rs.) Current Mth vs. Prev. Mth",#N/A,FALSE,"Indus India Cons (Rs.)";"India (Rs.) Forecast vs. Actuals",#N/A,FALSE,"Indus India Cons (Rs.)";"India (Rs.) Prev. Forecast vs. Current Forecast",#N/A,FALSE,"Indus India Cons (Rs.)";"India (Rs.) Budget vs. Act+Forecast",#N/A,FALSE,"Indus India Cons (Rs.)";"Pine Rs. Budget",#N/A,FALSE,"Pine (Rs.)";"Pine (Rs.) Actual",#N/A,FALSE,"Pine (Rs.)";"Pine (Rs.) - Forecast",#N/A,FALSE,"Pine (Rs.)";"Pine (Rs.) - Previous Forecast",#N/A,FALSE,"Pine (Rs.)";"Pine (Rs.) Budget vs. Actuals",#N/A,FALSE,"Pine (Rs.)";"Pine (Rs.) Current Mth vs. Prev. Mth",#N/A,FALSE,"Pine (Rs.)";"Pine (Rs.) - Forecast vs. Actuals",#N/A,FALSE,"Pine (Rs.)";"Pine (Rs.) - Prev F/c vs. Current F/c",#N/A,FALSE,"Pine (Rs.)";"Pine (Rs.) - Budget vs. F/c+Act",#N/A,FALSE,"Pine (Rs.)"}</definedName>
    <definedName name="wrn.Monthly._.Financials." hidden="1">{"Worldwide - Budget",#N/A,FALSE,"Indus WW";"Worldwide Actuals",#N/A,FALSE,"Indus WW";"Worldwide Forecast",#N/A,FALSE,"Indus WW";"Worldwide Previous Forecast",#N/A,FALSE,"Indus WW";"Worldwide Budget vs. Actuals",#N/A,FALSE,"Indus WW";"Worldwide Current Mth vs. Prev. Mth",#N/A,FALSE,"Indus WW";"Worldwide Forecast vs. Actuals",#N/A,FALSE,"Indus WW";"Worldwide Prev. Forecast vs. Current Forecast",#N/A,FALSE,"Indus WW";"Worldwide Budget vs. Act+Forecast",#N/A,FALSE,"Indus WW";"Services Divn - Budget",#N/A,FALSE,"Services Divn";"Services Divn Actuals",#N/A,FALSE,"Services Divn";"Services Divn Forecast",#N/A,FALSE,"Services Divn";"Services Divn Previous Forecast",#N/A,FALSE,"Services Divn";"Services Divn Budget vs. Actuals",#N/A,FALSE,"Services Divn";"Services Divn Current Mth vs. Prev. Mth",#N/A,FALSE,"Services Divn";"Services Divn Forecast vs. Actuals",#N/A,FALSE,"Services Divn";"Services Divn Prev. Forecast vs. Current Forecast",#N/A,FALSE,"Services Divn";"Services Divn Budget vs. Act+Forecast",#N/A,FALSE,"Services Divn";"Solutions Divn - Budget",#N/A,FALSE,"Indus US Soln";"Solutions Divn Actuals",#N/A,FALSE,"Indus US Soln";"Solutions Divn Forecast",#N/A,FALSE,"Indus US Soln";"Solutions Divn Previous Forecast",#N/A,FALSE,"Indus US Soln";"Solutions Divn Budget vs. Actuals",#N/A,FALSE,"Indus US Soln";"Solutions Divn Current Mth vs. Prev. Mth",#N/A,FALSE,"Indus US Soln";"Solutions Divn Forecast vs. Actuals",#N/A,FALSE,"Indus US Soln";"Solutions Divn Prev. Forecast vs. Current Forecast",#N/A,FALSE,"Indus US Soln";"Pine ($) - Budget",#N/A,FALSE,"Pine ($)";"Solutions Divn Budget vs. Act+Forecast",#N/A,FALSE,"Indus US Soln";"Pine ($) Actuals",#N/A,FALSE,"Pine ($)";"Pine ($) Forecast",#N/A,FALSE,"Pine ($)";"Pine ($) Previous Forecast",#N/A,FALSE,"Pine ($)";"Pine ($) Budget vs. Actuals",#N/A,FALSE,"Pine ($)";"Pine ($) Current Mth vs. Prev. Mth",#N/A,FALSE,"Pine ($)";"Pine ($) Forecast vs. Actuals",#N/A,FALSE,"Pine ($)";"Pine ($) Prev. Forecast vs. Current Forecast",#N/A,FALSE,"Pine ($)";"Pine ($) Budget vs. Act+Forecast",#N/A,FALSE,"Pine ($)";"US Serv - Budget",#N/A,FALSE,"Indus US Serv";"US Serv Actuals",#N/A,FALSE,"Indus US Serv";"US Serv Forecast",#N/A,FALSE,"Indus US Serv";"US Serv Previous Forecast",#N/A,FALSE,"Indus US Serv";"US Serv Budget vs. Actuals",#N/A,FALSE,"Indus US Serv";"US Serv Current Mth vs. Prev. Mth",#N/A,FALSE,"Indus US Serv";"US Serv Forecast vs. Actuals",#N/A,FALSE,"Indus US Serv";"US Serv Prev. Forecast vs. Current Forecast",#N/A,FALSE,"Indus US Serv";"US Serv Budget vs. Act+Forecast",#N/A,FALSE,"Indus US Serv";"India ($) - Budget",#N/A,FALSE,"Indus India Cons ($)";"India ($) Actuals",#N/A,FALSE,"Indus India Cons ($)";"India ($) Forecast",#N/A,FALSE,"Indus India Cons ($)";"India ($) Previous Forecast",#N/A,FALSE,"Indus India Cons ($)";"India ($) Budget vs. Actuals",#N/A,FALSE,"Indus India Cons ($)";"India ($) Current Mth vs. Prev. Mth",#N/A,FALSE,"Indus India Cons ($)";"India ($) Forecast vs. Actuals",#N/A,FALSE,"Indus India Cons ($)";"India ($) Prev. Forecast vs. Current Forecast",#N/A,FALSE,"Indus India Cons ($)";"India ($) Budget vs. Act+Forecast",#N/A,FALSE,"Indus India Cons ($)";"Inc (Total) - Budget",#N/A,FALSE,"Indus inc (Total)";"Inc (Total) Actuals",#N/A,FALSE,"Indus inc (Total)";"Inc (Total) Forecast",#N/A,FALSE,"Indus inc (Total)";"Inc (Total) Previous Forecast",#N/A,FALSE,"Indus inc (Total)";"Inc (Total) Budget vs. Actuals",#N/A,FALSE,"Indus inc (Total)";"Inc (Total) Current Mth vs. Prev. Mth",#N/A,FALSE,"Indus inc (Total)";"Inc (Total) Forecast vs. Actuals",#N/A,FALSE,"Indus inc (Total)";"Inc (Total) Prev. Forecast vs. Current Forecast",#N/A,FALSE,"Indus inc (Total)";"Inc (Total) Budget vs. Act+Forecast",#N/A,FALSE,"Indus inc (Total)";"India (Rs.) - Budget",#N/A,FALSE,"Indus India Cons (Rs.)";"India (Rs.) Actuals",#N/A,FALSE,"Indus India Cons (Rs.)";"India (Rs.) Forecast",#N/A,FALSE,"Indus India Cons (Rs.)";"India (Rs.) Previous Forecast",#N/A,FALSE,"Indus India Cons (Rs.)";"India (Rs.) Budget vs. Actuals",#N/A,FALSE,"Indus India Cons (Rs.)";"India (Rs.) Current Mth vs. Prev. Mth",#N/A,FALSE,"Indus India Cons (Rs.)";"India (Rs.) Forecast vs. Actuals",#N/A,FALSE,"Indus India Cons (Rs.)";"India (Rs.) Prev. Forecast vs. Current Forecast",#N/A,FALSE,"Indus India Cons (Rs.)";"India (Rs.) Budget vs. Act+Forecast",#N/A,FALSE,"Indus India Cons (Rs.)";"Pine Rs. Budget",#N/A,FALSE,"Pine (Rs.)";"Pine (Rs.) Actual",#N/A,FALSE,"Pine (Rs.)";"Pine (Rs.) - Forecast",#N/A,FALSE,"Pine (Rs.)";"Pine (Rs.) - Previous Forecast",#N/A,FALSE,"Pine (Rs.)";"Pine (Rs.) Budget vs. Actuals",#N/A,FALSE,"Pine (Rs.)";"Pine (Rs.) Current Mth vs. Prev. Mth",#N/A,FALSE,"Pine (Rs.)";"Pine (Rs.) - Forecast vs. Actuals",#N/A,FALSE,"Pine (Rs.)";"Pine (Rs.) - Prev F/c vs. Current F/c",#N/A,FALSE,"Pine (Rs.)";"Pine (Rs.) - Budget vs. F/c+Act",#N/A,FALSE,"Pine (Rs.)"}</definedName>
    <definedName name="wrn.Monthly._.Report." localSheetId="5" hidden="1">{#N/A,#N/A,FALSE,"Monthly";#N/A,#N/A,FALSE,"Hong Kong";#N/A,#N/A,FALSE,"New York";#N/A,#N/A,FALSE,"London";#N/A,#N/A,FALSE,"Singapore";#N/A,#N/A,FALSE,"Australia";#N/A,#N/A,FALSE,"Korea"}</definedName>
    <definedName name="wrn.Monthly._.Report." hidden="1">{#N/A,#N/A,FALSE,"Monthly";#N/A,#N/A,FALSE,"Hong Kong";#N/A,#N/A,FALSE,"New York";#N/A,#N/A,FALSE,"London";#N/A,#N/A,FALSE,"Singapore";#N/A,#N/A,FALSE,"Australia";#N/A,#N/A,FALSE,"Korea"}</definedName>
    <definedName name="wrn.MSR." localSheetId="5" hidden="1">{#N/A,#N/A,FALSE,"QC REVIEW"}</definedName>
    <definedName name="wrn.MSR." hidden="1">{#N/A,#N/A,FALSE,"QC REVIEW"}</definedName>
    <definedName name="WRN.NDS2.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RN.NDS2.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RN.NDS2.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RN.NDS2.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RN.NDS2.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RN.NDS2.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RN.NDS2.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RN.NDS2.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rn.NOPLAN." localSheetId="5" hidden="1">{"NOPLAN",#N/A,FALSE,"EUR_NPL_YTD";"NOPLAN",#N/A,FALSE,"EUR_KPI";"NOPLAN",#N/A,FALSE,"EUR_NPL_MTH";"NOPLAN",#N/A,FALSE,"EUR_T_NPL_MTH";"NOPLAN",#N/A,FALSE,"EUR_T_NPL_YTD";"NOPLAN",#N/A,FALSE,"EUR_Trsy_Ytd";"NOPLAN",#N/A,FALSE,"EUR_Trsy_Mth";"NOPLAN",#N/A,FALSE,"UK_Trsy_Mth";"NOPLAN",#N/A,FALSE,"UK_Trsy_Ytd";"NOPLAN",#N/A,FALSE,"UK_MM_MTH";"NOPLAN",#N/A,FALSE,"UK_MM_YTD";"NOPLAN",#N/A,FALSE,"UK_IRD_MTH";"NOPLAN",#N/A,FALSE,"UK_IRD_YTD";"NOPLAN",#N/A,FALSE,"CM_NPL_YTD ";"NOPLAN",#N/A,FALSE,"CM_NPL_MTH";"NOPLAN",#N/A,FALSE,"EURCMYTD";"NOPLAN",#N/A,FALSE,"EURCMMTH";"NOPLAN",#N/A,FALSE,"UKCMYTD ";"NOPLAN",#N/A,FALSE,"UKCMMTH";"NOPLAN",#N/A,FALSE,"UKDERVYTD ";"NOPLAN",#N/A,FALSE,"UKDERVMTH";"NOPLAN",#N/A,FALSE,"UKBONDSYTD";"NOPLAN",#N/A,FALSE,"UKBONDSMTH";"NOPLAN",#N/A,FALSE,"UKBONDSYTD2";"NOPLAN",#N/A,FALSE,"UKBONDSMTH2";"noplan",#N/A,FALSE,"UKPRIMFUTYTD ";"noplan",#N/A,FALSE,"UKPRIMFUTMTH";"NOPLAN",#N/A,FALSE,"MADRID_YTD";"NOPLAN",#N/A,FALSE,"MADRID_MTH";"NOPLAN",#N/A,FALSE,"FFURT_SWITZ_YTD";"NOPLAN",#N/A,FALSE,"FFURT_SWITZ_MTH"}</definedName>
    <definedName name="wrn.NOPLAN." hidden="1">{"NOPLAN",#N/A,FALSE,"EUR_NPL_YTD";"NOPLAN",#N/A,FALSE,"EUR_KPI";"NOPLAN",#N/A,FALSE,"EUR_NPL_MTH";"NOPLAN",#N/A,FALSE,"EUR_T_NPL_MTH";"NOPLAN",#N/A,FALSE,"EUR_T_NPL_YTD";"NOPLAN",#N/A,FALSE,"EUR_Trsy_Ytd";"NOPLAN",#N/A,FALSE,"EUR_Trsy_Mth";"NOPLAN",#N/A,FALSE,"UK_Trsy_Mth";"NOPLAN",#N/A,FALSE,"UK_Trsy_Ytd";"NOPLAN",#N/A,FALSE,"UK_MM_MTH";"NOPLAN",#N/A,FALSE,"UK_MM_YTD";"NOPLAN",#N/A,FALSE,"UK_IRD_MTH";"NOPLAN",#N/A,FALSE,"UK_IRD_YTD";"NOPLAN",#N/A,FALSE,"CM_NPL_YTD ";"NOPLAN",#N/A,FALSE,"CM_NPL_MTH";"NOPLAN",#N/A,FALSE,"EURCMYTD";"NOPLAN",#N/A,FALSE,"EURCMMTH";"NOPLAN",#N/A,FALSE,"UKCMYTD ";"NOPLAN",#N/A,FALSE,"UKCMMTH";"NOPLAN",#N/A,FALSE,"UKDERVYTD ";"NOPLAN",#N/A,FALSE,"UKDERVMTH";"NOPLAN",#N/A,FALSE,"UKBONDSYTD";"NOPLAN",#N/A,FALSE,"UKBONDSMTH";"NOPLAN",#N/A,FALSE,"UKBONDSYTD2";"NOPLAN",#N/A,FALSE,"UKBONDSMTH2";"noplan",#N/A,FALSE,"UKPRIMFUTYTD ";"noplan",#N/A,FALSE,"UKPRIMFUTMTH";"NOPLAN",#N/A,FALSE,"MADRID_YTD";"NOPLAN",#N/A,FALSE,"MADRID_MTH";"NOPLAN",#N/A,FALSE,"FFURT_SWITZ_YTD";"NOPLAN",#N/A,FALSE,"FFURT_SWITZ_MTH"}</definedName>
    <definedName name="wrn.note._.on._.cif." localSheetId="5" hidden="1">{#N/A,#N/A,FALSE,"CIF APR'03-SEP'03 (2)"}</definedName>
    <definedName name="wrn.note._.on._.cif." hidden="1">{#N/A,#N/A,FALSE,"CIF APR'03-SEP'03 (2)"}</definedName>
    <definedName name="wrn.ntfinance." localSheetId="5" hidden="1">{"Rate",#N/A,TRUE,"SUMMARY";"Ratios",#N/A,TRUE,"Ratios";"BUDGETREVENUE",#N/A,TRUE,"Revenue";"TOTALS",#N/A,TRUE,"DETAIL"}</definedName>
    <definedName name="wrn.ntfinance." hidden="1">{"Rate",#N/A,TRUE,"SUMMARY";"Ratios",#N/A,TRUE,"Ratios";"BUDGETREVENUE",#N/A,TRUE,"Revenue";"TOTALS",#N/A,TRUE,"DETAIL"}</definedName>
    <definedName name="wrn.Oncology." localSheetId="5" hidden="1">{#N/A,#N/A,FALSE,"Onco";#N/A,#N/A,FALSE,"Taxol";#N/A,#N/A,FALSE,"UFT";#N/A,#N/A,FALSE,"Carb"}</definedName>
    <definedName name="wrn.Oncology." hidden="1">{#N/A,#N/A,FALSE,"Onco";#N/A,#N/A,FALSE,"Taxol";#N/A,#N/A,FALSE,"UFT";#N/A,#N/A,FALSE,"Carb"}</definedName>
    <definedName name="wrn.One._.Pager._.plus._.Technicals." localSheetId="5" hidden="1">{#N/A,#N/A,FALSE,"One Pager";#N/A,#N/A,FALSE,"Technical"}</definedName>
    <definedName name="wrn.One._.Pager._.plus._.Technicals." hidden="1">{#N/A,#N/A,FALSE,"One Pager";#N/A,#N/A,FALSE,"Technical"}</definedName>
    <definedName name="wrn.One._.Pager._.plus._.Technicals._1" localSheetId="5" hidden="1">{#N/A,#N/A,FALSE,"One Pager";#N/A,#N/A,FALSE,"Technical"}</definedName>
    <definedName name="wrn.One._.Pager._.plus._.Technicals._1" hidden="1">{#N/A,#N/A,FALSE,"One Pager";#N/A,#N/A,FALSE,"Technical"}</definedName>
    <definedName name="wrn.One._.Pager._.plus._.Technicals._2" localSheetId="5" hidden="1">{#N/A,#N/A,FALSE,"One Pager";#N/A,#N/A,FALSE,"Technical"}</definedName>
    <definedName name="wrn.One._.Pager._.plus._.Technicals._2" hidden="1">{#N/A,#N/A,FALSE,"One Pager";#N/A,#N/A,FALSE,"Technical"}</definedName>
    <definedName name="wrn.One._.Pager._.plus._.Technicals._3" localSheetId="5" hidden="1">{#N/A,#N/A,FALSE,"One Pager";#N/A,#N/A,FALSE,"Technical"}</definedName>
    <definedName name="wrn.One._.Pager._.plus._.Technicals._3" hidden="1">{#N/A,#N/A,FALSE,"One Pager";#N/A,#N/A,FALSE,"Technical"}</definedName>
    <definedName name="wrn.OSBL." localSheetId="5" hidden="1">{#N/A,#N/A,FALSE,"OSBL"}</definedName>
    <definedName name="wrn.OSBL." hidden="1">{#N/A,#N/A,FALSE,"OSBL"}</definedName>
    <definedName name="wrn.OSCOBRA." localSheetId="5">{#N/A,#N/A,FALSE,"John TTL";#N/A,#N/A,FALSE,"Bankcard";#N/A,#N/A,FALSE,"card other";#N/A,#N/A,FALSE,"BankCard BAU";#N/A,#N/A,FALSE,"co brand"}</definedName>
    <definedName name="wrn.OSCOBRA.">{#N/A,#N/A,FALSE,"John TTL";#N/A,#N/A,FALSE,"Bankcard";#N/A,#N/A,FALSE,"card other";#N/A,#N/A,FALSE,"BankCard BAU";#N/A,#N/A,FALSE,"co brand"}</definedName>
    <definedName name="wrn.OTC._.Market._.Report." localSheetId="5" hidden="1">{#N/A,#N/A,FALSE,"Sales Graph";#N/A,#N/A,FALSE,"BUC Graph";#N/A,#N/A,FALSE,"P&amp;L - YTD"}</definedName>
    <definedName name="wrn.OTC._.Market._.Report." hidden="1">{#N/A,#N/A,FALSE,"Sales Graph";#N/A,#N/A,FALSE,"BUC Graph";#N/A,#N/A,FALSE,"P&amp;L - YTD"}</definedName>
    <definedName name="wrn.Other._.Pharm." localSheetId="5" hidden="1">{#N/A,#N/A,FALSE,"Other";#N/A,#N/A,FALSE,"Ace";#N/A,#N/A,FALSE,"Derm"}</definedName>
    <definedName name="wrn.Other._.Pharm." hidden="1">{#N/A,#N/A,FALSE,"Other";#N/A,#N/A,FALSE,"Ace";#N/A,#N/A,FALSE,"Derm"}</definedName>
    <definedName name="wrn.OTROS_DATOS." localSheetId="5" hidden="1">{"DIV_COEF (DIVISAS-COEF.)",#N/A,TRUE,"DIVISAS-COEF.";"ECART PRIX PIEZAS",#N/A,TRUE,"PIEZAS";"ECART PRIX PIEZAS ACU",#N/A,TRUE,"PIEZAS";"CA_POR_DIVISAS (PIEZAS)",#N/A,TRUE,"PIEZAS";"efectivos",#N/A,TRUE,"EFECTIVOS";"REPORTIN",#N/A,TRUE,"REPORTIN";"efectivos acu",#N/A,TRUE,"EFECTIVOS"}</definedName>
    <definedName name="wrn.OTROS_DATOS." hidden="1">{"DIV_COEF (DIVISAS-COEF.)",#N/A,TRUE,"DIVISAS-COEF.";"ECART PRIX PIEZAS",#N/A,TRUE,"PIEZAS";"ECART PRIX PIEZAS ACU",#N/A,TRUE,"PIEZAS";"CA_POR_DIVISAS (PIEZAS)",#N/A,TRUE,"PIEZAS";"efectivos",#N/A,TRUE,"EFECTIVOS";"REPORTIN",#N/A,TRUE,"REPORTIN";"efectivos acu",#N/A,TRUE,"EFECTIVOS"}</definedName>
    <definedName name="wrn.Output." localSheetId="5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p" localSheetId="5" hidden="1">{#N/A,#N/A,FALSE,"1";#N/A,#N/A,FALSE,"2";#N/A,#N/A,FALSE,"16 - 17";#N/A,#N/A,FALSE,"18 - 19";#N/A,#N/A,FALSE,"26";#N/A,#N/A,FALSE,"27";#N/A,#N/A,FALSE,"28"}</definedName>
    <definedName name="wrn.p" hidden="1">{#N/A,#N/A,FALSE,"1";#N/A,#N/A,FALSE,"2";#N/A,#N/A,FALSE,"16 - 17";#N/A,#N/A,FALSE,"18 - 19";#N/A,#N/A,FALSE,"26";#N/A,#N/A,FALSE,"27";#N/A,#N/A,FALSE,"28"}</definedName>
    <definedName name="wrn.P100B" localSheetId="5" hidden="1">{#N/A,#N/A,FALSE,"INDEX";#N/A,#N/A,FALSE,"Cost";#N/A,#N/A,FALSE,"P-1";#N/A,#N/A,FALSE,"Sheet3";#N/A,#N/A,FALSE,"Sheet4";#N/A,#N/A,FALSE,"Sheet5";#N/A,#N/A,FALSE,"Sheet6";#N/A,#N/A,FALSE,"Sheet7";#N/A,#N/A,FALSE,"Sheet8";#N/A,#N/A,FALSE,"Sheet9";#N/A,#N/A,FALSE,"Sheet10";#N/A,#N/A,FALSE,"Sheet11";#N/A,#N/A,FALSE,"Sheet12";#N/A,#N/A,FALSE,"PAGE-11";#N/A,#N/A,FALSE,"PAGE-12";#N/A,#N/A,FALSE,"PAGE-13";#N/A,#N/A,FALSE,"PAGE-14";#N/A,#N/A,FALSE,"PAGE-15"}</definedName>
    <definedName name="wrn.P100B" hidden="1">{#N/A,#N/A,FALSE,"INDEX";#N/A,#N/A,FALSE,"Cost";#N/A,#N/A,FALSE,"P-1";#N/A,#N/A,FALSE,"Sheet3";#N/A,#N/A,FALSE,"Sheet4";#N/A,#N/A,FALSE,"Sheet5";#N/A,#N/A,FALSE,"Sheet6";#N/A,#N/A,FALSE,"Sheet7";#N/A,#N/A,FALSE,"Sheet8";#N/A,#N/A,FALSE,"Sheet9";#N/A,#N/A,FALSE,"Sheet10";#N/A,#N/A,FALSE,"Sheet11";#N/A,#N/A,FALSE,"Sheet12";#N/A,#N/A,FALSE,"PAGE-11";#N/A,#N/A,FALSE,"PAGE-12";#N/A,#N/A,FALSE,"PAGE-13";#N/A,#N/A,FALSE,"PAGE-14";#N/A,#N/A,FALSE,"PAGE-15"}</definedName>
    <definedName name="wrn.P78A" localSheetId="5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wrn.P78A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wrn.P98." localSheetId="5" hidden="1">{#N/A,#N/A,FALSE,"INDEX";#N/A,#N/A,FALSE,"Cost";#N/A,#N/A,FALSE,"P-1";#N/A,#N/A,FALSE,"Sheet3";#N/A,#N/A,FALSE,"Sheet4";#N/A,#N/A,FALSE,"Sheet5";#N/A,#N/A,FALSE,"Sheet6";#N/A,#N/A,FALSE,"Sheet7";#N/A,#N/A,FALSE,"Sheet8";#N/A,#N/A,FALSE,"Sheet9";#N/A,#N/A,FALSE,"Sheet10";#N/A,#N/A,FALSE,"Sheet11";#N/A,#N/A,FALSE,"Sheet12";#N/A,#N/A,FALSE,"PAGE-11";#N/A,#N/A,FALSE,"PAGE-12";#N/A,#N/A,FALSE,"PAGE-13";#N/A,#N/A,FALSE,"PAGE-14";#N/A,#N/A,FALSE,"PAGE-15"}</definedName>
    <definedName name="wrn.P98." hidden="1">{#N/A,#N/A,FALSE,"INDEX";#N/A,#N/A,FALSE,"Cost";#N/A,#N/A,FALSE,"P-1";#N/A,#N/A,FALSE,"Sheet3";#N/A,#N/A,FALSE,"Sheet4";#N/A,#N/A,FALSE,"Sheet5";#N/A,#N/A,FALSE,"Sheet6";#N/A,#N/A,FALSE,"Sheet7";#N/A,#N/A,FALSE,"Sheet8";#N/A,#N/A,FALSE,"Sheet9";#N/A,#N/A,FALSE,"Sheet10";#N/A,#N/A,FALSE,"Sheet11";#N/A,#N/A,FALSE,"Sheet12";#N/A,#N/A,FALSE,"PAGE-11";#N/A,#N/A,FALSE,"PAGE-12";#N/A,#N/A,FALSE,"PAGE-13";#N/A,#N/A,FALSE,"PAGE-14";#N/A,#N/A,FALSE,"PAGE-15"}</definedName>
    <definedName name="wrn.P98A." localSheetId="5" hidden="1">{#N/A,#N/A,FALSE,"PAGE-16";#N/A,#N/A,FALSE,"PAGE-17";#N/A,#N/A,FALSE,"PAGE-18";#N/A,#N/A,FALSE,"PAGE-19";#N/A,#N/A,FALSE,"PAGE-20";#N/A,#N/A,FALSE,"PAGE-21";#N/A,#N/A,FALSE,"PAGE-22";#N/A,#N/A,FALSE,"PAGE-23";#N/A,#N/A,FALSE,"PAGE-24";#N/A,#N/A,FALSE,"PAGE-25";#N/A,#N/A,FALSE,"PAGE-26";#N/A,#N/A,FALSE,"PAGE-27";#N/A,#N/A,FALSE,"PAGE-28";#N/A,#N/A,FALSE,"PAGE-29";#N/A,#N/A,FALSE,"PAGE-30";#N/A,#N/A,FALSE,"PAGE-31"}</definedName>
    <definedName name="wrn.P98A." hidden="1">{#N/A,#N/A,FALSE,"PAGE-16";#N/A,#N/A,FALSE,"PAGE-17";#N/A,#N/A,FALSE,"PAGE-18";#N/A,#N/A,FALSE,"PAGE-19";#N/A,#N/A,FALSE,"PAGE-20";#N/A,#N/A,FALSE,"PAGE-21";#N/A,#N/A,FALSE,"PAGE-22";#N/A,#N/A,FALSE,"PAGE-23";#N/A,#N/A,FALSE,"PAGE-24";#N/A,#N/A,FALSE,"PAGE-25";#N/A,#N/A,FALSE,"PAGE-26";#N/A,#N/A,FALSE,"PAGE-27";#N/A,#N/A,FALSE,"PAGE-28";#N/A,#N/A,FALSE,"PAGE-29";#N/A,#N/A,FALSE,"PAGE-30";#N/A,#N/A,FALSE,"PAGE-31"}</definedName>
    <definedName name="wrn.P98B." localSheetId="5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wrn.P98B.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wrn.P98C." localSheetId="5" hidden="1">{#N/A,#N/A,FALSE,"DETOFWAG";#N/A,#N/A,FALSE,"Sheet4";#N/A,#N/A,FALSE,"Sheet5";#N/A,#N/A,FALSE,"Sheet6";#N/A,#N/A,FALSE,"Sheet7";#N/A,#N/A,FALSE,"Sheet8";#N/A,#N/A,FALSE,"Sheet9";#N/A,#N/A,FALSE,"Sheet10";#N/A,#N/A,FALSE,"Sheet11";#N/A,#N/A,FALSE,"Sheet17";#N/A,#N/A,FALSE,"Sheet17";#N/A,#N/A,FALSE,"Sheet13";#N/A,#N/A,FALSE,"Sheet14";#N/A,#N/A,FALSE,"Sheet15";#N/A,#N/A,FALSE,"Sheet16"}</definedName>
    <definedName name="wrn.P98C." hidden="1">{#N/A,#N/A,FALSE,"DETOFWAG";#N/A,#N/A,FALSE,"Sheet4";#N/A,#N/A,FALSE,"Sheet5";#N/A,#N/A,FALSE,"Sheet6";#N/A,#N/A,FALSE,"Sheet7";#N/A,#N/A,FALSE,"Sheet8";#N/A,#N/A,FALSE,"Sheet9";#N/A,#N/A,FALSE,"Sheet10";#N/A,#N/A,FALSE,"Sheet11";#N/A,#N/A,FALSE,"Sheet17";#N/A,#N/A,FALSE,"Sheet17";#N/A,#N/A,FALSE,"Sheet13";#N/A,#N/A,FALSE,"Sheet14";#N/A,#N/A,FALSE,"Sheet15";#N/A,#N/A,FALSE,"Sheet16"}</definedName>
    <definedName name="wrn.P98D." localSheetId="5" hidden="1">{#N/A,#N/A,FALSE,"Sheet1";#N/A,#N/A,FALSE,"Sheet2";#N/A,#N/A,FALSE,"Sheet3";#N/A,#N/A,FALSE,"Sheet4";#N/A,#N/A,FALSE,"Sheet5";#N/A,#N/A,FALSE,"Sheet6";#N/A,#N/A,FALSE,"ANNE-A";#N/A,#N/A,FALSE,"P - A-1";#N/A,#N/A,FALSE,"P - A-2";#N/A,#N/A,FALSE,"ANNE-B";#N/A,#N/A,FALSE,"ANNE-E";#N/A,#N/A,FALSE,"ANNE-C1";#N/A,#N/A,FALSE,"ANNE-C";#N/A,#N/A,FALSE,"ANNE-D"}</definedName>
    <definedName name="wrn.P98D." hidden="1">{#N/A,#N/A,FALSE,"Sheet1";#N/A,#N/A,FALSE,"Sheet2";#N/A,#N/A,FALSE,"Sheet3";#N/A,#N/A,FALSE,"Sheet4";#N/A,#N/A,FALSE,"Sheet5";#N/A,#N/A,FALSE,"Sheet6";#N/A,#N/A,FALSE,"ANNE-A";#N/A,#N/A,FALSE,"P - A-1";#N/A,#N/A,FALSE,"P - A-2";#N/A,#N/A,FALSE,"ANNE-B";#N/A,#N/A,FALSE,"ANNE-E";#N/A,#N/A,FALSE,"ANNE-C1";#N/A,#N/A,FALSE,"ANNE-C";#N/A,#N/A,FALSE,"ANNE-D"}</definedName>
    <definedName name="wrn.P99B" localSheetId="5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wrn.P99B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wrn.Pack." localSheetId="5" hidden="1">{#N/A,#N/A,FALSE,"Global";#N/A,#N/A,FALSE,"DPBF";#N/A,#N/A,FALSE,"Type";#N/A,#N/A,FALSE,"Matrix";#N/A,#N/A,FALSE,"Global (2)";#N/A,#N/A,FALSE,"Expense";#N/A,#N/A,FALSE,"Assets";#N/A,#N/A,FALSE,"Heads";#N/A,#N/A,FALSE,"Sales Credits";#N/A,#N/A,FALSE,"Trend";#N/A,#N/A,FALSE,"Trend (2)"}</definedName>
    <definedName name="wrn.Pack." hidden="1">{#N/A,#N/A,FALSE,"Global";#N/A,#N/A,FALSE,"DPBF";#N/A,#N/A,FALSE,"Type";#N/A,#N/A,FALSE,"Matrix";#N/A,#N/A,FALSE,"Global (2)";#N/A,#N/A,FALSE,"Expense";#N/A,#N/A,FALSE,"Assets";#N/A,#N/A,FALSE,"Heads";#N/A,#N/A,FALSE,"Sales Credits";#N/A,#N/A,FALSE,"Trend";#N/A,#N/A,FALSE,"Trend (2)"}</definedName>
    <definedName name="wrn.PAF." localSheetId="5" hidden="1">{#N/A,#N/A,FALSE,"PAF"}</definedName>
    <definedName name="wrn.PAF." hidden="1">{#N/A,#N/A,FALSE,"PAF"}</definedName>
    <definedName name="wrn.Payments._.On._.Account." localSheetId="5" hidden="1">{"Payment_on_Account",#N/A,FALSE," LEAD SCHEDULES"}</definedName>
    <definedName name="wrn.Payments._.On._.Account." hidden="1">{"Payment_on_Account",#N/A,FALSE," LEAD SCHEDULES"}</definedName>
    <definedName name="wrn.PCS." localSheetId="5" hidden="1">{#N/A,#N/A,FALSE,"PCS"}</definedName>
    <definedName name="wrn.PCS." hidden="1">{#N/A,#N/A,FALSE,"PCS"}</definedName>
    <definedName name="wrn.PDS." localSheetId="5" hidden="1">{#N/A,#N/A,FALSE,"Cover Sheet";#N/A,#N/A,FALSE,"Bill Of Materials";#N/A,#N/A,FALSE,"Gas Panel Drawing"}</definedName>
    <definedName name="wrn.PDS." hidden="1">{#N/A,#N/A,FALSE,"Cover Sheet";#N/A,#N/A,FALSE,"Bill Of Materials";#N/A,#N/A,FALSE,"Gas Panel Drawing"}</definedName>
    <definedName name="wrn.PGW." localSheetId="5" hidden="1">{#N/A,#N/A,FALSE,"PGW"}</definedName>
    <definedName name="wrn.PGW." hidden="1">{#N/A,#N/A,FALSE,"PGW"}</definedName>
    <definedName name="wrn.Pharm._.Market._.Report." localSheetId="5" hidden="1">{#N/A,#N/A,FALSE,"Sales Graph";#N/A,#N/A,FALSE,"PSBM";#N/A,#N/A,FALSE,"BUC Graph";#N/A,#N/A,FALSE,"P&amp;L - YTD"}</definedName>
    <definedName name="wrn.Pharm._.Market._.Report." hidden="1">{#N/A,#N/A,FALSE,"Sales Graph";#N/A,#N/A,FALSE,"PSBM";#N/A,#N/A,FALSE,"BUC Graph";#N/A,#N/A,FALSE,"P&amp;L - YTD"}</definedName>
    <definedName name="wrn.Pharmaceuticals." localSheetId="5" hidden="1">{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}</definedName>
    <definedName name="wrn.Pharmaceuticals." hidden="1">{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}</definedName>
    <definedName name="wrn.PL." localSheetId="5">{#N/A,#N/A,FALSE,"PCPL9899"}</definedName>
    <definedName name="wrn.PL.">{#N/A,#N/A,FALSE,"PCPL9899"}</definedName>
    <definedName name="wrn.PLAN." localSheetId="5" hidden="1">{"PLAN",#N/A,FALSE,"EUR_T_NPL_Y";"PLAN",#N/A,FALSE,"EUR_KPI";"PLAN",#N/A,FALSE,"EUR_Trsy_Mth";"PLAN",#N/A,FALSE,"UK_Trsy_Mth";"PLAN",#N/A,FALSE,"UK_MM_MTH";"PLAN",#N/A,FALSE,"UK_IRD_MTH";"PLAN",#N/A,FALSE,"EUR_NPL_YTD";"PLAN",#N/A,FALSE,"CM_NPL_YTD ";"PLAN",#N/A,FALSE,"EURCMYTD";"PALN",#N/A,FALSE,"UKCMYTD ";"PLAN",#N/A,FALSE,"UKDERVYTD ";"PLAN",#N/A,FALSE,"UKBONDSYTD";"PLAN",#N/A,FALSE,"UKBONDSYTD (2)";"PLAN",#N/A,FALSE,"UKPRIMFUTYTD ";"PLAN",#N/A,FALSE,"MADRID_YTD";"PLAN",#N/A,FALSE,"FFURT_SWITZ_YTD"}</definedName>
    <definedName name="wrn.PLAN." hidden="1">{"PLAN",#N/A,FALSE,"EUR_T_NPL_Y";"PLAN",#N/A,FALSE,"EUR_KPI";"PLAN",#N/A,FALSE,"EUR_Trsy_Mth";"PLAN",#N/A,FALSE,"UK_Trsy_Mth";"PLAN",#N/A,FALSE,"UK_MM_MTH";"PLAN",#N/A,FALSE,"UK_IRD_MTH";"PLAN",#N/A,FALSE,"EUR_NPL_YTD";"PLAN",#N/A,FALSE,"CM_NPL_YTD ";"PLAN",#N/A,FALSE,"EURCMYTD";"PALN",#N/A,FALSE,"UKCMYTD ";"PLAN",#N/A,FALSE,"UKDERVYTD ";"PLAN",#N/A,FALSE,"UKBONDSYTD";"PLAN",#N/A,FALSE,"UKBONDSYTD (2)";"PLAN",#N/A,FALSE,"UKPRIMFUTYTD ";"PLAN",#N/A,FALSE,"MADRID_YTD";"PLAN",#N/A,FALSE,"FFURT_SWITZ_YTD"}</definedName>
    <definedName name="wrn.PLANNING." localSheetId="5" hidden="1">{"PLANNING",#N/A,FALSE,"A"}</definedName>
    <definedName name="wrn.PLANNING." hidden="1">{"PLANNING",#N/A,FALSE,"A"}</definedName>
    <definedName name="wrn.PLBL." localSheetId="5">{#N/A,#N/A,FALSE,"PCPL9899"}</definedName>
    <definedName name="wrn.PLBL.">{#N/A,#N/A,FALSE,"PCPL9899"}</definedName>
    <definedName name="wrn.PLBLSIGN." localSheetId="5">{#N/A,#N/A,FALSE,"PCPL9899"}</definedName>
    <definedName name="wrn.PLBLSIGN.">{#N/A,#N/A,FALSE,"PCPL9899"}</definedName>
    <definedName name="wrn.PLSCHA4." localSheetId="5" hidden="1">{"A4PLSCH",#N/A,FALSE,"sch pl"}</definedName>
    <definedName name="wrn.PLSCHA4." hidden="1">{"A4PLSCH",#N/A,FALSE,"sch pl"}</definedName>
    <definedName name="wrn.polymwe." localSheetId="5" hidden="1">{#N/A,#N/A,TRUE,"Economic Indicators";#N/A,#N/A,TRUE,"Cracker Shutdown schedule";#N/A,#N/A,TRUE,"Benzene Shutdown schedule";#N/A,#N/A,TRUE,"PX Shutdown schedule";#N/A,#N/A,TRUE,"Financials";#N/A,#N/A,TRUE,"Prices&amp;Margins";#N/A,#N/A,TRUE,"Demand-supply";#N/A,#N/A,TRUE,"Polymers-Ind Sum-1999-2000";#N/A,#N/A,TRUE,"Polymers-Ind Sum-Q4";#N/A,#N/A,TRUE,"Polymers-Ind Sum-Q3";#N/A,#N/A,TRUE,"Polymers-Ind Sum-Q4overQ3";#N/A,#N/A,TRUE,"RIL-Q4-Prodn-Sales";#N/A,#N/A,TRUE,"RIL-Q4-Prices";#N/A,#N/A,TRUE,"RIL-Q4-Feedstock";#N/A,#N/A,TRUE,"IPCL-Q4-Prodn-Sales";#N/A,#N/A,TRUE,"IPCL-Q4-Prices";#N/A,#N/A,TRUE,"IPCL-Q4-Feedstock";#N/A,#N/A,TRUE,"NOCIL-Q4-Prodn-Sales";#N/A,#N/A,TRUE,"NOCIL-Q4-Prices";#N/A,#N/A,TRUE,"GAIL-Q4-Prodn-Sales";#N/A,#N/A,TRUE,"GAIL-Q4-Prices"}</definedName>
    <definedName name="wrn.polymwe." hidden="1">{#N/A,#N/A,TRUE,"Economic Indicators";#N/A,#N/A,TRUE,"Cracker Shutdown schedule";#N/A,#N/A,TRUE,"Benzene Shutdown schedule";#N/A,#N/A,TRUE,"PX Shutdown schedule";#N/A,#N/A,TRUE,"Financials";#N/A,#N/A,TRUE,"Prices&amp;Margins";#N/A,#N/A,TRUE,"Demand-supply";#N/A,#N/A,TRUE,"Polymers-Ind Sum-1999-2000";#N/A,#N/A,TRUE,"Polymers-Ind Sum-Q4";#N/A,#N/A,TRUE,"Polymers-Ind Sum-Q3";#N/A,#N/A,TRUE,"Polymers-Ind Sum-Q4overQ3";#N/A,#N/A,TRUE,"RIL-Q4-Prodn-Sales";#N/A,#N/A,TRUE,"RIL-Q4-Prices";#N/A,#N/A,TRUE,"RIL-Q4-Feedstock";#N/A,#N/A,TRUE,"IPCL-Q4-Prodn-Sales";#N/A,#N/A,TRUE,"IPCL-Q4-Prices";#N/A,#N/A,TRUE,"IPCL-Q4-Feedstock";#N/A,#N/A,TRUE,"NOCIL-Q4-Prodn-Sales";#N/A,#N/A,TRUE,"NOCIL-Q4-Prices";#N/A,#N/A,TRUE,"GAIL-Q4-Prodn-Sales";#N/A,#N/A,TRUE,"GAIL-Q4-Prices"}</definedName>
    <definedName name="wrn.pp97schedules." localSheetId="5" hidden="1">{"plansummary",#N/A,FALSE,"PlanSummary";"sales",#N/A,FALSE,"Sales Rec";"productivity",#N/A,FALSE,"Productivity Rec";"capitalspending",#N/A,FALSE,"Capital Spending"}</definedName>
    <definedName name="wrn.pp97schedules." hidden="1">{"plansummary",#N/A,FALSE,"PlanSummary";"sales",#N/A,FALSE,"Sales Rec";"productivity",#N/A,FALSE,"Productivity Rec";"capitalspending",#N/A,FALSE,"Capital Spending"}</definedName>
    <definedName name="wrn.ppp" localSheetId="5" hidden="1">{#N/A,#N/A,FALSE,"1";#N/A,#N/A,FALSE,"2";#N/A,#N/A,FALSE,"16 - 17";#N/A,#N/A,FALSE,"18 - 19";#N/A,#N/A,FALSE,"26";#N/A,#N/A,FALSE,"27";#N/A,#N/A,FALSE,"28"}</definedName>
    <definedName name="wrn.ppp" hidden="1">{#N/A,#N/A,FALSE,"1";#N/A,#N/A,FALSE,"2";#N/A,#N/A,FALSE,"16 - 17";#N/A,#N/A,FALSE,"18 - 19";#N/A,#N/A,FALSE,"26";#N/A,#N/A,FALSE,"27";#N/A,#N/A,FALSE,"28"}</definedName>
    <definedName name="wrn.pri." localSheetId="5" hidden="1">{"BS",#N/A,FALSE,"BS";"BS trend",#N/A,FALSE,"BS";"KPI",#N/A,FALSE,"KPI";"KPI trend",#N/A,FALSE,"KPI";"CF trend",#N/A,FALSE,"CF";"CF",#N/A,FALSE,"CF";"P&amp;LC",#N/A,FALSE,"P&amp;L";"P&amp;LC trend",#N/A,FALSE,"P&amp;L";"traffic",#N/A,FALSE,"Traffic";"P&amp;LR",#N/A,FALSE,"P&amp;L";"P&amp;LR trend",#N/A,FALSE,"P&amp;L";#N/A,#N/A,FALSE,"Variance";"Debtors",#N/A,FALSE,"Deb"}</definedName>
    <definedName name="wrn.pri." hidden="1">{"BS",#N/A,FALSE,"BS";"BS trend",#N/A,FALSE,"BS";"KPI",#N/A,FALSE,"KPI";"KPI trend",#N/A,FALSE,"KPI";"CF trend",#N/A,FALSE,"CF";"CF",#N/A,FALSE,"CF";"P&amp;LC",#N/A,FALSE,"P&amp;L";"P&amp;LC trend",#N/A,FALSE,"P&amp;L";"traffic",#N/A,FALSE,"Traffic";"P&amp;LR",#N/A,FALSE,"P&amp;L";"P&amp;LR trend",#N/A,FALSE,"P&amp;L";#N/A,#N/A,FALSE,"Variance";"Debtors",#N/A,FALSE,"Deb"}</definedName>
    <definedName name="wrn.PrimeCo." localSheetId="5" hidden="1">{"print 1",#N/A,FALSE,"PrimeCo PCS";"print 2",#N/A,FALSE,"PrimeCo PCS";"valuation",#N/A,FALSE,"PrimeCo PCS"}</definedName>
    <definedName name="wrn.PrimeCo." hidden="1">{"print 1",#N/A,FALSE,"PrimeCo PCS";"print 2",#N/A,FALSE,"PrimeCo PCS";"valuation",#N/A,FALSE,"PrimeCo PCS"}</definedName>
    <definedName name="wrn.prin2._.all." localSheetId="5" hidden="1">{#N/A,#N/A,FALSE,"Pharm";#N/A,#N/A,FALSE,"WWCM"}</definedName>
    <definedName name="wrn.prin2._.all." hidden="1">{#N/A,#N/A,FALSE,"Pharm";#N/A,#N/A,FALSE,"WWCM"}</definedName>
    <definedName name="wrn.prin3" localSheetId="5" hidden="1">{#N/A,#N/A,FALSE,"Pharm";#N/A,#N/A,FALSE,"WWCM"}</definedName>
    <definedName name="wrn.prin3" hidden="1">{#N/A,#N/A,FALSE,"Pharm";#N/A,#N/A,FALSE,"WWCM"}</definedName>
    <definedName name="wrn.print" localSheetId="5" hidden="1">{#N/A,#N/A,FALSE,"Pharm";#N/A,#N/A,FALSE,"WWCM"}</definedName>
    <definedName name="wrn.print" hidden="1">{#N/A,#N/A,FALSE,"Pharm";#N/A,#N/A,FALSE,"WWCM"}</definedName>
    <definedName name="wrn.Print." localSheetId="5" hidden="1">{#N/A,#N/A,TRUE,"Inputs";#N/A,#N/A,TRUE,"Cashflow Statement";#N/A,#N/A,TRUE,"Summary";#N/A,#N/A,TRUE,"Construction";#N/A,#N/A,TRUE,"RevAss";#N/A,#N/A,TRUE,"Debt";#N/A,#N/A,TRUE,"Inc";#N/A,#N/A,TRUE,"Depr"}</definedName>
    <definedName name="wrn.Print." hidden="1">{#N/A,#N/A,TRUE,"Inputs";#N/A,#N/A,TRUE,"Cashflow Statement";#N/A,#N/A,TRUE,"Summary";#N/A,#N/A,TRUE,"Construction";#N/A,#N/A,TRUE,"RevAss";#N/A,#N/A,TRUE,"Debt";#N/A,#N/A,TRUE,"Inc";#N/A,#N/A,TRUE,"Depr"}</definedName>
    <definedName name="wrn.PRINT._.ALL." localSheetId="5" hidden="1">{#N/A,#N/A,FALSE,"Pharm";#N/A,#N/A,FALSE,"WWCM"}</definedName>
    <definedName name="wrn.PRINT._.ALL." hidden="1">{#N/A,#N/A,FALSE,"Pharm";#N/A,#N/A,FALSE,"WWCM"}</definedName>
    <definedName name="wrn.Print._.All._.A4." localSheetId="5" hidden="1">{"Valuation",#N/A,TRUE,"Valuation Summary";"Financial Statements",#N/A,TRUE,"Results";"Results",#N/A,TRUE,"Results";"Ratios",#N/A,TRUE,"Results";"Historical data",#N/A,TRUE,"Historical Data";"Forecast inputs",#N/A,TRUE,"Forecast Drivers"}</definedName>
    <definedName name="wrn.Print._.All._.A4." hidden="1">{"Valuation",#N/A,TRUE,"Valuation Summary";"Financial Statements",#N/A,TRUE,"Results";"Results",#N/A,TRUE,"Results";"Ratios",#N/A,TRUE,"Results";"Historical data",#N/A,TRUE,"Historical Data";"Forecast inputs",#N/A,TRUE,"Forecast Drivers"}</definedName>
    <definedName name="wrn.Print._.All._.Letter." localSheetId="5" hidden="1">{"Valuation Letter",#N/A,TRUE,"Valuation Summary";"Financial Statements Letter",#N/A,TRUE,"Results";"Results Letter",#N/A,TRUE,"Results";"Ratios Letter",#N/A,TRUE,"Results";"Historical data Letter",#N/A,TRUE,"Historical Data";"Forecast inputs Letter",#N/A,TRUE,"Forecast Drivers"}</definedName>
    <definedName name="wrn.Print._.All._.Letter." hidden="1">{"Valuation Letter",#N/A,TRUE,"Valuation Summary";"Financial Statements Letter",#N/A,TRUE,"Results";"Results Letter",#N/A,TRUE,"Results";"Ratios Letter",#N/A,TRUE,"Results";"Historical data Letter",#N/A,TRUE,"Historical Data";"Forecast inputs Letter",#N/A,TRUE,"Forecast Drivers"}</definedName>
    <definedName name="wrn.Print._.All._.Pages." localSheetId="5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Schedules." localSheetId="5">{"SchA1",#N/A,FALSE,"Schedules";"SchA2",#N/A,FALSE,"Schedules";"SchB1",#N/A,FALSE,"Schedules";"SchB2",#N/A,FALSE,"Schedules";"SchC1",#N/A,FALSE,"Schedules";"SchC2",#N/A,FALSE,"Schedules";"SchD1",#N/A,FALSE,"Schedules";"SchD2",#N/A,FALSE,"Schedules";"SchE1",#N/A,FALSE,"Schedules";"SchE2",#N/A,FALSE,"Schedules";"SchF1",#N/A,FALSE,"Schedules";"SchF2",#N/A,FALSE,"Schedules";"SchG1",#N/A,FALSE,"Schedules";"SchG2",#N/A,FALSE,"Schedules";"SchH1",#N/A,FALSE,"Schedules";"SchH2",#N/A,FALSE,"Schedules";"SchI1",#N/A,FALSE,"Schedules";"SchI2",#N/A,FALSE,"Schedules";"SchJ1",#N/A,FALSE,"Schedules";"SchJ2",#N/A,FALSE,"Schedules";"SchK1",#N/A,FALSE,"Schedules";"SchK2",#N/A,FALSE,"Schedules";"SchL1",#N/A,FALSE,"Schedules";"SchL2",#N/A,FALSE,"Schedules";"SchM1",#N/A,FALSE,"Schedules";"SchM2",#N/A,FALSE,"Schedules";"SchN1",#N/A,FALSE,"Schedules";"SchO1",#N/A,FALSE,"Schedules"}</definedName>
    <definedName name="wrn.Print._.All._.Schedules.">{"SchA1",#N/A,FALSE,"Schedules";"SchA2",#N/A,FALSE,"Schedules";"SchB1",#N/A,FALSE,"Schedules";"SchB2",#N/A,FALSE,"Schedules";"SchC1",#N/A,FALSE,"Schedules";"SchC2",#N/A,FALSE,"Schedules";"SchD1",#N/A,FALSE,"Schedules";"SchD2",#N/A,FALSE,"Schedules";"SchE1",#N/A,FALSE,"Schedules";"SchE2",#N/A,FALSE,"Schedules";"SchF1",#N/A,FALSE,"Schedules";"SchF2",#N/A,FALSE,"Schedules";"SchG1",#N/A,FALSE,"Schedules";"SchG2",#N/A,FALSE,"Schedules";"SchH1",#N/A,FALSE,"Schedules";"SchH2",#N/A,FALSE,"Schedules";"SchI1",#N/A,FALSE,"Schedules";"SchI2",#N/A,FALSE,"Schedules";"SchJ1",#N/A,FALSE,"Schedules";"SchJ2",#N/A,FALSE,"Schedules";"SchK1",#N/A,FALSE,"Schedules";"SchK2",#N/A,FALSE,"Schedules";"SchL1",#N/A,FALSE,"Schedules";"SchL2",#N/A,FALSE,"Schedules";"SchM1",#N/A,FALSE,"Schedules";"SchM2",#N/A,FALSE,"Schedules";"SchN1",#N/A,FALSE,"Schedules";"SchO1",#N/A,FALSE,"Schedules"}</definedName>
    <definedName name="wrn.Print._.All._1" localSheetId="5" hidden="1">{#N/A,#N/A,FALSE,"Summary";#N/A,#N/A,FALSE,"Assumptions";#N/A,#N/A,FALSE,"Balance Sheet";#N/A,#N/A,FALSE,"Cashflow Statement";#N/A,#N/A,FALSE,"Income Statement";#N/A,#N/A,FALSE,"Ratio &amp; Result";#N/A,#N/A,FALSE,"Investment &amp; Financing Plan";#N/A,#N/A,FALSE,"New Investment";#N/A,#N/A,FALSE,"Asset";#N/A,#N/A,FALSE,"CAPEX";#N/A,#N/A,FALSE,"Dep. &amp; Amo.";#N/A,#N/A,FALSE,"Production";#N/A,#N/A,FALSE,"Sale";#N/A,#N/A,FALSE,"Sales Price";#N/A,#N/A,FALSE,"Revenue";#N/A,#N/A,FALSE,"Steam &amp; Power";#N/A,#N/A,FALSE,"Oil Yield";#N/A,#N/A,FALSE,"Oil Consumption";#N/A,#N/A,FALSE,"Oil Costs";#N/A,#N/A,FALSE,"Variable Costs";#N/A,#N/A,FALSE,"Labor Costs";#N/A,#N/A,FALSE,"Fixed Costs";#N/A,#N/A,FALSE,"Working Capital";#N/A,#N/A,FALSE,"LT Loan Schedule";#N/A,#N/A,FALSE,"ST Loan Schedule";#N/A,#N/A,FALSE,"Existing Loan";#N/A,#N/A,FALSE,"Taxes"}</definedName>
    <definedName name="wrn.Print._.All._1" hidden="1">{#N/A,#N/A,FALSE,"Summary";#N/A,#N/A,FALSE,"Assumptions";#N/A,#N/A,FALSE,"Balance Sheet";#N/A,#N/A,FALSE,"Cashflow Statement";#N/A,#N/A,FALSE,"Income Statement";#N/A,#N/A,FALSE,"Ratio &amp; Result";#N/A,#N/A,FALSE,"Investment &amp; Financing Plan";#N/A,#N/A,FALSE,"New Investment";#N/A,#N/A,FALSE,"Asset";#N/A,#N/A,FALSE,"CAPEX";#N/A,#N/A,FALSE,"Dep. &amp; Amo.";#N/A,#N/A,FALSE,"Production";#N/A,#N/A,FALSE,"Sale";#N/A,#N/A,FALSE,"Sales Price";#N/A,#N/A,FALSE,"Revenue";#N/A,#N/A,FALSE,"Steam &amp; Power";#N/A,#N/A,FALSE,"Oil Yield";#N/A,#N/A,FALSE,"Oil Consumption";#N/A,#N/A,FALSE,"Oil Costs";#N/A,#N/A,FALSE,"Variable Costs";#N/A,#N/A,FALSE,"Labor Costs";#N/A,#N/A,FALSE,"Fixed Costs";#N/A,#N/A,FALSE,"Working Capital";#N/A,#N/A,FALSE,"LT Loan Schedule";#N/A,#N/A,FALSE,"ST Loan Schedule";#N/A,#N/A,FALSE,"Existing Loan";#N/A,#N/A,FALSE,"Taxes"}</definedName>
    <definedName name="wrn.Print._.All._2" localSheetId="5" hidden="1">{#N/A,#N/A,FALSE,"Summary";#N/A,#N/A,FALSE,"Assumptions";#N/A,#N/A,FALSE,"Balance Sheet";#N/A,#N/A,FALSE,"Cashflow Statement";#N/A,#N/A,FALSE,"Income Statement";#N/A,#N/A,FALSE,"Ratio &amp; Result";#N/A,#N/A,FALSE,"Investment &amp; Financing Plan";#N/A,#N/A,FALSE,"New Investment";#N/A,#N/A,FALSE,"Asset";#N/A,#N/A,FALSE,"CAPEX";#N/A,#N/A,FALSE,"Dep. &amp; Amo.";#N/A,#N/A,FALSE,"Production";#N/A,#N/A,FALSE,"Sale";#N/A,#N/A,FALSE,"Sales Price";#N/A,#N/A,FALSE,"Revenue";#N/A,#N/A,FALSE,"Steam &amp; Power";#N/A,#N/A,FALSE,"Oil Yield";#N/A,#N/A,FALSE,"Oil Consumption";#N/A,#N/A,FALSE,"Oil Costs";#N/A,#N/A,FALSE,"Variable Costs";#N/A,#N/A,FALSE,"Labor Costs";#N/A,#N/A,FALSE,"Fixed Costs";#N/A,#N/A,FALSE,"Working Capital";#N/A,#N/A,FALSE,"LT Loan Schedule";#N/A,#N/A,FALSE,"ST Loan Schedule";#N/A,#N/A,FALSE,"Existing Loan";#N/A,#N/A,FALSE,"Taxes"}</definedName>
    <definedName name="wrn.Print._.All._2" hidden="1">{#N/A,#N/A,FALSE,"Summary";#N/A,#N/A,FALSE,"Assumptions";#N/A,#N/A,FALSE,"Balance Sheet";#N/A,#N/A,FALSE,"Cashflow Statement";#N/A,#N/A,FALSE,"Income Statement";#N/A,#N/A,FALSE,"Ratio &amp; Result";#N/A,#N/A,FALSE,"Investment &amp; Financing Plan";#N/A,#N/A,FALSE,"New Investment";#N/A,#N/A,FALSE,"Asset";#N/A,#N/A,FALSE,"CAPEX";#N/A,#N/A,FALSE,"Dep. &amp; Amo.";#N/A,#N/A,FALSE,"Production";#N/A,#N/A,FALSE,"Sale";#N/A,#N/A,FALSE,"Sales Price";#N/A,#N/A,FALSE,"Revenue";#N/A,#N/A,FALSE,"Steam &amp; Power";#N/A,#N/A,FALSE,"Oil Yield";#N/A,#N/A,FALSE,"Oil Consumption";#N/A,#N/A,FALSE,"Oil Costs";#N/A,#N/A,FALSE,"Variable Costs";#N/A,#N/A,FALSE,"Labor Costs";#N/A,#N/A,FALSE,"Fixed Costs";#N/A,#N/A,FALSE,"Working Capital";#N/A,#N/A,FALSE,"LT Loan Schedule";#N/A,#N/A,FALSE,"ST Loan Schedule";#N/A,#N/A,FALSE,"Existing Loan";#N/A,#N/A,FALSE,"Taxes"}</definedName>
    <definedName name="wrn.Print._.All._3" localSheetId="5" hidden="1">{#N/A,#N/A,FALSE,"Summary";#N/A,#N/A,FALSE,"Assumptions";#N/A,#N/A,FALSE,"Balance Sheet";#N/A,#N/A,FALSE,"Cashflow Statement";#N/A,#N/A,FALSE,"Income Statement";#N/A,#N/A,FALSE,"Ratio &amp; Result";#N/A,#N/A,FALSE,"Investment &amp; Financing Plan";#N/A,#N/A,FALSE,"New Investment";#N/A,#N/A,FALSE,"Asset";#N/A,#N/A,FALSE,"CAPEX";#N/A,#N/A,FALSE,"Dep. &amp; Amo.";#N/A,#N/A,FALSE,"Production";#N/A,#N/A,FALSE,"Sale";#N/A,#N/A,FALSE,"Sales Price";#N/A,#N/A,FALSE,"Revenue";#N/A,#N/A,FALSE,"Steam &amp; Power";#N/A,#N/A,FALSE,"Oil Yield";#N/A,#N/A,FALSE,"Oil Consumption";#N/A,#N/A,FALSE,"Oil Costs";#N/A,#N/A,FALSE,"Variable Costs";#N/A,#N/A,FALSE,"Labor Costs";#N/A,#N/A,FALSE,"Fixed Costs";#N/A,#N/A,FALSE,"Working Capital";#N/A,#N/A,FALSE,"LT Loan Schedule";#N/A,#N/A,FALSE,"ST Loan Schedule";#N/A,#N/A,FALSE,"Existing Loan";#N/A,#N/A,FALSE,"Taxes"}</definedName>
    <definedName name="wrn.Print._.All._3" hidden="1">{#N/A,#N/A,FALSE,"Summary";#N/A,#N/A,FALSE,"Assumptions";#N/A,#N/A,FALSE,"Balance Sheet";#N/A,#N/A,FALSE,"Cashflow Statement";#N/A,#N/A,FALSE,"Income Statement";#N/A,#N/A,FALSE,"Ratio &amp; Result";#N/A,#N/A,FALSE,"Investment &amp; Financing Plan";#N/A,#N/A,FALSE,"New Investment";#N/A,#N/A,FALSE,"Asset";#N/A,#N/A,FALSE,"CAPEX";#N/A,#N/A,FALSE,"Dep. &amp; Amo.";#N/A,#N/A,FALSE,"Production";#N/A,#N/A,FALSE,"Sale";#N/A,#N/A,FALSE,"Sales Price";#N/A,#N/A,FALSE,"Revenue";#N/A,#N/A,FALSE,"Steam &amp; Power";#N/A,#N/A,FALSE,"Oil Yield";#N/A,#N/A,FALSE,"Oil Consumption";#N/A,#N/A,FALSE,"Oil Costs";#N/A,#N/A,FALSE,"Variable Costs";#N/A,#N/A,FALSE,"Labor Costs";#N/A,#N/A,FALSE,"Fixed Costs";#N/A,#N/A,FALSE,"Working Capital";#N/A,#N/A,FALSE,"LT Loan Schedule";#N/A,#N/A,FALSE,"ST Loan Schedule";#N/A,#N/A,FALSE,"Existing Loan";#N/A,#N/A,FALSE,"Taxes"}</definedName>
    <definedName name="wrn.PRINT._.ALL.2" localSheetId="5" hidden="1">{#N/A,#N/A,FALSE,"Pharm";#N/A,#N/A,FALSE,"WWCM"}</definedName>
    <definedName name="wrn.PRINT._.ALL.2" hidden="1">{#N/A,#N/A,FALSE,"Pharm";#N/A,#N/A,FALSE,"WWCM"}</definedName>
    <definedName name="wrn.print._.all2" localSheetId="5" hidden="1">{#N/A,#N/A,FALSE,"Pharm";#N/A,#N/A,FALSE,"WWCM"}</definedName>
    <definedName name="wrn.print._.all2" hidden="1">{#N/A,#N/A,FALSE,"Pharm";#N/A,#N/A,FALSE,"WWCM"}</definedName>
    <definedName name="wrn.print._.graphs." localSheetId="5" hidden="1">{"cap_structure",#N/A,FALSE,"Graph-Mkt Cap";"price",#N/A,FALSE,"Graph-Price";"ebit",#N/A,FALSE,"Graph-EBITDA";"ebitda",#N/A,FALSE,"Graph-EBITDA"}</definedName>
    <definedName name="wrn.print._.graphs." hidden="1">{"cap_structure",#N/A,FALSE,"Graph-Mkt Cap";"price",#N/A,FALSE,"Graph-Price";"ebit",#N/A,FALSE,"Graph-EBITDA";"ebitda",#N/A,FALSE,"Graph-EBITDA"}</definedName>
    <definedName name="wrn.print._.pages." localSheetId="5" hidden="1">{#N/A,#N/A,FALSE,"Spain MKT";#N/A,#N/A,FALSE,"Assumptions";#N/A,#N/A,FALSE,"Adve";#N/A,#N/A,FALSE,"E-Commerce";#N/A,#N/A,FALSE,"Opex";#N/A,#N/A,FALSE,"P&amp;L";#N/A,#N/A,FALSE,"FCF &amp; DCF"}</definedName>
    <definedName name="wrn.print._.pages." hidden="1">{#N/A,#N/A,FALSE,"Spain MKT";#N/A,#N/A,FALSE,"Assumptions";#N/A,#N/A,FALSE,"Adve";#N/A,#N/A,FALSE,"E-Commerce";#N/A,#N/A,FALSE,"Opex";#N/A,#N/A,FALSE,"P&amp;L";#N/A,#N/A,FALSE,"FCF &amp; DCF"}</definedName>
    <definedName name="wrn.print._.raw._.data._.entry." localSheetId="5" hidden="1">{"inputs raw data",#N/A,TRUE,"INPUT"}</definedName>
    <definedName name="wrn.print._.raw._.data._.entry." hidden="1">{"inputs raw data",#N/A,TRUE,"INPUT"}</definedName>
    <definedName name="wrn.Print._.Results._.A4." localSheetId="5" hidden="1">{"Valuation",#N/A,TRUE,"Valuation Summary";"Financial Statements",#N/A,TRUE,"Results";"Results",#N/A,TRUE,"Results";"Ratios",#N/A,TRUE,"Results"}</definedName>
    <definedName name="wrn.Print._.Results._.A4." hidden="1">{"Valuation",#N/A,TRUE,"Valuation Summary";"Financial Statements",#N/A,TRUE,"Results";"Results",#N/A,TRUE,"Results";"Ratios",#N/A,TRUE,"Results"}</definedName>
    <definedName name="wrn.Print._.Results._.Letter." localSheetId="5" hidden="1">{"Valuation Letter",#N/A,TRUE,"Valuation Summary";"Financial Statements Letter",#N/A,TRUE,"Results";"Results Letter",#N/A,TRUE,"Results";"Ratios Letter",#N/A,TRUE,"Results"}</definedName>
    <definedName name="wrn.Print._.Results._.Letter." hidden="1">{"Valuation Letter",#N/A,TRUE,"Valuation Summary";"Financial Statements Letter",#N/A,TRUE,"Results";"Results Letter",#N/A,TRUE,"Results";"Ratios Letter",#N/A,TRUE,"Results"}</definedName>
    <definedName name="wrn.Print._.SchA." localSheetId="5">{"SchA1",#N/A,FALSE,"Schedules";"SchA2",#N/A,FALSE,"Schedules"}</definedName>
    <definedName name="wrn.Print._.SchA.">{"SchA1",#N/A,FALSE,"Schedules";"SchA2",#N/A,FALSE,"Schedules"}</definedName>
    <definedName name="wrn.Print._.SchB." localSheetId="5">{"SchB1",#N/A,FALSE,"Schedules";"SchB2",#N/A,FALSE,"Schedules"}</definedName>
    <definedName name="wrn.Print._.SchB.">{"SchB1",#N/A,FALSE,"Schedules";"SchB2",#N/A,FALSE,"Schedules"}</definedName>
    <definedName name="wrn.Print._.SchC." localSheetId="5">{"SchC1",#N/A,FALSE,"Schedules";"SchC2",#N/A,FALSE,"Schedules"}</definedName>
    <definedName name="wrn.Print._.SchC.">{"SchC1",#N/A,FALSE,"Schedules";"SchC2",#N/A,FALSE,"Schedules"}</definedName>
    <definedName name="wrn.Print._.SchD." localSheetId="5">{"SchD1",#N/A,FALSE,"Schedules";"SchD2",#N/A,FALSE,"Schedules"}</definedName>
    <definedName name="wrn.Print._.SchD.">{"SchD1",#N/A,FALSE,"Schedules";"SchD2",#N/A,FALSE,"Schedules"}</definedName>
    <definedName name="wrn.Print._.SchE." localSheetId="5">{"SchE1",#N/A,FALSE,"Schedules";"SchE2",#N/A,FALSE,"Schedules"}</definedName>
    <definedName name="wrn.Print._.SchE.">{"SchE1",#N/A,FALSE,"Schedules";"SchE2",#N/A,FALSE,"Schedules"}</definedName>
    <definedName name="wrn.Print._.SchF." localSheetId="5">{"SchF1",#N/A,FALSE,"Schedules";"SchF2",#N/A,FALSE,"Schedules"}</definedName>
    <definedName name="wrn.Print._.SchF.">{"SchF1",#N/A,FALSE,"Schedules";"SchF2",#N/A,FALSE,"Schedules"}</definedName>
    <definedName name="wrn.Print._.SchG." localSheetId="5">{"SchG1",#N/A,FALSE,"Schedules";"SchG2",#N/A,FALSE,"Schedules"}</definedName>
    <definedName name="wrn.Print._.SchG.">{"SchG1",#N/A,FALSE,"Schedules";"SchG2",#N/A,FALSE,"Schedules"}</definedName>
    <definedName name="wrn.Print._.SchH." localSheetId="5">{"SchH1",#N/A,FALSE,"Schedules";"SchH2",#N/A,FALSE,"Schedules"}</definedName>
    <definedName name="wrn.Print._.SchH.">{"SchH1",#N/A,FALSE,"Schedules";"SchH2",#N/A,FALSE,"Schedules"}</definedName>
    <definedName name="wrn.Print._.SchI." localSheetId="5">{"SchI1",#N/A,FALSE,"Schedules";"SchI2",#N/A,FALSE,"Schedules"}</definedName>
    <definedName name="wrn.Print._.SchI.">{"SchI1",#N/A,FALSE,"Schedules";"SchI2",#N/A,FALSE,"Schedules"}</definedName>
    <definedName name="wrn.Print._.SchJ." localSheetId="5">{"SchJ1",#N/A,FALSE,"Schedules";"SchJ2",#N/A,FALSE,"Schedules"}</definedName>
    <definedName name="wrn.Print._.SchJ.">{"SchJ1",#N/A,FALSE,"Schedules";"SchJ2",#N/A,FALSE,"Schedules"}</definedName>
    <definedName name="wrn.Print._.SchK." localSheetId="5">{"SchK1",#N/A,FALSE,"Schedules";"SchK2",#N/A,FALSE,"Schedules"}</definedName>
    <definedName name="wrn.Print._.SchK.">{"SchK1",#N/A,FALSE,"Schedules";"SchK2",#N/A,FALSE,"Schedules"}</definedName>
    <definedName name="wrn.Print._.SchL." localSheetId="5">{"SchL1",#N/A,FALSE,"Schedules";"SchL2",#N/A,FALSE,"Schedules"}</definedName>
    <definedName name="wrn.Print._.SchL.">{"SchL1",#N/A,FALSE,"Schedules";"SchL2",#N/A,FALSE,"Schedules"}</definedName>
    <definedName name="wrn.Print._.SchM." localSheetId="5">{"SchM1",#N/A,FALSE,"Schedules";"SchM2",#N/A,FALSE,"Schedules"}</definedName>
    <definedName name="wrn.Print._.SchM.">{"SchM1",#N/A,FALSE,"Schedules";"SchM2",#N/A,FALSE,"Schedules"}</definedName>
    <definedName name="wrn.Print._.SchN." localSheetId="5">{"SchN1",#N/A,FALSE,"Schedules"}</definedName>
    <definedName name="wrn.Print._.SchN.">{"SchN1",#N/A,FALSE,"Schedules"}</definedName>
    <definedName name="wrn.Print._.SchO." localSheetId="5">{"SchO1",#N/A,FALSE,"Schedules"}</definedName>
    <definedName name="wrn.Print._.SchO.">{"SchO1",#N/A,FALSE,"Schedules"}</definedName>
    <definedName name="wrn.Print._.Summary." localSheetId="5">{"Summ1",#N/A,FALSE,"Summary"}</definedName>
    <definedName name="wrn.Print._.Summary.">{"Summ1",#N/A,FALSE,"Summary"}</definedName>
    <definedName name="wrn.print._.summary._.sheets." localSheetId="5" hidden="1">{"summary1",#N/A,TRUE,"Comps";"summary2",#N/A,TRUE,"Comps";"summary3",#N/A,TRUE,"Comps"}</definedName>
    <definedName name="wrn.print._.summary._.sheets." hidden="1">{"summary1",#N/A,TRUE,"Comps";"summary2",#N/A,TRUE,"Comps";"summary3",#N/A,TRUE,"Comps"}</definedName>
    <definedName name="wrn.Print._.the._.lot." localSheetId="5" hidden="1">{"First Page",#N/A,FALSE,"Surfactants LBO";"Second Page",#N/A,FALSE,"Surfactants LBO"}</definedName>
    <definedName name="wrn.Print._.the._.lot." hidden="1">{"First Page",#N/A,FALSE,"Surfactants LBO";"Second Page",#N/A,FALSE,"Surfactants LBO"}</definedName>
    <definedName name="wrn.print._1" localSheetId="5" hidden="1">{"page1",#N/A,FALSE,"PROFORMA";"page2",#N/A,FALSE,"PROFORMA";"page3",#N/A,FALSE,"PROFORMA";"page4",#N/A,FALSE,"PROFORMA";"page5",#N/A,FALSE,"PROFORMA";"page6",#N/A,FALSE,"PROFORMA";"page7",#N/A,FALSE,"PROFORMA";"page8",#N/A,FALSE,"PROFORMA"}</definedName>
    <definedName name="wrn.print._1" hidden="1">{"page1",#N/A,FALSE,"PROFORMA";"page2",#N/A,FALSE,"PROFORMA";"page3",#N/A,FALSE,"PROFORMA";"page4",#N/A,FALSE,"PROFORMA";"page5",#N/A,FALSE,"PROFORMA";"page6",#N/A,FALSE,"PROFORMA";"page7",#N/A,FALSE,"PROFORMA";"page8",#N/A,FALSE,"PROFORMA"}</definedName>
    <definedName name="wrn.print._all1." localSheetId="5" hidden="1">{#N/A,#N/A,FALSE,"Pharm";#N/A,#N/A,FALSE,"WWCM"}</definedName>
    <definedName name="wrn.print._all1." hidden="1">{#N/A,#N/A,FALSE,"Pharm";#N/A,#N/A,FALSE,"WWCM"}</definedName>
    <definedName name="wrn.Print_All." localSheetId="5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Print_All.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Print_Buyer." localSheetId="5" hidden="1">{#N/A,"DR",FALSE,"increm pf";#N/A,"MAMSI",FALSE,"increm pf";#N/A,"MAXI",FALSE,"increm pf";#N/A,"PCAM",FALSE,"increm pf";#N/A,"PHSV",FALSE,"increm pf";#N/A,"SIE",FALSE,"increm pf"}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Index." localSheetId="5" hidden="1">{"Index",#N/A,FALSE,"Index"}</definedName>
    <definedName name="wrn.Print_Index." hidden="1">{"Index",#N/A,FALSE,"Index"}</definedName>
    <definedName name="wrn.Print_Model." localSheetId="5" hidden="1">{#N/A,#N/A,TRUE,"Summary";#N/A,#N/A,TRUE,"Fin";#N/A,#N/A,TRUE,"Graphics";#N/A,#N/A,TRUE,"Ammonia";#N/A,#N/A,TRUE,"Urea";#N/A,#N/A,TRUE,"Fixed Cost";#N/A,#N/A,TRUE,"Depr.";#N/A,#N/A,TRUE,"Debt_1";#N/A,#N/A,TRUE,"Debt_2";#N/A,#N/A,TRUE,"W.C."}</definedName>
    <definedName name="wrn.Print_Model." hidden="1">{#N/A,#N/A,TRUE,"Summary";#N/A,#N/A,TRUE,"Fin";#N/A,#N/A,TRUE,"Graphics";#N/A,#N/A,TRUE,"Ammonia";#N/A,#N/A,TRUE,"Urea";#N/A,#N/A,TRUE,"Fixed Cost";#N/A,#N/A,TRUE,"Depr.";#N/A,#N/A,TRUE,"Debt_1";#N/A,#N/A,TRUE,"Debt_2";#N/A,#N/A,TRUE,"W.C."}</definedName>
    <definedName name="wrn.Print_Model._1" localSheetId="5" hidden="1">{#N/A,#N/A,TRUE,"Summary";#N/A,#N/A,TRUE,"Fin";#N/A,#N/A,TRUE,"Graphics";#N/A,#N/A,TRUE,"Ammonia";#N/A,#N/A,TRUE,"Urea";#N/A,#N/A,TRUE,"Fixed Cost";#N/A,#N/A,TRUE,"Depr.";#N/A,#N/A,TRUE,"Debt_1";#N/A,#N/A,TRUE,"Debt_2";#N/A,#N/A,TRUE,"W.C."}</definedName>
    <definedName name="wrn.Print_Model._1" hidden="1">{#N/A,#N/A,TRUE,"Summary";#N/A,#N/A,TRUE,"Fin";#N/A,#N/A,TRUE,"Graphics";#N/A,#N/A,TRUE,"Ammonia";#N/A,#N/A,TRUE,"Urea";#N/A,#N/A,TRUE,"Fixed Cost";#N/A,#N/A,TRUE,"Depr.";#N/A,#N/A,TRUE,"Debt_1";#N/A,#N/A,TRUE,"Debt_2";#N/A,#N/A,TRUE,"W.C."}</definedName>
    <definedName name="wrn.Print_Model._2" localSheetId="5" hidden="1">{#N/A,#N/A,TRUE,"Summary";#N/A,#N/A,TRUE,"Fin";#N/A,#N/A,TRUE,"Graphics";#N/A,#N/A,TRUE,"Ammonia";#N/A,#N/A,TRUE,"Urea";#N/A,#N/A,TRUE,"Fixed Cost";#N/A,#N/A,TRUE,"Depr.";#N/A,#N/A,TRUE,"Debt_1";#N/A,#N/A,TRUE,"Debt_2";#N/A,#N/A,TRUE,"W.C."}</definedName>
    <definedName name="wrn.Print_Model._2" hidden="1">{#N/A,#N/A,TRUE,"Summary";#N/A,#N/A,TRUE,"Fin";#N/A,#N/A,TRUE,"Graphics";#N/A,#N/A,TRUE,"Ammonia";#N/A,#N/A,TRUE,"Urea";#N/A,#N/A,TRUE,"Fixed Cost";#N/A,#N/A,TRUE,"Depr.";#N/A,#N/A,TRUE,"Debt_1";#N/A,#N/A,TRUE,"Debt_2";#N/A,#N/A,TRUE,"W.C."}</definedName>
    <definedName name="wrn.Print_Model._3" localSheetId="5" hidden="1">{#N/A,#N/A,TRUE,"Summary";#N/A,#N/A,TRUE,"Fin";#N/A,#N/A,TRUE,"Graphics";#N/A,#N/A,TRUE,"Ammonia";#N/A,#N/A,TRUE,"Urea";#N/A,#N/A,TRUE,"Fixed Cost";#N/A,#N/A,TRUE,"Depr.";#N/A,#N/A,TRUE,"Debt_1";#N/A,#N/A,TRUE,"Debt_2";#N/A,#N/A,TRUE,"W.C."}</definedName>
    <definedName name="wrn.Print_Model._3" hidden="1">{#N/A,#N/A,TRUE,"Summary";#N/A,#N/A,TRUE,"Fin";#N/A,#N/A,TRUE,"Graphics";#N/A,#N/A,TRUE,"Ammonia";#N/A,#N/A,TRUE,"Urea";#N/A,#N/A,TRUE,"Fixed Cost";#N/A,#N/A,TRUE,"Depr.";#N/A,#N/A,TRUE,"Debt_1";#N/A,#N/A,TRUE,"Debt_2";#N/A,#N/A,TRUE,"W.C."}</definedName>
    <definedName name="wrn.Print_Target." localSheetId="5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" localSheetId="5" hidden="1">{#N/A,#N/A,FALSE,"Pharm";#N/A,#N/A,FALSE,"WWCM"}</definedName>
    <definedName name="wrn.print2" hidden="1">{#N/A,#N/A,FALSE,"Pharm";#N/A,#N/A,FALSE,"WWCM"}</definedName>
    <definedName name="wrn.printac." localSheetId="5" hidden="1">{#N/A,#N/A,FALSE,"Op-BS";#N/A,#N/A,FALSE,"Assum";#N/A,#N/A,FALSE,"IS";#N/A,#N/A,FALSE,"Syn+Elim";#N/A,#N/A,FALSE,"BSCF";#N/A,#N/A,FALSE,"Blue_IS";#N/A,#N/A,FALSE,"Blue_BSCF";#N/A,#N/A,FALSE,"Ratings"}</definedName>
    <definedName name="wrn.printac." hidden="1">{#N/A,#N/A,FALSE,"Op-BS";#N/A,#N/A,FALSE,"Assum";#N/A,#N/A,FALSE,"IS";#N/A,#N/A,FALSE,"Syn+Elim";#N/A,#N/A,FALSE,"BSCF";#N/A,#N/A,FALSE,"Blue_IS";#N/A,#N/A,FALSE,"Blue_BSCF";#N/A,#N/A,FALSE,"Ratings"}</definedName>
    <definedName name="wrn.printall." localSheetId="5" hidden="1">{"sheet1",#N/A,FALSE,"easheet";"sheet2a",#N/A,FALSE,"easheet";"sheet2b",#N/A,FALSE,"easheet";"sheet3",#N/A,FALSE,"easheet"}</definedName>
    <definedName name="wrn.printall." hidden="1">{"sheet1",#N/A,FALSE,"easheet";"sheet2a",#N/A,FALSE,"easheet";"sheet2b",#N/A,FALSE,"easheet";"sheet3",#N/A,FALSE,"easheet"}</definedName>
    <definedName name="wrn.Printing._.Report." localSheetId="5" hidden="1">{"Assumptions",#N/A,FALSE,"Assumptions";"Sensitivities1",#N/A,FALSE,"Sensitivities";"Sensitivities2",#N/A,FALSE,"Sensitivities";"Sensitivities3",#N/A,FALSE,"Sensitivities";"Bidder",#N/A,FALSE,"Bidder";"Annualised_Target",#N/A,FALSE,"Target";"Target",#N/A,FALSE,"Target";"Summary",#N/A,FALSE,"Summary";"Historic",#N/A,FALSE,"Hist";"Current",#N/A,FALSE,"Curr";"Prospective",#N/A,FALSE,"Prosp"}</definedName>
    <definedName name="wrn.Printing._.Report." hidden="1">{"Assumptions",#N/A,FALSE,"Assumptions";"Sensitivities1",#N/A,FALSE,"Sensitivities";"Sensitivities2",#N/A,FALSE,"Sensitivities";"Sensitivities3",#N/A,FALSE,"Sensitivities";"Bidder",#N/A,FALSE,"Bidder";"Annualised_Target",#N/A,FALSE,"Target";"Target",#N/A,FALSE,"Target";"Summary",#N/A,FALSE,"Summary";"Historic",#N/A,FALSE,"Hist";"Current",#N/A,FALSE,"Curr";"Prospective",#N/A,FALSE,"Prosp"}</definedName>
    <definedName name="wrn.printout." localSheetId="5" hidden="1">{#N/A,#N/A,FALSE,"BANNERS";#N/A,#N/A,FALSE,"Market";#N/A,#N/A,FALSE,"# of POP MAN";#N/A,#N/A,FALSE,"Penet Input";#N/A,#N/A,FALSE,"Tel Rev";#N/A,#N/A,FALSE,"Invest";#N/A,#N/A,FALSE,"Op Cost1";#N/A,#N/A,FALSE,"Op Cost2";#N/A,#N/A,FALSE,"Oth_&amp;_Tot_Revenues";#N/A,#N/A,FALSE,"Fin Mod";#N/A,#N/A,FALSE,"P&amp;E Burocrat";#N/A,#N/A,FALSE,"cash flow"}</definedName>
    <definedName name="wrn.printout." hidden="1">{#N/A,#N/A,FALSE,"BANNERS";#N/A,#N/A,FALSE,"Market";#N/A,#N/A,FALSE,"# of POP MAN";#N/A,#N/A,FALSE,"Penet Input";#N/A,#N/A,FALSE,"Tel Rev";#N/A,#N/A,FALSE,"Invest";#N/A,#N/A,FALSE,"Op Cost1";#N/A,#N/A,FALSE,"Op Cost2";#N/A,#N/A,FALSE,"Oth_&amp;_Tot_Revenues";#N/A,#N/A,FALSE,"Fin Mod";#N/A,#N/A,FALSE,"P&amp;E Burocrat";#N/A,#N/A,FALSE,"cash flow"}</definedName>
    <definedName name="wrn.PRINTREP." localSheetId="5" hidden="1">{"PRINTREP",#N/A,FALSE,"Sheet1"}</definedName>
    <definedName name="wrn.PRINTREP." hidden="1">{"PRINTREP",#N/A,FALSE,"Sheet1"}</definedName>
    <definedName name="wrn.products" localSheetId="5" hidden="1">{#N/A,#N/A,FALSE,"1";#N/A,#N/A,FALSE,"2";#N/A,#N/A,FALSE,"16 - 17";#N/A,#N/A,FALSE,"18 - 19";#N/A,#N/A,FALSE,"26";#N/A,#N/A,FALSE,"27";#N/A,#N/A,FALSE,"28"}</definedName>
    <definedName name="wrn.products" hidden="1">{#N/A,#N/A,FALSE,"1";#N/A,#N/A,FALSE,"2";#N/A,#N/A,FALSE,"16 - 17";#N/A,#N/A,FALSE,"18 - 19";#N/A,#N/A,FALSE,"26";#N/A,#N/A,FALSE,"27";#N/A,#N/A,FALSE,"28"}</definedName>
    <definedName name="wrn.Products." localSheetId="5" hidden="1">{#N/A,#N/A,FALSE,"1";#N/A,#N/A,FALSE,"2";#N/A,#N/A,FALSE,"16 - 17";#N/A,#N/A,FALSE,"18 - 19";#N/A,#N/A,FALSE,"26";#N/A,#N/A,FALSE,"27";#N/A,#N/A,FALSE,"28"}</definedName>
    <definedName name="wrn.Products." hidden="1">{#N/A,#N/A,FALSE,"1";#N/A,#N/A,FALSE,"2";#N/A,#N/A,FALSE,"16 - 17";#N/A,#N/A,FALSE,"18 - 19";#N/A,#N/A,FALSE,"26";#N/A,#N/A,FALSE,"27";#N/A,#N/A,FALSE,"28"}</definedName>
    <definedName name="wrn.Produkt." localSheetId="5" hidden="1">{#N/A,#N/A,FALSE,"Zeitaufnahmen"}</definedName>
    <definedName name="wrn.Produkt." hidden="1">{#N/A,#N/A,FALSE,"Zeitaufnahmen"}</definedName>
    <definedName name="wrn.Project._.A." localSheetId="5" hidden="1">{"Proj Econ Summary",#N/A,FALSE,"Project A";"Income Statement",#N/A,FALSE,"Project A";"Cash Flow Statement",#N/A,FALSE,"Project A";"Balance Sheet",#N/A,FALSE,"Project A";"Scenario Summary (Proj A)",#N/A,FALSE,"Scenario Summary"}</definedName>
    <definedName name="wrn.Project._.A." hidden="1">{"Proj Econ Summary",#N/A,FALSE,"Project A";"Income Statement",#N/A,FALSE,"Project A";"Cash Flow Statement",#N/A,FALSE,"Project A";"Balance Sheet",#N/A,FALSE,"Project A";"Scenario Summary (Proj A)",#N/A,FALSE,"Scenario Summary"}</definedName>
    <definedName name="wrn.Project._.Package." localSheetId="5" hidden="1">{#N/A,#N/A,FALSE,"PROJPACK"}</definedName>
    <definedName name="wrn.Project._.Package." hidden="1">{#N/A,#N/A,FALSE,"PROJPACK"}</definedName>
    <definedName name="wrn.Project._.Report._.for._.Recrection._.Centre." localSheetId="5" hidden="1">{#N/A,#N/A,FALSE,"Proj.Cost &amp; Means of Fin."}</definedName>
    <definedName name="wrn.Project._.Report._.for._.Recrection._.Centre." hidden="1">{#N/A,#N/A,FALSE,"Proj.Cost &amp; Means of Fin."}</definedName>
    <definedName name="wrn.Project._.Summary." localSheetId="5" hidden="1">{"Summary",#N/A,FALSE,"MICMULT";"Income Statement",#N/A,FALSE,"MICMULT";"Cash Flows",#N/A,FALSE,"MICMULT"}</definedName>
    <definedName name="wrn.Project._.Summary." hidden="1">{"Summary",#N/A,FALSE,"MICMULT";"Income Statement",#N/A,FALSE,"MICMULT";"Cash Flows",#N/A,FALSE,"MICMULT"}</definedName>
    <definedName name="wrn.pror" localSheetId="5" hidden="1">{#N/A,#N/A,FALSE,"Pharm";#N/A,#N/A,FALSE,"WWCM"}</definedName>
    <definedName name="wrn.pror" hidden="1">{#N/A,#N/A,FALSE,"Pharm";#N/A,#N/A,FALSE,"WWCM"}</definedName>
    <definedName name="wrn.Pulp." localSheetId="5" hidden="1">{"Pulp Production",#N/A,FALSE,"Pulp";"Pulp Earnings",#N/A,FALSE,"Pulp"}</definedName>
    <definedName name="wrn.Pulp." hidden="1">{"Pulp Production",#N/A,FALSE,"Pulp";"Pulp Earnings",#N/A,FALSE,"Pulp"}</definedName>
    <definedName name="wrn.Pulp.2" localSheetId="5" hidden="1">{"Pulp Production",#N/A,FALSE,"Pulp";"Pulp Earnings",#N/A,FALSE,"Pulp"}</definedName>
    <definedName name="wrn.Pulp.2" hidden="1">{"Pulp Production",#N/A,FALSE,"Pulp";"Pulp Earnings",#N/A,FALSE,"Pulp"}</definedName>
    <definedName name="wrn.Pulp.3" localSheetId="5" hidden="1">{"Pulp Production",#N/A,FALSE,"Pulp";"Pulp Earnings",#N/A,FALSE,"Pulp"}</definedName>
    <definedName name="wrn.Pulp.3" hidden="1">{"Pulp Production",#N/A,FALSE,"Pulp";"Pulp Earnings",#N/A,FALSE,"Pulp"}</definedName>
    <definedName name="wrn.purchase._.register." localSheetId="5" hidden="1">{#N/A,#N/A,TRUE,"RM-June"}</definedName>
    <definedName name="wrn.purchase._.register." hidden="1">{#N/A,#N/A,TRUE,"RM-June"}</definedName>
    <definedName name="wrn.purchase._.register._1" localSheetId="5" hidden="1">{#N/A,#N/A,TRUE,"RM-June"}</definedName>
    <definedName name="wrn.purchase._.register._1" hidden="1">{#N/A,#N/A,TRUE,"RM-June"}</definedName>
    <definedName name="wrn.QFR._.Slides." localSheetId="5" hidden="1">{#N/A,#N/A,FALSE,"QFR P&amp;L Summary ";#N/A,#N/A,FALSE,"QFR Regional Ord&amp;Rev";#N/A,#N/A,FALSE,"QFR Risks &amp; Opport."}</definedName>
    <definedName name="wrn.QFR._.Slides." hidden="1">{#N/A,#N/A,FALSE,"QFR P&amp;L Summary ";#N/A,#N/A,FALSE,"QFR Regional Ord&amp;Rev";#N/A,#N/A,FALSE,"QFR Risks &amp; Opport."}</definedName>
    <definedName name="wrn.Quantity." localSheetId="5" hidden="1">{#N/A,#N/A,FALSE,"MONTHLY "}</definedName>
    <definedName name="wrn.Quantity." hidden="1">{#N/A,#N/A,FALSE,"MONTHLY "}</definedName>
    <definedName name="wrn.reco." localSheetId="5" hidden="1">{#N/A,#N/A,FALSE,"Sheet2"}</definedName>
    <definedName name="wrn.reco." hidden="1">{#N/A,#N/A,FALSE,"Sheet2"}</definedName>
    <definedName name="wrn.recoclmay2000." localSheetId="5" hidden="1">{#N/A,#N/A,FALSE,"may'00"}</definedName>
    <definedName name="wrn.recoclmay2000." hidden="1">{#N/A,#N/A,FALSE,"may'00"}</definedName>
    <definedName name="wrn.REP._.AUDIT._.MWOS._.4.5.98." localSheetId="5">{"AUDIT-MWOS WITH POS 7.11.98",#N/A,FALSE,"AUDIT-MWOS"}</definedName>
    <definedName name="wrn.REP._.AUDIT._.MWOS._.4.5.98.">{"AUDIT-MWOS WITH POS 7.11.98",#N/A,FALSE,"AUDIT-MWOS"}</definedName>
    <definedName name="wrn.rep_page." localSheetId="5" hidden="1">{"Annual_Income",#N/A,FALSE,"Report Page";"Balance_Cash_Flow",#N/A,FALSE,"Report Page";"Quarterly_Income",#N/A,FALSE,"Report Page"}</definedName>
    <definedName name="wrn.rep_page." hidden="1">{"Annual_Income",#N/A,FALSE,"Report Page";"Balance_Cash_Flow",#N/A,FALSE,"Report Page";"Quarterly_Income",#N/A,FALSE,"Report Page"}</definedName>
    <definedName name="wrn.REP1." localSheetId="5">{"REP1",#N/A,FALSE,"HSSA-LOG"}</definedName>
    <definedName name="wrn.REP1.">{"REP1",#N/A,FALSE,"HSSA-LOG"}</definedName>
    <definedName name="wrn.report." localSheetId="5" hidden="1">{#N/A,#N/A,TRUE,"NFIN9596"}</definedName>
    <definedName name="wrn.report." hidden="1">{#N/A,#N/A,TRUE,"NFIN9596"}</definedName>
    <definedName name="wrn.Report._.2." localSheetId="5" hidden="1">{#N/A,#N/A,TRUE,"Pivots-Employee";#N/A,"Scenerio2",TRUE,"Assumptions Summary"}</definedName>
    <definedName name="wrn.Report._.2." hidden="1">{#N/A,#N/A,TRUE,"Pivots-Employee";#N/A,"Scenerio2",TRUE,"Assumptions Summary"}</definedName>
    <definedName name="wrn.REPORT._.7.11.98." localSheetId="5">{#N/A,#N/A,FALSE,"AUDIT-MWOS"}</definedName>
    <definedName name="wrn.REPORT._.7.11.98.">{#N/A,#N/A,FALSE,"AUDIT-MWOS"}</definedName>
    <definedName name="wrn.Report_Page." localSheetId="5" hidden="1">{"Annual_Income",#N/A,FALSE,"Report Page";"Balance_Cash_Flow",#N/A,FALSE,"Report Page";"Quarterly_Income",#N/A,FALSE,"Report Page"}</definedName>
    <definedName name="wrn.Report_Page." hidden="1">{"Annual_Income",#N/A,FALSE,"Report Page";"Balance_Cash_Flow",#N/A,FALSE,"Report Page";"Quarterly_Income",#N/A,FALSE,"Report Page"}</definedName>
    <definedName name="wrn.Report1." localSheetId="5" hidden="1">{#N/A,#N/A,FALSE,"IS";#N/A,#N/A,FALSE,"BS";#N/A,#N/A,FALSE,"CF";#N/A,#N/A,FALSE,"CE";#N/A,#N/A,FALSE,"Depr";#N/A,#N/A,FALSE,"APAL"}</definedName>
    <definedName name="wrn.Report1." hidden="1">{#N/A,#N/A,FALSE,"IS";#N/A,#N/A,FALSE,"BS";#N/A,#N/A,FALSE,"CF";#N/A,#N/A,FALSE,"CE";#N/A,#N/A,FALSE,"Depr";#N/A,#N/A,FALSE,"APAL"}</definedName>
    <definedName name="wrn.reports." localSheetId="5" hidden="1">{#N/A,"1000-1000-6000",FALSE,"Sheet1";#N/A,"2000-2000-12000",FALSE,"Sheet1";#N/A,"3000-3000-18000",FALSE,"Sheet1";#N/A,"4000-4000-24000",FALSE,"Sheet1";#N/A,"5000-5000-30000",FALSE,"Sheet1";#N/A,"1000-3000-30000",FALSE,"Sheet1"}</definedName>
    <definedName name="wrn.reports." hidden="1">{#N/A,"1000-1000-6000",FALSE,"Sheet1";#N/A,"2000-2000-12000",FALSE,"Sheet1";#N/A,"3000-3000-18000",FALSE,"Sheet1";#N/A,"4000-4000-24000",FALSE,"Sheet1";#N/A,"5000-5000-30000",FALSE,"Sheet1";#N/A,"1000-3000-30000",FALSE,"Sheet1"}</definedName>
    <definedName name="wrn.repot." localSheetId="5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wrn.repot.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wrn.Rest." localSheetId="5" hidden="1">{#N/A,#N/A,FALSE,"Annex-XV";#N/A,#N/A,FALSE,"Annex-XVI";#N/A,#N/A,FALSE,"Annex-XVII (i)";#N/A,#N/A,FALSE,"Annex-XVII (ii)"}</definedName>
    <definedName name="wrn.Rest." hidden="1">{#N/A,#N/A,FALSE,"Annex-XV";#N/A,#N/A,FALSE,"Annex-XVI";#N/A,#N/A,FALSE,"Annex-XVII (i)";#N/A,#N/A,FALSE,"Annex-XVII (ii)"}</definedName>
    <definedName name="wrn.RESULTS." localSheetId="5" hidden="1">{#N/A,#N/A,FALSE,"HMF";#N/A,#N/A,FALSE,"FACIL";#N/A,#N/A,FALSE,"HMFINANCE";#N/A,#N/A,FALSE,"HMEUROPE";#N/A,#N/A,FALSE,"HHAB CONSO";#N/A,#N/A,FALSE,"PAB";#N/A,#N/A,FALSE,"MMC";#N/A,#N/A,FALSE,"THAI";#N/A,#N/A,FALSE,"SINPA";#N/A,#N/A,FALSE,"POLAND"}</definedName>
    <definedName name="wrn.RESULTS." hidden="1">{#N/A,#N/A,FALSE,"HMF";#N/A,#N/A,FALSE,"FACIL";#N/A,#N/A,FALSE,"HMFINANCE";#N/A,#N/A,FALSE,"HMEUROPE";#N/A,#N/A,FALSE,"HHAB CONSO";#N/A,#N/A,FALSE,"PAB";#N/A,#N/A,FALSE,"MMC";#N/A,#N/A,FALSE,"THAI";#N/A,#N/A,FALSE,"SINPA";#N/A,#N/A,FALSE,"POLAND"}</definedName>
    <definedName name="wrn.results._1" localSheetId="5" hidden="1">{#N/A,#N/A,TRUE,"BALSCH";#N/A,#N/A,TRUE,"COMICRO";#N/A,#N/A,TRUE,"CHECKS";#N/A,#N/A,TRUE,"GLASS";#N/A,#N/A,TRUE,"DEPRE";#N/A,#N/A,TRUE,"A&amp;MCUR";#N/A,#N/A,TRUE,"AGEANAlysis";#N/A,#N/A,TRUE,"CHECKS"}</definedName>
    <definedName name="wrn.results._1" hidden="1">{#N/A,#N/A,TRUE,"BALSCH";#N/A,#N/A,TRUE,"COMICRO";#N/A,#N/A,TRUE,"CHECKS";#N/A,#N/A,TRUE,"GLASS";#N/A,#N/A,TRUE,"DEPRE";#N/A,#N/A,TRUE,"A&amp;MCUR";#N/A,#N/A,TRUE,"AGEANAlysis";#N/A,#N/A,TRUE,"CHECKS"}</definedName>
    <definedName name="wrn.rgperf." localSheetId="5" hidden="1">{#N/A,#N/A,FALSE,"Sheet-1";#N/A,#N/A,FALSE,"Sheet-2";#N/A,#N/A,FALSE,"Sheet-3"}</definedName>
    <definedName name="wrn.rgperf." hidden="1">{#N/A,#N/A,FALSE,"Sheet-1";#N/A,#N/A,FALSE,"Sheet-2";#N/A,#N/A,FALSE,"Sheet-3"}</definedName>
    <definedName name="wrn.Rig._.Payroll._.Register." localSheetId="5" hidden="1">{#N/A,#N/A,FALSE,"Rig Payroll Register"}</definedName>
    <definedName name="wrn.Rig._.Payroll._.Register." hidden="1">{#N/A,#N/A,FALSE,"Rig Payroll Register"}</definedName>
    <definedName name="wrn.Rig._.Payroll._.Register._1" localSheetId="5" hidden="1">{#N/A,#N/A,FALSE,"Rig Payroll Register"}</definedName>
    <definedName name="wrn.Rig._.Payroll._.Register._1" hidden="1">{#N/A,#N/A,FALSE,"Rig Payroll Register"}</definedName>
    <definedName name="wrn.Rig._.Payroll._.Register._2" localSheetId="5" hidden="1">{#N/A,#N/A,FALSE,"Rig Payroll Register"}</definedName>
    <definedName name="wrn.Rig._.Payroll._.Register._2" hidden="1">{#N/A,#N/A,FALSE,"Rig Payroll Register"}</definedName>
    <definedName name="wrn.Rig._.Payroll._.Register._3" localSheetId="5" hidden="1">{#N/A,#N/A,FALSE,"Rig Payroll Register"}</definedName>
    <definedName name="wrn.Rig._.Payroll._.Register._3" hidden="1">{#N/A,#N/A,FALSE,"Rig Payroll Register"}</definedName>
    <definedName name="wrn.Risk._.Reserves." localSheetId="5" hidden="1">{#N/A,#N/A,TRUE,"Reserves";#N/A,#N/A,TRUE,"Graphs"}</definedName>
    <definedName name="wrn.Risk._.Reserves." hidden="1">{#N/A,#N/A,TRUE,"Reserves";#N/A,#N/A,TRUE,"Graphs"}</definedName>
    <definedName name="wrn.ROUGH." localSheetId="5" hidden="1">{#N/A,#N/A,FALSE,"ROA";#N/A,#N/A,FALSE,"ROI";#N/A,#N/A,FALSE,"EBIT";#N/A,#N/A,FALSE,"MULT X"}</definedName>
    <definedName name="wrn.ROUGH." hidden="1">{#N/A,#N/A,FALSE,"ROA";#N/A,#N/A,FALSE,"ROI";#N/A,#N/A,FALSE,"EBIT";#N/A,#N/A,FALSE,"MULT X"}</definedName>
    <definedName name="wrn.rptexhibits." localSheetId="5" hidden="1">{#N/A,#N/A,FALSE,"BS";#N/A,#N/A,FALSE,"IS";#N/A,#N/A,FALSE,"RMA ";#N/A,#N/A,FALSE,"ADJ IS";#N/A,#N/A,FALSE,"DCF"}</definedName>
    <definedName name="wrn.rptexhibits." hidden="1">{#N/A,#N/A,FALSE,"BS";#N/A,#N/A,FALSE,"IS";#N/A,#N/A,FALSE,"RMA ";#N/A,#N/A,FALSE,"ADJ IS";#N/A,#N/A,FALSE,"DCF"}</definedName>
    <definedName name="wrn.RRDOMINION._.TOWER." localSheetId="5" hidden="1">{#N/A,#N/A,FALSE,"Title Pg.- Summary of Rent Roll";#N/A,#N/A,FALSE,"SUMMARY OF RENT ROLL";#N/A,#N/A,FALSE,"SUMMARY OF FLOOR AREAS";#N/A,#N/A,FALSE,"Title Pg. - Rent Roll";#N/A,#N/A,FALSE,"RETAIL SECTION";#N/A,#N/A,FALSE,"OFFICES";#N/A,#N/A,FALSE,"STORAGE";#N/A,#N/A,FALSE,"MISCELLANEOUS";#N/A,#N/A,FALSE,"Title Pg.Rental Income Analysis";#N/A,#N/A,FALSE,"RENTAL INCOME ANALYSIS";#N/A,#N/A,FALSE,"Title Pg.-Lease Expirations";#N/A,#N/A,FALSE,"LEASE EXPIRATIONS"}</definedName>
    <definedName name="wrn.RRDOMINION._.TOWER." hidden="1">{#N/A,#N/A,FALSE,"Title Pg.- Summary of Rent Roll";#N/A,#N/A,FALSE,"SUMMARY OF RENT ROLL";#N/A,#N/A,FALSE,"SUMMARY OF FLOOR AREAS";#N/A,#N/A,FALSE,"Title Pg. - Rent Roll";#N/A,#N/A,FALSE,"RETAIL SECTION";#N/A,#N/A,FALSE,"OFFICES";#N/A,#N/A,FALSE,"STORAGE";#N/A,#N/A,FALSE,"MISCELLANEOUS";#N/A,#N/A,FALSE,"Title Pg.Rental Income Analysis";#N/A,#N/A,FALSE,"RENTAL INCOME ANALYSIS";#N/A,#N/A,FALSE,"Title Pg.-Lease Expirations";#N/A,#N/A,FALSE,"LEASE EXPIRATIONS"}</definedName>
    <definedName name="wrn.SAA94TAX." localSheetId="5" hidden="1">{#N/A,#N/A,TRUE,"표지";#N/A,#N/A,TRUE,"총괄표";#N/A,#N/A,TRUE,"1호 과표세액";#N/A,#N/A,TRUE,"2호 서식";#N/A,#N/A,TRUE,"3(1) 부3 세액조정";#N/A,#N/A,TRUE,"임시투자공제";#N/A,#N/A,TRUE,"조8호 기술인력";#N/A,#N/A,TRUE,"3(1)부7 기업합리";#N/A,#N/A,TRUE,"3(3)호(갑) 원천납부";#N/A,#N/A,TRUE,"6호 소득금액";#N/A,#N/A,TRUE,"6호 첨부(익)";#N/A,#N/A,TRUE,"6호 첨부(손)";#N/A,#N/A,TRUE,"6-1호 수입금액";#N/A,#N/A,TRUE,"6-2(4)호 해외시장";#N/A,#N/A,TRUE,"6-2(12)호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자본금(을)";#N/A,#N/A,TRUE,"10(3)호 주요계정";#N/A,#N/A,TRUE,"10(3)호 부표";#N/A,#N/A,TRUE,"10(4)호 조정수입";#N/A,#N/A,TRUE,"14(1)호 갑 주식";#N/A,#N/A,TRUE,"요약 BS";#N/A,#N/A,TRUE,"요약 PL";#N/A,#N/A,TRUE,"요약원가";#N/A,#N/A,TRUE,"요약RE"}</definedName>
    <definedName name="wrn.SAA94TAX." hidden="1">{#N/A,#N/A,TRUE,"표지";#N/A,#N/A,TRUE,"총괄표";#N/A,#N/A,TRUE,"1호 과표세액";#N/A,#N/A,TRUE,"2호 서식";#N/A,#N/A,TRUE,"3(1) 부3 세액조정";#N/A,#N/A,TRUE,"임시투자공제";#N/A,#N/A,TRUE,"조8호 기술인력";#N/A,#N/A,TRUE,"3(1)부7 기업합리";#N/A,#N/A,TRUE,"3(3)호(갑) 원천납부";#N/A,#N/A,TRUE,"6호 소득금액";#N/A,#N/A,TRUE,"6호 첨부(익)";#N/A,#N/A,TRUE,"6호 첨부(손)";#N/A,#N/A,TRUE,"6-1호 수입금액";#N/A,#N/A,TRUE,"6-2(4)호 해외시장";#N/A,#N/A,TRUE,"6-2(12)호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자본금(을)";#N/A,#N/A,TRUE,"10(3)호 주요계정";#N/A,#N/A,TRUE,"10(3)호 부표";#N/A,#N/A,TRUE,"10(4)호 조정수입";#N/A,#N/A,TRUE,"14(1)호 갑 주식";#N/A,#N/A,TRUE,"요약 BS";#N/A,#N/A,TRUE,"요약 PL";#N/A,#N/A,TRUE,"요약원가";#N/A,#N/A,TRUE,"요약RE"}</definedName>
    <definedName name="wrn.saasimple." localSheetId="5" hidden="1">{#N/A,#N/A,FALSE,"1호 과표세액";#N/A,#N/A,FALSE,"2호 서식";#N/A,#N/A,FALSE,"3(1)부7 기업합리";#N/A,#N/A,FALSE,"6호 소득금액";#N/A,#N/A,FALSE,"6호 첨부(익)";#N/A,#N/A,FALSE,"6호 첨부(손)";#N/A,#N/A,FALSE,"6-1호 수입금액";#N/A,#N/A,FALSE,"6-3(4)호 대손";#N/A,#N/A,FALSE,"6-3호 퇴충";#N/A,#N/A,FALSE,"6-3(3)호 단퇴";#N/A,#N/A,FALSE,"6-3(4)호 대손";#N/A,#N/A,FALSE,"6-4호 접대(갑)";#N/A,#N/A,FALSE,"6-4호 접대(을)";#N/A,#N/A,FALSE,"6-5호 외화(갑)";#N/A,#N/A,FALSE,"6-5호 외화(을)";#N/A,#N/A,FALSE,"6-11호 세금과공과";#N/A,#N/A,FALSE,"6-13호 기부금";#N/A,#N/A,FALSE,"8호 기부금조정";#N/A,#N/A,FALSE,"9호 자본금(갑)";#N/A,#N/A,FALSE,"9호 자본금(을)";#N/A,#N/A,FALSE,"10(3)호 주요계정";#N/A,#N/A,FALSE,"10(3)호 부표";#N/A,#N/A,FALSE,"요약 PL";#N/A,#N/A,FALSE,"10(4)호 조정수입";#N/A,#N/A,FALSE,"14(1)호 갑 주식"}</definedName>
    <definedName name="wrn.saasimple." hidden="1">{#N/A,#N/A,FALSE,"1호 과표세액";#N/A,#N/A,FALSE,"2호 서식";#N/A,#N/A,FALSE,"3(1)부7 기업합리";#N/A,#N/A,FALSE,"6호 소득금액";#N/A,#N/A,FALSE,"6호 첨부(익)";#N/A,#N/A,FALSE,"6호 첨부(손)";#N/A,#N/A,FALSE,"6-1호 수입금액";#N/A,#N/A,FALSE,"6-3(4)호 대손";#N/A,#N/A,FALSE,"6-3호 퇴충";#N/A,#N/A,FALSE,"6-3(3)호 단퇴";#N/A,#N/A,FALSE,"6-3(4)호 대손";#N/A,#N/A,FALSE,"6-4호 접대(갑)";#N/A,#N/A,FALSE,"6-4호 접대(을)";#N/A,#N/A,FALSE,"6-5호 외화(갑)";#N/A,#N/A,FALSE,"6-5호 외화(을)";#N/A,#N/A,FALSE,"6-11호 세금과공과";#N/A,#N/A,FALSE,"6-13호 기부금";#N/A,#N/A,FALSE,"8호 기부금조정";#N/A,#N/A,FALSE,"9호 자본금(갑)";#N/A,#N/A,FALSE,"9호 자본금(을)";#N/A,#N/A,FALSE,"10(3)호 주요계정";#N/A,#N/A,FALSE,"10(3)호 부표";#N/A,#N/A,FALSE,"요약 PL";#N/A,#N/A,FALSE,"10(4)호 조정수입";#N/A,#N/A,FALSE,"14(1)호 갑 주식"}</definedName>
    <definedName name="wrn.sales." localSheetId="5" hidden="1">{"sales",#N/A,FALSE,"Sales";"sales existing",#N/A,FALSE,"Sales";"sales rd1",#N/A,FALSE,"Sales";"sales rd2",#N/A,FALSE,"Sales"}</definedName>
    <definedName name="wrn.sales." hidden="1">{"sales",#N/A,FALSE,"Sales";"sales existing",#N/A,FALSE,"Sales";"sales rd1",#N/A,FALSE,"Sales";"sales rd2",#N/A,FALSE,"Sales"}</definedName>
    <definedName name="wrn.Scenario._.Run." localSheetId="5" hidden="1">{#N/A,#N/A,FALSE,"CEILING TESTS";#N/A,#N/A,FALSE,"SECTOR COSTS";#N/A,#N/A,FALSE,"Mine Revenues"}</definedName>
    <definedName name="wrn.Scenario._.Run." hidden="1">{#N/A,#N/A,FALSE,"CEILING TESTS";#N/A,#N/A,FALSE,"SECTOR COSTS";#N/A,#N/A,FALSE,"Mine Revenues"}</definedName>
    <definedName name="wrn.Scenario._.Run._IRAB" localSheetId="5" hidden="1">{#N/A,#N/A,FALSE,"CEILING TESTS";#N/A,#N/A,FALSE,"SECTOR COSTS";#N/A,#N/A,FALSE,"Mine Revenues"}</definedName>
    <definedName name="wrn.Scenario._.Run._IRAB" hidden="1">{#N/A,#N/A,FALSE,"CEILING TESTS";#N/A,#N/A,FALSE,"SECTOR COSTS";#N/A,#N/A,FALSE,"Mine Revenues"}</definedName>
    <definedName name="wrn.Schedule_1A." localSheetId="5" hidden="1">{"Schedule_IA",#N/A,FALSE,"I-A"}</definedName>
    <definedName name="wrn.Schedule_1A." hidden="1">{"Schedule_IA",#N/A,FALSE,"I-A"}</definedName>
    <definedName name="wrn.Schedule_1B." localSheetId="5" hidden="1">{"Schedule_1B",#N/A,FALSE,"I-B"}</definedName>
    <definedName name="wrn.Schedule_1B." hidden="1">{"Schedule_1B",#N/A,FALSE,"I-B"}</definedName>
    <definedName name="wrn.Schedule_1C." localSheetId="5" hidden="1">{"Schedule_1C",#N/A,FALSE,"I-C"}</definedName>
    <definedName name="wrn.Schedule_1C." hidden="1">{"Schedule_1C",#N/A,FALSE,"I-C"}</definedName>
    <definedName name="wrn.Schedule_1D." localSheetId="5" hidden="1">{"Schedule_1D",#N/A,FALSE,"I-D"}</definedName>
    <definedName name="wrn.Schedule_1D." hidden="1">{"Schedule_1D",#N/A,FALSE,"I-D"}</definedName>
    <definedName name="wrn.SCHEDULE_F." localSheetId="5">{#N/A,#N/A,FALSE,"SCHDULE F"}</definedName>
    <definedName name="wrn.SCHEDULE_F.">{#N/A,#N/A,FALSE,"SCHDULE F"}</definedName>
    <definedName name="wrn.Schedule_I." localSheetId="5" hidden="1">{"Schedule_I",#N/A,FALSE,"I"}</definedName>
    <definedName name="wrn.Schedule_I." hidden="1">{"Schedule_I",#N/A,FALSE,"I"}</definedName>
    <definedName name="wrn.SCHEDULE_M." localSheetId="5">{#N/A,#N/A,FALSE,"SCHEDULE M"}</definedName>
    <definedName name="wrn.SCHEDULE_M.">{#N/A,#N/A,FALSE,"SCHEDULE M"}</definedName>
    <definedName name="wrn.SCHEDULES." localSheetId="5">{#N/A,#N/A,FALSE,"BALSHEET"}</definedName>
    <definedName name="wrn.SCHEDULES.">{#N/A,#N/A,FALSE,"BALSHEET"}</definedName>
    <definedName name="wrn.sd4" localSheetId="5" hidden="1">{"A4BS",#N/A,FALSE,"bs"}</definedName>
    <definedName name="wrn.sd4" hidden="1">{"A4BS",#N/A,FALSE,"bs"}</definedName>
    <definedName name="wrn.Segment._.1." localSheetId="5" hidden="1">{#N/A,#N/A,TRUE,"Segment 1"}</definedName>
    <definedName name="wrn.Segment._.1." hidden="1">{#N/A,#N/A,TRUE,"Segment 1"}</definedName>
    <definedName name="wrn.Segment._.2." localSheetId="5" hidden="1">{#N/A,#N/A,TRUE,"Segment 2"}</definedName>
    <definedName name="wrn.Segment._.2." hidden="1">{#N/A,#N/A,TRUE,"Segment 2"}</definedName>
    <definedName name="wrn.Segment._.3." localSheetId="5" hidden="1">{#N/A,#N/A,TRUE,"Segment 3"}</definedName>
    <definedName name="wrn.Segment._.3." hidden="1">{#N/A,#N/A,TRUE,"Segment 3"}</definedName>
    <definedName name="wrn.Segment._.4." localSheetId="5" hidden="1">{#N/A,#N/A,TRUE,"Segment 4"}</definedName>
    <definedName name="wrn.Segment._.4." hidden="1">{#N/A,#N/A,TRUE,"Segment 4"}</definedName>
    <definedName name="wrn.Segment._.5." localSheetId="5" hidden="1">{#N/A,#N/A,TRUE,"Segment 5"}</definedName>
    <definedName name="wrn.Segment._.5." hidden="1">{#N/A,#N/A,TRUE,"Segment 5"}</definedName>
    <definedName name="wrn.Sensitivity." localSheetId="5" hidden="1">{#N/A,#N/A,FALSE,"Sensitivity"}</definedName>
    <definedName name="wrn.Sensitivity." hidden="1">{#N/A,#N/A,FALSE,"Sensitivity"}</definedName>
    <definedName name="wrn.Share._.Capital." localSheetId="5" hidden="1">{"Share_Capital",#N/A,FALSE," LEAD SCHEDULES"}</definedName>
    <definedName name="wrn.Share._.Capital." hidden="1">{"Share_Capital",#N/A,FALSE," LEAD SCHEDULES"}</definedName>
    <definedName name="wrn.SIGNS." localSheetId="5">{#N/A,#N/A,FALSE,"PCPL9899"}</definedName>
    <definedName name="wrn.SIGNS.">{#N/A,#N/A,FALSE,"PCPL9899"}</definedName>
    <definedName name="wrn.Snapshot." localSheetId="5" hidden="1">{#N/A,#N/A,TRUE,"Facility-Input";#N/A,#N/A,TRUE,"Graphs"}</definedName>
    <definedName name="wrn.Snapshot." hidden="1">{#N/A,#N/A,TRUE,"Facility-Input";#N/A,#N/A,TRUE,"Graphs"}</definedName>
    <definedName name="wrn.Staff._.cost1998." localSheetId="5" hidden="1">{#N/A,#N/A,TRUE,"Staffnos &amp; cost"}</definedName>
    <definedName name="wrn.Staff._.cost1998." hidden="1">{#N/A,#N/A,TRUE,"Staffnos &amp; cost"}</definedName>
    <definedName name="wrn.Staffcost." localSheetId="5" hidden="1">{#N/A,#N/A,FALSE,"Staffnos &amp; cost"}</definedName>
    <definedName name="wrn.Staffcost." hidden="1">{#N/A,#N/A,FALSE,"Staffnos &amp; cost"}</definedName>
    <definedName name="wrn.STAMPA_BD." localSheetId="5" hidden="1">{#N/A,#N/A,FALSE,"TOTAL";#N/A,#N/A,FALSE,"FND";#N/A,#N/A,FALSE,"FSD";#N/A,#N/A,FALSE,"OND";#N/A,#N/A,FALSE,"WTD";#N/A,#N/A,FALSE,"MND";#N/A,#N/A,FALSE,"MSD";#N/A,#N/A,FALSE,"MPD";#N/A,#N/A,FALSE,"ISD";#N/A,#N/A,FALSE,"ESD";#N/A,#N/A,FALSE,"OTH";#N/A,#N/A,FALSE,"PSD";#N/A,#N/A,FALSE,"ELIM";#N/A,#N/A,FALSE,"CHART_YTD";#N/A,#N/A,FALSE,"CHART_MONTH"}</definedName>
    <definedName name="wrn.STAMPA_BD." hidden="1">{#N/A,#N/A,FALSE,"TOTAL";#N/A,#N/A,FALSE,"FND";#N/A,#N/A,FALSE,"FSD";#N/A,#N/A,FALSE,"OND";#N/A,#N/A,FALSE,"WTD";#N/A,#N/A,FALSE,"MND";#N/A,#N/A,FALSE,"MSD";#N/A,#N/A,FALSE,"MPD";#N/A,#N/A,FALSE,"ISD";#N/A,#N/A,FALSE,"ESD";#N/A,#N/A,FALSE,"OTH";#N/A,#N/A,FALSE,"PSD";#N/A,#N/A,FALSE,"ELIM";#N/A,#N/A,FALSE,"CHART_YTD";#N/A,#N/A,FALSE,"CHART_MONTH"}</definedName>
    <definedName name="wrn.STAND_ALONE_BOTH." localSheetId="5" hidden="1">{"FCB_ALL",#N/A,FALSE,"FCB";"GREY_ALL",#N/A,FALSE,"GREY"}</definedName>
    <definedName name="wrn.STAND_ALONE_BOTH." hidden="1">{"FCB_ALL",#N/A,FALSE,"FCB";"GREY_ALL",#N/A,FALSE,"GREY"}</definedName>
    <definedName name="wrn.Standard." localSheetId="5" hidden="1">{#N/A,#N/A,FALSE,"Service + Produktion kum";#N/A,#N/A,FALSE,"Produktion kum";#N/A,#N/A,FALSE,"Service kum";#N/A,#N/A,FALSE,"Service Monat";#N/A,#N/A,FALSE,"CARAT"}</definedName>
    <definedName name="wrn.Standard." hidden="1">{#N/A,#N/A,FALSE,"Service + Produktion kum";#N/A,#N/A,FALSE,"Produktion kum";#N/A,#N/A,FALSE,"Service kum";#N/A,#N/A,FALSE,"Service Monat";#N/A,#N/A,FALSE,"CARAT"}</definedName>
    <definedName name="wrn.Star._.Sheets." localSheetId="5" hidden="1">{#N/A,#N/A,FALSE,"Ship Date Information Sheet";#N/A,#N/A,FALSE,"System Milestone Schedule";#N/A,#N/A,FALSE,"Reasons for Missed Milestones";#N/A,#N/A,FALSE,"CES's"}</definedName>
    <definedName name="wrn.Star._.Sheets." hidden="1">{#N/A,#N/A,FALSE,"Ship Date Information Sheet";#N/A,#N/A,FALSE,"System Milestone Schedule";#N/A,#N/A,FALSE,"Reasons for Missed Milestones";#N/A,#N/A,FALSE,"CES's"}</definedName>
    <definedName name="wrn.status." localSheetId="5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wrn.status." hidden="1">{#N/A,#N/A,TRUE,"Summary - 1";#N/A,#N/A,TRUE,"Summary - 2";#N/A,#N/A,TRUE,"Group Analysis";#N/A,#N/A,TRUE,"FM Analysis";#N/A,#N/A,TRUE,"T&amp;M-Onsite";#N/A,#N/A,TRUE,"FP-Onsite";#N/A,#N/A,TRUE,"NB-Onsite";#N/A,#N/A,TRUE,"T&amp;M-Offshore";#N/A,#N/A,TRUE,"FP-Offshore";#N/A,#N/A,TRUE,"Appendix-A";#N/A,#N/A,TRUE,"Appendix-B"}</definedName>
    <definedName name="wrn.summaries." localSheetId="5" hidden="1">{#N/A,#N/A,FALSE,"YTD SALES";#N/A,#N/A,FALSE,"MONTH SALES";#N/A,#N/A,FALSE,"YTD PROFIT";#N/A,#N/A,FALSE,"MONTH PROFIT";#N/A,#N/A,FALSE,"MONTH PROFIT %";#N/A,#N/A,FALSE,"YTD AWARDS";#N/A,#N/A,FALSE,"MONTH AWARDS";#N/A,#N/A,FALSE,"FUNDED BACKLOG";#N/A,#N/A,FALSE,"CONTRACT BACKLOG";#N/A,#N/A,FALSE,"CONTRACT AWARDS";#N/A,#N/A,FALSE,"CONTRACT VALUES";#N/A,#N/A,FALSE,"YTD WIP";#N/A,#N/A,FALSE,"MONTH WIP";#N/A,#N/A,FALSE,"GROSS INVENTORY";#N/A,#N/A,FALSE,"PP";#N/A,#N/A,FALSE,"NET INVENTORY";#N/A,#N/A,FALSE,"RECEIVABLES"}</definedName>
    <definedName name="wrn.summaries." hidden="1">{#N/A,#N/A,FALSE,"YTD SALES";#N/A,#N/A,FALSE,"MONTH SALES";#N/A,#N/A,FALSE,"YTD PROFIT";#N/A,#N/A,FALSE,"MONTH PROFIT";#N/A,#N/A,FALSE,"MONTH PROFIT %";#N/A,#N/A,FALSE,"YTD AWARDS";#N/A,#N/A,FALSE,"MONTH AWARDS";#N/A,#N/A,FALSE,"FUNDED BACKLOG";#N/A,#N/A,FALSE,"CONTRACT BACKLOG";#N/A,#N/A,FALSE,"CONTRACT AWARDS";#N/A,#N/A,FALSE,"CONTRACT VALUES";#N/A,#N/A,FALSE,"YTD WIP";#N/A,#N/A,FALSE,"MONTH WIP";#N/A,#N/A,FALSE,"GROSS INVENTORY";#N/A,#N/A,FALSE,"PP";#N/A,#N/A,FALSE,"NET INVENTORY";#N/A,#N/A,FALSE,"RECEIVABLES"}</definedName>
    <definedName name="wrn.Summary." localSheetId="5" hidden="1">{"Summary",#N/A,FALSE,"TOTAL"}</definedName>
    <definedName name="wrn.Summary." hidden="1">{"Summary",#N/A,FALSE,"TOTAL"}</definedName>
    <definedName name="wrn.Tableaux._.A." localSheetId="5" hidden="1">{#N/A,#N/A,FALSE,"Tabl. A1";#N/A,#N/A,FALSE,"Tabl. A1 b";#N/A,#N/A,FALSE,"Tabl. A2";#N/A,#N/A,FALSE,"Tabl. A2-1";#N/A,#N/A,FALSE,"Tabl. A2-2"}</definedName>
    <definedName name="wrn.Tableaux._.A." hidden="1">{#N/A,#N/A,FALSE,"Tabl. A1";#N/A,#N/A,FALSE,"Tabl. A1 b";#N/A,#N/A,FALSE,"Tabl. A2";#N/A,#N/A,FALSE,"Tabl. A2-1";#N/A,#N/A,FALSE,"Tabl. A2-2"}</definedName>
    <definedName name="wrn.Tableaux._.D." localSheetId="5" hidden="1">{#N/A,#N/A,FALSE,"Tabl. D1";#N/A,#N/A,FALSE,"Tabl. D1 b";#N/A,#N/A,FALSE,"Tabl. D2";#N/A,#N/A,FALSE,"Tabl. D2 b";#N/A,#N/A,FALSE,"Tabl. D3";#N/A,#N/A,FALSE,"Tabl. D4";#N/A,#N/A,FALSE,"Tabl. D5"}</definedName>
    <definedName name="wrn.Tableaux._.D." hidden="1">{#N/A,#N/A,FALSE,"Tabl. D1";#N/A,#N/A,FALSE,"Tabl. D1 b";#N/A,#N/A,FALSE,"Tabl. D2";#N/A,#N/A,FALSE,"Tabl. D2 b";#N/A,#N/A,FALSE,"Tabl. D3";#N/A,#N/A,FALSE,"Tabl. D4";#N/A,#N/A,FALSE,"Tabl. D5"}</definedName>
    <definedName name="wrn.Tableaux._.F." localSheetId="5" hidden="1">{#N/A,#N/A,FALSE,"Tabl. FB300";#N/A,#N/A,FALSE,"Tabl. FB350";#N/A,#N/A,FALSE,"Tabl. FB400";#N/A,#N/A,FALSE,"Tabl. FB500";#N/A,#N/A,FALSE,"Tabl. FS090"}</definedName>
    <definedName name="wrn.Tableaux._.F." hidden="1">{#N/A,#N/A,FALSE,"Tabl. FB300";#N/A,#N/A,FALSE,"Tabl. FB350";#N/A,#N/A,FALSE,"Tabl. FB400";#N/A,#N/A,FALSE,"Tabl. FB500";#N/A,#N/A,FALSE,"Tabl. FS090"}</definedName>
    <definedName name="wrn.Tableaux._.G." localSheetId="5" hidden="1">{#N/A,#N/A,FALSE,"Tabl. G1";#N/A,#N/A,FALSE,"Tabl. G2"}</definedName>
    <definedName name="wrn.Tableaux._.G." hidden="1">{#N/A,#N/A,FALSE,"Tabl. G1";#N/A,#N/A,FALSE,"Tabl. G2"}</definedName>
    <definedName name="wrn.Tableaux._.H." localSheetId="5" hidden="1">{#N/A,#N/A,FALSE,"Tabl. H1";#N/A,#N/A,FALSE,"Tabl. H2"}</definedName>
    <definedName name="wrn.Tableaux._.H." hidden="1">{#N/A,#N/A,FALSE,"Tabl. H1";#N/A,#N/A,FALSE,"Tabl. H2"}</definedName>
    <definedName name="wrn.test." localSheetId="5" hidden="1">{"test2",#N/A,TRUE,"Prices"}</definedName>
    <definedName name="wrn.test." hidden="1">{"test2",#N/A,TRUE,"Prices"}</definedName>
    <definedName name="wrn.Test1." localSheetId="5">{#N/A,#N/A,FALSE,"FA Register Final"}</definedName>
    <definedName name="wrn.Test1.">{#N/A,#N/A,FALSE,"FA Register Final"}</definedName>
    <definedName name="wrn.Total._.Business." localSheetId="5" hidden="1">{#N/A,#N/A,FALSE,"Total";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;#N/A,#N/A,FALSE,"OTC";#N/A,#N/A,FALSE,"Ther";#N/A,#N/A,FALSE,"Temp";#N/A,#N/A,FALSE,"Exce";#N/A,#N/A,FALSE,"Buff";#N/A,#N/A,FALSE,"Picot";#N/A,#N/A,FALSE,"Luftal";#N/A,#N/A,FALSE,"Comt"}</definedName>
    <definedName name="wrn.Total._.Business." hidden="1">{#N/A,#N/A,FALSE,"Total";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;#N/A,#N/A,FALSE,"OTC";#N/A,#N/A,FALSE,"Ther";#N/A,#N/A,FALSE,"Temp";#N/A,#N/A,FALSE,"Exce";#N/A,#N/A,FALSE,"Buff";#N/A,#N/A,FALSE,"Picot";#N/A,#N/A,FALSE,"Luftal";#N/A,#N/A,FALSE,"Comt"}</definedName>
    <definedName name="wrn.Total._.Market._.Report." localSheetId="5" hidden="1">{#N/A,#N/A,FALSE,"Sales Graph";#N/A,#N/A,FALSE,"BUC Graph";#N/A,#N/A,FALSE,"P&amp;L - YTD"}</definedName>
    <definedName name="wrn.Total._.Market._.Report." hidden="1">{#N/A,#N/A,FALSE,"Sales Graph";#N/A,#N/A,FALSE,"BUC Graph";#N/A,#N/A,FALSE,"P&amp;L - YTD"}</definedName>
    <definedName name="wrn.TOTAL_FF." localSheetId="5" hidden="1">{"ESPAÑA_FF",#N/A,FALSE,"IBERICO";"PORTUGAL_FF",#N/A,FALSE,"IBERICO";"IBERICO_FF",#N/A,FALSE,"IBERICO"}</definedName>
    <definedName name="wrn.TOTAL_FF." hidden="1">{"ESPAÑA_FF",#N/A,FALSE,"IBERICO";"PORTUGAL_FF",#N/A,FALSE,"IBERICO";"IBERICO_FF",#N/A,FALSE,"IBERICO"}</definedName>
    <definedName name="wrn.Totals." localSheetId="5" hidden="1">{#N/A,#N/A,TRUE,"TOTAL";#N/A,#N/A,TRUE,"Total Pipes"}</definedName>
    <definedName name="wrn.Totals." hidden="1">{#N/A,#N/A,TRUE,"TOTAL";#N/A,#N/A,TRUE,"Total Pipes"}</definedName>
    <definedName name="wrn.totsch." localSheetId="5" hidden="1">{"offequipsch",#N/A,FALSE,"GTC_Schedule";"onconstsch",#N/A,FALSE,"GTC_Schedule";"techsch",#N/A,FALSE,"GTC_Schedule";"totsch",#N/A,FALSE,"GTC_Schedule"}</definedName>
    <definedName name="wrn.totsch." hidden="1">{"offequipsch",#N/A,FALSE,"GTC_Schedule";"onconstsch",#N/A,FALSE,"GTC_Schedule";"techsch",#N/A,FALSE,"GTC_Schedule";"totsch",#N/A,FALSE,"GTC_Schedule"}</definedName>
    <definedName name="wrn.Tout._.Sauf._.BG." localSheetId="5" hidden="1">{#N/A,#N/A,FALSE,"A BS";#N/A,#N/A,FALSE,"B Ratios";#N/A,#N/A,FALSE,"A P&amp;L";#N/A,#N/A,FALSE,"A SIG";#N/A,#N/A,FALSE,"B Verif";#N/A,#N/A,FALSE,"B Verif LEADS";#N/A,#N/A,FALSE,"C";#N/A,#N/A,FALSE,"D";#N/A,#N/A,FALSE,"E";#N/A,#N/A,FALSE,"F";#N/A,#N/A,FALSE,"G";#N/A,#N/A,FALSE,"H";#N/A,#N/A,FALSE,"I";#N/A,#N/A,FALSE,"K";#N/A,#N/A,FALSE,"L";#N/A,#N/A,FALSE,"M";#N/A,#N/A,FALSE,"N";#N/A,#N/A,FALSE,"O";#N/A,#N/A,FALSE,"P";#N/A,#N/A,FALSE,"R";#N/A,#N/A,FALSE,"S";#N/A,#N/A,FALSE,"T"}</definedName>
    <definedName name="wrn.Tout._.Sauf._.BG." hidden="1">{#N/A,#N/A,FALSE,"A BS";#N/A,#N/A,FALSE,"B Ratios";#N/A,#N/A,FALSE,"A P&amp;L";#N/A,#N/A,FALSE,"A SIG";#N/A,#N/A,FALSE,"B Verif";#N/A,#N/A,FALSE,"B Verif LEADS";#N/A,#N/A,FALSE,"C";#N/A,#N/A,FALSE,"D";#N/A,#N/A,FALSE,"E";#N/A,#N/A,FALSE,"F";#N/A,#N/A,FALSE,"G";#N/A,#N/A,FALSE,"H";#N/A,#N/A,FALSE,"I";#N/A,#N/A,FALSE,"K";#N/A,#N/A,FALSE,"L";#N/A,#N/A,FALSE,"M";#N/A,#N/A,FALSE,"N";#N/A,#N/A,FALSE,"O";#N/A,#N/A,FALSE,"P";#N/A,#N/A,FALSE,"R";#N/A,#N/A,FALSE,"S";#N/A,#N/A,FALSE,"T"}</definedName>
    <definedName name="wrn.TOWNSHIP." localSheetId="5" hidden="1">{#N/A,#N/A,FALSE,"TOWNSHIP"}</definedName>
    <definedName name="wrn.TOWNSHIP." hidden="1">{#N/A,#N/A,FALSE,"TOWNSHIP"}</definedName>
    <definedName name="wrn.Trial._.Balance." localSheetId="5" hidden="1">{#N/A,#N/A,TRUE,"constb"}</definedName>
    <definedName name="wrn.Trial._.Balance." hidden="1">{#N/A,#N/A,TRUE,"constb"}</definedName>
    <definedName name="wrn.Trimestral." localSheetId="5" hidden="1">{"Portada",#N/A,FALSE,"Pres";"PL",#N/A,FALSE,"P&amp;L";"SFC",#N/A,FALSE,"SFC";"CE",#N/A,FALSE,"Capital Employed";"M+1",#N/A,FALSE,"Prev. (M+1)";"TRI",#N/A,FALSE,"Prev. Trim.";"YEF",#N/A,FALSE,"Prev. Fin Année"}</definedName>
    <definedName name="wrn.Trimestral." hidden="1">{"Portada",#N/A,FALSE,"Pres";"PL",#N/A,FALSE,"P&amp;L";"SFC",#N/A,FALSE,"SFC";"CE",#N/A,FALSE,"Capital Employed";"M+1",#N/A,FALSE,"Prev. (M+1)";"TRI",#N/A,FALSE,"Prev. Trim.";"YEF",#N/A,FALSE,"Prev. Fin Année"}</definedName>
    <definedName name="wrn.Typhoon." localSheetId="5" hidden="1">{"Agg Output",#N/A,FALSE,"Operational Drivers Output";"NW Output",#N/A,FALSE,"Operational Drivers Output";"South Output",#N/A,FALSE,"Operational Drivers Output";"Central Output",#N/A,FALSE,"Operational Drivers Output"}</definedName>
    <definedName name="wrn.Typhoon." hidden="1">{"Agg Output",#N/A,FALSE,"Operational Drivers Output";"NW Output",#N/A,FALSE,"Operational Drivers Output";"South Output",#N/A,FALSE,"Operational Drivers Output";"Central Output",#N/A,FALSE,"Operational Drivers Output"}</definedName>
    <definedName name="wrn.UNITARIOS_ACU." localSheetId="5" hidden="1">{"unit acu",#N/A,FALSE,"UNIT-ACUMULADO";"unit exp acu 1",#N/A,FALSE,"UNIT-ACUMULADO";"unit exp acu 2",#N/A,FALSE,"UNIT-ACUMULADO"}</definedName>
    <definedName name="wrn.UNITARIOS_ACU." hidden="1">{"unit acu",#N/A,FALSE,"UNIT-ACUMULADO";"unit exp acu 1",#N/A,FALSE,"UNIT-ACUMULADO";"unit exp acu 2",#N/A,FALSE,"UNIT-ACUMULADO"}</definedName>
    <definedName name="wrn.UNITARIOS_COMPLETO." localSheetId="5" hidden="1">{"unit nac",#N/A,FALSE,"UNIT-MENSUAL";"unit exp 1",#N/A,FALSE,"UNIT-MENSUAL";"unit exp 2",#N/A,FALSE,"UNIT-MENSUAL";"unit acu",#N/A,FALSE,"UNIT-ACUMULADO";"app exp acu 1",#N/A,FALSE,"UNIT-ACUMULADO";"app exp acu 2",#N/A,FALSE,"UNIT-ACUMULADO"}</definedName>
    <definedName name="wrn.UNITARIOS_COMPLETO." hidden="1">{"unit nac",#N/A,FALSE,"UNIT-MENSUAL";"unit exp 1",#N/A,FALSE,"UNIT-MENSUAL";"unit exp 2",#N/A,FALSE,"UNIT-MENSUAL";"unit acu",#N/A,FALSE,"UNIT-ACUMULADO";"app exp acu 1",#N/A,FALSE,"UNIT-ACUMULADO";"app exp acu 2",#N/A,FALSE,"UNIT-ACUMULADO"}</definedName>
    <definedName name="wrn.UNITARIOS_MES." localSheetId="5" hidden="1">{"unit nac",#N/A,FALSE,"UNIT-MENSUAL";"unit exp 1",#N/A,FALSE,"UNIT-MENSUAL";"unit exp 2",#N/A,FALSE,"UNIT-MENSUAL"}</definedName>
    <definedName name="wrn.UNITARIOS_MES." hidden="1">{"unit nac",#N/A,FALSE,"UNIT-MENSUAL";"unit exp 1",#N/A,FALSE,"UNIT-MENSUAL";"unit exp 2",#N/A,FALSE,"UNIT-MENSUAL"}</definedName>
    <definedName name="wrn.upstairs." localSheetId="5" hidden="1">{"histincome",#N/A,FALSE,"hyfins";"closing balance",#N/A,FALSE,"hyfins"}</definedName>
    <definedName name="wrn.upstairs." hidden="1">{"histincome",#N/A,FALSE,"hyfins";"closing balance",#N/A,FALSE,"hyfins"}</definedName>
    <definedName name="wrn.VALUATION." localSheetId="5" hidden="1">{#N/A,#N/A,FALSE,"Valuation Assumptions";#N/A,#N/A,FALSE,"Summary";#N/A,#N/A,FALSE,"DCF";#N/A,#N/A,FALSE,"Valuation";#N/A,#N/A,FALSE,"WACC";#N/A,#N/A,FALSE,"UBVH";#N/A,#N/A,FALSE,"Free Cash Flow"}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d." localSheetId="5" hidden="1">{#N/A,#N/A,TRUE,"BT M200 da 10x20"}</definedName>
    <definedName name="wrn.vd." hidden="1">{#N/A,#N/A,TRUE,"BT M200 da 10x20"}</definedName>
    <definedName name="wrn.weekly." localSheetId="5" hidden="1">{#N/A,#N/A,FALSE,"Syst Summary";#N/A,#N/A,FALSE,"SO Ontime";#N/A,#N/A,FALSE,"Jobs Past Due";#N/A,#N/A,FALSE,"Jobs OT Comp Sched";#N/A,#N/A,FALSE,"Jobs OT Rlse";#N/A,#N/A,FALSE,"Repair BL";#N/A,#N/A,FALSE,"MRB"}</definedName>
    <definedName name="wrn.weekly." hidden="1">{#N/A,#N/A,FALSE,"Syst Summary";#N/A,#N/A,FALSE,"SO Ontime";#N/A,#N/A,FALSE,"Jobs Past Due";#N/A,#N/A,FALSE,"Jobs OT Comp Sched";#N/A,#N/A,FALSE,"Jobs OT Rlse";#N/A,#N/A,FALSE,"Repair BL";#N/A,#N/A,FALSE,"MRB"}</definedName>
    <definedName name="wrn.WholeReport." localSheetId="5" hidden="1">{"Front_to_Apols",#N/A,FALSE,"Sheet1";"Segmental",#N/A,FALSE,"Sheet1";"Notes3_to_10",#N/A,FALSE,"Sheet1";"Govs_Emols1",#N/A,FALSE,"Sheet1";"GovsEmols2_to_Tax",#N/A,FALSE,"Sheet1";"HospEquip_landBuild",#N/A,FALSE,"Sheet1";"FinInvests",#N/A,FALSE,"Sheet1";"Notes19_to22",#N/A,FALSE,"Sheet1";"Notes23_28",#N/A,FALSE,"Sheet1";"Note29",#N/A,FALSE,"Sheet1";"Notes30_to_32a",#N/A,FALSE,"Sheet1";"Notes32b_to_34a",#N/A,FALSE,"Sheet1";"Note34b_to34c",#N/A,FALSE,"Sheet1";"Note34d",#N/A,FALSE,"Sheet1";"Fiveyrsumm_Addresses",#N/A,FALSE,"Sheet1"}</definedName>
    <definedName name="wrn.WholeReport." hidden="1">{"Front_to_Apols",#N/A,FALSE,"Sheet1";"Segmental",#N/A,FALSE,"Sheet1";"Notes3_to_10",#N/A,FALSE,"Sheet1";"Govs_Emols1",#N/A,FALSE,"Sheet1";"GovsEmols2_to_Tax",#N/A,FALSE,"Sheet1";"HospEquip_landBuild",#N/A,FALSE,"Sheet1";"FinInvests",#N/A,FALSE,"Sheet1";"Notes19_to22",#N/A,FALSE,"Sheet1";"Notes23_28",#N/A,FALSE,"Sheet1";"Note29",#N/A,FALSE,"Sheet1";"Notes30_to_32a",#N/A,FALSE,"Sheet1";"Notes32b_to_34a",#N/A,FALSE,"Sheet1";"Note34b_to34c",#N/A,FALSE,"Sheet1";"Note34d",#N/A,FALSE,"Sheet1";"Fiveyrsumm_Addresses",#N/A,FALSE,"Sheet1"}</definedName>
    <definedName name="wrn.WORKPAPERS." localSheetId="5" hidden="1">{"SUMMARY - WORKPAPERS",#N/A,FALSE,"SUMMARY";"BS - WORKPAPERS",#N/A,FALSE,"BS";"IS - WORKPAPERS",#N/A,FALSE,"IS";"RMA",#N/A,FALSE,"RMA ";"RMAS1",#N/A,FALSE,"RMAS1";"RMAA1",#N/A,FALSE,"RMAA1";"RMAH1",#N/A,FALSE,"RMAH1";"ADJ IS - WORKPAPERS",#N/A,FALSE,"ADJ IS";"MARKET - WORKPAPERS",#N/A,FALSE,"MARKET";"DCF - WORKPAPERS",#N/A,FALSE,"DCF";"WACC",#N/A,FALSE,"WACC";#N/A,#N/A,FALSE,"WC";#N/A,#N/A,FALSE,"MTA";"REGRESSION",#N/A,FALSE,"REGRESSION";"VL",#N/A,FALSE,"VL";#N/A,#N/A,FALSE,"PREMIUMS 94-98";#N/A,#N/A,FALSE,"CONTROL 1998";"DISCOUNT",#N/A,FALSE,"DISCOUNT ";"REPORT",#N/A,FALSE,"REPORT"}</definedName>
    <definedName name="wrn.WORKPAPERS." hidden="1">{"SUMMARY - WORKPAPERS",#N/A,FALSE,"SUMMARY";"BS - WORKPAPERS",#N/A,FALSE,"BS";"IS - WORKPAPERS",#N/A,FALSE,"IS";"RMA",#N/A,FALSE,"RMA ";"RMAS1",#N/A,FALSE,"RMAS1";"RMAA1",#N/A,FALSE,"RMAA1";"RMAH1",#N/A,FALSE,"RMAH1";"ADJ IS - WORKPAPERS",#N/A,FALSE,"ADJ IS";"MARKET - WORKPAPERS",#N/A,FALSE,"MARKET";"DCF - WORKPAPERS",#N/A,FALSE,"DCF";"WACC",#N/A,FALSE,"WACC";#N/A,#N/A,FALSE,"WC";#N/A,#N/A,FALSE,"MTA";"REGRESSION",#N/A,FALSE,"REGRESSION";"VL",#N/A,FALSE,"VL";#N/A,#N/A,FALSE,"PREMIUMS 94-98";#N/A,#N/A,FALSE,"CONTROL 1998";"DISCOUNT",#N/A,FALSE,"DISCOUNT ";"REPORT",#N/A,FALSE,"REPORT"}</definedName>
    <definedName name="wrn.xrates." localSheetId="5" hidden="1">{#N/A,#N/A,FALSE,"1996";#N/A,#N/A,FALSE,"1995";#N/A,#N/A,FALSE,"1994"}</definedName>
    <definedName name="wrn.xrates." hidden="1">{#N/A,#N/A,FALSE,"1996";#N/A,#N/A,FALSE,"1995";#N/A,#N/A,FALSE,"1994"}</definedName>
    <definedName name="wrn.דוח._.כספי." localSheetId="5" hidden="1">{"דוח כספי",#N/A,FALSE,"מאזנים";"דוח כספי",#N/A,FALSE,"דוח רוו""ה";"דוח כספי",#N/A,FALSE,"הון עצמי";"תזרים",#N/A,FALSE,"תזרים"}</definedName>
    <definedName name="wrn.דוח._.כספי." hidden="1">{"דוח כספי",#N/A,FALSE,"מאזנים";"דוח כספי",#N/A,FALSE,"דוח רוו""ה";"דוח כספי",#N/A,FALSE,"הון עצמי";"תזרים",#N/A,FALSE,"תזרים"}</definedName>
    <definedName name="wrn.דוח._.כספי._.בבלי." localSheetId="5" hidden="1">{"דוח כספי",#N/A,FALSE,"מאזנים";"דוח כספי בבלי",#N/A,FALSE,"דוח רוו""ה";"דוח כספי בבלי",#N/A,FALSE,"הון עצמי";"דוח כספי בבלי",#N/A,FALSE,"תזרים"}</definedName>
    <definedName name="wrn.דוח._.כספי._.בבלי." hidden="1">{"דוח כספי",#N/A,FALSE,"מאזנים";"דוח כספי בבלי",#N/A,FALSE,"דוח רוו""ה";"דוח כספי בבלי",#N/A,FALSE,"הון עצמי";"דוח כספי בבלי",#N/A,FALSE,"תזרים"}</definedName>
    <definedName name="wrn.מאזן_בוחן_כללי." localSheetId="5" hidden="1">{#N/A,#N/A,FALSE,"מאזן בוחן";"כל_מאזן_בוחן",#N/A,FALSE,"מאזן בוחן"}</definedName>
    <definedName name="wrn.מאזן_בוחן_כללי." hidden="1">{#N/A,#N/A,FALSE,"מאזן בוחן";"כל_מאזן_בוחן",#N/A,FALSE,"מאזן בוחן"}</definedName>
    <definedName name="wrn.סעיפי_מאזן_בוחן." localSheetId="5" hidden="1">{"מזומנים",#N/A,FALSE,"מאזן בוחן";"חיבים_ויתרות_חובה",#N/A,FALSE,"מאזן בוחן";"רכוש_קבוע",#N/A,FALSE,"מאזן בוחן";"השקעה_זק",#N/A,FALSE,"מאזן בוחן";"השקעה_במוחזקות",#N/A,FALSE,"מאזן בוחן";"השקעה_אחרות",#N/A,FALSE,"מאזן בוחן";"זכאים_ויתרות_זכות",#N/A,FALSE,"מאזן בוחן";"הלוואות_בעמנ_ובנקים",#N/A,FALSE,"מאזן בוחן";"עתודה_לפצויים_והון",#N/A,FALSE,"מאזן בוחן";"הכנסות",#N/A,FALSE,"מאזן בוחן";"הוצאות_הנהלה_וכלליות",#N/A,FALSE,"מאזן בוחן";"הוצאות_מימון",#N/A,FALSE,"מאזן בוחן";"אקוויטי_ובדיקת_השקעו",#N/A,FALSE,"מאזן בוחן"}</definedName>
    <definedName name="wrn.סעיפי_מאזן_בוחן." hidden="1">{"מזומנים",#N/A,FALSE,"מאזן בוחן";"חיבים_ויתרות_חובה",#N/A,FALSE,"מאזן בוחן";"רכוש_קבוע",#N/A,FALSE,"מאזן בוחן";"השקעה_זק",#N/A,FALSE,"מאזן בוחן";"השקעה_במוחזקות",#N/A,FALSE,"מאזן בוחן";"השקעה_אחרות",#N/A,FALSE,"מאזן בוחן";"זכאים_ויתרות_זכות",#N/A,FALSE,"מאזן בוחן";"הלוואות_בעמנ_ובנקים",#N/A,FALSE,"מאזן בוחן";"עתודה_לפצויים_והון",#N/A,FALSE,"מאזן בוחן";"הכנסות",#N/A,FALSE,"מאזן בוחן";"הוצאות_הנהלה_וכלליות",#N/A,FALSE,"מאזן בוחן";"הוצאות_מימון",#N/A,FALSE,"מאזן בוחן";"אקוויטי_ובדיקת_השקעו",#N/A,FALSE,"מאזן בוחן"}</definedName>
    <definedName name="wrn.간단한세무조정계산서." localSheetId="5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wrn.간단한세무조정계산서.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wrn.세무조정계산서." localSheetId="5" hidden="1">{#N/A,#N/A,TRUE,"총괄표";#N/A,#N/A,TRUE,"1호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주식";#N/A,#N/A,TRUE,"60호 갑 적정유보";#N/A,#N/A,TRUE,"60호 을 적정유보"}</definedName>
    <definedName name="wrn.세무조정계산서." hidden="1">{#N/A,#N/A,TRUE,"총괄표";#N/A,#N/A,TRUE,"1호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주식";#N/A,#N/A,TRUE,"60호 갑 적정유보";#N/A,#N/A,TRUE,"60호 을 적정유보"}</definedName>
    <definedName name="wrn.세무조정모든양식." localSheetId="5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wrn.세무조정모든양식.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wrn.조흥94세무." localSheetId="5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부2 공제감면";#N/A,#N/A,TRUE,"3(1) 부3 세액조정";#N/A,#N/A,TRUE,"3(1)부7 기업합리";#N/A,#N/A,TRUE,"3(3)호(갑) 원천납부";#N/A,#N/A,TRUE,"4호 특별부가";#N/A,#N/A,TRUE,"5호 농어촌";#N/A,#N/A,TRUE,"5호2 농감면(갑)";#N/A,#N/A,TRUE,"5호2 농감면(을)";#N/A,#N/A,TRUE,"6호 소득금액";#N/A,#N/A,TRUE,"6호 첨부(익)";#N/A,#N/A,TRUE,"6호 첨부(손)";#N/A,#N/A,TRUE,"6-1호 수입금액";#N/A,#N/A,TRUE,"6-2(7)호 해외투자";#N/A,#N/A,TRUE,"6-3호 퇴충";#N/A,#N/A,TRUE,"6-3(3)호 단퇴";#N/A,#N/A,TRUE,"6-3(4)호 대손";#N/A,#N/A,TRUE,"6-4호 접대(갑)";#N/A,#N/A,TRUE,"6-4호 접대(을)";#N/A,#N/A,TRUE,"감가총괄표";#N/A,#N/A,TRUE,"6-6(3)호 감가(정율)";#N/A,#N/A,TRUE,"6-6호(부표) 자본적지출";#N/A,#N/A,TRUE,"6-10호 재고자산";#N/A,#N/A,TRUE,"6-11호 세금과공과";#N/A,#N/A,TRUE,"6-12호 선급비용";#N/A,#N/A,TRUE,"6-13호 기부금";#N/A,#N/A,TRUE,"기부1";#N/A,#N/A,TRUE,"기부2";#N/A,#N/A,TRUE,"8호 기부금조정";#N/A,#N/A,TRUE,"9호 자본금(갑)";#N/A,#N/A,TRUE,"9호 자본금(을)";#N/A,#N/A,TRUE,"10(3)호 주요계정";#N/A,#N/A,TRUE,"10(3)호 부표";#N/A,#N/A,TRUE,"10(4)호 조정수입";#N/A,#N/A,TRUE,"14(1)호 갑 주식";#N/A,#N/A,TRUE,"59호 해외특수";#N/A,#N/A,TRUE,"요약 BS";#N/A,#N/A,TRUE,"요약 PL";#N/A,#N/A,TRUE,"요약RE";#N/A,#N/A,TRUE,"조8호 기술인력";#N/A,#N/A,TRUE,"국공채감면";#N/A,#N/A,TRUE,"전기수정";#N/A,#N/A,TRUE,"퇴충명세";#N/A,#N/A,TRUE,"적금모집권유비";#N/A,#N/A,TRUE,"해외투자현황";#N/A,#N/A,TRUE,"외화감면";#N/A,#N/A,TRUE,"offshore";#N/A,#N/A,TRUE,"대손상각등명세"}</definedName>
    <definedName name="wrn.조흥94세무.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부2 공제감면";#N/A,#N/A,TRUE,"3(1) 부3 세액조정";#N/A,#N/A,TRUE,"3(1)부7 기업합리";#N/A,#N/A,TRUE,"3(3)호(갑) 원천납부";#N/A,#N/A,TRUE,"4호 특별부가";#N/A,#N/A,TRUE,"5호 농어촌";#N/A,#N/A,TRUE,"5호2 농감면(갑)";#N/A,#N/A,TRUE,"5호2 농감면(을)";#N/A,#N/A,TRUE,"6호 소득금액";#N/A,#N/A,TRUE,"6호 첨부(익)";#N/A,#N/A,TRUE,"6호 첨부(손)";#N/A,#N/A,TRUE,"6-1호 수입금액";#N/A,#N/A,TRUE,"6-2(7)호 해외투자";#N/A,#N/A,TRUE,"6-3호 퇴충";#N/A,#N/A,TRUE,"6-3(3)호 단퇴";#N/A,#N/A,TRUE,"6-3(4)호 대손";#N/A,#N/A,TRUE,"6-4호 접대(갑)";#N/A,#N/A,TRUE,"6-4호 접대(을)";#N/A,#N/A,TRUE,"감가총괄표";#N/A,#N/A,TRUE,"6-6(3)호 감가(정율)";#N/A,#N/A,TRUE,"6-6호(부표) 자본적지출";#N/A,#N/A,TRUE,"6-10호 재고자산";#N/A,#N/A,TRUE,"6-11호 세금과공과";#N/A,#N/A,TRUE,"6-12호 선급비용";#N/A,#N/A,TRUE,"6-13호 기부금";#N/A,#N/A,TRUE,"기부1";#N/A,#N/A,TRUE,"기부2";#N/A,#N/A,TRUE,"8호 기부금조정";#N/A,#N/A,TRUE,"9호 자본금(갑)";#N/A,#N/A,TRUE,"9호 자본금(을)";#N/A,#N/A,TRUE,"10(3)호 주요계정";#N/A,#N/A,TRUE,"10(3)호 부표";#N/A,#N/A,TRUE,"10(4)호 조정수입";#N/A,#N/A,TRUE,"14(1)호 갑 주식";#N/A,#N/A,TRUE,"59호 해외특수";#N/A,#N/A,TRUE,"요약 BS";#N/A,#N/A,TRUE,"요약 PL";#N/A,#N/A,TRUE,"요약RE";#N/A,#N/A,TRUE,"조8호 기술인력";#N/A,#N/A,TRUE,"국공채감면";#N/A,#N/A,TRUE,"전기수정";#N/A,#N/A,TRUE,"퇴충명세";#N/A,#N/A,TRUE,"적금모집권유비";#N/A,#N/A,TRUE,"해외투자현황";#N/A,#N/A,TRUE,"외화감면";#N/A,#N/A,TRUE,"offshore";#N/A,#N/A,TRUE,"대손상각등명세"}</definedName>
    <definedName name="wrn.조흥축약94." localSheetId="5" hidden="1">{#N/A,#N/A,FALSE,"1호 과표세액";#N/A,#N/A,FALSE,"2호 서식";#N/A,#N/A,FALSE,"2호부표 최저한세";#N/A,#N/A,FALSE,"5호 농어촌";#N/A,#N/A,FALSE,"6호 소득금액";#N/A,#N/A,FALSE,"6호 첨부(익)";#N/A,#N/A,FALSE,"6호 첨부(손)";#N/A,#N/A,FALSE,"6-1호 수입금액";#N/A,#N/A,FALSE,"6-2(7)호 해외투자";#N/A,#N/A,FALSE,"6-3호 퇴충";#N/A,#N/A,FALSE,"6-3(3)호 단퇴";#N/A,#N/A,FALSE,"6-3(4)호 대손";#N/A,#N/A,FALSE,"6-4호 접대(갑)";#N/A,#N/A,FALSE,"6-4호 접대(을)";#N/A,#N/A,FALSE,"9호 자본금(갑)";#N/A,#N/A,FALSE,"9호 자본금(을)";#N/A,#N/A,FALSE,"조8호 기술인력";#N/A,#N/A,FALSE,"국공채감면";#N/A,#N/A,FALSE,"전기수정";#N/A,#N/A,FALSE,"퇴충명세";#N/A,#N/A,FALSE,"적금모집권유비";#N/A,#N/A,FALSE,"해외투자현황";#N/A,#N/A,FALSE,"외화감면";#N/A,#N/A,FALSE,"대손상각등명세"}</definedName>
    <definedName name="wrn.조흥축약94." hidden="1">{#N/A,#N/A,FALSE,"1호 과표세액";#N/A,#N/A,FALSE,"2호 서식";#N/A,#N/A,FALSE,"2호부표 최저한세";#N/A,#N/A,FALSE,"5호 농어촌";#N/A,#N/A,FALSE,"6호 소득금액";#N/A,#N/A,FALSE,"6호 첨부(익)";#N/A,#N/A,FALSE,"6호 첨부(손)";#N/A,#N/A,FALSE,"6-1호 수입금액";#N/A,#N/A,FALSE,"6-2(7)호 해외투자";#N/A,#N/A,FALSE,"6-3호 퇴충";#N/A,#N/A,FALSE,"6-3(3)호 단퇴";#N/A,#N/A,FALSE,"6-3(4)호 대손";#N/A,#N/A,FALSE,"6-4호 접대(갑)";#N/A,#N/A,FALSE,"6-4호 접대(을)";#N/A,#N/A,FALSE,"9호 자본금(갑)";#N/A,#N/A,FALSE,"9호 자본금(을)";#N/A,#N/A,FALSE,"조8호 기술인력";#N/A,#N/A,FALSE,"국공채감면";#N/A,#N/A,FALSE,"전기수정";#N/A,#N/A,FALSE,"퇴충명세";#N/A,#N/A,FALSE,"적금모집권유비";#N/A,#N/A,FALSE,"해외투자현황";#N/A,#N/A,FALSE,"외화감면";#N/A,#N/A,FALSE,"대손상각등명세"}</definedName>
    <definedName name="wrn.事業開發." localSheetId="5" hidden="1">{#N/A,#N/A,TRUE,"事業開發本部(業)";#N/A,#N/A,TRUE,"事-部辦(業)";#N/A,#N/A,TRUE,"事-第一(業)";#N/A,#N/A,TRUE,"事-第二(業)";#N/A,#N/A,TRUE,"事-第三(業)";#N/A,#N/A,TRUE,"事-第四(業)"}</definedName>
    <definedName name="wrn.事業開發." hidden="1">{#N/A,#N/A,TRUE,"事業開發本部(業)";#N/A,#N/A,TRUE,"事-部辦(業)";#N/A,#N/A,TRUE,"事-第一(業)";#N/A,#N/A,TRUE,"事-第二(業)";#N/A,#N/A,TRUE,"事-第三(業)";#N/A,#N/A,TRUE,"事-第四(業)"}</definedName>
    <definedName name="wrn.客服" localSheetId="5" hidden="1">{#N/A,#N/A,TRUE,"客服本部(業)";#N/A,#N/A,TRUE,"客-部辦(業)";#N/A,#N/A,TRUE,"客-專案(業)";#N/A,#N/A,TRUE,"客-支援(業)";#N/A,#N/A,TRUE,"客-專一(業)";#N/A,#N/A,TRUE,"客-專二(業)";#N/A,#N/A,TRUE,"客-專三(業)";#N/A,#N/A,TRUE,"客-專四(業)";#N/A,#N/A,TRUE,"客-專五(業)";#N/A,#N/A,TRUE,"客-專五(業)";#N/A,#N/A,TRUE,"客-專六(業)";#N/A,#N/A,TRUE,"客-專七(業)";#N/A,#N/A,TRUE,"客-系統處(業)"}</definedName>
    <definedName name="wrn.客服" hidden="1">{#N/A,#N/A,TRUE,"客服本部(業)";#N/A,#N/A,TRUE,"客-部辦(業)";#N/A,#N/A,TRUE,"客-專案(業)";#N/A,#N/A,TRUE,"客-支援(業)";#N/A,#N/A,TRUE,"客-專一(業)";#N/A,#N/A,TRUE,"客-專二(業)";#N/A,#N/A,TRUE,"客-專三(業)";#N/A,#N/A,TRUE,"客-專四(業)";#N/A,#N/A,TRUE,"客-專五(業)";#N/A,#N/A,TRUE,"客-專五(業)";#N/A,#N/A,TRUE,"客-專六(業)";#N/A,#N/A,TRUE,"客-專七(業)";#N/A,#N/A,TRUE,"客-系統處(業)"}</definedName>
    <definedName name="wrn.客服." localSheetId="5" hidden="1">{#N/A,#N/A,TRUE,"客服本部(業)";#N/A,#N/A,TRUE,"客-部辦(業)";#N/A,#N/A,TRUE,"客-專案(業)";#N/A,#N/A,TRUE,"客-支援(業)";#N/A,#N/A,TRUE,"客-專一(業)";#N/A,#N/A,TRUE,"客-專二(業)";#N/A,#N/A,TRUE,"客-專三(業)";#N/A,#N/A,TRUE,"客-專四(業)";#N/A,#N/A,TRUE,"客-專五(業)";#N/A,#N/A,TRUE,"客-專五(業)";#N/A,#N/A,TRUE,"客-專六(業)";#N/A,#N/A,TRUE,"客-專七(業)";#N/A,#N/A,TRUE,"客-系統處(業)"}</definedName>
    <definedName name="wrn.客服." hidden="1">{#N/A,#N/A,TRUE,"客服本部(業)";#N/A,#N/A,TRUE,"客-部辦(業)";#N/A,#N/A,TRUE,"客-專案(業)";#N/A,#N/A,TRUE,"客-支援(業)";#N/A,#N/A,TRUE,"客-專一(業)";#N/A,#N/A,TRUE,"客-專二(業)";#N/A,#N/A,TRUE,"客-專三(業)";#N/A,#N/A,TRUE,"客-專四(業)";#N/A,#N/A,TRUE,"客-專五(業)";#N/A,#N/A,TRUE,"客-專五(業)";#N/A,#N/A,TRUE,"客-專六(業)";#N/A,#N/A,TRUE,"客-專七(業)";#N/A,#N/A,TRUE,"客-系統處(業)"}</definedName>
    <definedName name="wrn.工務資訊" localSheetId="5" hidden="1">{#N/A,#N/A,TRUE,"工務本部(業)";#N/A,#N/A,TRUE,"工-部辦(業)";#N/A,#N/A,TRUE,"工-設計(業)";#N/A,#N/A,TRUE,"工-工務(業)";#N/A,#N/A,TRUE,"工-網管(業)";#N/A,#N/A,TRUE,"工-一維(業)";#N/A,#N/A,TRUE,"工-二維(業)";#N/A,#N/A,TRUE,"工-三維(業)";#N/A,#N/A,TRUE,"工-四維(業)";#N/A,#N/A,TRUE,"資訊管理本部(業)";#N/A,#N/A,TRUE,"研發本部(業)"}</definedName>
    <definedName name="wrn.工務資訊" hidden="1">{#N/A,#N/A,TRUE,"工務本部(業)";#N/A,#N/A,TRUE,"工-部辦(業)";#N/A,#N/A,TRUE,"工-設計(業)";#N/A,#N/A,TRUE,"工-工務(業)";#N/A,#N/A,TRUE,"工-網管(業)";#N/A,#N/A,TRUE,"工-一維(業)";#N/A,#N/A,TRUE,"工-二維(業)";#N/A,#N/A,TRUE,"工-三維(業)";#N/A,#N/A,TRUE,"工-四維(業)";#N/A,#N/A,TRUE,"資訊管理本部(業)";#N/A,#N/A,TRUE,"研發本部(業)"}</definedName>
    <definedName name="wrn.工務資訊研發" localSheetId="5" hidden="1">{#N/A,#N/A,TRUE,"工務本部(業)";#N/A,#N/A,TRUE,"工-部辦(業)";#N/A,#N/A,TRUE,"工-設計(業)";#N/A,#N/A,TRUE,"工-工務(業)";#N/A,#N/A,TRUE,"工-網管(業)";#N/A,#N/A,TRUE,"工-一維(業)";#N/A,#N/A,TRUE,"工-二維(業)";#N/A,#N/A,TRUE,"工-三維(業)";#N/A,#N/A,TRUE,"工-四維(業)";#N/A,#N/A,TRUE,"資訊管理本部(業)";#N/A,#N/A,TRUE,"研發本部(業)"}</definedName>
    <definedName name="wrn.工務資訊研發" hidden="1">{#N/A,#N/A,TRUE,"工務本部(業)";#N/A,#N/A,TRUE,"工-部辦(業)";#N/A,#N/A,TRUE,"工-設計(業)";#N/A,#N/A,TRUE,"工-工務(業)";#N/A,#N/A,TRUE,"工-網管(業)";#N/A,#N/A,TRUE,"工-一維(業)";#N/A,#N/A,TRUE,"工-二維(業)";#N/A,#N/A,TRUE,"工-三維(業)";#N/A,#N/A,TRUE,"工-四維(業)";#N/A,#N/A,TRUE,"資訊管理本部(業)";#N/A,#N/A,TRUE,"研發本部(業)"}</definedName>
    <definedName name="wrn.工務資訊研發." localSheetId="5" hidden="1">{#N/A,#N/A,TRUE,"工務本部(業)";#N/A,#N/A,TRUE,"工-部辦(業)";#N/A,#N/A,TRUE,"工-設計(業)";#N/A,#N/A,TRUE,"工-工務(業)";#N/A,#N/A,TRUE,"工-網管(業)";#N/A,#N/A,TRUE,"工-一維(業)";#N/A,#N/A,TRUE,"工-二維(業)";#N/A,#N/A,TRUE,"工-三維(業)";#N/A,#N/A,TRUE,"工-四維(業)";#N/A,#N/A,TRUE,"資訊管理本部(業)";#N/A,#N/A,TRUE,"研發本部(業)"}</definedName>
    <definedName name="wrn.工務資訊研發." hidden="1">{#N/A,#N/A,TRUE,"工務本部(業)";#N/A,#N/A,TRUE,"工-部辦(業)";#N/A,#N/A,TRUE,"工-設計(業)";#N/A,#N/A,TRUE,"工-工務(業)";#N/A,#N/A,TRUE,"工-網管(業)";#N/A,#N/A,TRUE,"工-一維(業)";#N/A,#N/A,TRUE,"工-二維(業)";#N/A,#N/A,TRUE,"工-三維(業)";#N/A,#N/A,TRUE,"工-四維(業)";#N/A,#N/A,TRUE,"資訊管理本部(業)";#N/A,#N/A,TRUE,"研發本部(業)"}</definedName>
    <definedName name="wrn.業務" localSheetId="5" hidden="1">{#N/A,#N/A,TRUE,"營業本部(業)";#N/A,#N/A,TRUE,"業務本部(業)";#N/A,#N/A,TRUE,"業-部辦(業)";#N/A,#N/A,TRUE,"業-北直營(業)";#N/A,#N/A,TRUE,"業-中直營(業)";#N/A,#N/A,TRUE,"業-南直營(業)";#N/A,#N/A,TRUE,"業-直銷(業)";#N/A,#N/A,TRUE,"業-經銷(業)";#N/A,#N/A,TRUE,"業-營管(業)";#N/A,#N/A,TRUE,"業-裝修(業)"}</definedName>
    <definedName name="wrn.業務" hidden="1">{#N/A,#N/A,TRUE,"營業本部(業)";#N/A,#N/A,TRUE,"業務本部(業)";#N/A,#N/A,TRUE,"業-部辦(業)";#N/A,#N/A,TRUE,"業-北直營(業)";#N/A,#N/A,TRUE,"業-中直營(業)";#N/A,#N/A,TRUE,"業-南直營(業)";#N/A,#N/A,TRUE,"業-直銷(業)";#N/A,#N/A,TRUE,"業-經銷(業)";#N/A,#N/A,TRUE,"業-營管(業)";#N/A,#N/A,TRUE,"業-裝修(業)"}</definedName>
    <definedName name="wrn.業務本部." localSheetId="5" hidden="1">{#N/A,#N/A,TRUE,"營業本部(業)";#N/A,#N/A,TRUE,"業務本部(業)";#N/A,#N/A,TRUE,"業-部辦(業)";#N/A,#N/A,TRUE,"業-北直營(業)";#N/A,#N/A,TRUE,"業-中直營(業)";#N/A,#N/A,TRUE,"業-南直營(業)";#N/A,#N/A,TRUE,"業-直銷(業)";#N/A,#N/A,TRUE,"業-經銷(業)";#N/A,#N/A,TRUE,"業-營管(業)";#N/A,#N/A,TRUE,"業-裝修(業)"}</definedName>
    <definedName name="wrn.業務本部." hidden="1">{#N/A,#N/A,TRUE,"營業本部(業)";#N/A,#N/A,TRUE,"業務本部(業)";#N/A,#N/A,TRUE,"業-部辦(業)";#N/A,#N/A,TRUE,"業-北直營(業)";#N/A,#N/A,TRUE,"業-中直營(業)";#N/A,#N/A,TRUE,"業-南直營(業)";#N/A,#N/A,TRUE,"業-直銷(業)";#N/A,#N/A,TRUE,"業-經銷(業)";#N/A,#N/A,TRUE,"業-營管(業)";#N/A,#N/A,TRUE,"業-裝修(業)"}</definedName>
    <definedName name="wrn.管理本部." localSheetId="5" hidden="1">{#N/A,#N/A,TRUE,"管理本部(業)";#N/A,#N/A,TRUE,"管-部辦(業)";#N/A,#N/A,TRUE,"管-人事(業)";#N/A,#N/A,TRUE,"管-資材(業)";#N/A,#N/A,TRUE,"管-總務(業)"}</definedName>
    <definedName name="wrn.管理本部." hidden="1">{#N/A,#N/A,TRUE,"管理本部(業)";#N/A,#N/A,TRUE,"管-部辦(業)";#N/A,#N/A,TRUE,"管-人事(業)";#N/A,#N/A,TRUE,"管-資材(業)";#N/A,#N/A,TRUE,"管-總務(業)"}</definedName>
    <definedName name="wrn.行銷." localSheetId="5" hidden="1">{#N/A,#N/A,TRUE,"行銷本部 (業)";#N/A,#N/A,TRUE,"行-部辦(業)";#N/A,#N/A,TRUE,"行-行銷(業)";#N/A,#N/A,TRUE,"行-計劃(業)";#N/A,#N/A,TRUE,"行-媒體(業)"}</definedName>
    <definedName name="wrn.行銷." hidden="1">{#N/A,#N/A,TRUE,"行銷本部 (業)";#N/A,#N/A,TRUE,"行-部辦(業)";#N/A,#N/A,TRUE,"行-行銷(業)";#N/A,#N/A,TRUE,"行-計劃(業)";#N/A,#N/A,TRUE,"行-媒體(業)"}</definedName>
    <definedName name="wrn1.repot" localSheetId="5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wrn1.repot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wrn3.ALL." localSheetId="5" hidden="1">{#N/A,#N/A,FALSE,"DCF";#N/A,#N/A,FALSE,"WACC";#N/A,#N/A,FALSE,"Sales_EBIT";#N/A,#N/A,FALSE,"Capex_Depreciation";#N/A,#N/A,FALSE,"WC";#N/A,#N/A,FALSE,"Interest";#N/A,#N/A,FALSE,"Assumptions"}</definedName>
    <definedName name="wrn3.ALL." hidden="1">{#N/A,#N/A,FALSE,"DCF";#N/A,#N/A,FALSE,"WACC";#N/A,#N/A,FALSE,"Sales_EBIT";#N/A,#N/A,FALSE,"Capex_Depreciation";#N/A,#N/A,FALSE,"WC";#N/A,#N/A,FALSE,"Interest";#N/A,#N/A,FALSE,"Assumptions"}</definedName>
    <definedName name="wrna.prod" localSheetId="5" hidden="1">{#N/A,#N/A,FALSE,"1";#N/A,#N/A,FALSE,"2";#N/A,#N/A,FALSE,"16 - 17";#N/A,#N/A,FALSE,"18 - 19";#N/A,#N/A,FALSE,"26";#N/A,#N/A,FALSE,"27";#N/A,#N/A,FALSE,"28"}</definedName>
    <definedName name="wrna.prod" hidden="1">{#N/A,#N/A,FALSE,"1";#N/A,#N/A,FALSE,"2";#N/A,#N/A,FALSE,"16 - 17";#N/A,#N/A,FALSE,"18 - 19";#N/A,#N/A,FALSE,"26";#N/A,#N/A,FALSE,"27";#N/A,#N/A,FALSE,"28"}</definedName>
    <definedName name="wrnfy97" localSheetId="5" hidden="1">{#N/A,#N/A,FALSE,"FY97";#N/A,#N/A,FALSE,"FY98";#N/A,#N/A,FALSE,"FY99";#N/A,#N/A,FALSE,"FY00";#N/A,#N/A,FALSE,"FY01"}</definedName>
    <definedName name="wrnfy97" hidden="1">{#N/A,#N/A,FALSE,"FY97";#N/A,#N/A,FALSE,"FY98";#N/A,#N/A,FALSE,"FY99";#N/A,#N/A,FALSE,"FY00";#N/A,#N/A,FALSE,"FY01"}</definedName>
    <definedName name="WRR" localSheetId="5" hidden="1">{#N/A,#N/A,FALSE,"Pharm";#N/A,#N/A,FALSE,"WWCM"}</definedName>
    <definedName name="WRR" hidden="1">{#N/A,#N/A,FALSE,"Pharm";#N/A,#N/A,FALSE,"WWCM"}</definedName>
    <definedName name="wrrrrr" localSheetId="5" hidden="1">{#N/A,#N/A,FALSE,"REPORT"}</definedName>
    <definedName name="wrrrrr" hidden="1">{#N/A,#N/A,FALSE,"REPORT"}</definedName>
    <definedName name="wsu" localSheetId="5" hidden="1">{"'debtors'!$A$1:$I$305","'debtors'!$A$1:$J$285"}</definedName>
    <definedName name="wsu" hidden="1">{"'debtors'!$A$1:$I$305","'debtors'!$A$1:$J$285"}</definedName>
    <definedName name="wt" localSheetId="5" hidden="1">{#N/A,#N/A,FALSE,"FY97";#N/A,#N/A,FALSE,"FY98";#N/A,#N/A,FALSE,"FY99";#N/A,#N/A,FALSE,"FY00";#N/A,#N/A,FALSE,"FY01"}</definedName>
    <definedName name="wt" hidden="1">{#N/A,#N/A,FALSE,"FY97";#N/A,#N/A,FALSE,"FY98";#N/A,#N/A,FALSE,"FY99";#N/A,#N/A,FALSE,"FY00";#N/A,#N/A,FALSE,"FY01"}</definedName>
    <definedName name="wtwertwt" localSheetId="5" hidden="1">{"'August 2000'!$A$1:$J$101"}</definedName>
    <definedName name="wtwertwt" hidden="1">{"'August 2000'!$A$1:$J$101"}</definedName>
    <definedName name="wv" localSheetId="5" hidden="1">{#N/A,#N/A,FALSE,"Pharm";#N/A,#N/A,FALSE,"WWCM"}</definedName>
    <definedName name="wv" hidden="1">{#N/A,#N/A,FALSE,"Pharm";#N/A,#N/A,FALSE,"WWCM"}</definedName>
    <definedName name="wvu.A." localSheetId="5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wvu.A." hidden="1">{TRUE,TRUE,-1.25,-15.5,484.5,255,FALSE,FALSE,TRUE,FALSE,0,2,16,1,6,13,5,4,TRUE,TRUE,3,TRUE,1,TRUE,75,"Swvu.A.","ACwvu.A.",#N/A,FALSE,FALSE,0.2,0.22,1,0.641,2,"&amp;L&amp;""Arial,Bold""&amp;11Essar Projects Limited
EOL Refinery Project&amp;C&amp;""Arial,Bold""&amp;14TOTAL REFINERY PROJECT
REFINERY FACILITIES AND TERMINAL/MARKETING FACILITIES&amp;R&amp;""Arial,Bold""&amp;12Updated as on 17th November, 1997","&amp;L&amp;""Poster Bodoni ATT,Bold""&amp;12Prepared By : EPL (Planning and Cost Control)&amp;R&amp;D, &amp;T",TRUE,FALSE,FALSE,FALSE,1,#N/A,1,1,#DIV/0!,"=R1:R5","Rwvu.A.","Cwvu.A.",FALSE,FALSE,FALSE,8,65532,65532,FALSE,FALSE,TRUE,TRUE,TRUE}</definedName>
    <definedName name="wvu.cash." localSheetId="5" hidden="1">{TRUE,TRUE,-1.25,-15.5,456.75,279.75,FALSE,FALSE,TRUE,TRUE,0,1,18,1,199,6,3,4,TRUE,TRUE,3,TRUE,1,TRUE,100,"Swvu.cash.","ACwvu.cash.",1,FALSE,FALSE,0.511811023622047,0.511811023622047,0.511811023622047,0.511811023622047,1,"","",FALSE,FALSE,FALSE,FALSE,1,#N/A,1,1,#DIV/0!,FALSE,"Rwvu.cash.",#N/A,FALSE,FALSE}</definedName>
    <definedName name="wvu.cash." hidden="1">{TRUE,TRUE,-1.25,-15.5,456.75,279.75,FALSE,FALSE,TRUE,TRUE,0,1,18,1,199,6,3,4,TRUE,TRUE,3,TRUE,1,TRUE,100,"Swvu.cash.","ACwvu.cash.",1,FALSE,FALSE,0.511811023622047,0.511811023622047,0.511811023622047,0.511811023622047,1,"","",FALSE,FALSE,FALSE,FALSE,1,#N/A,1,1,#DIV/0!,FALSE,"Rwvu.cash.",#N/A,FALSE,FALSE}</definedName>
    <definedName name="wvu.inputs._.raw._.data.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profits." localSheetId="5" hidden="1">{TRUE,TRUE,-1.25,-15.5,456.75,279.75,FALSE,FALSE,TRUE,TRUE,0,1,21,1,127,6,3,4,TRUE,TRUE,3,TRUE,1,TRUE,100,"Swvu.profits.","ACwvu.profits.",1,FALSE,FALSE,0.511811023622047,0.511811023622047,0.511811023622047,0.511811023622047,1,"","",FALSE,FALSE,FALSE,FALSE,1,#N/A,1,1,#DIV/0!,FALSE,"Rwvu.profits.",#N/A,FALSE,FALSE}</definedName>
    <definedName name="wvu.profits." hidden="1">{TRUE,TRUE,-1.25,-15.5,456.75,279.75,FALSE,FALSE,TRUE,TRUE,0,1,21,1,127,6,3,4,TRUE,TRUE,3,TRUE,1,TRUE,100,"Swvu.profits.","ACwvu.profits.",1,FALSE,FALSE,0.511811023622047,0.511811023622047,0.511811023622047,0.511811023622047,1,"","",FALSE,FALSE,FALSE,FALSE,1,#N/A,1,1,#DIV/0!,FALSE,"Rwvu.profits.",#N/A,FALSE,FALSE}</definedName>
    <definedName name="wvu.summary1.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turnover." localSheetId="5" hidden="1">{TRUE,TRUE,-1.25,-15.5,456.75,279.75,FALSE,FALSE,TRUE,TRUE,0,1,8,1,4,6,3,4,TRUE,TRUE,3,TRUE,1,TRUE,100,"Swvu.turnover.","ACwvu.turnover.",1,FALSE,FALSE,0.511811023622047,0.511811023622047,0.511811023622047,0.511811023622047,1,"","",FALSE,FALSE,FALSE,FALSE,1,#N/A,1,1,#DIV/0!,FALSE,"Rwvu.turnover.",#N/A,FALSE,FALSE}</definedName>
    <definedName name="wvu.turnover." hidden="1">{TRUE,TRUE,-1.25,-15.5,456.75,279.75,FALSE,FALSE,TRUE,TRUE,0,1,8,1,4,6,3,4,TRUE,TRUE,3,TRUE,1,TRUE,100,"Swvu.turnover.","ACwvu.turnover.",1,FALSE,FALSE,0.511811023622047,0.511811023622047,0.511811023622047,0.511811023622047,1,"","",FALSE,FALSE,FALSE,FALSE,1,#N/A,1,1,#DIV/0!,FALSE,"Rwvu.turnover.",#N/A,FALSE,FALSE}</definedName>
    <definedName name="WW" localSheetId="5" hidden="1">{"letter",#N/A,FALSE,"Letter";"amort",#N/A,FALSE,"Amort"}</definedName>
    <definedName name="WW" hidden="1">{"letter",#N/A,FALSE,"Letter";"amort",#N/A,FALSE,"Amort"}</definedName>
    <definedName name="wwr" localSheetId="5" hidden="1">{"Drawing&amp;Homo.result",#N/A,FALSE,"Greco Hom. and BOM"}</definedName>
    <definedName name="wwr" hidden="1">{"Drawing&amp;Homo.result",#N/A,FALSE,"Greco Hom. and BOM"}</definedName>
    <definedName name="www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ww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wwwww" localSheetId="5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wwww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x" localSheetId="5" hidden="1">{#N/A,#N/A,FALSE,"Pharm";#N/A,#N/A,FALSE,"WWCM"}</definedName>
    <definedName name="wx" hidden="1">{#N/A,#N/A,FALSE,"Pharm";#N/A,#N/A,FALSE,"WWCM"}</definedName>
    <definedName name="xa" localSheetId="5" hidden="1">{#N/A,#N/A,FALSE,"Aging Summary";#N/A,#N/A,FALSE,"Ratio Analysis";#N/A,#N/A,FALSE,"Test 120 Day Accts";#N/A,#N/A,FALSE,"Tickmarks"}</definedName>
    <definedName name="xa" hidden="1">{#N/A,#N/A,FALSE,"Aging Summary";#N/A,#N/A,FALSE,"Ratio Analysis";#N/A,#N/A,FALSE,"Test 120 Day Accts";#N/A,#N/A,FALSE,"Tickmarks"}</definedName>
    <definedName name="xcft" localSheetId="5" hidden="1">{#N/A,#N/A,FALSE,"PGW"}</definedName>
    <definedName name="xcft" hidden="1">{#N/A,#N/A,FALSE,"PGW"}</definedName>
    <definedName name="xcv" localSheetId="5" hidden="1">{#N/A,#N/A,FALSE,"Pharm";#N/A,#N/A,FALSE,"WWCM"}</definedName>
    <definedName name="xcv" hidden="1">{#N/A,#N/A,FALSE,"Pharm";#N/A,#N/A,FALSE,"WWCM"}</definedName>
    <definedName name="XCVBN" localSheetId="5" hidden="1">{#N/A,#N/A,FALSE,"Tabl. G1";#N/A,#N/A,FALSE,"Tabl. G2"}</definedName>
    <definedName name="XCVBN" hidden="1">{#N/A,#N/A,FALSE,"Tabl. G1";#N/A,#N/A,FALSE,"Tabl. G2"}</definedName>
    <definedName name="xcvg" localSheetId="5" hidden="1">{#N/A,#N/A,FALSE,"SUMMARY";#N/A,#N/A,FALSE,"SUMMARY"}</definedName>
    <definedName name="xcvg" hidden="1">{#N/A,#N/A,FALSE,"SUMMARY";#N/A,#N/A,FALSE,"SUMMARY"}</definedName>
    <definedName name="xdft" localSheetId="5" hidden="1">{#N/A,#N/A,FALSE,"ISBL"}</definedName>
    <definedName name="xdft" hidden="1">{#N/A,#N/A,FALSE,"ISBL"}</definedName>
    <definedName name="xdrt" localSheetId="5" hidden="1">{#N/A,#N/A,FALSE,"Aging Summary";#N/A,#N/A,FALSE,"Ratio Analysis";#N/A,#N/A,FALSE,"Test 120 Day Accts";#N/A,#N/A,FALSE,"Tickmarks"}</definedName>
    <definedName name="xdrt" hidden="1">{#N/A,#N/A,FALSE,"Aging Summary";#N/A,#N/A,FALSE,"Ratio Analysis";#N/A,#N/A,FALSE,"Test 120 Day Accts";#N/A,#N/A,FALSE,"Tickmarks"}</definedName>
    <definedName name="XFDG" localSheetId="5" hidden="1">{TRUE,TRUE,-1.25,-15.5,456.75,279.75,FALSE,FALSE,TRUE,TRUE,0,1,18,1,199,6,3,4,TRUE,TRUE,3,TRUE,1,TRUE,100,"Swvu.cash.","ACwvu.cash.",1,FALSE,FALSE,0.511811023622047,0.511811023622047,0.511811023622047,0.511811023622047,1,"","",FALSE,FALSE,FALSE,FALSE,1,#N/A,1,1,#DIV/0!,FALSE,"Rwvu.cash.",#N/A,FALSE,FALSE}</definedName>
    <definedName name="XFDG" hidden="1">{TRUE,TRUE,-1.25,-15.5,456.75,279.75,FALSE,FALSE,TRUE,TRUE,0,1,18,1,199,6,3,4,TRUE,TRUE,3,TRUE,1,TRUE,100,"Swvu.cash.","ACwvu.cash.",1,FALSE,FALSE,0.511811023622047,0.511811023622047,0.511811023622047,0.511811023622047,1,"","",FALSE,FALSE,FALSE,FALSE,1,#N/A,1,1,#DIV/0!,FALSE,"Rwvu.cash.",#N/A,FALSE,FALSE}</definedName>
    <definedName name="XLOPTvec">"4 15 1 125 1 0 1 1 1 1 1 1 0 0 1 0 0 0 0 0"</definedName>
    <definedName name="xm" localSheetId="5">{"'Changes Log'!$A$1:$F$25"}</definedName>
    <definedName name="xm">{"'Changes Log'!$A$1:$F$25"}</definedName>
    <definedName name="xratio">OFFSET(#REF!,,1)</definedName>
    <definedName name="xray">OFFSET(#REF!,,1)</definedName>
    <definedName name="XREF_COLUMN_1" hidden="1">#REF!</definedName>
    <definedName name="XREF_COLUMN_2" hidden="1">#REF!</definedName>
    <definedName name="XRefColumnsCount" hidden="1">1</definedName>
    <definedName name="XRefColumnsCount_1" hidden="1">4</definedName>
    <definedName name="XRefCopy1" hidden="1">#REF!</definedName>
    <definedName name="XRefCopy13" hidden="1">#REF!</definedName>
    <definedName name="XRefCopy13Row" hidden="1">#REF!</definedName>
    <definedName name="XRefCopy14" hidden="1">#REF!</definedName>
    <definedName name="XRefCopy14Row" hidden="1">#REF!</definedName>
    <definedName name="XRefCopy15Row" hidden="1">#REF!</definedName>
    <definedName name="XRefCopy2" hidden="1">#REF!</definedName>
    <definedName name="XRefCopy3" hidden="1">#REF!</definedName>
    <definedName name="XRefCopy4" hidden="1">#REF!</definedName>
    <definedName name="XRefCopyRangeCount" hidden="1">2</definedName>
    <definedName name="XRefCopyRangeCount_1" hidden="1">6</definedName>
    <definedName name="XRefPaste1" hidden="1">#REF!</definedName>
    <definedName name="XRefPaste12Row" hidden="1">#REF!</definedName>
    <definedName name="XRefPaste13Row" hidden="1">#REF!</definedName>
    <definedName name="XRefPaste14Row" hidden="1">#REF!</definedName>
    <definedName name="XRefPaste2" hidden="1">#REF!</definedName>
    <definedName name="XRefPaste3" hidden="1">#REF!</definedName>
    <definedName name="XRefPaste4" hidden="1">#REF!</definedName>
    <definedName name="XRefPaste5" hidden="1">#REF!</definedName>
    <definedName name="XRefPaste6" hidden="1">#REF!</definedName>
    <definedName name="XRefPaste7" hidden="1">#REF!</definedName>
    <definedName name="XRefPaste7Row" hidden="1">#REF!</definedName>
    <definedName name="XRefPaste8" hidden="1">#REF!</definedName>
    <definedName name="XRefPaste8Row" hidden="1">#REF!</definedName>
    <definedName name="XRefPasteRangeCount" hidden="1">1</definedName>
    <definedName name="XRefPasteRangeCount_1" hidden="1">2</definedName>
    <definedName name="XRefPasteRangeCount_1_1" hidden="1">8</definedName>
    <definedName name="xrt" localSheetId="5" hidden="1">{#N/A,#N/A,FALSE,"OSBL"}</definedName>
    <definedName name="xrt" hidden="1">{#N/A,#N/A,FALSE,"OSBL"}</definedName>
    <definedName name="xsm" localSheetId="5">{"'Changes Log'!$A$1:$F$25"}</definedName>
    <definedName name="xsm">{"'Changes Log'!$A$1:$F$25"}</definedName>
    <definedName name="xsxa" localSheetId="5" hidden="1">{"'Sheet1'!$A$4386:$N$4591"}</definedName>
    <definedName name="xsxa" hidden="1">{"'Sheet1'!$A$4386:$N$4591"}</definedName>
    <definedName name="xt" localSheetId="5" hidden="1">{#N/A,#N/A,FALSE,"PGW"}</definedName>
    <definedName name="xt" hidden="1">{#N/A,#N/A,FALSE,"PGW"}</definedName>
    <definedName name="xx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xx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xx_1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xx_1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xx_2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xx_2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xx_3" localSheetId="5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xx_3" hidden="1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xxx" localSheetId="5" hidden="1">{#N/A,#N/A,FALSE,"Tabl. H1";#N/A,#N/A,FALSE,"Tabl. H2"}</definedName>
    <definedName name="xxx" hidden="1">{#N/A,#N/A,FALSE,"Tabl. H1";#N/A,#N/A,FALSE,"Tabl. H2"}</definedName>
    <definedName name="xxx_1" localSheetId="5" hidden="1">{#N/A,#N/A,FALSE,"Rig Payroll Register"}</definedName>
    <definedName name="xxx_1" hidden="1">{#N/A,#N/A,FALSE,"Rig Payroll Register"}</definedName>
    <definedName name="xxx_2" localSheetId="5" hidden="1">{#N/A,#N/A,FALSE,"Rig Payroll Register"}</definedName>
    <definedName name="xxx_2" hidden="1">{#N/A,#N/A,FALSE,"Rig Payroll Register"}</definedName>
    <definedName name="xxx_3" localSheetId="5" hidden="1">{#N/A,#N/A,FALSE,"Rig Payroll Register"}</definedName>
    <definedName name="xxx_3" hidden="1">{#N/A,#N/A,FALSE,"Rig Payroll Register"}</definedName>
    <definedName name="xxx2" localSheetId="5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xxx2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xxx6" localSheetId="5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xxx6">{#N/A,#N/A,FALSE,"cash &amp; bk-smry";#N/A,#N/A,FALSE,"Bank -acc";#N/A,#N/A,FALSE,"Reco-bkbal";#N/A,#N/A,FALSE,"Fixed-dep";#N/A,#N/A,FALSE,"Bank-trf";#N/A,#N/A,FALSE,"Margin money";#N/A,#N/A,FALSE,"Dbtrs-sumry";#N/A,#N/A,FALSE,"sales summary";#N/A,#N/A,FALSE,"Dbtrs-ageing";#N/A,#N/A,FALSE,"subs-coll";#N/A,#N/A,FALSE,"Dbtrs-c'bility";#N/A,#N/A,FALSE,"Dbtrs-confirms";#N/A,#N/A,FALSE,"for_curr_debt";#N/A,#N/A,FALSE,"Credit notes";#N/A,#N/A,FALSE,"invsum";#N/A,#N/A,FALSE,"inven-break";#N/A,#N/A,FALSE,"valuation";#N/A,#N/A,FALSE,"inv-cut off"}</definedName>
    <definedName name="xxxCLabel1.1.Prompt">0</definedName>
    <definedName name="xxxCLabel1.2.Prompt">0</definedName>
    <definedName name="xxxCLabel1.3.Prompt">0</definedName>
    <definedName name="xxxCLabel1.4.Prompt">0</definedName>
    <definedName name="xxxCLabel1.5.Prompt">0</definedName>
    <definedName name="xxxCLabel2.1.Prompt">0</definedName>
    <definedName name="xxxCLabel2.2.Prompt">0</definedName>
    <definedName name="xxxCLabel2.3.Prompt">0</definedName>
    <definedName name="xxxCLabel2.4.Prompt">0</definedName>
    <definedName name="xxxCLabel2.5.Prompt">0</definedName>
    <definedName name="xxxCLabel3.1.Prompt">0</definedName>
    <definedName name="xxxCLabel3.2.Prompt">0</definedName>
    <definedName name="xxxCLabel3.3.Prompt">0</definedName>
    <definedName name="xxxCLabel3.4.Prompt">0</definedName>
    <definedName name="xxxCLabel3.5.Prompt">0</definedName>
    <definedName name="xxxCLabel4.1.Prompt">0</definedName>
    <definedName name="xxxCLabel4.2.Prompt">0</definedName>
    <definedName name="xxxCLabel4.3.Prompt">0</definedName>
    <definedName name="xxxCLabel4.4.Prompt">0</definedName>
    <definedName name="xxxCLabel4.5.Prompt">0</definedName>
    <definedName name="xxxCLabel5.1.Prompt">0</definedName>
    <definedName name="xxxCLabel5.2.Prompt">0</definedName>
    <definedName name="xxxCLabel5.3.Prompt">0</definedName>
    <definedName name="xxxCLabel5.4.Prompt">0</definedName>
    <definedName name="xxxCLabel5.5.Prompt">0</definedName>
    <definedName name="xxxCLabel6.1.Prompt">0</definedName>
    <definedName name="xxxCLabel6.2.Prompt">0</definedName>
    <definedName name="xxxCLabel6.3.Prompt">0</definedName>
    <definedName name="xxxCLabel6.4.Prompt">0</definedName>
    <definedName name="xxxCLabel6.5.Prompt">0</definedName>
    <definedName name="xxxColHeader1bx">0</definedName>
    <definedName name="xxxColHeader1by">11</definedName>
    <definedName name="xxxColHeader1ex">0</definedName>
    <definedName name="xxxColHeader1ey">11</definedName>
    <definedName name="xxxColHeader2bx">0</definedName>
    <definedName name="xxxColHeader2by">169</definedName>
    <definedName name="xxxColHeader2ex">0</definedName>
    <definedName name="xxxColHeader2ey">169</definedName>
    <definedName name="xxxColHeader3bx">0</definedName>
    <definedName name="xxxColHeader3by">293</definedName>
    <definedName name="xxxColHeader3ex">0</definedName>
    <definedName name="xxxColHeader3ey">293</definedName>
    <definedName name="xxxColHeader4bx">0</definedName>
    <definedName name="xxxColHeader4by">253</definedName>
    <definedName name="xxxColHeader4ex">0</definedName>
    <definedName name="xxxColHeader4ey">253</definedName>
    <definedName name="xxxColHeader5bx">0</definedName>
    <definedName name="xxxColHeader5by">125</definedName>
    <definedName name="xxxColHeader5ex">0</definedName>
    <definedName name="xxxColHeader5ey">125</definedName>
    <definedName name="xxxColHeader6bx">0</definedName>
    <definedName name="xxxColHeader6by">67</definedName>
    <definedName name="xxxColHeader6ex">0</definedName>
    <definedName name="xxxColHeader6ey">67</definedName>
    <definedName name="xxxColLabels1bx">1</definedName>
    <definedName name="xxxColLabels1by">11</definedName>
    <definedName name="xxxColLabels1ex">5</definedName>
    <definedName name="xxxColLabels1ey">11</definedName>
    <definedName name="xxxColLabels2bx">1</definedName>
    <definedName name="xxxColLabels2by">169</definedName>
    <definedName name="xxxColLabels2ex">5</definedName>
    <definedName name="xxxColLabels2ey">169</definedName>
    <definedName name="xxxColLabels3bx">1</definedName>
    <definedName name="xxxColLabels3by">293</definedName>
    <definedName name="xxxColLabels3ex">5</definedName>
    <definedName name="xxxColLabels3ey">293</definedName>
    <definedName name="xxxColLabels4bx">1</definedName>
    <definedName name="xxxColLabels4by">253</definedName>
    <definedName name="xxxColLabels4ex">5</definedName>
    <definedName name="xxxColLabels4ey">253</definedName>
    <definedName name="xxxColLabels5bx">1</definedName>
    <definedName name="xxxColLabels5by">125</definedName>
    <definedName name="xxxColLabels5ex">5</definedName>
    <definedName name="xxxColLabels5ey">125</definedName>
    <definedName name="xxxColLabels6bx">1</definedName>
    <definedName name="xxxColLabels6by">67</definedName>
    <definedName name="xxxColLabels6ex">5</definedName>
    <definedName name="xxxColLabels6ey">67</definedName>
    <definedName name="xxxCommon1DimValue1.1">"'1001"</definedName>
    <definedName name="xxxCommon1DimValue1.2">"Balance Sheet"</definedName>
    <definedName name="xxxCommon1DimValue2.1">"E"</definedName>
    <definedName name="xxxCommon1DimValue2.2">"Expected Plan"</definedName>
    <definedName name="xxxCommon1DimValue3.1">"'3100"</definedName>
    <definedName name="xxxCommon1DimValue3.2">"ENB INTERNATIONAL"</definedName>
    <definedName name="xxxCommon1DimValue4.1">"Year-to-Date"</definedName>
    <definedName name="xxxCommon1DimValue4.2">"Year to date P&amp;L Accumulation"</definedName>
    <definedName name="xxxCommon1DimValue5.1">"'2000"</definedName>
    <definedName name="xxxCommon1DimValue5.2">2000</definedName>
    <definedName name="xxxCommon1DimValue6.1">"'0000"</definedName>
    <definedName name="xxxCommon1DimValue6.2">"Total"</definedName>
    <definedName name="xxxCommon1DimValue7.1">"Local"</definedName>
    <definedName name="xxxCommon1DimValue7.2">"Local Currency"</definedName>
    <definedName name="xxxCommon1DimValue8.1">"Net-of-Adjustments"</definedName>
    <definedName name="xxxCommon1DimValue8.2">"Net-of-Adjustments Datatype"</definedName>
    <definedName name="xxxCommon2DimValue1.1">"'1004"</definedName>
    <definedName name="xxxCommon2DimValue1.2">"Intercompany Debt and Interest"</definedName>
    <definedName name="xxxCommon2DimValue2.1">"E"</definedName>
    <definedName name="xxxCommon2DimValue2.2">"Expected Plan"</definedName>
    <definedName name="xxxCommon2DimValue3.1">"'3100"</definedName>
    <definedName name="xxxCommon2DimValue3.2">"ENB INTERNATIONAL"</definedName>
    <definedName name="xxxCommon2DimValue4.1">"Year-to-Date"</definedName>
    <definedName name="xxxCommon2DimValue4.2">"Year to date P&amp;L Accumulation"</definedName>
    <definedName name="xxxCommon2DimValue5.1">"'2000"</definedName>
    <definedName name="xxxCommon2DimValue5.2">2000</definedName>
    <definedName name="xxxCommon2DimValue6.1">"'0000"</definedName>
    <definedName name="xxxCommon2DimValue6.2">"Total"</definedName>
    <definedName name="xxxCommon2DimValue7.1">"Local"</definedName>
    <definedName name="xxxCommon2DimValue7.2">"Local Currency"</definedName>
    <definedName name="xxxCommon2DimValue8.1">"Net-of-Adjustments"</definedName>
    <definedName name="xxxCommon2DimValue8.2">"Net-of-Adjustments Datatype"</definedName>
    <definedName name="xxxCommon3DimValue1.1">"'1006"</definedName>
    <definedName name="xxxCommon3DimValue1.2">"Statistical and Regulatory Information"</definedName>
    <definedName name="xxxCommon3DimValue2.1">"E"</definedName>
    <definedName name="xxxCommon3DimValue2.2">"Expected Plan"</definedName>
    <definedName name="xxxCommon3DimValue3.1">"'3100"</definedName>
    <definedName name="xxxCommon3DimValue3.2">"ENB INTERNATIONAL"</definedName>
    <definedName name="xxxCommon3DimValue4.1">"Year-to-Date"</definedName>
    <definedName name="xxxCommon3DimValue4.2">"Year to date P&amp;L Accumulation"</definedName>
    <definedName name="xxxCommon3DimValue5.1">"'2000"</definedName>
    <definedName name="xxxCommon3DimValue5.2">2000</definedName>
    <definedName name="xxxCommon3DimValue6.1">"'0000"</definedName>
    <definedName name="xxxCommon3DimValue6.2">"Total"</definedName>
    <definedName name="xxxCommon3DimValue7.1">"Local"</definedName>
    <definedName name="xxxCommon3DimValue7.2">"Local Currency"</definedName>
    <definedName name="xxxCommon3DimValue8.1">"Net-of-Adjustments"</definedName>
    <definedName name="xxxCommon3DimValue8.2">"Net-of-Adjustments Datatype"</definedName>
    <definedName name="xxxCommon4DimValue1.1">"'1005"</definedName>
    <definedName name="xxxCommon4DimValue1.2">"Income Tax Data"</definedName>
    <definedName name="xxxCommon4DimValue2.1">"E"</definedName>
    <definedName name="xxxCommon4DimValue2.2">"Expected Plan"</definedName>
    <definedName name="xxxCommon4DimValue3.1">"'3100"</definedName>
    <definedName name="xxxCommon4DimValue3.2">"ENB INTERNATIONAL"</definedName>
    <definedName name="xxxCommon4DimValue4.1">"Year-to-Date"</definedName>
    <definedName name="xxxCommon4DimValue4.2">"Year to date P&amp;L Accumulation"</definedName>
    <definedName name="xxxCommon4DimValue5.1">"'2000"</definedName>
    <definedName name="xxxCommon4DimValue5.2">2000</definedName>
    <definedName name="xxxCommon4DimValue6.1">"'0000"</definedName>
    <definedName name="xxxCommon4DimValue6.2">"Total"</definedName>
    <definedName name="xxxCommon4DimValue7.1">"Local"</definedName>
    <definedName name="xxxCommon4DimValue7.2">"Local Currency"</definedName>
    <definedName name="xxxCommon4DimValue8.1">"Net-of-Adjustments"</definedName>
    <definedName name="xxxCommon4DimValue8.2">"Net-of-Adjustments Datatype"</definedName>
    <definedName name="xxxCommon5DimValue1.1">"'1003"</definedName>
    <definedName name="xxxCommon5DimValue1.2">"Cash Flow"</definedName>
    <definedName name="xxxCommon5DimValue2.1">"E"</definedName>
    <definedName name="xxxCommon5DimValue2.2">"Expected Plan"</definedName>
    <definedName name="xxxCommon5DimValue3.1">"'3100"</definedName>
    <definedName name="xxxCommon5DimValue3.2">"ENB INTERNATIONAL"</definedName>
    <definedName name="xxxCommon5DimValue4.1">"Year-to-Date"</definedName>
    <definedName name="xxxCommon5DimValue4.2">"Year to date P&amp;L Accumulation"</definedName>
    <definedName name="xxxCommon5DimValue5.1">"'2000"</definedName>
    <definedName name="xxxCommon5DimValue5.2">2000</definedName>
    <definedName name="xxxCommon5DimValue6.1">"'0000"</definedName>
    <definedName name="xxxCommon5DimValue6.2">"Total"</definedName>
    <definedName name="xxxCommon5DimValue7.1">"Local"</definedName>
    <definedName name="xxxCommon5DimValue7.2">"Local Currency"</definedName>
    <definedName name="xxxCommon5DimValue8.1">"Net-of-Adjustments"</definedName>
    <definedName name="xxxCommon5DimValue8.2">"Net-of-Adjustments Datatype"</definedName>
    <definedName name="xxxCommon6DimValue1.1">"'1002"</definedName>
    <definedName name="xxxCommon6DimValue1.2">"Earnings"</definedName>
    <definedName name="xxxCommon6DimValue2.1">"E"</definedName>
    <definedName name="xxxCommon6DimValue2.2">"Expected Plan"</definedName>
    <definedName name="xxxCommon6DimValue3.1">"'3100"</definedName>
    <definedName name="xxxCommon6DimValue3.2">"ENB INTERNATIONAL"</definedName>
    <definedName name="xxxCommon6DimValue4.1">"Year-to-Date"</definedName>
    <definedName name="xxxCommon6DimValue4.2">"Year to date P&amp;L Accumulation"</definedName>
    <definedName name="xxxCommon6DimValue5.1">"'2000"</definedName>
    <definedName name="xxxCommon6DimValue5.2">2000</definedName>
    <definedName name="xxxCommon6DimValue6.1">"'0000"</definedName>
    <definedName name="xxxCommon6DimValue6.2">"Total"</definedName>
    <definedName name="xxxCommon6DimValue7.1">"Local"</definedName>
    <definedName name="xxxCommon6DimValue7.2">"Local Currency"</definedName>
    <definedName name="xxxCommon6DimValue8.1">"Net-of-Adjustments"</definedName>
    <definedName name="xxxCommon6DimValue8.2">"Net-of-Adjustments Datatype"</definedName>
    <definedName name="xxxCommonArea1bx">0</definedName>
    <definedName name="xxxCommonArea1by">2</definedName>
    <definedName name="xxxCommonArea1ex">2</definedName>
    <definedName name="xxxCommonArea1ey">9</definedName>
    <definedName name="xxxCommonArea2bx">0</definedName>
    <definedName name="xxxCommonArea2by">160</definedName>
    <definedName name="xxxCommonArea2ex">2</definedName>
    <definedName name="xxxCommonArea2ey">167</definedName>
    <definedName name="xxxCommonArea3bx">0</definedName>
    <definedName name="xxxCommonArea3by">284</definedName>
    <definedName name="xxxCommonArea3ex">2</definedName>
    <definedName name="xxxCommonArea3ey">291</definedName>
    <definedName name="xxxCommonArea4bx">0</definedName>
    <definedName name="xxxCommonArea4by">244</definedName>
    <definedName name="xxxCommonArea4ex">2</definedName>
    <definedName name="xxxCommonArea4ey">251</definedName>
    <definedName name="xxxCommonArea5bx">0</definedName>
    <definedName name="xxxCommonArea5by">116</definedName>
    <definedName name="xxxCommonArea5ex">2</definedName>
    <definedName name="xxxCommonArea5ey">123</definedName>
    <definedName name="xxxCommonArea6bx">0</definedName>
    <definedName name="xxxCommonArea6by">58</definedName>
    <definedName name="xxxCommonArea6ex">2</definedName>
    <definedName name="xxxCommonArea6ey">65</definedName>
    <definedName name="xxxConstR103C2">0</definedName>
    <definedName name="xxxConstR103C3">0</definedName>
    <definedName name="xxxConstR103C4">0</definedName>
    <definedName name="xxxConstR103C5">0</definedName>
    <definedName name="xxxConstR103C6">0</definedName>
    <definedName name="xxxConstR266C2">0</definedName>
    <definedName name="xxxConstR266C3">0</definedName>
    <definedName name="xxxConstR266C4">0</definedName>
    <definedName name="xxxConstR266C5">0</definedName>
    <definedName name="xxxConstR266C6">0</definedName>
    <definedName name="xxxConstR82C2">0</definedName>
    <definedName name="xxxConstR82C3">0</definedName>
    <definedName name="xxxConstR82C4">0</definedName>
    <definedName name="xxxConstR82C5">0</definedName>
    <definedName name="xxxConstR82C6">0</definedName>
    <definedName name="xxxDataBlock1bx">1</definedName>
    <definedName name="xxxDataBlock1by">15</definedName>
    <definedName name="xxxDataBlock1ex">5</definedName>
    <definedName name="xxxDataBlock1ey">52</definedName>
    <definedName name="xxxDataBlock2bx">1</definedName>
    <definedName name="xxxDataBlock2by">173</definedName>
    <definedName name="xxxDataBlock2ex">5</definedName>
    <definedName name="xxxDataBlock2ey">238</definedName>
    <definedName name="xxxDataBlock3bx">1</definedName>
    <definedName name="xxxDataBlock3by">297</definedName>
    <definedName name="xxxDataBlock3ex">5</definedName>
    <definedName name="xxxDataBlock3ey">364</definedName>
    <definedName name="xxxDataBlock4bx">1</definedName>
    <definedName name="xxxDataBlock4by">257</definedName>
    <definedName name="xxxDataBlock4ex">5</definedName>
    <definedName name="xxxDataBlock4ey">278</definedName>
    <definedName name="xxxDataBlock5bx">1</definedName>
    <definedName name="xxxDataBlock5by">129</definedName>
    <definedName name="xxxDataBlock5ex">5</definedName>
    <definedName name="xxxDataBlock5ey">154</definedName>
    <definedName name="xxxDataBlock6bx">1</definedName>
    <definedName name="xxxDataBlock6by">71</definedName>
    <definedName name="xxxDataBlock6ex">5</definedName>
    <definedName name="xxxDataBlock6ey">106</definedName>
    <definedName name="xxxDownfootCols1Count">0</definedName>
    <definedName name="xxxDownfootCols2Count">0</definedName>
    <definedName name="xxxDownfootCols3Count">0</definedName>
    <definedName name="xxxDownfootCols4Count">0</definedName>
    <definedName name="xxxDownfootCols5Count">0</definedName>
    <definedName name="xxxDownfootCols6Count">0</definedName>
    <definedName name="xxxDownfootRows1Count">6</definedName>
    <definedName name="xxxDownfootRows1Number0">19</definedName>
    <definedName name="xxxDownfootRows1Number1">27</definedName>
    <definedName name="xxxDownfootRows1Number2">28</definedName>
    <definedName name="xxxDownfootRows1Number3">33</definedName>
    <definedName name="xxxDownfootRows1Number4">39</definedName>
    <definedName name="xxxDownfootRows1Number5">43</definedName>
    <definedName name="xxxDownfootRows2Count">2</definedName>
    <definedName name="xxxDownfootRows2Number0">205</definedName>
    <definedName name="xxxDownfootRows2Number1">238</definedName>
    <definedName name="xxxDownfootRows2Number2">269</definedName>
    <definedName name="xxxDownfootRows2Number3">279</definedName>
    <definedName name="xxxDownfootRows2Number4">294</definedName>
    <definedName name="xxxDownfootRows2Number5">295</definedName>
    <definedName name="xxxDownfootRows2Number6">299</definedName>
    <definedName name="xxxDownfootRows3Count">4</definedName>
    <definedName name="xxxDownfootRows3Number0">301</definedName>
    <definedName name="xxxDownfootRows3Number1">309</definedName>
    <definedName name="xxxDownfootRows3Number2">328</definedName>
    <definedName name="xxxDownfootRows3Number3">338</definedName>
    <definedName name="xxxDownfootRows4Count">2</definedName>
    <definedName name="xxxDownfootRows4Number0">265</definedName>
    <definedName name="xxxDownfootRows4Number1">278</definedName>
    <definedName name="xxxDownfootRows5Count">0</definedName>
    <definedName name="xxxDownfootRows5Number0">19</definedName>
    <definedName name="xxxDownfootRows5Number1">27</definedName>
    <definedName name="xxxDownfootRows5Number2">28</definedName>
    <definedName name="xxxDownfootRows5Number3">33</definedName>
    <definedName name="xxxDownfootRows5Number4">39</definedName>
    <definedName name="xxxDownfootRows5Number5">43</definedName>
    <definedName name="xxxDownfootRows6Count">5</definedName>
    <definedName name="xxxDownfootRows6Number0">81</definedName>
    <definedName name="xxxDownfootRows6Number1">95</definedName>
    <definedName name="xxxDownfootRows6Number2">101</definedName>
    <definedName name="xxxDownfootRows6Number3">102</definedName>
    <definedName name="xxxDownfootRows6Number4">105</definedName>
    <definedName name="xxxDownfootRows6Number5">100</definedName>
    <definedName name="xxxDownfootRows6Number6">107</definedName>
    <definedName name="xxxDownfootRows6Number7">108</definedName>
    <definedName name="xxxDownfootRows6Number8">111</definedName>
    <definedName name="xxxEntireArea1bx">0</definedName>
    <definedName name="xxxEntireArea1by">2</definedName>
    <definedName name="xxxEntireArea1ex">5</definedName>
    <definedName name="xxxEntireArea1ey">52</definedName>
    <definedName name="xxxEntireArea2bx">0</definedName>
    <definedName name="xxxEntireArea2by">160</definedName>
    <definedName name="xxxEntireArea2ex">5</definedName>
    <definedName name="xxxEntireArea2ey">238</definedName>
    <definedName name="xxxEntireArea3bx">0</definedName>
    <definedName name="xxxEntireArea3by">284</definedName>
    <definedName name="xxxEntireArea3ex">5</definedName>
    <definedName name="xxxEntireArea3ey">364</definedName>
    <definedName name="xxxEntireArea4bx">0</definedName>
    <definedName name="xxxEntireArea4by">244</definedName>
    <definedName name="xxxEntireArea4ex">5</definedName>
    <definedName name="xxxEntireArea4ey">278</definedName>
    <definedName name="xxxEntireArea5bx">0</definedName>
    <definedName name="xxxEntireArea5by">116</definedName>
    <definedName name="xxxEntireArea5ex">5</definedName>
    <definedName name="xxxEntireArea5ey">154</definedName>
    <definedName name="xxxEntireArea6bx">0</definedName>
    <definedName name="xxxEntireArea6by">58</definedName>
    <definedName name="xxxEntireArea6ex">5</definedName>
    <definedName name="xxxEntireArea6ey">106</definedName>
    <definedName name="xxxGNVFileName">"2000MOD.GNV"</definedName>
    <definedName name="xxxGNVStamp">950803395</definedName>
    <definedName name="xxxHeaderCols1Count">0</definedName>
    <definedName name="xxxHeaderCols2Count">0</definedName>
    <definedName name="xxxHeaderCols3Count">0</definedName>
    <definedName name="xxxHeaderCols4Count">0</definedName>
    <definedName name="xxxHeaderCols5Count">0</definedName>
    <definedName name="xxxHeaderCols6Count">0</definedName>
    <definedName name="xxxHeaderRows1Count">5</definedName>
    <definedName name="xxxHeaderRows1Number0">15</definedName>
    <definedName name="xxxHeaderRows1Number1">24</definedName>
    <definedName name="xxxHeaderRows1Number2">29</definedName>
    <definedName name="xxxHeaderRows1Number3">35</definedName>
    <definedName name="xxxHeaderRows1Number4">44</definedName>
    <definedName name="xxxHeaderRows1Over0">0</definedName>
    <definedName name="xxxHeaderRows1Over1">0</definedName>
    <definedName name="xxxHeaderRows1Over2">0</definedName>
    <definedName name="xxxHeaderRows1Over3">0</definedName>
    <definedName name="xxxHeaderRows1Over4">0</definedName>
    <definedName name="xxxHeaderRows1Submit0">1</definedName>
    <definedName name="xxxHeaderRows1Submit1">1</definedName>
    <definedName name="xxxHeaderRows1Submit2">1</definedName>
    <definedName name="xxxHeaderRows1Submit3">1</definedName>
    <definedName name="xxxHeaderRows1Submit4">1</definedName>
    <definedName name="xxxHeaderRows2Count">2</definedName>
    <definedName name="xxxHeaderRows2Number0">173</definedName>
    <definedName name="xxxHeaderRows2Number1">206</definedName>
    <definedName name="xxxHeaderRows2Number2">262</definedName>
    <definedName name="xxxHeaderRows2Number3">266</definedName>
    <definedName name="xxxHeaderRows2Number4">270</definedName>
    <definedName name="xxxHeaderRows2Number5">280</definedName>
    <definedName name="xxxHeaderRows2Over0">0</definedName>
    <definedName name="xxxHeaderRows2Over1">0</definedName>
    <definedName name="xxxHeaderRows2Over2">0</definedName>
    <definedName name="xxxHeaderRows2Over3">0</definedName>
    <definedName name="xxxHeaderRows2Over4">0</definedName>
    <definedName name="xxxHeaderRows2Over5">0</definedName>
    <definedName name="xxxHeaderRows2Submit0">1</definedName>
    <definedName name="xxxHeaderRows2Submit1">1</definedName>
    <definedName name="xxxHeaderRows2Submit2">1</definedName>
    <definedName name="xxxHeaderRows2Submit3">1</definedName>
    <definedName name="xxxHeaderRows2Submit4">1</definedName>
    <definedName name="xxxHeaderRows2Submit5">1</definedName>
    <definedName name="xxxHeaderRows3Count">15</definedName>
    <definedName name="xxxHeaderRows3Number0">297</definedName>
    <definedName name="xxxHeaderRows3Number1">302</definedName>
    <definedName name="xxxHeaderRows3Number10">340</definedName>
    <definedName name="xxxHeaderRows3Number11">349</definedName>
    <definedName name="xxxHeaderRows3Number12">351</definedName>
    <definedName name="xxxHeaderRows3Number13">358</definedName>
    <definedName name="xxxHeaderRows3Number14">363</definedName>
    <definedName name="xxxHeaderRows3Number2">310</definedName>
    <definedName name="xxxHeaderRows3Number3">317</definedName>
    <definedName name="xxxHeaderRows3Number4">318</definedName>
    <definedName name="xxxHeaderRows3Number5">319</definedName>
    <definedName name="xxxHeaderRows3Number6">320</definedName>
    <definedName name="xxxHeaderRows3Number7">329</definedName>
    <definedName name="xxxHeaderRows3Number8">330</definedName>
    <definedName name="xxxHeaderRows3Number9">339</definedName>
    <definedName name="xxxHeaderRows3Over0">0</definedName>
    <definedName name="xxxHeaderRows3Over1">0</definedName>
    <definedName name="xxxHeaderRows3Over10">0</definedName>
    <definedName name="xxxHeaderRows3Over11">0</definedName>
    <definedName name="xxxHeaderRows3Over12">0</definedName>
    <definedName name="xxxHeaderRows3Over13">0</definedName>
    <definedName name="xxxHeaderRows3Over14">0</definedName>
    <definedName name="xxxHeaderRows3Over2">0</definedName>
    <definedName name="xxxHeaderRows3Over3">0</definedName>
    <definedName name="xxxHeaderRows3Over4">0</definedName>
    <definedName name="xxxHeaderRows3Over5">0</definedName>
    <definedName name="xxxHeaderRows3Over6">0</definedName>
    <definedName name="xxxHeaderRows3Over7">0</definedName>
    <definedName name="xxxHeaderRows3Over8">0</definedName>
    <definedName name="xxxHeaderRows3Over9">0</definedName>
    <definedName name="xxxHeaderRows3Submit0">1</definedName>
    <definedName name="xxxHeaderRows3Submit1">1</definedName>
    <definedName name="xxxHeaderRows3Submit10">1</definedName>
    <definedName name="xxxHeaderRows3Submit11">1</definedName>
    <definedName name="xxxHeaderRows3Submit12">1</definedName>
    <definedName name="xxxHeaderRows3Submit13">1</definedName>
    <definedName name="xxxHeaderRows3Submit14">1</definedName>
    <definedName name="xxxHeaderRows3Submit2">1</definedName>
    <definedName name="xxxHeaderRows3Submit3">1</definedName>
    <definedName name="xxxHeaderRows3Submit4">1</definedName>
    <definedName name="xxxHeaderRows3Submit5">1</definedName>
    <definedName name="xxxHeaderRows3Submit6">1</definedName>
    <definedName name="xxxHeaderRows3Submit7">1</definedName>
    <definedName name="xxxHeaderRows3Submit8">1</definedName>
    <definedName name="xxxHeaderRows3Submit9">1</definedName>
    <definedName name="xxxHeaderRows4Count">2</definedName>
    <definedName name="xxxHeaderRows4Number0">258</definedName>
    <definedName name="xxxHeaderRows4Number1">266</definedName>
    <definedName name="xxxHeaderRows4Over0">0</definedName>
    <definedName name="xxxHeaderRows4Over1">0</definedName>
    <definedName name="xxxHeaderRows4Submit0">1</definedName>
    <definedName name="xxxHeaderRows4Submit1">1</definedName>
    <definedName name="xxxHeaderRows5Count">3</definedName>
    <definedName name="xxxHeaderRows5Number0">129</definedName>
    <definedName name="xxxHeaderRows5Number1">135</definedName>
    <definedName name="xxxHeaderRows5Number2">142</definedName>
    <definedName name="xxxHeaderRows5Number3">35</definedName>
    <definedName name="xxxHeaderRows5Number4">44</definedName>
    <definedName name="xxxHeaderRows5Over0">0</definedName>
    <definedName name="xxxHeaderRows5Over1">0</definedName>
    <definedName name="xxxHeaderRows5Over2">0</definedName>
    <definedName name="xxxHeaderRows5Over3">0</definedName>
    <definedName name="xxxHeaderRows5Over4">0</definedName>
    <definedName name="xxxHeaderRows5Submit0">1</definedName>
    <definedName name="xxxHeaderRows5Submit1">1</definedName>
    <definedName name="xxxHeaderRows5Submit2">1</definedName>
    <definedName name="xxxHeaderRows5Submit3">1</definedName>
    <definedName name="xxxHeaderRows5Submit4">1</definedName>
    <definedName name="xxxHeaderRows6Count">5</definedName>
    <definedName name="xxxHeaderRows6Number0">71</definedName>
    <definedName name="xxxHeaderRows6Number1">75</definedName>
    <definedName name="xxxHeaderRows6Number2">82</definedName>
    <definedName name="xxxHeaderRows6Number3">88</definedName>
    <definedName name="xxxHeaderRows6Number4">97</definedName>
    <definedName name="xxxHeaderRows6Over0">0</definedName>
    <definedName name="xxxHeaderRows6Over1">0</definedName>
    <definedName name="xxxHeaderRows6Over2">0</definedName>
    <definedName name="xxxHeaderRows6Over3">0</definedName>
    <definedName name="xxxHeaderRows6Over4">0</definedName>
    <definedName name="xxxHeaderRows6Submit0">1</definedName>
    <definedName name="xxxHeaderRows6Submit1">1</definedName>
    <definedName name="xxxHeaderRows6Submit2">1</definedName>
    <definedName name="xxxHeaderRows6Submit3">1</definedName>
    <definedName name="xxxHeaderRows6Submit4">1</definedName>
    <definedName name="xxxNumber_Areas">6</definedName>
    <definedName name="xxxODECols1Count">0</definedName>
    <definedName name="xxxODECols2Count">0</definedName>
    <definedName name="xxxODECols3Count">0</definedName>
    <definedName name="xxxODECols4Count">0</definedName>
    <definedName name="xxxODECols5Count">0</definedName>
    <definedName name="xxxODECols6Count">0</definedName>
    <definedName name="xxxODERows1Count">0</definedName>
    <definedName name="xxxODERows2Count">0</definedName>
    <definedName name="xxxODERows3Count">0</definedName>
    <definedName name="xxxODERows4Count">0</definedName>
    <definedName name="xxxODERows5Count">0</definedName>
    <definedName name="xxxODERows6Count">0</definedName>
    <definedName name="xxxRefreshable">1</definedName>
    <definedName name="xxxRLabel1.1.Prompt">0</definedName>
    <definedName name="xxxRLabel1.10.Prompt">0</definedName>
    <definedName name="xxxRLabel1.11.Prompt">0</definedName>
    <definedName name="xxxRLabel1.12.Prompt">0</definedName>
    <definedName name="xxxRLabel1.13.Prompt">0</definedName>
    <definedName name="xxxRLabel1.14.Prompt">0</definedName>
    <definedName name="xxxRLabel1.15.Prompt">0</definedName>
    <definedName name="xxxRLabel1.16.Prompt">0</definedName>
    <definedName name="xxxRLabel1.17.Prompt">0</definedName>
    <definedName name="xxxRLabel1.18.Prompt">0</definedName>
    <definedName name="xxxRLabel1.19.Prompt">0</definedName>
    <definedName name="xxxRLabel1.2.Prompt">0</definedName>
    <definedName name="xxxRLabel1.20.Prompt">0</definedName>
    <definedName name="xxxRLabel1.21.Prompt">0</definedName>
    <definedName name="xxxRLabel1.22.Prompt">0</definedName>
    <definedName name="xxxRLabel1.23.Prompt">0</definedName>
    <definedName name="xxxRLabel1.24.Prompt">0</definedName>
    <definedName name="xxxRLabel1.25.Prompt">0</definedName>
    <definedName name="xxxRLabel1.26.Prompt">0</definedName>
    <definedName name="xxxRLabel1.27.Prompt">0</definedName>
    <definedName name="xxxRLabel1.28.Prompt">0</definedName>
    <definedName name="xxxRLabel1.29.Prompt">0</definedName>
    <definedName name="xxxRLabel1.3.Prompt">0</definedName>
    <definedName name="xxxRLabel1.30.Prompt">0</definedName>
    <definedName name="xxxRLabel1.31.Prompt">0</definedName>
    <definedName name="xxxRLabel1.32.Prompt">0</definedName>
    <definedName name="xxxRLabel1.33.Prompt">0</definedName>
    <definedName name="xxxRLabel1.34.Prompt">0</definedName>
    <definedName name="xxxRLabel1.35.Prompt">0</definedName>
    <definedName name="xxxRLabel1.36.Prompt">0</definedName>
    <definedName name="xxxRLabel1.37.Prompt">0</definedName>
    <definedName name="xxxRLabel1.38.Prompt">0</definedName>
    <definedName name="xxxRLabel1.4.Prompt">0</definedName>
    <definedName name="xxxRLabel1.5.Prompt">0</definedName>
    <definedName name="xxxRLabel1.6.Prompt">0</definedName>
    <definedName name="xxxRLabel1.7.Prompt">0</definedName>
    <definedName name="xxxRLabel1.8.Prompt">0</definedName>
    <definedName name="xxxRLabel1.9.Prompt">0</definedName>
    <definedName name="xxxRLabel2.1.Prompt">0</definedName>
    <definedName name="xxxRLabel2.10.Prompt">0</definedName>
    <definedName name="xxxRLabel2.11.Prompt">0</definedName>
    <definedName name="xxxRLabel2.12.Prompt">0</definedName>
    <definedName name="xxxRLabel2.13.Prompt">0</definedName>
    <definedName name="xxxRLabel2.14.Prompt">0</definedName>
    <definedName name="xxxRLabel2.15.Prompt">0</definedName>
    <definedName name="xxxRLabel2.16.Prompt">0</definedName>
    <definedName name="xxxRLabel2.17.Prompt">0</definedName>
    <definedName name="xxxRLabel2.18.Prompt">0</definedName>
    <definedName name="xxxRLabel2.19.Prompt">0</definedName>
    <definedName name="xxxRLabel2.2.Prompt">0</definedName>
    <definedName name="xxxRLabel2.20.Prompt">0</definedName>
    <definedName name="xxxRLabel2.21.Prompt">0</definedName>
    <definedName name="xxxRLabel2.22.Prompt">0</definedName>
    <definedName name="xxxRLabel2.23.Prompt">0</definedName>
    <definedName name="xxxRLabel2.24.Prompt">0</definedName>
    <definedName name="xxxRLabel2.25.Prompt">0</definedName>
    <definedName name="xxxRLabel2.26.Prompt">0</definedName>
    <definedName name="xxxRLabel2.27.Prompt">0</definedName>
    <definedName name="xxxRLabel2.28.Prompt">0</definedName>
    <definedName name="xxxRLabel2.29.Prompt">0</definedName>
    <definedName name="xxxRLabel2.3.Prompt">0</definedName>
    <definedName name="xxxRLabel2.30.Prompt">0</definedName>
    <definedName name="xxxRLabel2.31.Prompt">0</definedName>
    <definedName name="xxxRLabel2.32.Prompt">0</definedName>
    <definedName name="xxxRLabel2.33.Prompt">0</definedName>
    <definedName name="xxxRLabel2.34.Prompt">0</definedName>
    <definedName name="xxxRLabel2.35.Prompt">0</definedName>
    <definedName name="xxxRLabel2.36.Prompt">0</definedName>
    <definedName name="xxxRLabel2.37.Prompt">0</definedName>
    <definedName name="xxxRLabel2.38.Prompt">0</definedName>
    <definedName name="xxxRLabel2.39.Prompt">0</definedName>
    <definedName name="xxxRLabel2.4.Prompt">0</definedName>
    <definedName name="xxxRLabel2.40.Prompt">0</definedName>
    <definedName name="xxxRLabel2.41.Prompt">0</definedName>
    <definedName name="xxxRLabel2.42.Prompt">0</definedName>
    <definedName name="xxxRLabel2.43.Prompt">0</definedName>
    <definedName name="xxxRLabel2.44.Prompt">0</definedName>
    <definedName name="xxxRLabel2.45.Prompt">0</definedName>
    <definedName name="xxxRLabel2.46.Prompt">0</definedName>
    <definedName name="xxxRLabel2.47.Prompt">0</definedName>
    <definedName name="xxxRLabel2.48.Prompt">0</definedName>
    <definedName name="xxxRLabel2.49.Prompt">0</definedName>
    <definedName name="xxxRLabel2.5.Prompt">0</definedName>
    <definedName name="xxxRLabel2.50.Prompt">0</definedName>
    <definedName name="xxxRLabel2.51.Prompt">0</definedName>
    <definedName name="xxxRLabel2.52.Prompt">0</definedName>
    <definedName name="xxxRLabel2.53.Prompt">0</definedName>
    <definedName name="xxxRLabel2.54.Prompt">0</definedName>
    <definedName name="xxxRLabel2.55.Prompt">0</definedName>
    <definedName name="xxxRLabel2.56.Prompt">0</definedName>
    <definedName name="xxxRLabel2.57.Prompt">0</definedName>
    <definedName name="xxxRLabel2.58.Prompt">0</definedName>
    <definedName name="xxxRLabel2.59.Prompt">0</definedName>
    <definedName name="xxxRLabel2.6.Prompt">0</definedName>
    <definedName name="xxxRLabel2.60.Prompt">0</definedName>
    <definedName name="xxxRLabel2.61.Prompt">0</definedName>
    <definedName name="xxxRLabel2.62.Prompt">0</definedName>
    <definedName name="xxxRLabel2.63.Prompt">0</definedName>
    <definedName name="xxxRLabel2.64.Prompt">0</definedName>
    <definedName name="xxxRLabel2.65.Prompt">0</definedName>
    <definedName name="xxxRLabel2.66.Prompt">0</definedName>
    <definedName name="xxxRLabel2.7.Prompt">0</definedName>
    <definedName name="xxxRLabel2.8.Prompt">0</definedName>
    <definedName name="xxxRLabel2.9.Prompt">0</definedName>
    <definedName name="xxxRLabel3.1.Prompt">0</definedName>
    <definedName name="xxxRLabel3.10.Prompt">0</definedName>
    <definedName name="xxxRLabel3.11.Prompt">0</definedName>
    <definedName name="xxxRLabel3.12.Prompt">0</definedName>
    <definedName name="xxxRLabel3.13.Prompt">0</definedName>
    <definedName name="xxxRLabel3.14.Prompt">0</definedName>
    <definedName name="xxxRLabel3.15.Prompt">0</definedName>
    <definedName name="xxxRLabel3.16.Prompt">0</definedName>
    <definedName name="xxxRLabel3.17.Prompt">0</definedName>
    <definedName name="xxxRLabel3.18.Prompt">0</definedName>
    <definedName name="xxxRLabel3.19.Prompt">0</definedName>
    <definedName name="xxxRLabel3.2.Prompt">0</definedName>
    <definedName name="xxxRLabel3.20.Prompt">0</definedName>
    <definedName name="xxxRLabel3.21.Prompt">0</definedName>
    <definedName name="xxxRLabel3.22.Prompt">0</definedName>
    <definedName name="xxxRLabel3.23.Prompt">0</definedName>
    <definedName name="xxxRLabel3.24.Prompt">0</definedName>
    <definedName name="xxxRLabel3.25.Prompt">0</definedName>
    <definedName name="xxxRLabel3.26.Prompt">0</definedName>
    <definedName name="xxxRLabel3.27.Prompt">0</definedName>
    <definedName name="xxxRLabel3.28.Prompt">0</definedName>
    <definedName name="xxxRLabel3.29.Prompt">0</definedName>
    <definedName name="xxxRLabel3.3.Prompt">0</definedName>
    <definedName name="xxxRLabel3.30.Prompt">0</definedName>
    <definedName name="xxxRLabel3.31.Prompt">0</definedName>
    <definedName name="xxxRLabel3.32.Prompt">0</definedName>
    <definedName name="xxxRLabel3.33.Prompt">0</definedName>
    <definedName name="xxxRLabel3.34.Prompt">0</definedName>
    <definedName name="xxxRLabel3.35.Prompt">0</definedName>
    <definedName name="xxxRLabel3.36.Prompt">0</definedName>
    <definedName name="xxxRLabel3.37.Prompt">0</definedName>
    <definedName name="xxxRLabel3.38.Prompt">0</definedName>
    <definedName name="xxxRLabel3.39.Prompt">0</definedName>
    <definedName name="xxxRLabel3.4.Prompt">0</definedName>
    <definedName name="xxxRLabel3.40.Prompt">0</definedName>
    <definedName name="xxxRLabel3.41.Prompt">0</definedName>
    <definedName name="xxxRLabel3.42.Prompt">0</definedName>
    <definedName name="xxxRLabel3.43.Prompt">0</definedName>
    <definedName name="xxxRLabel3.44.Prompt">0</definedName>
    <definedName name="xxxRLabel3.45.Prompt">0</definedName>
    <definedName name="xxxRLabel3.46.Prompt">0</definedName>
    <definedName name="xxxRLabel3.47.Prompt">0</definedName>
    <definedName name="xxxRLabel3.48.Prompt">0</definedName>
    <definedName name="xxxRLabel3.49.Prompt">0</definedName>
    <definedName name="xxxRLabel3.5.Prompt">0</definedName>
    <definedName name="xxxRLabel3.50.Prompt">0</definedName>
    <definedName name="xxxRLabel3.51.Prompt">0</definedName>
    <definedName name="xxxRLabel3.52.Prompt">0</definedName>
    <definedName name="xxxRLabel3.53.Prompt">0</definedName>
    <definedName name="xxxRLabel3.54.Prompt">0</definedName>
    <definedName name="xxxRLabel3.55.Prompt">0</definedName>
    <definedName name="xxxRLabel3.56.Prompt">0</definedName>
    <definedName name="xxxRLabel3.57.Prompt">0</definedName>
    <definedName name="xxxRLabel3.58.Prompt">0</definedName>
    <definedName name="xxxRLabel3.59.Prompt">0</definedName>
    <definedName name="xxxRLabel3.6.Prompt">0</definedName>
    <definedName name="xxxRLabel3.60.Prompt">0</definedName>
    <definedName name="xxxRLabel3.61.Prompt">0</definedName>
    <definedName name="xxxRLabel3.62.Prompt">0</definedName>
    <definedName name="xxxRLabel3.63.Prompt">0</definedName>
    <definedName name="xxxRLabel3.64.Prompt">0</definedName>
    <definedName name="xxxRLabel3.65.Prompt">0</definedName>
    <definedName name="xxxRLabel3.66.Prompt">0</definedName>
    <definedName name="xxxRLabel3.67.Prompt">0</definedName>
    <definedName name="xxxRLabel3.68.Prompt">0</definedName>
    <definedName name="xxxRLabel3.7.Prompt">0</definedName>
    <definedName name="xxxRLabel3.8.Prompt">0</definedName>
    <definedName name="xxxRLabel3.9.Prompt">0</definedName>
    <definedName name="xxxRLabel4.1.Prompt">0</definedName>
    <definedName name="xxxRLabel4.10.Prompt">0</definedName>
    <definedName name="xxxRLabel4.11.Prompt">0</definedName>
    <definedName name="xxxRLabel4.12.Prompt">0</definedName>
    <definedName name="xxxRLabel4.13.Prompt">0</definedName>
    <definedName name="xxxRLabel4.14.Prompt">0</definedName>
    <definedName name="xxxRLabel4.15.Prompt">0</definedName>
    <definedName name="xxxRLabel4.16.Prompt">0</definedName>
    <definedName name="xxxRLabel4.17.Prompt">0</definedName>
    <definedName name="xxxRLabel4.18.Prompt">0</definedName>
    <definedName name="xxxRLabel4.19.Prompt">0</definedName>
    <definedName name="xxxRLabel4.2.Prompt">0</definedName>
    <definedName name="xxxRLabel4.20.Prompt">0</definedName>
    <definedName name="xxxRLabel4.21.Prompt">0</definedName>
    <definedName name="xxxRLabel4.22.Prompt">0</definedName>
    <definedName name="xxxRLabel4.23.Prompt">0</definedName>
    <definedName name="xxxRLabel4.24.Prompt">0</definedName>
    <definedName name="xxxRLabel4.25.Prompt">0</definedName>
    <definedName name="xxxRLabel4.26.Prompt">0</definedName>
    <definedName name="xxxRLabel4.27.Prompt">0</definedName>
    <definedName name="xxxRLabel4.28.Prompt">0</definedName>
    <definedName name="xxxRLabel4.29.Prompt">0</definedName>
    <definedName name="xxxRLabel4.3.Prompt">0</definedName>
    <definedName name="xxxRLabel4.30.Prompt">0</definedName>
    <definedName name="xxxRLabel4.31.Prompt">0</definedName>
    <definedName name="xxxRLabel4.32.Prompt">0</definedName>
    <definedName name="xxxRLabel4.33.Prompt">0</definedName>
    <definedName name="xxxRLabel4.34.Prompt">0</definedName>
    <definedName name="xxxRLabel4.35.Prompt">0</definedName>
    <definedName name="xxxRLabel4.36.Prompt">0</definedName>
    <definedName name="xxxRLabel4.37.Prompt">0</definedName>
    <definedName name="xxxRLabel4.38.Prompt">0</definedName>
    <definedName name="xxxRLabel4.39.Prompt">0</definedName>
    <definedName name="xxxRLabel4.4.Prompt">0</definedName>
    <definedName name="xxxRLabel4.40.Prompt">0</definedName>
    <definedName name="xxxRLabel4.41.Prompt">0</definedName>
    <definedName name="xxxRLabel4.42.Prompt">0</definedName>
    <definedName name="xxxRLabel4.43.Prompt">0</definedName>
    <definedName name="xxxRLabel4.44.Prompt">0</definedName>
    <definedName name="xxxRLabel4.45.Prompt">0</definedName>
    <definedName name="xxxRLabel4.46.Prompt">0</definedName>
    <definedName name="xxxRLabel4.47.Prompt">0</definedName>
    <definedName name="xxxRLabel4.48.Prompt">0</definedName>
    <definedName name="xxxRLabel4.49.Prompt">0</definedName>
    <definedName name="xxxRLabel4.5.Prompt">0</definedName>
    <definedName name="xxxRLabel4.50.Prompt">0</definedName>
    <definedName name="xxxRLabel4.51.Prompt">0</definedName>
    <definedName name="xxxRLabel4.52.Prompt">0</definedName>
    <definedName name="xxxRLabel4.53.Prompt">0</definedName>
    <definedName name="xxxRLabel4.54.Prompt">0</definedName>
    <definedName name="xxxRLabel4.55.Prompt">0</definedName>
    <definedName name="xxxRLabel4.56.Prompt">0</definedName>
    <definedName name="xxxRLabel4.57.Prompt">0</definedName>
    <definedName name="xxxRLabel4.58.Prompt">0</definedName>
    <definedName name="xxxRLabel4.59.Prompt">0</definedName>
    <definedName name="xxxRLabel4.6.Prompt">0</definedName>
    <definedName name="xxxRLabel4.60.Prompt">0</definedName>
    <definedName name="xxxRLabel4.61.Prompt">0</definedName>
    <definedName name="xxxRLabel4.62.Prompt">0</definedName>
    <definedName name="xxxRLabel4.63.Prompt">0</definedName>
    <definedName name="xxxRLabel4.64.Prompt">0</definedName>
    <definedName name="xxxRLabel4.65.Prompt">0</definedName>
    <definedName name="xxxRLabel4.66.Prompt">0</definedName>
    <definedName name="xxxRLabel4.67.Prompt">0</definedName>
    <definedName name="xxxRLabel4.68.Prompt">0</definedName>
    <definedName name="xxxRLabel4.7.Prompt">0</definedName>
    <definedName name="xxxRLabel4.8.Prompt">0</definedName>
    <definedName name="xxxRLabel4.9.Prompt">0</definedName>
    <definedName name="xxxRLabel5.1.Prompt">0</definedName>
    <definedName name="xxxRLabel5.10.Prompt">0</definedName>
    <definedName name="xxxRLabel5.11.Prompt">0</definedName>
    <definedName name="xxxRLabel5.12.Prompt">0</definedName>
    <definedName name="xxxRLabel5.13.Prompt">0</definedName>
    <definedName name="xxxRLabel5.14.Prompt">0</definedName>
    <definedName name="xxxRLabel5.15.Prompt">0</definedName>
    <definedName name="xxxRLabel5.16.Prompt">0</definedName>
    <definedName name="xxxRLabel5.17.Prompt">0</definedName>
    <definedName name="xxxRLabel5.18.Prompt">0</definedName>
    <definedName name="xxxRLabel5.19.Prompt">0</definedName>
    <definedName name="xxxRLabel5.2.Prompt">0</definedName>
    <definedName name="xxxRLabel5.20.Prompt">0</definedName>
    <definedName name="xxxRLabel5.21.Prompt">0</definedName>
    <definedName name="xxxRLabel5.22.Prompt">0</definedName>
    <definedName name="xxxRLabel5.23.Prompt">0</definedName>
    <definedName name="xxxRLabel5.24.Prompt">0</definedName>
    <definedName name="xxxRLabel5.25.Prompt">0</definedName>
    <definedName name="xxxRLabel5.26.Prompt">0</definedName>
    <definedName name="xxxRLabel5.27.Prompt">0</definedName>
    <definedName name="xxxRLabel5.28.Prompt">0</definedName>
    <definedName name="xxxRLabel5.29.Prompt">0</definedName>
    <definedName name="xxxRLabel5.3.Prompt">0</definedName>
    <definedName name="xxxRLabel5.30.Prompt">0</definedName>
    <definedName name="xxxRLabel5.31.Prompt">0</definedName>
    <definedName name="xxxRLabel5.32.Prompt">0</definedName>
    <definedName name="xxxRLabel5.33.Prompt">0</definedName>
    <definedName name="xxxRLabel5.34.Prompt">0</definedName>
    <definedName name="xxxRLabel5.35.Prompt">0</definedName>
    <definedName name="xxxRLabel5.36.Prompt">0</definedName>
    <definedName name="xxxRLabel5.37.Prompt">0</definedName>
    <definedName name="xxxRLabel5.38.Prompt">0</definedName>
    <definedName name="xxxRLabel5.4.Prompt">0</definedName>
    <definedName name="xxxRLabel5.5.Prompt">0</definedName>
    <definedName name="xxxRLabel5.6.Prompt">0</definedName>
    <definedName name="xxxRLabel5.7.Prompt">0</definedName>
    <definedName name="xxxRLabel5.8.Prompt">0</definedName>
    <definedName name="xxxRLabel5.9.Prompt">0</definedName>
    <definedName name="xxxRLabel6.1.Prompt">0</definedName>
    <definedName name="xxxRLabel6.10.Prompt">0</definedName>
    <definedName name="xxxRLabel6.11.Prompt">0</definedName>
    <definedName name="xxxRLabel6.12.Prompt">0</definedName>
    <definedName name="xxxRLabel6.13.Prompt">0</definedName>
    <definedName name="xxxRLabel6.14.Prompt">0</definedName>
    <definedName name="xxxRLabel6.15.Prompt">0</definedName>
    <definedName name="xxxRLabel6.16.Prompt">0</definedName>
    <definedName name="xxxRLabel6.17.Prompt">0</definedName>
    <definedName name="xxxRLabel6.18.Prompt">0</definedName>
    <definedName name="xxxRLabel6.19.Prompt">0</definedName>
    <definedName name="xxxRLabel6.2.Prompt">0</definedName>
    <definedName name="xxxRLabel6.20.Prompt">0</definedName>
    <definedName name="xxxRLabel6.21.Prompt">0</definedName>
    <definedName name="xxxRLabel6.22.Prompt">0</definedName>
    <definedName name="xxxRLabel6.23.Prompt">0</definedName>
    <definedName name="xxxRLabel6.24.Prompt">0</definedName>
    <definedName name="xxxRLabel6.25.Prompt">0</definedName>
    <definedName name="xxxRLabel6.26.Prompt">0</definedName>
    <definedName name="xxxRLabel6.27.Prompt">0</definedName>
    <definedName name="xxxRLabel6.28.Prompt">0</definedName>
    <definedName name="xxxRLabel6.29.Prompt">0</definedName>
    <definedName name="xxxRLabel6.3.Prompt">0</definedName>
    <definedName name="xxxRLabel6.30.Prompt">0</definedName>
    <definedName name="xxxRLabel6.31.Prompt">0</definedName>
    <definedName name="xxxRLabel6.32.Prompt">0</definedName>
    <definedName name="xxxRLabel6.33.Prompt">0</definedName>
    <definedName name="xxxRLabel6.34.Prompt">0</definedName>
    <definedName name="xxxRLabel6.35.Prompt">0</definedName>
    <definedName name="xxxRLabel6.36.Prompt">0</definedName>
    <definedName name="xxxRLabel6.37.Prompt">0</definedName>
    <definedName name="xxxRLabel6.38.Prompt">0</definedName>
    <definedName name="xxxRLabel6.39.Prompt">0</definedName>
    <definedName name="xxxRLabel6.4.Prompt">0</definedName>
    <definedName name="xxxRLabel6.40.Prompt">0</definedName>
    <definedName name="xxxRLabel6.41.Prompt">0</definedName>
    <definedName name="xxxRLabel6.42.Prompt">0</definedName>
    <definedName name="xxxRLabel6.5.Prompt">0</definedName>
    <definedName name="xxxRLabel6.6.Prompt">0</definedName>
    <definedName name="xxxRLabel6.7.Prompt">0</definedName>
    <definedName name="xxxRLabel6.8.Prompt">0</definedName>
    <definedName name="xxxRLabel6.9.Prompt">0</definedName>
    <definedName name="xxxRowHeader1bx">0</definedName>
    <definedName name="xxxRowHeader1by">13</definedName>
    <definedName name="xxxRowHeader1ex">0</definedName>
    <definedName name="xxxRowHeader1ey">13</definedName>
    <definedName name="xxxRowHeader2bx">0</definedName>
    <definedName name="xxxRowHeader2by">171</definedName>
    <definedName name="xxxRowHeader2ex">0</definedName>
    <definedName name="xxxRowHeader2ey">171</definedName>
    <definedName name="xxxRowHeader3bx">0</definedName>
    <definedName name="xxxRowHeader3by">295</definedName>
    <definedName name="xxxRowHeader3ex">0</definedName>
    <definedName name="xxxRowHeader3ey">295</definedName>
    <definedName name="xxxRowHeader4bx">0</definedName>
    <definedName name="xxxRowHeader4by">255</definedName>
    <definedName name="xxxRowHeader4ex">0</definedName>
    <definedName name="xxxRowHeader4ey">255</definedName>
    <definedName name="xxxRowHeader5bx">0</definedName>
    <definedName name="xxxRowHeader5by">127</definedName>
    <definedName name="xxxRowHeader5ex">0</definedName>
    <definedName name="xxxRowHeader5ey">127</definedName>
    <definedName name="xxxRowHeader6bx">0</definedName>
    <definedName name="xxxRowHeader6by">69</definedName>
    <definedName name="xxxRowHeader6ex">0</definedName>
    <definedName name="xxxRowHeader6ey">69</definedName>
    <definedName name="xxxRowLabels1bx">0</definedName>
    <definedName name="xxxRowLabels1by">15</definedName>
    <definedName name="xxxRowLabels1ex">0</definedName>
    <definedName name="xxxRowLabels1ey">52</definedName>
    <definedName name="xxxRowLabels2bx">0</definedName>
    <definedName name="xxxRowLabels2by">173</definedName>
    <definedName name="xxxRowLabels2ex">0</definedName>
    <definedName name="xxxRowLabels2ey">238</definedName>
    <definedName name="xxxRowLabels3bx">0</definedName>
    <definedName name="xxxRowLabels3by">297</definedName>
    <definedName name="xxxRowLabels3ex">0</definedName>
    <definedName name="xxxRowLabels3ey">364</definedName>
    <definedName name="xxxRowLabels4bx">0</definedName>
    <definedName name="xxxRowLabels4by">257</definedName>
    <definedName name="xxxRowLabels4ex">0</definedName>
    <definedName name="xxxRowLabels4ey">278</definedName>
    <definedName name="xxxRowLabels5bx">0</definedName>
    <definedName name="xxxRowLabels5by">129</definedName>
    <definedName name="xxxRowLabels5ex">0</definedName>
    <definedName name="xxxRowLabels5ey">154</definedName>
    <definedName name="xxxRowLabels6bx">0</definedName>
    <definedName name="xxxRowLabels6by">71</definedName>
    <definedName name="xxxRowLabels6ex">0</definedName>
    <definedName name="xxxRowLabels6ey">106</definedName>
    <definedName name="xxxSubmittable">TRUE</definedName>
    <definedName name="xxxUDCols1Count">0</definedName>
    <definedName name="xxxUDCols2Count">0</definedName>
    <definedName name="xxxUDCols3Count">0</definedName>
    <definedName name="xxxUDCols4Count">0</definedName>
    <definedName name="xxxUDCols5Count">0</definedName>
    <definedName name="xxxUDCols6Count">0</definedName>
    <definedName name="xxxUDRows1Count">0</definedName>
    <definedName name="xxxUDRows2Count">0</definedName>
    <definedName name="xxxUDRows3Count">0</definedName>
    <definedName name="xxxUDRows4Count">0</definedName>
    <definedName name="xxxUDRows5Count">0</definedName>
    <definedName name="xxxUDRows6Count">0</definedName>
    <definedName name="xxxxx" localSheetId="5" hidden="1">{#N/A,#N/A,FALSE,"Pharm";#N/A,#N/A,FALSE,"WWCM"}</definedName>
    <definedName name="xxxxx" hidden="1">{#N/A,#N/A,FALSE,"Pharm";#N/A,#N/A,FALSE,"WWCM"}</definedName>
    <definedName name="xyz" localSheetId="5" hidden="1">{#N/A,#N/A,FALSE,"Tabl. G1";#N/A,#N/A,FALSE,"Tabl. G2"}</definedName>
    <definedName name="xyz" hidden="1">{#N/A,#N/A,FALSE,"Tabl. G1";#N/A,#N/A,FALSE,"Tabl. G2"}</definedName>
    <definedName name="xz" localSheetId="5" hidden="1">{#N/A,#N/A,FALSE,"CMN_FE"}</definedName>
    <definedName name="xz" hidden="1">{#N/A,#N/A,FALSE,"CMN_FE"}</definedName>
    <definedName name="xzc." localSheetId="5" hidden="1">{#N/A,#N/A,FALSE,"Rig Payroll Register"}</definedName>
    <definedName name="xzc." hidden="1">{#N/A,#N/A,FALSE,"Rig Payroll Register"}</definedName>
    <definedName name="xzc._1" localSheetId="5" hidden="1">{#N/A,#N/A,FALSE,"Rig Payroll Register"}</definedName>
    <definedName name="xzc._1" hidden="1">{#N/A,#N/A,FALSE,"Rig Payroll Register"}</definedName>
    <definedName name="xzc._2" localSheetId="5" hidden="1">{#N/A,#N/A,FALSE,"Rig Payroll Register"}</definedName>
    <definedName name="xzc._2" hidden="1">{#N/A,#N/A,FALSE,"Rig Payroll Register"}</definedName>
    <definedName name="xzc._3" localSheetId="5" hidden="1">{#N/A,#N/A,FALSE,"Rig Payroll Register"}</definedName>
    <definedName name="xzc._3" hidden="1">{#N/A,#N/A,FALSE,"Rig Payroll Register"}</definedName>
    <definedName name="y">#REF!</definedName>
    <definedName name="y_1" localSheetId="5" hidden="1">{"","","'Curves'!$W$12","'Curves'!$X$12","","","","","",""}</definedName>
    <definedName name="y_1" hidden="1">{"","","'Curves'!$W$12","'Curves'!$X$12","","","","","",""}</definedName>
    <definedName name="YBN" localSheetId="5" hidden="1">{#N/A,#N/A,FALSE,"Tabl. A1";#N/A,#N/A,FALSE,"Tabl. A1 b";#N/A,#N/A,FALSE,"Tabl. A2";#N/A,#N/A,FALSE,"Tabl. A2-1";#N/A,#N/A,FALSE,"Tabl. A2-2"}</definedName>
    <definedName name="YBN" hidden="1">{#N/A,#N/A,FALSE,"Tabl. A1";#N/A,#N/A,FALSE,"Tabl. A1 b";#N/A,#N/A,FALSE,"Tabl. A2";#N/A,#N/A,FALSE,"Tabl. A2-1";#N/A,#N/A,FALSE,"Tabl. A2-2"}</definedName>
    <definedName name="Year">2005</definedName>
    <definedName name="Yes2">#REF!/#REF!</definedName>
    <definedName name="yes3">#REF!</definedName>
    <definedName name="yes4">#REF!</definedName>
    <definedName name="yes5">#REF!</definedName>
    <definedName name="yes6">#REF!</definedName>
    <definedName name="yes7">#REF!</definedName>
    <definedName name="yes8">#REF!</definedName>
    <definedName name="yes9">#REF!</definedName>
    <definedName name="yeya" localSheetId="5" hidden="1">{#N/A,#N/A,FALSE,"PGW"}</definedName>
    <definedName name="yeya" hidden="1">{#N/A,#N/A,FALSE,"PGW"}</definedName>
    <definedName name="yh" localSheetId="5" hidden="1">{"Drawing&amp;Homo.result",#N/A,FALSE,"Greco Hom. and BOM"}</definedName>
    <definedName name="yh" hidden="1">{"Drawing&amp;Homo.result",#N/A,FALSE,"Greco Hom. and BOM"}</definedName>
    <definedName name="yhn" localSheetId="5" hidden="1">{#N/A,#N/A,FALSE,"Model";#N/A,#N/A,FALSE,"Division"}</definedName>
    <definedName name="yhn" hidden="1">{#N/A,#N/A,FALSE,"Model";#N/A,#N/A,FALSE,"Division"}</definedName>
    <definedName name="yhryry" localSheetId="5" hidden="1">{#N/A,#N/A,FALSE,"QC REVIEW"}</definedName>
    <definedName name="yhryry" hidden="1">{#N/A,#N/A,FALSE,"QC REVIEW"}</definedName>
    <definedName name="yn" localSheetId="5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yn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yntr" localSheetId="5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yntr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YrEnd_FFr_USD">0.1767</definedName>
    <definedName name="YrRange" hidden="1">#REF!</definedName>
    <definedName name="yrtyryt" localSheetId="5" hidden="1">{#N/A,#N/A,FALSE,"QC REVIEW"}</definedName>
    <definedName name="yrtyryt" hidden="1">{#N/A,#N/A,FALSE,"QC REVIEW"}</definedName>
    <definedName name="YTHBVFR" localSheetId="5" hidden="1">{#N/A,#N/A,FALSE,"Tabl. FB300";#N/A,#N/A,FALSE,"Tabl. FB350";#N/A,#N/A,FALSE,"Tabl. FB400";#N/A,#N/A,FALSE,"Tabl. FB500";#N/A,#N/A,FALSE,"Tabl. FS090"}</definedName>
    <definedName name="YTHBVFR" hidden="1">{#N/A,#N/A,FALSE,"Tabl. FB300";#N/A,#N/A,FALSE,"Tabl. FB350";#N/A,#N/A,FALSE,"Tabl. FB400";#N/A,#N/A,FALSE,"Tabl. FB500";#N/A,#N/A,FALSE,"Tabl. FS090"}</definedName>
    <definedName name="ytytyt" localSheetId="5" hidden="1">{"mgmt forecast",#N/A,FALSE,"Mgmt Forecast";"dcf table",#N/A,FALSE,"Mgmt Forecast";"sensitivity",#N/A,FALSE,"Mgmt Forecast";"table inputs",#N/A,FALSE,"Mgmt Forecast";"calculations",#N/A,FALSE,"Mgmt Forecast"}</definedName>
    <definedName name="ytytyt" hidden="1">{"mgmt forecast",#N/A,FALSE,"Mgmt Forecast";"dcf table",#N/A,FALSE,"Mgmt Forecast";"sensitivity",#N/A,FALSE,"Mgmt Forecast";"table inputs",#N/A,FALSE,"Mgmt Forecast";"calculations",#N/A,FALSE,"Mgmt Forecast"}</definedName>
    <definedName name="YU87N" localSheetId="5" hidden="1">{#N/A,#N/A,FALSE,"Tabl. G1";#N/A,#N/A,FALSE,"Tabl. G2"}</definedName>
    <definedName name="YU87N" hidden="1">{#N/A,#N/A,FALSE,"Tabl. G1";#N/A,#N/A,FALSE,"Tabl. G2"}</definedName>
    <definedName name="YUC" localSheetId="5" hidden="1">{#N/A,#N/A,FALSE,"Tabl. H1";#N/A,#N/A,FALSE,"Tabl. H2"}</definedName>
    <definedName name="YUC" hidden="1">{#N/A,#N/A,FALSE,"Tabl. H1";#N/A,#N/A,FALSE,"Tabl. H2"}</definedName>
    <definedName name="yui." localSheetId="5" hidden="1">{#N/A,#N/A,FALSE,"Rig Payroll Register"}</definedName>
    <definedName name="yui." hidden="1">{#N/A,#N/A,FALSE,"Rig Payroll Register"}</definedName>
    <definedName name="yui._1" localSheetId="5" hidden="1">{#N/A,#N/A,FALSE,"Rig Payroll Register"}</definedName>
    <definedName name="yui._1" hidden="1">{#N/A,#N/A,FALSE,"Rig Payroll Register"}</definedName>
    <definedName name="yui._2" localSheetId="5" hidden="1">{#N/A,#N/A,FALSE,"Rig Payroll Register"}</definedName>
    <definedName name="yui._2" hidden="1">{#N/A,#N/A,FALSE,"Rig Payroll Register"}</definedName>
    <definedName name="yui._3" localSheetId="5" hidden="1">{#N/A,#N/A,FALSE,"Rig Payroll Register"}</definedName>
    <definedName name="yui._3" hidden="1">{#N/A,#N/A,FALSE,"Rig Payroll Register"}</definedName>
    <definedName name="yuuiik" localSheetId="5" hidden="1">{#N/A,#N/A,FALSE,"QC REVIEW"}</definedName>
    <definedName name="yuuiik" hidden="1">{#N/A,#N/A,FALSE,"QC REVIEW"}</definedName>
    <definedName name="YY" localSheetId="5" hidden="1">{#N/A,#N/A,FALSE,"Tabl. A1";#N/A,#N/A,FALSE,"Tabl. A1 b";#N/A,#N/A,FALSE,"Tabl. A2";#N/A,#N/A,FALSE,"Tabl. A2-1";#N/A,#N/A,FALSE,"Tabl. A2-2"}</definedName>
    <definedName name="YY" hidden="1">{#N/A,#N/A,FALSE,"Tabl. A1";#N/A,#N/A,FALSE,"Tabl. A1 b";#N/A,#N/A,FALSE,"Tabl. A2";#N/A,#N/A,FALSE,"Tabl. A2-1";#N/A,#N/A,FALSE,"Tabl. A2-2"}</definedName>
    <definedName name="yyy" localSheetId="5" hidden="1">{#N/A,#N/A,FALSE,"Other";#N/A,#N/A,FALSE,"Ace";#N/A,#N/A,FALSE,"Derm"}</definedName>
    <definedName name="yyy" hidden="1">{#N/A,#N/A,FALSE,"Other";#N/A,#N/A,FALSE,"Ace";#N/A,#N/A,FALSE,"Derm"}</definedName>
    <definedName name="z" localSheetId="5" hidden="1">{#N/A,#N/A,FALSE,"COMP"}</definedName>
    <definedName name="z" hidden="1">{#N/A,#N/A,FALSE,"COMP"}</definedName>
    <definedName name="z.xls" localSheetId="5" hidden="1">{#N/A,#N/A,FALSE,"CMN_FE"}</definedName>
    <definedName name="z.xls" hidden="1">{#N/A,#N/A,FALSE,"CMN_FE"}</definedName>
    <definedName name="z_1" localSheetId="5" hidden="1">{#N/A,#N/A,FALSE,"COMP"}</definedName>
    <definedName name="z_1" hidden="1">{#N/A,#N/A,FALSE,"COMP"}</definedName>
    <definedName name="z_2" localSheetId="5" hidden="1">{#N/A,#N/A,FALSE,"COMP"}</definedName>
    <definedName name="z_2" hidden="1">{#N/A,#N/A,FALSE,"COMP"}</definedName>
    <definedName name="Z_5EC7122A_2F1A_11D9_A08B_000129091764_.wvu.Rows" localSheetId="5">#REF!,#REF!</definedName>
    <definedName name="Z_5EC7122A_2F1A_11D9_A08B_000129091764_.wvu.Rows">#REF!,#REF!</definedName>
    <definedName name="Z_8A8AA4F7_5EE5_11D1_AAA6_0060B0A3C924_.wvu.Rows" hidden="1">#REF!,#REF!</definedName>
    <definedName name="Z_9A8E6326_60A8_11D1_AAA6_0060B0A3C924_.wvu.Rows" hidden="1">#REF!,#REF!,#REF!,#REF!,#REF!,#REF!,#REF!,#REF!,#REF!,#REF!,#REF!,#REF!,#REF!,#REF!,#REF!,#REF!,#REF!</definedName>
    <definedName name="Z_9A8E6327_60A8_11D1_AAA6_0060B0A3C924_.wvu.Rows" hidden="1">#REF!,#REF!,#REF!,#REF!,#REF!,#REF!,#REF!,#REF!,#REF!,#REF!,#REF!,#REF!,#REF!,#REF!,#REF!,#REF!,#REF!</definedName>
    <definedName name="Z_9A8E6328_60A8_11D1_AAA6_0060B0A3C924_.wvu.Rows" hidden="1">#REF!,#REF!,#REF!,#REF!,#REF!,#REF!,#REF!,#REF!,#REF!,#REF!,#REF!,#REF!,#REF!,#REF!,#REF!,#REF!,#REF!</definedName>
    <definedName name="Z_C3AA129C_E110_4542_B5BC_3B9C5588B8DF_.wvu.Rows">#REF!,#REF!,#REF!</definedName>
    <definedName name="za" localSheetId="5" hidden="1">{#N/A,#N/A,FALSE,"Model";#N/A,#N/A,FALSE,"Division"}</definedName>
    <definedName name="za" hidden="1">{#N/A,#N/A,FALSE,"Model";#N/A,#N/A,FALSE,"Division"}</definedName>
    <definedName name="zaCQW" localSheetId="5" hidden="1">{"turnover",#N/A,FALSE;"profits",#N/A,FALSE;"cash",#N/A,FALSE}</definedName>
    <definedName name="zaCQW" hidden="1">{"turnover",#N/A,FALSE;"profits",#N/A,FALSE;"cash",#N/A,FALSE}</definedName>
    <definedName name="zaq" localSheetId="5" hidden="1">{#N/A,#N/A,FALSE,"Calc";#N/A,#N/A,FALSE,"Sensitivity";#N/A,#N/A,FALSE,"LT Earn.Dil.";#N/A,#N/A,FALSE,"Dil. AVP"}</definedName>
    <definedName name="zaq" hidden="1">{#N/A,#N/A,FALSE,"Calc";#N/A,#N/A,FALSE,"Sensitivity";#N/A,#N/A,FALSE,"LT Earn.Dil.";#N/A,#N/A,FALSE,"Dil. AVP"}</definedName>
    <definedName name="ZDA" localSheetId="5">{"'Changes Log'!$A$1:$F$25"}</definedName>
    <definedName name="ZDA">{"'Changes Log'!$A$1:$F$25"}</definedName>
    <definedName name="zer" localSheetId="5" hidden="1">{#N/A,#N/A,FALSE,"Calc";#N/A,#N/A,FALSE,"Sensitivity";#N/A,#N/A,FALSE,"LT Earn.Dil.";#N/A,#N/A,FALSE,"Dil. AVP"}</definedName>
    <definedName name="zer" hidden="1">{#N/A,#N/A,FALSE,"Calc";#N/A,#N/A,FALSE,"Sensitivity";#N/A,#N/A,FALSE,"LT Earn.Dil.";#N/A,#N/A,FALSE,"Dil. AVP"}</definedName>
    <definedName name="zero">#REF!</definedName>
    <definedName name="zesewe" localSheetId="5" hidden="1">{#N/A,#N/A,FALSE,"FREE"}</definedName>
    <definedName name="zesewe" hidden="1">{#N/A,#N/A,FALSE,"FREE"}</definedName>
    <definedName name="zhu" localSheetId="5" hidden="1">{#N/A,#N/A,FALSE,"REPORT"}</definedName>
    <definedName name="zhu" hidden="1">{#N/A,#N/A,FALSE,"REPORT"}</definedName>
    <definedName name="zhutr" localSheetId="5" hidden="1">{#N/A,#N/A,FALSE,"REPORT"}</definedName>
    <definedName name="zhutr" hidden="1">{#N/A,#N/A,FALSE,"REPORT"}</definedName>
    <definedName name="zicom" localSheetId="5" hidden="1">{"Drawing&amp;Homo.result",#N/A,FALSE,"Greco Hom. and BOM"}</definedName>
    <definedName name="zicom" hidden="1">{"Drawing&amp;Homo.result",#N/A,FALSE,"Greco Hom. and BOM"}</definedName>
    <definedName name="zse" localSheetId="5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zse" hidden="1">{"BS - Rs'000",#N/A,FALSE,"Balance  ";"BS - Schedule Rs'000",#N/A,FALSE,"Balance  ";"BS - Trial locationwise",#N/A,FALSE,"Balance  ";"P&amp;L - Rs'000",#N/A,FALSE,"Profit and Loss";"P&amp;L - Schedule Rs '000",#N/A,FALSE,"Profit and Loss";"P&amp;L - Trial Locationwise",#N/A,FALSE,"Profit and Loss";"Fixed Assets Schedule",#N/A,FALSE,"sch";"Cash Flow",#N/A,FALSE,"Cash Flow"}</definedName>
    <definedName name="ZSZ" localSheetId="5" hidden="1">{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}</definedName>
    <definedName name="ZSZ" hidden="1">{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}</definedName>
    <definedName name="ZWX" localSheetId="5" hidden="1">{#N/A,#N/A,FALSE,"Tabl. A1";#N/A,#N/A,FALSE,"Tabl. A1 b";#N/A,#N/A,FALSE,"Tabl. A2";#N/A,#N/A,FALSE,"Tabl. A2-1";#N/A,#N/A,FALSE,"Tabl. A2-2"}</definedName>
    <definedName name="ZWX" hidden="1">{#N/A,#N/A,FALSE,"Tabl. A1";#N/A,#N/A,FALSE,"Tabl. A1 b";#N/A,#N/A,FALSE,"Tabl. A2";#N/A,#N/A,FALSE,"Tabl. A2-1";#N/A,#N/A,FALSE,"Tabl. A2-2"}</definedName>
    <definedName name="ZX" localSheetId="5" hidden="1">{"FORNDV",#N/A,FALSE,"Sheet1"}</definedName>
    <definedName name="ZX" hidden="1">{"FORNDV",#N/A,FALSE,"Sheet1"}</definedName>
    <definedName name="zxgsdfg" localSheetId="5" hidden="1">{"'Bill No. 7'!$A$1:$G$32"}</definedName>
    <definedName name="zxgsdfg" hidden="1">{"'Bill No. 7'!$A$1:$G$32"}</definedName>
    <definedName name="zy" localSheetId="5" hidden="1">{#N/A,#N/A,FALSE,"CMN_FE"}</definedName>
    <definedName name="zy" hidden="1">{#N/A,#N/A,FALSE,"CMN_FE"}</definedName>
    <definedName name="zyz" localSheetId="5" hidden="1">{#N/A,#N/A,FALSE,"CMN_FE"}</definedName>
    <definedName name="zyz" hidden="1">{#N/A,#N/A,FALSE,"CMN_FE"}</definedName>
    <definedName name="ZZ" localSheetId="5" hidden="1">{#N/A,#N/A,FALSE,"Tabl. G1";#N/A,#N/A,FALSE,"Tabl. G2"}</definedName>
    <definedName name="ZZ" hidden="1">{#N/A,#N/A,FALSE,"Tabl. G1";#N/A,#N/A,FALSE,"Tabl. G2"}</definedName>
    <definedName name="zza4pg" localSheetId="5" hidden="1">{#N/A,#N/A,FALSE,"REPORT"}</definedName>
    <definedName name="zza4pg" hidden="1">{#N/A,#N/A,FALSE,"REPORT"}</definedName>
    <definedName name="zzee" localSheetId="5" hidden="1">{#N/A,#N/A,FALSE,"Pharm";#N/A,#N/A,FALSE,"WWCM"}</definedName>
    <definedName name="zzee" hidden="1">{#N/A,#N/A,FALSE,"Pharm";#N/A,#N/A,FALSE,"WWCM"}</definedName>
    <definedName name="zzz" localSheetId="5" hidden="1">{"'Form'!$A$2:$J$81"}</definedName>
    <definedName name="zzz" hidden="1">{"'Form'!$A$2:$J$81"}</definedName>
    <definedName name="zzzzz" localSheetId="5" hidden="1">{#N/A,#N/A,FALSE,"REPORT"}</definedName>
    <definedName name="zzzzz" hidden="1">{#N/A,#N/A,FALSE,"REPORT"}</definedName>
    <definedName name="ZZZZZZZZZZZZZZZ" localSheetId="5" hidden="1">{#N/A,#N/A,FALSE,"Tabl. FB300";#N/A,#N/A,FALSE,"Tabl. FB350";#N/A,#N/A,FALSE,"Tabl. FB400";#N/A,#N/A,FALSE,"Tabl. FB500";#N/A,#N/A,FALSE,"Tabl. FS090"}</definedName>
    <definedName name="ZZZZZZZZZZZZZZZ" hidden="1">{#N/A,#N/A,FALSE,"Tabl. FB300";#N/A,#N/A,FALSE,"Tabl. FB350";#N/A,#N/A,FALSE,"Tabl. FB400";#N/A,#N/A,FALSE,"Tabl. FB500";#N/A,#N/A,FALSE,"Tabl. FS090"}</definedName>
    <definedName name="אאא" localSheetId="5" hidden="1">{#N/A,#N/A,FALSE,"מאזן בוחן";"כל_מאזן_בוחן",#N/A,FALSE,"מאזן בוחן"}</definedName>
    <definedName name="אאא" hidden="1">{#N/A,#N/A,FALSE,"מאזן בוחן";"כל_מאזן_בוחן",#N/A,FALSE,"מאזן בוחן"}</definedName>
    <definedName name="בככ" localSheetId="5" hidden="1">{"מזומנים",#N/A,FALSE,"מאזן בוחן";"חיבים_ויתרות_חובה",#N/A,FALSE,"מאזן בוחן";"רכוש_קבוע",#N/A,FALSE,"מאזן בוחן";"השקעה_זק",#N/A,FALSE,"מאזן בוחן";"השקעה_במוחזקות",#N/A,FALSE,"מאזן בוחן";"השקעה_אחרות",#N/A,FALSE,"מאזן בוחן";"זכאים_ויתרות_זכות",#N/A,FALSE,"מאזן בוחן";"הלוואות_בעמנ_ובנקים",#N/A,FALSE,"מאזן בוחן";"עתודה_לפצויים_והון",#N/A,FALSE,"מאזן בוחן";"הכנסות",#N/A,FALSE,"מאזן בוחן";"הוצאות_הנהלה_וכלליות",#N/A,FALSE,"מאזן בוחן";"הוצאות_מימון",#N/A,FALSE,"מאזן בוחן";"אקוויטי_ובדיקת_השקעו",#N/A,FALSE,"מאזן בוחן"}</definedName>
    <definedName name="בככ" hidden="1">{"מזומנים",#N/A,FALSE,"מאזן בוחן";"חיבים_ויתרות_חובה",#N/A,FALSE,"מאזן בוחן";"רכוש_קבוע",#N/A,FALSE,"מאזן בוחן";"השקעה_זק",#N/A,FALSE,"מאזן בוחן";"השקעה_במוחזקות",#N/A,FALSE,"מאזן בוחן";"השקעה_אחרות",#N/A,FALSE,"מאזן בוחן";"זכאים_ויתרות_זכות",#N/A,FALSE,"מאזן בוחן";"הלוואות_בעמנ_ובנקים",#N/A,FALSE,"מאזן בוחן";"עתודה_לפצויים_והון",#N/A,FALSE,"מאזן בוחן";"הכנסות",#N/A,FALSE,"מאזן בוחן";"הוצאות_הנהלה_וכלליות",#N/A,FALSE,"מאזן בוחן";"הוצאות_מימון",#N/A,FALSE,"מאזן בוחן";"אקוויטי_ובדיקת_השקעו",#N/A,FALSE,"מאזן בוחן"}</definedName>
    <definedName name="고" localSheetId="5" hidden="1">{#N/A,#N/A,FALSE,"REPORT"}</definedName>
    <definedName name="고" hidden="1">{#N/A,#N/A,FALSE,"REPORT"}</definedName>
    <definedName name="ㄶㅇ노ㅗㄶ호" localSheetId="5" hidden="1">{#N/A,#N/A,FALSE,"REPORT"}</definedName>
    <definedName name="ㄶㅇ노ㅗㄶ호" hidden="1">{#N/A,#N/A,FALSE,"REPORT"}</definedName>
    <definedName name="미애" localSheetId="5" hidden="1">{#N/A,#N/A,FALSE,"REPORT"}</definedName>
    <definedName name="미애" hidden="1">{#N/A,#N/A,FALSE,"REPORT"}</definedName>
    <definedName name="별지66" localSheetId="5" hidden="1">{#N/A,#N/A,TRUE,"표지";#N/A,#N/A,TRUE,"총괄표";#N/A,#N/A,TRUE,"1호 과표세액";#N/A,#N/A,TRUE,"2호 서식";#N/A,#N/A,TRUE,"3(1) 부3 세액조정";#N/A,#N/A,TRUE,"임시투자공제";#N/A,#N/A,TRUE,"조8호 기술인력";#N/A,#N/A,TRUE,"3(1)부7 기업합리";#N/A,#N/A,TRUE,"3(3)호(갑) 원천납부";#N/A,#N/A,TRUE,"6호 소득금액";#N/A,#N/A,TRUE,"6호 첨부(익)";#N/A,#N/A,TRUE,"6호 첨부(손)";#N/A,#N/A,TRUE,"6-1호 수입금액";#N/A,#N/A,TRUE,"6-2(4)호 해외시장";#N/A,#N/A,TRUE,"6-2(12)호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자본금(을)";#N/A,#N/A,TRUE,"10(3)호 주요계정";#N/A,#N/A,TRUE,"10(3)호 부표";#N/A,#N/A,TRUE,"10(4)호 조정수입";#N/A,#N/A,TRUE,"14(1)호 갑 주식";#N/A,#N/A,TRUE,"요약 BS";#N/A,#N/A,TRUE,"요약 PL";#N/A,#N/A,TRUE,"요약원가";#N/A,#N/A,TRUE,"요약RE"}</definedName>
    <definedName name="별지66" hidden="1">{#N/A,#N/A,TRUE,"표지";#N/A,#N/A,TRUE,"총괄표";#N/A,#N/A,TRUE,"1호 과표세액";#N/A,#N/A,TRUE,"2호 서식";#N/A,#N/A,TRUE,"3(1) 부3 세액조정";#N/A,#N/A,TRUE,"임시투자공제";#N/A,#N/A,TRUE,"조8호 기술인력";#N/A,#N/A,TRUE,"3(1)부7 기업합리";#N/A,#N/A,TRUE,"3(3)호(갑) 원천납부";#N/A,#N/A,TRUE,"6호 소득금액";#N/A,#N/A,TRUE,"6호 첨부(익)";#N/A,#N/A,TRUE,"6호 첨부(손)";#N/A,#N/A,TRUE,"6-1호 수입금액";#N/A,#N/A,TRUE,"6-2(4)호 해외시장";#N/A,#N/A,TRUE,"6-2(12)호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자본금(을)";#N/A,#N/A,TRUE,"10(3)호 주요계정";#N/A,#N/A,TRUE,"10(3)호 부표";#N/A,#N/A,TRUE,"10(4)호 조정수입";#N/A,#N/A,TRUE,"14(1)호 갑 주식";#N/A,#N/A,TRUE,"요약 BS";#N/A,#N/A,TRUE,"요약 PL";#N/A,#N/A,TRUE,"요약원가";#N/A,#N/A,TRUE,"요약RE"}</definedName>
    <definedName name="손익계산서" localSheetId="5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부2 공제감면";#N/A,#N/A,TRUE,"3(1) 부3 세액조정";#N/A,#N/A,TRUE,"3(1)부7 기업합리";#N/A,#N/A,TRUE,"3(3)호(갑) 원천납부";#N/A,#N/A,TRUE,"4호 특별부가";#N/A,#N/A,TRUE,"5호 농어촌";#N/A,#N/A,TRUE,"5호2 농감면(갑)";#N/A,#N/A,TRUE,"5호2 농감면(을)";#N/A,#N/A,TRUE,"6호 소득금액";#N/A,#N/A,TRUE,"6호 첨부(익)";#N/A,#N/A,TRUE,"6호 첨부(손)";#N/A,#N/A,TRUE,"6-1호 수입금액";#N/A,#N/A,TRUE,"6-2(7)호 해외투자";#N/A,#N/A,TRUE,"6-3호 퇴충";#N/A,#N/A,TRUE,"6-3(3)호 단퇴";#N/A,#N/A,TRUE,"6-3(4)호 대손";#N/A,#N/A,TRUE,"6-4호 접대(갑)";#N/A,#N/A,TRUE,"6-4호 접대(을)";#N/A,#N/A,TRUE,"감가총괄표";#N/A,#N/A,TRUE,"6-6(3)호 감가(정율)";#N/A,#N/A,TRUE,"6-6호(부표) 자본적지출";#N/A,#N/A,TRUE,"6-10호 재고자산";#N/A,#N/A,TRUE,"6-11호 세금과공과";#N/A,#N/A,TRUE,"6-12호 선급비용";#N/A,#N/A,TRUE,"6-13호 기부금";#N/A,#N/A,TRUE,"기부1";#N/A,#N/A,TRUE,"기부2";#N/A,#N/A,TRUE,"8호 기부금조정";#N/A,#N/A,TRUE,"9호 자본금(갑)";#N/A,#N/A,TRUE,"9호 자본금(을)";#N/A,#N/A,TRUE,"10(3)호 주요계정";#N/A,#N/A,TRUE,"10(3)호 부표";#N/A,#N/A,TRUE,"10(4)호 조정수입";#N/A,#N/A,TRUE,"14(1)호 갑 주식";#N/A,#N/A,TRUE,"59호 해외특수";#N/A,#N/A,TRUE,"요약 BS";#N/A,#N/A,TRUE,"요약 PL";#N/A,#N/A,TRUE,"요약RE";#N/A,#N/A,TRUE,"조8호 기술인력";#N/A,#N/A,TRUE,"국공채감면";#N/A,#N/A,TRUE,"전기수정";#N/A,#N/A,TRUE,"퇴충명세";#N/A,#N/A,TRUE,"적금모집권유비";#N/A,#N/A,TRUE,"해외투자현황";#N/A,#N/A,TRUE,"외화감면";#N/A,#N/A,TRUE,"offshore";#N/A,#N/A,TRUE,"대손상각등명세"}</definedName>
    <definedName name="손익계산서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부2 공제감면";#N/A,#N/A,TRUE,"3(1) 부3 세액조정";#N/A,#N/A,TRUE,"3(1)부7 기업합리";#N/A,#N/A,TRUE,"3(3)호(갑) 원천납부";#N/A,#N/A,TRUE,"4호 특별부가";#N/A,#N/A,TRUE,"5호 농어촌";#N/A,#N/A,TRUE,"5호2 농감면(갑)";#N/A,#N/A,TRUE,"5호2 농감면(을)";#N/A,#N/A,TRUE,"6호 소득금액";#N/A,#N/A,TRUE,"6호 첨부(익)";#N/A,#N/A,TRUE,"6호 첨부(손)";#N/A,#N/A,TRUE,"6-1호 수입금액";#N/A,#N/A,TRUE,"6-2(7)호 해외투자";#N/A,#N/A,TRUE,"6-3호 퇴충";#N/A,#N/A,TRUE,"6-3(3)호 단퇴";#N/A,#N/A,TRUE,"6-3(4)호 대손";#N/A,#N/A,TRUE,"6-4호 접대(갑)";#N/A,#N/A,TRUE,"6-4호 접대(을)";#N/A,#N/A,TRUE,"감가총괄표";#N/A,#N/A,TRUE,"6-6(3)호 감가(정율)";#N/A,#N/A,TRUE,"6-6호(부표) 자본적지출";#N/A,#N/A,TRUE,"6-10호 재고자산";#N/A,#N/A,TRUE,"6-11호 세금과공과";#N/A,#N/A,TRUE,"6-12호 선급비용";#N/A,#N/A,TRUE,"6-13호 기부금";#N/A,#N/A,TRUE,"기부1";#N/A,#N/A,TRUE,"기부2";#N/A,#N/A,TRUE,"8호 기부금조정";#N/A,#N/A,TRUE,"9호 자본금(갑)";#N/A,#N/A,TRUE,"9호 자본금(을)";#N/A,#N/A,TRUE,"10(3)호 주요계정";#N/A,#N/A,TRUE,"10(3)호 부표";#N/A,#N/A,TRUE,"10(4)호 조정수입";#N/A,#N/A,TRUE,"14(1)호 갑 주식";#N/A,#N/A,TRUE,"59호 해외특수";#N/A,#N/A,TRUE,"요약 BS";#N/A,#N/A,TRUE,"요약 PL";#N/A,#N/A,TRUE,"요약RE";#N/A,#N/A,TRUE,"조8호 기술인력";#N/A,#N/A,TRUE,"국공채감면";#N/A,#N/A,TRUE,"전기수정";#N/A,#N/A,TRUE,"퇴충명세";#N/A,#N/A,TRUE,"적금모집권유비";#N/A,#N/A,TRUE,"해외투자현황";#N/A,#N/A,TRUE,"외화감면";#N/A,#N/A,TRUE,"offshore";#N/A,#N/A,TRUE,"대손상각등명세"}</definedName>
    <definedName name="이쁘니" localSheetId="5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부2 공제감면";#N/A,#N/A,TRUE,"3(1) 부3 세액조정";#N/A,#N/A,TRUE,"3(1)부7 기업합리";#N/A,#N/A,TRUE,"3(3)호(갑) 원천납부";#N/A,#N/A,TRUE,"4호 특별부가";#N/A,#N/A,TRUE,"5호 농어촌";#N/A,#N/A,TRUE,"5호2 농감면(갑)";#N/A,#N/A,TRUE,"5호2 농감면(을)";#N/A,#N/A,TRUE,"6호 소득금액";#N/A,#N/A,TRUE,"6호 첨부(익)";#N/A,#N/A,TRUE,"6호 첨부(손)";#N/A,#N/A,TRUE,"6-1호 수입금액";#N/A,#N/A,TRUE,"6-2(7)호 해외투자";#N/A,#N/A,TRUE,"6-3호 퇴충";#N/A,#N/A,TRUE,"6-3(3)호 단퇴";#N/A,#N/A,TRUE,"6-3(4)호 대손";#N/A,#N/A,TRUE,"6-4호 접대(갑)";#N/A,#N/A,TRUE,"6-4호 접대(을)";#N/A,#N/A,TRUE,"감가총괄표";#N/A,#N/A,TRUE,"6-6(3)호 감가(정율)";#N/A,#N/A,TRUE,"6-6호(부표) 자본적지출";#N/A,#N/A,TRUE,"6-10호 재고자산";#N/A,#N/A,TRUE,"6-11호 세금과공과";#N/A,#N/A,TRUE,"6-12호 선급비용";#N/A,#N/A,TRUE,"6-13호 기부금";#N/A,#N/A,TRUE,"기부1";#N/A,#N/A,TRUE,"기부2";#N/A,#N/A,TRUE,"8호 기부금조정";#N/A,#N/A,TRUE,"9호 자본금(갑)";#N/A,#N/A,TRUE,"9호 자본금(을)";#N/A,#N/A,TRUE,"10(3)호 주요계정";#N/A,#N/A,TRUE,"10(3)호 부표";#N/A,#N/A,TRUE,"10(4)호 조정수입";#N/A,#N/A,TRUE,"14(1)호 갑 주식";#N/A,#N/A,TRUE,"59호 해외특수";#N/A,#N/A,TRUE,"요약 BS";#N/A,#N/A,TRUE,"요약 PL";#N/A,#N/A,TRUE,"요약RE";#N/A,#N/A,TRUE,"조8호 기술인력";#N/A,#N/A,TRUE,"국공채감면";#N/A,#N/A,TRUE,"전기수정";#N/A,#N/A,TRUE,"퇴충명세";#N/A,#N/A,TRUE,"적금모집권유비";#N/A,#N/A,TRUE,"해외투자현황";#N/A,#N/A,TRUE,"외화감면";#N/A,#N/A,TRUE,"offshore";#N/A,#N/A,TRUE,"대손상각등명세"}</definedName>
    <definedName name="이쁘니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부2 공제감면";#N/A,#N/A,TRUE,"3(1) 부3 세액조정";#N/A,#N/A,TRUE,"3(1)부7 기업합리";#N/A,#N/A,TRUE,"3(3)호(갑) 원천납부";#N/A,#N/A,TRUE,"4호 특별부가";#N/A,#N/A,TRUE,"5호 농어촌";#N/A,#N/A,TRUE,"5호2 농감면(갑)";#N/A,#N/A,TRUE,"5호2 농감면(을)";#N/A,#N/A,TRUE,"6호 소득금액";#N/A,#N/A,TRUE,"6호 첨부(익)";#N/A,#N/A,TRUE,"6호 첨부(손)";#N/A,#N/A,TRUE,"6-1호 수입금액";#N/A,#N/A,TRUE,"6-2(7)호 해외투자";#N/A,#N/A,TRUE,"6-3호 퇴충";#N/A,#N/A,TRUE,"6-3(3)호 단퇴";#N/A,#N/A,TRUE,"6-3(4)호 대손";#N/A,#N/A,TRUE,"6-4호 접대(갑)";#N/A,#N/A,TRUE,"6-4호 접대(을)";#N/A,#N/A,TRUE,"감가총괄표";#N/A,#N/A,TRUE,"6-6(3)호 감가(정율)";#N/A,#N/A,TRUE,"6-6호(부표) 자본적지출";#N/A,#N/A,TRUE,"6-10호 재고자산";#N/A,#N/A,TRUE,"6-11호 세금과공과";#N/A,#N/A,TRUE,"6-12호 선급비용";#N/A,#N/A,TRUE,"6-13호 기부금";#N/A,#N/A,TRUE,"기부1";#N/A,#N/A,TRUE,"기부2";#N/A,#N/A,TRUE,"8호 기부금조정";#N/A,#N/A,TRUE,"9호 자본금(갑)";#N/A,#N/A,TRUE,"9호 자본금(을)";#N/A,#N/A,TRUE,"10(3)호 주요계정";#N/A,#N/A,TRUE,"10(3)호 부표";#N/A,#N/A,TRUE,"10(4)호 조정수입";#N/A,#N/A,TRUE,"14(1)호 갑 주식";#N/A,#N/A,TRUE,"59호 해외특수";#N/A,#N/A,TRUE,"요약 BS";#N/A,#N/A,TRUE,"요약 PL";#N/A,#N/A,TRUE,"요약RE";#N/A,#N/A,TRUE,"조8호 기술인력";#N/A,#N/A,TRUE,"국공채감면";#N/A,#N/A,TRUE,"전기수정";#N/A,#N/A,TRUE,"퇴충명세";#N/A,#N/A,TRUE,"적금모집권유비";#N/A,#N/A,TRUE,"해외투자현황";#N/A,#N/A,TRUE,"외화감면";#N/A,#N/A,TRUE,"offshore";#N/A,#N/A,TRUE,"대손상각등명세"}</definedName>
    <definedName name="총괄표" localSheetId="5" hidden="1">{#N/A,#N/A,FALSE,"1호 과표세액";#N/A,#N/A,FALSE,"2호 서식";#N/A,#N/A,FALSE,"2호부표 최저한세";#N/A,#N/A,FALSE,"5호 농어촌";#N/A,#N/A,FALSE,"6호 소득금액";#N/A,#N/A,FALSE,"6호 첨부(익)";#N/A,#N/A,FALSE,"6호 첨부(손)";#N/A,#N/A,FALSE,"6-1호 수입금액";#N/A,#N/A,FALSE,"6-2(7)호 해외투자";#N/A,#N/A,FALSE,"6-3호 퇴충";#N/A,#N/A,FALSE,"6-3(3)호 단퇴";#N/A,#N/A,FALSE,"6-3(4)호 대손";#N/A,#N/A,FALSE,"6-4호 접대(갑)";#N/A,#N/A,FALSE,"6-4호 접대(을)";#N/A,#N/A,FALSE,"9호 자본금(갑)";#N/A,#N/A,FALSE,"9호 자본금(을)";#N/A,#N/A,FALSE,"조8호 기술인력";#N/A,#N/A,FALSE,"국공채감면";#N/A,#N/A,FALSE,"전기수정";#N/A,#N/A,FALSE,"퇴충명세";#N/A,#N/A,FALSE,"적금모집권유비";#N/A,#N/A,FALSE,"해외투자현황";#N/A,#N/A,FALSE,"외화감면";#N/A,#N/A,FALSE,"대손상각등명세"}</definedName>
    <definedName name="총괄표" hidden="1">{#N/A,#N/A,FALSE,"1호 과표세액";#N/A,#N/A,FALSE,"2호 서식";#N/A,#N/A,FALSE,"2호부표 최저한세";#N/A,#N/A,FALSE,"5호 농어촌";#N/A,#N/A,FALSE,"6호 소득금액";#N/A,#N/A,FALSE,"6호 첨부(익)";#N/A,#N/A,FALSE,"6호 첨부(손)";#N/A,#N/A,FALSE,"6-1호 수입금액";#N/A,#N/A,FALSE,"6-2(7)호 해외투자";#N/A,#N/A,FALSE,"6-3호 퇴충";#N/A,#N/A,FALSE,"6-3(3)호 단퇴";#N/A,#N/A,FALSE,"6-3(4)호 대손";#N/A,#N/A,FALSE,"6-4호 접대(갑)";#N/A,#N/A,FALSE,"6-4호 접대(을)";#N/A,#N/A,FALSE,"9호 자본금(갑)";#N/A,#N/A,FALSE,"9호 자본금(을)";#N/A,#N/A,FALSE,"조8호 기술인력";#N/A,#N/A,FALSE,"국공채감면";#N/A,#N/A,FALSE,"전기수정";#N/A,#N/A,FALSE,"퇴충명세";#N/A,#N/A,FALSE,"적금모집권유비";#N/A,#N/A,FALSE,"해외투자현황";#N/A,#N/A,FALSE,"외화감면";#N/A,#N/A,FALSE,"대손상각등명세"}</definedName>
    <definedName name="ㅏ나앙" localSheetId="5" hidden="1">{#N/A,#N/A,FALSE,"1호 과표세액";#N/A,#N/A,FALSE,"2호 서식";#N/A,#N/A,FALSE,"2호부표 최저한세";#N/A,#N/A,FALSE,"5호 농어촌";#N/A,#N/A,FALSE,"6호 소득금액";#N/A,#N/A,FALSE,"6호 첨부(익)";#N/A,#N/A,FALSE,"6호 첨부(손)";#N/A,#N/A,FALSE,"6-1호 수입금액";#N/A,#N/A,FALSE,"6-2(7)호 해외투자";#N/A,#N/A,FALSE,"6-3호 퇴충";#N/A,#N/A,FALSE,"6-3(3)호 단퇴";#N/A,#N/A,FALSE,"6-3(4)호 대손";#N/A,#N/A,FALSE,"6-4호 접대(갑)";#N/A,#N/A,FALSE,"6-4호 접대(을)";#N/A,#N/A,FALSE,"9호 자본금(갑)";#N/A,#N/A,FALSE,"9호 자본금(을)";#N/A,#N/A,FALSE,"조8호 기술인력";#N/A,#N/A,FALSE,"국공채감면";#N/A,#N/A,FALSE,"전기수정";#N/A,#N/A,FALSE,"퇴충명세";#N/A,#N/A,FALSE,"적금모집권유비";#N/A,#N/A,FALSE,"해외투자현황";#N/A,#N/A,FALSE,"외화감면";#N/A,#N/A,FALSE,"대손상각등명세"}</definedName>
    <definedName name="ㅏ나앙" hidden="1">{#N/A,#N/A,FALSE,"1호 과표세액";#N/A,#N/A,FALSE,"2호 서식";#N/A,#N/A,FALSE,"2호부표 최저한세";#N/A,#N/A,FALSE,"5호 농어촌";#N/A,#N/A,FALSE,"6호 소득금액";#N/A,#N/A,FALSE,"6호 첨부(익)";#N/A,#N/A,FALSE,"6호 첨부(손)";#N/A,#N/A,FALSE,"6-1호 수입금액";#N/A,#N/A,FALSE,"6-2(7)호 해외투자";#N/A,#N/A,FALSE,"6-3호 퇴충";#N/A,#N/A,FALSE,"6-3(3)호 단퇴";#N/A,#N/A,FALSE,"6-3(4)호 대손";#N/A,#N/A,FALSE,"6-4호 접대(갑)";#N/A,#N/A,FALSE,"6-4호 접대(을)";#N/A,#N/A,FALSE,"9호 자본금(갑)";#N/A,#N/A,FALSE,"9호 자본금(을)";#N/A,#N/A,FALSE,"조8호 기술인력";#N/A,#N/A,FALSE,"국공채감면";#N/A,#N/A,FALSE,"전기수정";#N/A,#N/A,FALSE,"퇴충명세";#N/A,#N/A,FALSE,"적금모집권유비";#N/A,#N/A,FALSE,"해외투자현황";#N/A,#N/A,FALSE,"외화감면";#N/A,#N/A,FALSE,"대손상각등명세"}</definedName>
    <definedName name="ㅏ앙" localSheetId="5" hidden="1">{#N/A,#N/A,FALSE,"1호 과표세액";#N/A,#N/A,FALSE,"2호 서식";#N/A,#N/A,FALSE,"3(1)부7 기업합리";#N/A,#N/A,FALSE,"6호 소득금액";#N/A,#N/A,FALSE,"6호 첨부(익)";#N/A,#N/A,FALSE,"6호 첨부(손)";#N/A,#N/A,FALSE,"6-1호 수입금액";#N/A,#N/A,FALSE,"6-3(4)호 대손";#N/A,#N/A,FALSE,"6-3호 퇴충";#N/A,#N/A,FALSE,"6-3(3)호 단퇴";#N/A,#N/A,FALSE,"6-3(4)호 대손";#N/A,#N/A,FALSE,"6-4호 접대(갑)";#N/A,#N/A,FALSE,"6-4호 접대(을)";#N/A,#N/A,FALSE,"6-5호 외화(갑)";#N/A,#N/A,FALSE,"6-5호 외화(을)";#N/A,#N/A,FALSE,"6-11호 세금과공과";#N/A,#N/A,FALSE,"6-13호 기부금";#N/A,#N/A,FALSE,"8호 기부금조정";#N/A,#N/A,FALSE,"9호 자본금(갑)";#N/A,#N/A,FALSE,"9호 자본금(을)";#N/A,#N/A,FALSE,"10(3)호 주요계정";#N/A,#N/A,FALSE,"10(3)호 부표";#N/A,#N/A,FALSE,"요약 PL";#N/A,#N/A,FALSE,"10(4)호 조정수입";#N/A,#N/A,FALSE,"14(1)호 갑 주식"}</definedName>
    <definedName name="ㅏ앙" hidden="1">{#N/A,#N/A,FALSE,"1호 과표세액";#N/A,#N/A,FALSE,"2호 서식";#N/A,#N/A,FALSE,"3(1)부7 기업합리";#N/A,#N/A,FALSE,"6호 소득금액";#N/A,#N/A,FALSE,"6호 첨부(익)";#N/A,#N/A,FALSE,"6호 첨부(손)";#N/A,#N/A,FALSE,"6-1호 수입금액";#N/A,#N/A,FALSE,"6-3(4)호 대손";#N/A,#N/A,FALSE,"6-3호 퇴충";#N/A,#N/A,FALSE,"6-3(3)호 단퇴";#N/A,#N/A,FALSE,"6-3(4)호 대손";#N/A,#N/A,FALSE,"6-4호 접대(갑)";#N/A,#N/A,FALSE,"6-4호 접대(을)";#N/A,#N/A,FALSE,"6-5호 외화(갑)";#N/A,#N/A,FALSE,"6-5호 외화(을)";#N/A,#N/A,FALSE,"6-11호 세금과공과";#N/A,#N/A,FALSE,"6-13호 기부금";#N/A,#N/A,FALSE,"8호 기부금조정";#N/A,#N/A,FALSE,"9호 자본금(갑)";#N/A,#N/A,FALSE,"9호 자본금(을)";#N/A,#N/A,FALSE,"10(3)호 주요계정";#N/A,#N/A,FALSE,"10(3)호 부표";#N/A,#N/A,FALSE,"요약 PL";#N/A,#N/A,FALSE,"10(4)호 조정수입";#N/A,#N/A,FALSE,"14(1)호 갑 주식"}</definedName>
    <definedName name="五大類預算12月" localSheetId="5" hidden="1">{#N/A,#N/A,TRUE,"工務本部(業)";#N/A,#N/A,TRUE,"工-部辦(業)";#N/A,#N/A,TRUE,"工-設計(業)";#N/A,#N/A,TRUE,"工-工務(業)";#N/A,#N/A,TRUE,"工-網管(業)";#N/A,#N/A,TRUE,"工-一維(業)";#N/A,#N/A,TRUE,"工-二維(業)";#N/A,#N/A,TRUE,"工-三維(業)";#N/A,#N/A,TRUE,"工-四維(業)";#N/A,#N/A,TRUE,"資訊管理本部(業)";#N/A,#N/A,TRUE,"研發本部(業)"}</definedName>
    <definedName name="五大類預算12月" hidden="1">{#N/A,#N/A,TRUE,"工務本部(業)";#N/A,#N/A,TRUE,"工-部辦(業)";#N/A,#N/A,TRUE,"工-設計(業)";#N/A,#N/A,TRUE,"工-工務(業)";#N/A,#N/A,TRUE,"工-網管(業)";#N/A,#N/A,TRUE,"工-一維(業)";#N/A,#N/A,TRUE,"工-二維(業)";#N/A,#N/A,TRUE,"工-三維(業)";#N/A,#N/A,TRUE,"工-四維(業)";#N/A,#N/A,TRUE,"資訊管理本部(業)";#N/A,#N/A,TRUE,"研發本部(業)"}</definedName>
    <definedName name="差異" localSheetId="5" hidden="1">{#N/A,#N/A,TRUE,"客服本部(業)";#N/A,#N/A,TRUE,"客-部辦(業)";#N/A,#N/A,TRUE,"客-專案(業)";#N/A,#N/A,TRUE,"客-支援(業)";#N/A,#N/A,TRUE,"客-專一(業)";#N/A,#N/A,TRUE,"客-專二(業)";#N/A,#N/A,TRUE,"客-專三(業)";#N/A,#N/A,TRUE,"客-專四(業)";#N/A,#N/A,TRUE,"客-專五(業)";#N/A,#N/A,TRUE,"客-專五(業)";#N/A,#N/A,TRUE,"客-專六(業)";#N/A,#N/A,TRUE,"客-專七(業)";#N/A,#N/A,TRUE,"客-系統處(業)"}</definedName>
    <definedName name="差異" hidden="1">{#N/A,#N/A,TRUE,"客服本部(業)";#N/A,#N/A,TRUE,"客-部辦(業)";#N/A,#N/A,TRUE,"客-專案(業)";#N/A,#N/A,TRUE,"客-支援(業)";#N/A,#N/A,TRUE,"客-專一(業)";#N/A,#N/A,TRUE,"客-專二(業)";#N/A,#N/A,TRUE,"客-專三(業)";#N/A,#N/A,TRUE,"客-專四(業)";#N/A,#N/A,TRUE,"客-專五(業)";#N/A,#N/A,TRUE,"客-專五(業)";#N/A,#N/A,TRUE,"客-專六(業)";#N/A,#N/A,TRUE,"客-專七(業)";#N/A,#N/A,TRUE,"客-系統處(業)"}</definedName>
    <definedName name="差異分析" localSheetId="5" hidden="1">{#N/A,#N/A,TRUE,"客服本部(業)";#N/A,#N/A,TRUE,"客-部辦(業)";#N/A,#N/A,TRUE,"客-專案(業)";#N/A,#N/A,TRUE,"客-支援(業)";#N/A,#N/A,TRUE,"客-專一(業)";#N/A,#N/A,TRUE,"客-專二(業)";#N/A,#N/A,TRUE,"客-專三(業)";#N/A,#N/A,TRUE,"客-專四(業)";#N/A,#N/A,TRUE,"客-專五(業)";#N/A,#N/A,TRUE,"客-專五(業)";#N/A,#N/A,TRUE,"客-專六(業)";#N/A,#N/A,TRUE,"客-專七(業)";#N/A,#N/A,TRUE,"客-系統處(業)"}</definedName>
    <definedName name="差異分析" hidden="1">{#N/A,#N/A,TRUE,"客服本部(業)";#N/A,#N/A,TRUE,"客-部辦(業)";#N/A,#N/A,TRUE,"客-專案(業)";#N/A,#N/A,TRUE,"客-支援(業)";#N/A,#N/A,TRUE,"客-專一(業)";#N/A,#N/A,TRUE,"客-專二(業)";#N/A,#N/A,TRUE,"客-專三(業)";#N/A,#N/A,TRUE,"客-專四(業)";#N/A,#N/A,TRUE,"客-專五(業)";#N/A,#N/A,TRUE,"客-專五(業)";#N/A,#N/A,TRUE,"客-專六(業)";#N/A,#N/A,TRUE,"客-專七(業)";#N/A,#N/A,TRUE,"客-系統處(業)"}</definedName>
    <definedName name="差異分析AUDIT" localSheetId="5" hidden="1">{#N/A,#N/A,TRUE,"工務本部(業)";#N/A,#N/A,TRUE,"工-部辦(業)";#N/A,#N/A,TRUE,"工-設計(業)";#N/A,#N/A,TRUE,"工-工務(業)";#N/A,#N/A,TRUE,"工-網管(業)";#N/A,#N/A,TRUE,"工-一維(業)";#N/A,#N/A,TRUE,"工-二維(業)";#N/A,#N/A,TRUE,"工-三維(業)";#N/A,#N/A,TRUE,"工-四維(業)";#N/A,#N/A,TRUE,"資訊管理本部(業)";#N/A,#N/A,TRUE,"研發本部(業)"}</definedName>
    <definedName name="差異分析AUDIT" hidden="1">{#N/A,#N/A,TRUE,"工務本部(業)";#N/A,#N/A,TRUE,"工-部辦(業)";#N/A,#N/A,TRUE,"工-設計(業)";#N/A,#N/A,TRUE,"工-工務(業)";#N/A,#N/A,TRUE,"工-網管(業)";#N/A,#N/A,TRUE,"工-一維(業)";#N/A,#N/A,TRUE,"工-二維(業)";#N/A,#N/A,TRUE,"工-三維(業)";#N/A,#N/A,TRUE,"工-四維(業)";#N/A,#N/A,TRUE,"資訊管理本部(業)";#N/A,#N/A,TRUE,"研發本部(業)"}</definedName>
  </definedNames>
  <calcPr calcId="191029" iterate="1" iterateCount="1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22" roundtripDataChecksum="7ejnWTF/hvl9CqZ5ERIQbqTHsY6Eo5tZTG2LR4r8dbA="/>
    </ext>
  </extLst>
</workbook>
</file>

<file path=xl/calcChain.xml><?xml version="1.0" encoding="utf-8"?>
<calcChain xmlns="http://schemas.openxmlformats.org/spreadsheetml/2006/main">
  <c r="J5" i="3" l="1"/>
  <c r="D59" i="3" l="1"/>
  <c r="D38" i="3" l="1" a="1"/>
  <c r="D38" i="3" s="1"/>
  <c r="D58" i="3"/>
  <c r="D21" i="3"/>
  <c r="G22" i="3"/>
  <c r="AV5" i="9" l="1"/>
  <c r="J5" i="9"/>
  <c r="A72" i="3"/>
  <c r="F88" i="8" l="1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DK5" i="9" l="1"/>
  <c r="T5" i="9"/>
  <c r="U3" i="9" s="1"/>
  <c r="B5" i="9"/>
  <c r="N30" i="9"/>
  <c r="N29" i="9"/>
  <c r="N28" i="9"/>
  <c r="N27" i="9"/>
  <c r="N26" i="9"/>
  <c r="N25" i="9"/>
  <c r="N24" i="9"/>
  <c r="N23" i="9"/>
  <c r="N22" i="9"/>
  <c r="N21" i="9"/>
  <c r="N20" i="9"/>
  <c r="N19" i="9"/>
  <c r="N18" i="9"/>
  <c r="T9" i="9"/>
  <c r="CC5" i="9"/>
  <c r="Q5" i="9"/>
  <c r="ES2" i="9"/>
  <c r="ER2" i="9"/>
  <c r="Q2" i="9"/>
  <c r="Q50" i="9" s="1"/>
  <c r="HH1" i="9"/>
  <c r="GE1" i="9"/>
  <c r="GD1" i="9"/>
  <c r="GC1" i="9"/>
  <c r="GB1" i="9"/>
  <c r="FD1" i="9"/>
  <c r="FC1" i="9"/>
  <c r="FB1" i="9"/>
  <c r="FA1" i="9"/>
  <c r="DO1" i="9"/>
  <c r="CN1" i="9"/>
  <c r="AB1" i="9"/>
  <c r="AC1" i="9" s="1"/>
  <c r="AD1" i="9" s="1"/>
  <c r="AE1" i="9" s="1"/>
  <c r="AF1" i="9" s="1"/>
  <c r="AG1" i="9" s="1"/>
  <c r="AH1" i="9" s="1"/>
  <c r="AI1" i="9" s="1"/>
  <c r="AJ1" i="9" s="1"/>
  <c r="AK1" i="9" s="1"/>
  <c r="AL1" i="9" s="1"/>
  <c r="AM1" i="9" s="1"/>
  <c r="AN1" i="9" s="1"/>
  <c r="AO1" i="9" s="1"/>
  <c r="AP1" i="9" s="1"/>
  <c r="AQ1" i="9" s="1"/>
  <c r="AR1" i="9" s="1"/>
  <c r="AS1" i="9" s="1"/>
  <c r="AT1" i="9" s="1"/>
  <c r="AU1" i="9" s="1"/>
  <c r="AV1" i="9" s="1"/>
  <c r="Y1" i="9"/>
  <c r="Z1" i="9" s="1"/>
  <c r="AA1" i="9" s="1"/>
  <c r="CO1" i="9" l="1"/>
  <c r="FE1" i="9"/>
  <c r="GF1" i="9"/>
  <c r="HI1" i="9"/>
  <c r="DP1" i="9"/>
  <c r="Q43" i="9"/>
  <c r="Q44" i="9"/>
  <c r="Q45" i="9"/>
  <c r="Q46" i="9"/>
  <c r="Q47" i="9"/>
  <c r="Q48" i="9"/>
  <c r="Q49" i="9"/>
  <c r="Q42" i="9"/>
  <c r="F15" i="8"/>
  <c r="DQ1" i="9" l="1"/>
  <c r="GG1" i="9"/>
  <c r="CP1" i="9"/>
  <c r="HJ1" i="9"/>
  <c r="FF1" i="9"/>
  <c r="CQ1" i="9" l="1"/>
  <c r="FG1" i="9"/>
  <c r="GH1" i="9"/>
  <c r="HK1" i="9"/>
  <c r="DR1" i="9"/>
  <c r="DS1" i="9" l="1"/>
  <c r="FH1" i="9"/>
  <c r="GI1" i="9"/>
  <c r="CR1" i="9"/>
  <c r="HL1" i="9"/>
  <c r="FI1" i="9" l="1"/>
  <c r="CS1" i="9"/>
  <c r="DT1" i="9"/>
  <c r="HM1" i="9"/>
  <c r="GJ1" i="9"/>
  <c r="GK1" i="9" l="1"/>
  <c r="CT1" i="9"/>
  <c r="HN1" i="9"/>
  <c r="FJ1" i="9"/>
  <c r="DU1" i="9"/>
  <c r="FK1" i="9" l="1"/>
  <c r="CU1" i="9"/>
  <c r="GL1" i="9"/>
  <c r="HO1" i="9"/>
  <c r="DV1" i="9"/>
  <c r="DW1" i="9" l="1"/>
  <c r="HP1" i="9"/>
  <c r="FL1" i="9"/>
  <c r="GM1" i="9"/>
  <c r="CV1" i="9"/>
  <c r="CW1" i="9" l="1"/>
  <c r="HQ1" i="9"/>
  <c r="GN1" i="9"/>
  <c r="DX1" i="9"/>
  <c r="FM1" i="9"/>
  <c r="DY1" i="9" l="1"/>
  <c r="HR1" i="9"/>
  <c r="FN1" i="9"/>
  <c r="GO1" i="9"/>
  <c r="CX1" i="9"/>
  <c r="HS1" i="9" l="1"/>
  <c r="DZ1" i="9"/>
  <c r="CY1" i="9"/>
  <c r="GP1" i="9"/>
  <c r="FO1" i="9"/>
  <c r="FP1" i="9" l="1"/>
  <c r="GQ1" i="9"/>
  <c r="CZ1" i="9"/>
  <c r="EA1" i="9"/>
  <c r="HT1" i="9"/>
  <c r="EB1" i="9" l="1"/>
  <c r="FQ1" i="9"/>
  <c r="HU1" i="9"/>
  <c r="GR1" i="9"/>
  <c r="DA1" i="9"/>
  <c r="GS1" i="9" l="1"/>
  <c r="EC1" i="9"/>
  <c r="FR1" i="9"/>
  <c r="HV1" i="9"/>
  <c r="DB1" i="9"/>
  <c r="ED1" i="9" l="1"/>
  <c r="GT1" i="9"/>
  <c r="FS1" i="9"/>
  <c r="HW1" i="9"/>
  <c r="DC1" i="9"/>
  <c r="DD1" i="9" l="1"/>
  <c r="GU1" i="9"/>
  <c r="EE1" i="9"/>
  <c r="FT1" i="9"/>
  <c r="HX1" i="9"/>
  <c r="DE1" i="9" l="1"/>
  <c r="HY1" i="9"/>
  <c r="GV1" i="9"/>
  <c r="FU1" i="9"/>
  <c r="EF1" i="9"/>
  <c r="EG1" i="9" l="1"/>
  <c r="HZ1" i="9"/>
  <c r="FV1" i="9"/>
  <c r="GW1" i="9"/>
  <c r="DF1" i="9"/>
  <c r="GX1" i="9" l="1"/>
  <c r="IA1" i="9"/>
  <c r="EH1" i="9"/>
  <c r="DG1" i="9"/>
  <c r="FW1" i="9"/>
  <c r="IB1" i="9" l="1"/>
  <c r="DH1" i="9"/>
  <c r="GY1" i="9"/>
  <c r="EI1" i="9"/>
  <c r="FX1" i="9"/>
  <c r="EJ1" i="9" l="1"/>
  <c r="DI1" i="9"/>
  <c r="IC1" i="9"/>
  <c r="GZ1" i="9"/>
  <c r="DJ1" i="9" l="1"/>
  <c r="EK1" i="9"/>
  <c r="HA1" i="9"/>
  <c r="ID1" i="9"/>
  <c r="EL1" i="9" l="1"/>
  <c r="IE1" i="9"/>
  <c r="DK1" i="9"/>
  <c r="HB1" i="9"/>
  <c r="IF1" i="9" l="1"/>
  <c r="HC1" i="9"/>
  <c r="EM1" i="9"/>
  <c r="HD1" i="9" l="1"/>
  <c r="IG1" i="9"/>
  <c r="EN1" i="9"/>
  <c r="IH1" i="9" l="1"/>
  <c r="EO1" i="9"/>
  <c r="II1" i="9" l="1"/>
  <c r="EP1" i="9"/>
  <c r="EQ1" i="9" l="1"/>
  <c r="IJ1" i="9"/>
  <c r="ER1" i="9" l="1"/>
  <c r="ES1" i="9" s="1"/>
  <c r="ET1" i="9" s="1"/>
  <c r="EU1" i="9" s="1"/>
  <c r="EV1" i="9" s="1"/>
  <c r="F18" i="8" l="1"/>
  <c r="F16" i="8"/>
  <c r="F17" i="8"/>
  <c r="F12" i="8" l="1"/>
  <c r="L5" i="9" s="1"/>
  <c r="F11" i="8"/>
  <c r="F10" i="8"/>
  <c r="I5" i="9" s="1"/>
  <c r="F9" i="8"/>
  <c r="F5" i="8"/>
  <c r="G5" i="9" s="1"/>
  <c r="E73" i="8"/>
  <c r="E74" i="8" s="1"/>
  <c r="H58" i="8"/>
  <c r="H38" i="8"/>
  <c r="I32" i="8"/>
  <c r="I58" i="8" s="1"/>
  <c r="H47" i="8"/>
  <c r="M65" i="8" l="1"/>
  <c r="H40" i="8"/>
  <c r="H55" i="8" s="1"/>
  <c r="G2" i="9"/>
  <c r="F2" i="9"/>
  <c r="H5" i="9"/>
  <c r="GM5" i="9" s="1"/>
  <c r="GM2" i="9" s="1"/>
  <c r="H46" i="8"/>
  <c r="HC5" i="9"/>
  <c r="HC2" i="9" s="1"/>
  <c r="IJ5" i="9"/>
  <c r="HB5" i="9"/>
  <c r="HB2" i="9" s="1"/>
  <c r="IF5" i="9"/>
  <c r="HD5" i="9"/>
  <c r="HD2" i="9" s="1"/>
  <c r="CD5" i="9"/>
  <c r="II5" i="9"/>
  <c r="HA5" i="9"/>
  <c r="HA2" i="9" s="1"/>
  <c r="IH5" i="9"/>
  <c r="GZ5" i="9"/>
  <c r="GZ2" i="9" s="1"/>
  <c r="IG5" i="9"/>
  <c r="E75" i="8"/>
  <c r="I38" i="8"/>
  <c r="M66" i="8" s="1"/>
  <c r="J32" i="8"/>
  <c r="GP5" i="9" l="1"/>
  <c r="GP2" i="9" s="1"/>
  <c r="GB5" i="9"/>
  <c r="GB2" i="9" s="1"/>
  <c r="GY5" i="9"/>
  <c r="GY2" i="9" s="1"/>
  <c r="GR5" i="9"/>
  <c r="GR2" i="9" s="1"/>
  <c r="GD5" i="9"/>
  <c r="GD2" i="9" s="1"/>
  <c r="GW5" i="9"/>
  <c r="GW2" i="9" s="1"/>
  <c r="H43" i="8"/>
  <c r="K65" i="8" s="1"/>
  <c r="I40" i="8"/>
  <c r="I55" i="8" s="1"/>
  <c r="GN5" i="9"/>
  <c r="GN2" i="9" s="1"/>
  <c r="GL5" i="9"/>
  <c r="GL2" i="9" s="1"/>
  <c r="GI5" i="9"/>
  <c r="GI2" i="9" s="1"/>
  <c r="GV5" i="9"/>
  <c r="GV2" i="9" s="1"/>
  <c r="GT5" i="9"/>
  <c r="GT2" i="9" s="1"/>
  <c r="GJ5" i="9"/>
  <c r="GJ2" i="9" s="1"/>
  <c r="GQ5" i="9"/>
  <c r="GQ2" i="9" s="1"/>
  <c r="GS5" i="9"/>
  <c r="GS2" i="9" s="1"/>
  <c r="GH5" i="9"/>
  <c r="GH2" i="9" s="1"/>
  <c r="GF5" i="9"/>
  <c r="GF2" i="9" s="1"/>
  <c r="GU5" i="9"/>
  <c r="GU2" i="9" s="1"/>
  <c r="GG5" i="9"/>
  <c r="GG2" i="9" s="1"/>
  <c r="GX5" i="9"/>
  <c r="GX2" i="9" s="1"/>
  <c r="GC5" i="9"/>
  <c r="GC2" i="9" s="1"/>
  <c r="GE5" i="9"/>
  <c r="GE2" i="9" s="1"/>
  <c r="GA5" i="9"/>
  <c r="GA2" i="9" s="1"/>
  <c r="GK5" i="9"/>
  <c r="GK2" i="9" s="1"/>
  <c r="GO5" i="9"/>
  <c r="GO2" i="9" s="1"/>
  <c r="IF2" i="9"/>
  <c r="IG2" i="9"/>
  <c r="IJ2" i="9"/>
  <c r="IH2" i="9"/>
  <c r="II2" i="9"/>
  <c r="J38" i="8"/>
  <c r="M67" i="8" s="1"/>
  <c r="K32" i="8"/>
  <c r="J58" i="8"/>
  <c r="E76" i="8"/>
  <c r="I43" i="8" l="1"/>
  <c r="K66" i="8" s="1"/>
  <c r="J40" i="8"/>
  <c r="J55" i="8" s="1"/>
  <c r="E77" i="8"/>
  <c r="K38" i="8"/>
  <c r="M68" i="8" s="1"/>
  <c r="L32" i="8"/>
  <c r="K58" i="8"/>
  <c r="J43" i="8" l="1"/>
  <c r="K67" i="8" s="1"/>
  <c r="K40" i="8"/>
  <c r="L40" i="8" s="1"/>
  <c r="L55" i="8" s="1"/>
  <c r="E78" i="8"/>
  <c r="L58" i="8"/>
  <c r="L38" i="8"/>
  <c r="M69" i="8" s="1"/>
  <c r="M32" i="8"/>
  <c r="K55" i="8" l="1"/>
  <c r="K43" i="8"/>
  <c r="K68" i="8" s="1"/>
  <c r="M58" i="8"/>
  <c r="N32" i="8"/>
  <c r="M40" i="8"/>
  <c r="M38" i="8"/>
  <c r="M70" i="8" s="1"/>
  <c r="E79" i="8"/>
  <c r="L43" i="8"/>
  <c r="E80" i="8" l="1"/>
  <c r="M43" i="8"/>
  <c r="K69" i="8"/>
  <c r="M55" i="8"/>
  <c r="N40" i="8"/>
  <c r="N55" i="8" s="1"/>
  <c r="N38" i="8"/>
  <c r="O32" i="8"/>
  <c r="E81" i="8" l="1"/>
  <c r="N43" i="8"/>
  <c r="O58" i="8"/>
  <c r="P32" i="8"/>
  <c r="O38" i="8"/>
  <c r="W90" i="8" s="1"/>
  <c r="O40" i="8"/>
  <c r="K70" i="8"/>
  <c r="O43" i="8" l="1"/>
  <c r="K72" i="8" s="1"/>
  <c r="P40" i="8"/>
  <c r="P58" i="8"/>
  <c r="P38" i="8"/>
  <c r="X90" i="8" s="1"/>
  <c r="Q32" i="8"/>
  <c r="E82" i="8"/>
  <c r="K71" i="8"/>
  <c r="E83" i="8" l="1"/>
  <c r="P43" i="8"/>
  <c r="K73" i="8" s="1"/>
  <c r="Q38" i="8"/>
  <c r="Y90" i="8" s="1"/>
  <c r="Q58" i="8"/>
  <c r="Q40" i="8"/>
  <c r="R32" i="8"/>
  <c r="E84" i="8" l="1"/>
  <c r="R40" i="8"/>
  <c r="R38" i="8"/>
  <c r="Z90" i="8" s="1"/>
  <c r="R58" i="8"/>
  <c r="S32" i="8"/>
  <c r="Q43" i="8"/>
  <c r="K74" i="8" s="1"/>
  <c r="S38" i="8" l="1"/>
  <c r="AA90" i="8" s="1"/>
  <c r="T32" i="8"/>
  <c r="S58" i="8"/>
  <c r="S40" i="8"/>
  <c r="E85" i="8"/>
  <c r="R43" i="8"/>
  <c r="K75" i="8" s="1"/>
  <c r="E86" i="8" l="1"/>
  <c r="S43" i="8"/>
  <c r="K76" i="8" s="1"/>
  <c r="T58" i="8"/>
  <c r="T38" i="8"/>
  <c r="AB90" i="8" s="1"/>
  <c r="U32" i="8"/>
  <c r="T40" i="8"/>
  <c r="T43" i="8" l="1"/>
  <c r="K77" i="8" s="1"/>
  <c r="E87" i="8"/>
  <c r="U58" i="8"/>
  <c r="V32" i="8"/>
  <c r="U38" i="8"/>
  <c r="AC90" i="8" s="1"/>
  <c r="U40" i="8"/>
  <c r="E88" i="8" l="1"/>
  <c r="V40" i="8"/>
  <c r="W32" i="8"/>
  <c r="V58" i="8"/>
  <c r="V38" i="8"/>
  <c r="AD90" i="8" s="1"/>
  <c r="U43" i="8"/>
  <c r="K78" i="8" s="1"/>
  <c r="W58" i="8" l="1"/>
  <c r="X32" i="8"/>
  <c r="W38" i="8"/>
  <c r="AE90" i="8" s="1"/>
  <c r="W40" i="8"/>
  <c r="V43" i="8"/>
  <c r="K79" i="8" s="1"/>
  <c r="X40" i="8" l="1"/>
  <c r="X58" i="8"/>
  <c r="X38" i="8"/>
  <c r="AF90" i="8" s="1"/>
  <c r="Y32" i="8"/>
  <c r="W43" i="8"/>
  <c r="K80" i="8" s="1"/>
  <c r="X43" i="8" l="1"/>
  <c r="K81" i="8" s="1"/>
  <c r="Y38" i="8"/>
  <c r="AG90" i="8" s="1"/>
  <c r="Y40" i="8"/>
  <c r="Y58" i="8"/>
  <c r="Z32" i="8"/>
  <c r="Z38" i="8" l="1"/>
  <c r="AH90" i="8" s="1"/>
  <c r="AA32" i="8"/>
  <c r="Z58" i="8"/>
  <c r="Z40" i="8"/>
  <c r="Y43" i="8"/>
  <c r="K82" i="8" s="1"/>
  <c r="Z43" i="8" l="1"/>
  <c r="K83" i="8" s="1"/>
  <c r="AA58" i="8"/>
  <c r="AA40" i="8"/>
  <c r="AA38" i="8"/>
  <c r="AI90" i="8" s="1"/>
  <c r="AB32" i="8"/>
  <c r="AA43" i="8" l="1"/>
  <c r="K84" i="8" s="1"/>
  <c r="AB58" i="8"/>
  <c r="AB40" i="8"/>
  <c r="AB38" i="8"/>
  <c r="AJ90" i="8" s="1"/>
  <c r="AC32" i="8"/>
  <c r="AB43" i="8" l="1"/>
  <c r="K85" i="8" s="1"/>
  <c r="AC58" i="8"/>
  <c r="AD32" i="8"/>
  <c r="AC38" i="8"/>
  <c r="AK90" i="8" s="1"/>
  <c r="AC40" i="8"/>
  <c r="AC43" i="8" l="1"/>
  <c r="K86" i="8" s="1"/>
  <c r="AD40" i="8"/>
  <c r="AD58" i="8"/>
  <c r="AD38" i="8"/>
  <c r="AL90" i="8" s="1"/>
  <c r="AE32" i="8"/>
  <c r="AD43" i="8" l="1"/>
  <c r="K87" i="8" s="1"/>
  <c r="AE58" i="8"/>
  <c r="AF32" i="8"/>
  <c r="AE38" i="8"/>
  <c r="AM90" i="8" s="1"/>
  <c r="AE40" i="8"/>
  <c r="AF40" i="8" l="1"/>
  <c r="AF38" i="8"/>
  <c r="AG32" i="8"/>
  <c r="AF58" i="8"/>
  <c r="M71" i="8"/>
  <c r="M73" i="8"/>
  <c r="M74" i="8"/>
  <c r="M75" i="8"/>
  <c r="M76" i="8"/>
  <c r="M77" i="8"/>
  <c r="M80" i="8"/>
  <c r="M81" i="8"/>
  <c r="M83" i="8"/>
  <c r="M86" i="8"/>
  <c r="M85" i="8"/>
  <c r="M84" i="8"/>
  <c r="M88" i="8"/>
  <c r="M87" i="8"/>
  <c r="AE43" i="8"/>
  <c r="K88" i="8" s="1"/>
  <c r="AH32" i="8" l="1"/>
  <c r="AN90" i="8"/>
  <c r="M90" i="8" s="1"/>
  <c r="M72" i="8"/>
  <c r="M79" i="8"/>
  <c r="M78" i="8"/>
  <c r="M82" i="8"/>
  <c r="AF43" i="8"/>
  <c r="AI32" i="8" l="1"/>
  <c r="AJ32" i="8" l="1"/>
  <c r="AK32" i="8" l="1"/>
  <c r="D36" i="3" l="1"/>
  <c r="I5" i="3" l="1"/>
  <c r="F7" i="8" s="1"/>
  <c r="J10" i="3"/>
  <c r="M5" i="9" l="1"/>
  <c r="H37" i="8"/>
  <c r="D178" i="5"/>
  <c r="I15" i="3"/>
  <c r="E16" i="7"/>
  <c r="D12" i="7"/>
  <c r="D36" i="6"/>
  <c r="E36" i="6" s="1"/>
  <c r="KQ279" i="5"/>
  <c r="KP279" i="5"/>
  <c r="KO279" i="5"/>
  <c r="KN279" i="5"/>
  <c r="KM279" i="5"/>
  <c r="KL279" i="5"/>
  <c r="KK279" i="5"/>
  <c r="KJ279" i="5"/>
  <c r="KI279" i="5"/>
  <c r="KH279" i="5"/>
  <c r="KG279" i="5"/>
  <c r="KF279" i="5"/>
  <c r="KE279" i="5"/>
  <c r="KD279" i="5"/>
  <c r="KC279" i="5"/>
  <c r="KB279" i="5"/>
  <c r="KA279" i="5"/>
  <c r="JZ279" i="5"/>
  <c r="JY279" i="5"/>
  <c r="JX279" i="5"/>
  <c r="JW279" i="5"/>
  <c r="JV279" i="5"/>
  <c r="JU279" i="5"/>
  <c r="JT279" i="5"/>
  <c r="JS279" i="5"/>
  <c r="JR279" i="5"/>
  <c r="JQ279" i="5"/>
  <c r="JP279" i="5"/>
  <c r="JO279" i="5"/>
  <c r="JN279" i="5"/>
  <c r="JM279" i="5"/>
  <c r="JL279" i="5"/>
  <c r="JK279" i="5"/>
  <c r="JJ279" i="5"/>
  <c r="JI279" i="5"/>
  <c r="JH279" i="5"/>
  <c r="JG279" i="5"/>
  <c r="JF279" i="5"/>
  <c r="JE279" i="5"/>
  <c r="JD279" i="5"/>
  <c r="JC279" i="5"/>
  <c r="JB279" i="5"/>
  <c r="JA279" i="5"/>
  <c r="IZ279" i="5"/>
  <c r="IY279" i="5"/>
  <c r="IX279" i="5"/>
  <c r="IW279" i="5"/>
  <c r="IV279" i="5"/>
  <c r="IU279" i="5"/>
  <c r="IT279" i="5"/>
  <c r="IS279" i="5"/>
  <c r="IR279" i="5"/>
  <c r="IQ279" i="5"/>
  <c r="IP279" i="5"/>
  <c r="IO279" i="5"/>
  <c r="IN279" i="5"/>
  <c r="IM279" i="5"/>
  <c r="IL279" i="5"/>
  <c r="IK279" i="5"/>
  <c r="IJ279" i="5"/>
  <c r="II279" i="5"/>
  <c r="IH279" i="5"/>
  <c r="IG279" i="5"/>
  <c r="IF279" i="5"/>
  <c r="IE279" i="5"/>
  <c r="ID279" i="5"/>
  <c r="IC279" i="5"/>
  <c r="IB279" i="5"/>
  <c r="IA279" i="5"/>
  <c r="HZ279" i="5"/>
  <c r="HY279" i="5"/>
  <c r="HX279" i="5"/>
  <c r="HW279" i="5"/>
  <c r="HV279" i="5"/>
  <c r="HU279" i="5"/>
  <c r="HT279" i="5"/>
  <c r="HS279" i="5"/>
  <c r="HR279" i="5"/>
  <c r="HQ279" i="5"/>
  <c r="HP279" i="5"/>
  <c r="HO279" i="5"/>
  <c r="HN279" i="5"/>
  <c r="HM279" i="5"/>
  <c r="HL279" i="5"/>
  <c r="HK279" i="5"/>
  <c r="HJ279" i="5"/>
  <c r="HI279" i="5"/>
  <c r="HH279" i="5"/>
  <c r="HG279" i="5"/>
  <c r="HF279" i="5"/>
  <c r="HE279" i="5"/>
  <c r="HD279" i="5"/>
  <c r="HC279" i="5"/>
  <c r="HB279" i="5"/>
  <c r="HA279" i="5"/>
  <c r="GZ279" i="5"/>
  <c r="GY279" i="5"/>
  <c r="GX279" i="5"/>
  <c r="GW279" i="5"/>
  <c r="GV279" i="5"/>
  <c r="GU279" i="5"/>
  <c r="GT279" i="5"/>
  <c r="GS279" i="5"/>
  <c r="GR279" i="5"/>
  <c r="GQ279" i="5"/>
  <c r="GP279" i="5"/>
  <c r="GO279" i="5"/>
  <c r="GN279" i="5"/>
  <c r="GM279" i="5"/>
  <c r="GL279" i="5"/>
  <c r="GK279" i="5"/>
  <c r="GJ279" i="5"/>
  <c r="GI279" i="5"/>
  <c r="GH279" i="5"/>
  <c r="GG279" i="5"/>
  <c r="GF279" i="5"/>
  <c r="GE279" i="5"/>
  <c r="GD279" i="5"/>
  <c r="GC279" i="5"/>
  <c r="GB279" i="5"/>
  <c r="GA279" i="5"/>
  <c r="FZ279" i="5"/>
  <c r="FY279" i="5"/>
  <c r="FX279" i="5"/>
  <c r="FW279" i="5"/>
  <c r="FV279" i="5"/>
  <c r="FU279" i="5"/>
  <c r="FT279" i="5"/>
  <c r="FS279" i="5"/>
  <c r="FR279" i="5"/>
  <c r="FQ279" i="5"/>
  <c r="FP279" i="5"/>
  <c r="FO279" i="5"/>
  <c r="FN279" i="5"/>
  <c r="FM279" i="5"/>
  <c r="FL279" i="5"/>
  <c r="FK279" i="5"/>
  <c r="FJ279" i="5"/>
  <c r="FI279" i="5"/>
  <c r="FH279" i="5"/>
  <c r="FG279" i="5"/>
  <c r="FF279" i="5"/>
  <c r="FE279" i="5"/>
  <c r="FD279" i="5"/>
  <c r="FC279" i="5"/>
  <c r="FB279" i="5"/>
  <c r="FA279" i="5"/>
  <c r="EZ279" i="5"/>
  <c r="EY279" i="5"/>
  <c r="EX279" i="5"/>
  <c r="EW279" i="5"/>
  <c r="EV279" i="5"/>
  <c r="EU279" i="5"/>
  <c r="ET279" i="5"/>
  <c r="ES279" i="5"/>
  <c r="ER279" i="5"/>
  <c r="EQ279" i="5"/>
  <c r="EP279" i="5"/>
  <c r="EO279" i="5"/>
  <c r="EN279" i="5"/>
  <c r="EM279" i="5"/>
  <c r="EL279" i="5"/>
  <c r="EK279" i="5"/>
  <c r="EJ279" i="5"/>
  <c r="EI279" i="5"/>
  <c r="EH279" i="5"/>
  <c r="EG279" i="5"/>
  <c r="EF279" i="5"/>
  <c r="EE279" i="5"/>
  <c r="ED279" i="5"/>
  <c r="EC279" i="5"/>
  <c r="EB279" i="5"/>
  <c r="EA279" i="5"/>
  <c r="DZ279" i="5"/>
  <c r="DY279" i="5"/>
  <c r="DX279" i="5"/>
  <c r="DW279" i="5"/>
  <c r="DV279" i="5"/>
  <c r="DU279" i="5"/>
  <c r="DT279" i="5"/>
  <c r="DS279" i="5"/>
  <c r="DR279" i="5"/>
  <c r="DQ279" i="5"/>
  <c r="DP279" i="5"/>
  <c r="DO279" i="5"/>
  <c r="DN279" i="5"/>
  <c r="DM279" i="5"/>
  <c r="DL279" i="5"/>
  <c r="DK279" i="5"/>
  <c r="DJ279" i="5"/>
  <c r="DI279" i="5"/>
  <c r="DH279" i="5"/>
  <c r="DG279" i="5"/>
  <c r="DF279" i="5"/>
  <c r="DE279" i="5"/>
  <c r="DD279" i="5"/>
  <c r="DC279" i="5"/>
  <c r="DB279" i="5"/>
  <c r="DA279" i="5"/>
  <c r="CZ279" i="5"/>
  <c r="CY279" i="5"/>
  <c r="CX279" i="5"/>
  <c r="CW279" i="5"/>
  <c r="CV279" i="5"/>
  <c r="CU279" i="5"/>
  <c r="CT279" i="5"/>
  <c r="CS279" i="5"/>
  <c r="CR279" i="5"/>
  <c r="CQ279" i="5"/>
  <c r="CP279" i="5"/>
  <c r="CO279" i="5"/>
  <c r="CN279" i="5"/>
  <c r="CM279" i="5"/>
  <c r="CL279" i="5"/>
  <c r="CK279" i="5"/>
  <c r="CJ279" i="5"/>
  <c r="CI279" i="5"/>
  <c r="CH279" i="5"/>
  <c r="CG279" i="5"/>
  <c r="CF279" i="5"/>
  <c r="CE279" i="5"/>
  <c r="CD279" i="5"/>
  <c r="CC279" i="5"/>
  <c r="CB279" i="5"/>
  <c r="CA279" i="5"/>
  <c r="BZ279" i="5"/>
  <c r="BY279" i="5"/>
  <c r="BX279" i="5"/>
  <c r="BW279" i="5"/>
  <c r="BV279" i="5"/>
  <c r="BU279" i="5"/>
  <c r="BT279" i="5"/>
  <c r="BS279" i="5"/>
  <c r="BR279" i="5"/>
  <c r="BQ279" i="5"/>
  <c r="BP279" i="5"/>
  <c r="BO279" i="5"/>
  <c r="BN279" i="5"/>
  <c r="BM279" i="5"/>
  <c r="BL279" i="5"/>
  <c r="BK279" i="5"/>
  <c r="BJ279" i="5"/>
  <c r="BI279" i="5"/>
  <c r="BH279" i="5"/>
  <c r="BG279" i="5"/>
  <c r="BF279" i="5"/>
  <c r="BE279" i="5"/>
  <c r="BD279" i="5"/>
  <c r="BC279" i="5"/>
  <c r="BB279" i="5"/>
  <c r="BA279" i="5"/>
  <c r="AZ279" i="5"/>
  <c r="AY279" i="5"/>
  <c r="AX279" i="5"/>
  <c r="AW279" i="5"/>
  <c r="AV279" i="5"/>
  <c r="AU279" i="5"/>
  <c r="AT279" i="5"/>
  <c r="AS279" i="5"/>
  <c r="AR279" i="5"/>
  <c r="AQ279" i="5"/>
  <c r="AP279" i="5"/>
  <c r="AO279" i="5"/>
  <c r="AM279" i="5"/>
  <c r="AL279" i="5"/>
  <c r="AK279" i="5"/>
  <c r="AJ279" i="5"/>
  <c r="AI279" i="5"/>
  <c r="AH279" i="5"/>
  <c r="AG279" i="5"/>
  <c r="AF279" i="5"/>
  <c r="AE279" i="5"/>
  <c r="AD279" i="5"/>
  <c r="AC279" i="5"/>
  <c r="AA279" i="5"/>
  <c r="Z279" i="5"/>
  <c r="Y279" i="5"/>
  <c r="X279" i="5"/>
  <c r="W279" i="5"/>
  <c r="V279" i="5"/>
  <c r="U279" i="5"/>
  <c r="T279" i="5"/>
  <c r="S279" i="5"/>
  <c r="R279" i="5"/>
  <c r="Q279" i="5"/>
  <c r="KR274" i="5"/>
  <c r="KQ274" i="5"/>
  <c r="KP274" i="5"/>
  <c r="KO274" i="5"/>
  <c r="KN274" i="5"/>
  <c r="KM274" i="5"/>
  <c r="KL274" i="5"/>
  <c r="KK274" i="5"/>
  <c r="KJ274" i="5"/>
  <c r="KI274" i="5"/>
  <c r="KH274" i="5"/>
  <c r="KG274" i="5"/>
  <c r="KF274" i="5"/>
  <c r="KE274" i="5"/>
  <c r="KD274" i="5"/>
  <c r="KC274" i="5"/>
  <c r="KB274" i="5"/>
  <c r="KA274" i="5"/>
  <c r="JZ274" i="5"/>
  <c r="JY274" i="5"/>
  <c r="JX274" i="5"/>
  <c r="JW274" i="5"/>
  <c r="JV274" i="5"/>
  <c r="JU274" i="5"/>
  <c r="JT274" i="5"/>
  <c r="JS274" i="5"/>
  <c r="JR274" i="5"/>
  <c r="JQ274" i="5"/>
  <c r="JP274" i="5"/>
  <c r="JO274" i="5"/>
  <c r="JN274" i="5"/>
  <c r="JM274" i="5"/>
  <c r="JL274" i="5"/>
  <c r="JK274" i="5"/>
  <c r="JJ274" i="5"/>
  <c r="JI274" i="5"/>
  <c r="JH274" i="5"/>
  <c r="JG274" i="5"/>
  <c r="JF274" i="5"/>
  <c r="JE274" i="5"/>
  <c r="JD274" i="5"/>
  <c r="JC274" i="5"/>
  <c r="JB274" i="5"/>
  <c r="JA274" i="5"/>
  <c r="IZ274" i="5"/>
  <c r="IY274" i="5"/>
  <c r="IX274" i="5"/>
  <c r="IW274" i="5"/>
  <c r="IV274" i="5"/>
  <c r="IU274" i="5"/>
  <c r="IT274" i="5"/>
  <c r="IS274" i="5"/>
  <c r="IR274" i="5"/>
  <c r="IQ274" i="5"/>
  <c r="IP274" i="5"/>
  <c r="IO274" i="5"/>
  <c r="IN274" i="5"/>
  <c r="IM274" i="5"/>
  <c r="IL274" i="5"/>
  <c r="IK274" i="5"/>
  <c r="IJ274" i="5"/>
  <c r="II274" i="5"/>
  <c r="IH274" i="5"/>
  <c r="IG274" i="5"/>
  <c r="IF274" i="5"/>
  <c r="IE274" i="5"/>
  <c r="ID274" i="5"/>
  <c r="IC274" i="5"/>
  <c r="IB274" i="5"/>
  <c r="IA274" i="5"/>
  <c r="HZ274" i="5"/>
  <c r="HY274" i="5"/>
  <c r="HX274" i="5"/>
  <c r="HW274" i="5"/>
  <c r="HV274" i="5"/>
  <c r="HU274" i="5"/>
  <c r="HT274" i="5"/>
  <c r="HS274" i="5"/>
  <c r="HR274" i="5"/>
  <c r="HQ274" i="5"/>
  <c r="HP274" i="5"/>
  <c r="HO274" i="5"/>
  <c r="HN274" i="5"/>
  <c r="HM274" i="5"/>
  <c r="HL274" i="5"/>
  <c r="HK274" i="5"/>
  <c r="HJ274" i="5"/>
  <c r="HI274" i="5"/>
  <c r="HH274" i="5"/>
  <c r="HG274" i="5"/>
  <c r="HF274" i="5"/>
  <c r="HE274" i="5"/>
  <c r="HD274" i="5"/>
  <c r="HC274" i="5"/>
  <c r="HB274" i="5"/>
  <c r="HA274" i="5"/>
  <c r="GZ274" i="5"/>
  <c r="GY274" i="5"/>
  <c r="GX274" i="5"/>
  <c r="GW274" i="5"/>
  <c r="GV274" i="5"/>
  <c r="GU274" i="5"/>
  <c r="GT274" i="5"/>
  <c r="GS274" i="5"/>
  <c r="GR274" i="5"/>
  <c r="GQ274" i="5"/>
  <c r="GP274" i="5"/>
  <c r="GO274" i="5"/>
  <c r="GN274" i="5"/>
  <c r="GM274" i="5"/>
  <c r="GL274" i="5"/>
  <c r="GK274" i="5"/>
  <c r="GJ274" i="5"/>
  <c r="GI274" i="5"/>
  <c r="GH274" i="5"/>
  <c r="GG274" i="5"/>
  <c r="GF274" i="5"/>
  <c r="GE274" i="5"/>
  <c r="GD274" i="5"/>
  <c r="GC274" i="5"/>
  <c r="GB274" i="5"/>
  <c r="GA274" i="5"/>
  <c r="FZ274" i="5"/>
  <c r="FY274" i="5"/>
  <c r="FX274" i="5"/>
  <c r="FW274" i="5"/>
  <c r="FV274" i="5"/>
  <c r="FU274" i="5"/>
  <c r="FT274" i="5"/>
  <c r="FS274" i="5"/>
  <c r="FR274" i="5"/>
  <c r="FQ274" i="5"/>
  <c r="FP274" i="5"/>
  <c r="FO274" i="5"/>
  <c r="FN274" i="5"/>
  <c r="FM274" i="5"/>
  <c r="FL274" i="5"/>
  <c r="FK274" i="5"/>
  <c r="FJ274" i="5"/>
  <c r="FI274" i="5"/>
  <c r="FH274" i="5"/>
  <c r="FG274" i="5"/>
  <c r="FF274" i="5"/>
  <c r="FE274" i="5"/>
  <c r="FD274" i="5"/>
  <c r="FC274" i="5"/>
  <c r="FB274" i="5"/>
  <c r="FA274" i="5"/>
  <c r="EZ274" i="5"/>
  <c r="EY274" i="5"/>
  <c r="EX274" i="5"/>
  <c r="EW274" i="5"/>
  <c r="EV274" i="5"/>
  <c r="EU274" i="5"/>
  <c r="ET274" i="5"/>
  <c r="ES274" i="5"/>
  <c r="ER274" i="5"/>
  <c r="EQ274" i="5"/>
  <c r="EP274" i="5"/>
  <c r="EO274" i="5"/>
  <c r="EN274" i="5"/>
  <c r="EM274" i="5"/>
  <c r="EL274" i="5"/>
  <c r="EK274" i="5"/>
  <c r="EJ274" i="5"/>
  <c r="EI274" i="5"/>
  <c r="EH274" i="5"/>
  <c r="EG274" i="5"/>
  <c r="EF274" i="5"/>
  <c r="EE274" i="5"/>
  <c r="ED274" i="5"/>
  <c r="EC274" i="5"/>
  <c r="EB274" i="5"/>
  <c r="EA274" i="5"/>
  <c r="DZ274" i="5"/>
  <c r="DY274" i="5"/>
  <c r="DX274" i="5"/>
  <c r="DW274" i="5"/>
  <c r="DV274" i="5"/>
  <c r="DU274" i="5"/>
  <c r="DT274" i="5"/>
  <c r="DS274" i="5"/>
  <c r="DR274" i="5"/>
  <c r="DQ274" i="5"/>
  <c r="DP274" i="5"/>
  <c r="DO274" i="5"/>
  <c r="DN274" i="5"/>
  <c r="DM274" i="5"/>
  <c r="DL274" i="5"/>
  <c r="DK274" i="5"/>
  <c r="DJ274" i="5"/>
  <c r="DI274" i="5"/>
  <c r="DH274" i="5"/>
  <c r="DG274" i="5"/>
  <c r="DF274" i="5"/>
  <c r="DE274" i="5"/>
  <c r="DD274" i="5"/>
  <c r="DC274" i="5"/>
  <c r="DB274" i="5"/>
  <c r="DA274" i="5"/>
  <c r="CZ274" i="5"/>
  <c r="CY274" i="5"/>
  <c r="CX274" i="5"/>
  <c r="CW274" i="5"/>
  <c r="CV274" i="5"/>
  <c r="CU274" i="5"/>
  <c r="CT274" i="5"/>
  <c r="CS274" i="5"/>
  <c r="CR274" i="5"/>
  <c r="CQ274" i="5"/>
  <c r="CP274" i="5"/>
  <c r="CO274" i="5"/>
  <c r="CN274" i="5"/>
  <c r="CM274" i="5"/>
  <c r="CL274" i="5"/>
  <c r="CK274" i="5"/>
  <c r="CJ274" i="5"/>
  <c r="CI274" i="5"/>
  <c r="CH274" i="5"/>
  <c r="CG274" i="5"/>
  <c r="CF274" i="5"/>
  <c r="CE274" i="5"/>
  <c r="CD274" i="5"/>
  <c r="CC274" i="5"/>
  <c r="CB274" i="5"/>
  <c r="CA274" i="5"/>
  <c r="BZ274" i="5"/>
  <c r="BY274" i="5"/>
  <c r="BX274" i="5"/>
  <c r="BW274" i="5"/>
  <c r="BV274" i="5"/>
  <c r="BU274" i="5"/>
  <c r="BT274" i="5"/>
  <c r="BS274" i="5"/>
  <c r="BR274" i="5"/>
  <c r="BQ274" i="5"/>
  <c r="BP274" i="5"/>
  <c r="BO274" i="5"/>
  <c r="BN274" i="5"/>
  <c r="BM274" i="5"/>
  <c r="BL274" i="5"/>
  <c r="BK274" i="5"/>
  <c r="BJ274" i="5"/>
  <c r="BI274" i="5"/>
  <c r="BH274" i="5"/>
  <c r="BG274" i="5"/>
  <c r="BF274" i="5"/>
  <c r="BE274" i="5"/>
  <c r="BD274" i="5"/>
  <c r="BC274" i="5"/>
  <c r="BB274" i="5"/>
  <c r="BA274" i="5"/>
  <c r="AZ274" i="5"/>
  <c r="AY274" i="5"/>
  <c r="AX274" i="5"/>
  <c r="AW274" i="5"/>
  <c r="AV274" i="5"/>
  <c r="AU274" i="5"/>
  <c r="AT274" i="5"/>
  <c r="AS274" i="5"/>
  <c r="AR274" i="5"/>
  <c r="AQ274" i="5"/>
  <c r="AP274" i="5"/>
  <c r="AO274" i="5"/>
  <c r="AN274" i="5"/>
  <c r="AM274" i="5"/>
  <c r="AL274" i="5"/>
  <c r="AK274" i="5"/>
  <c r="AJ274" i="5"/>
  <c r="AI274" i="5"/>
  <c r="AH274" i="5"/>
  <c r="AG274" i="5"/>
  <c r="AF274" i="5"/>
  <c r="AE274" i="5"/>
  <c r="AD274" i="5"/>
  <c r="AC274" i="5"/>
  <c r="AB274" i="5"/>
  <c r="AA274" i="5"/>
  <c r="Z274" i="5"/>
  <c r="Y274" i="5"/>
  <c r="X274" i="5"/>
  <c r="W274" i="5"/>
  <c r="V274" i="5"/>
  <c r="U274" i="5"/>
  <c r="T274" i="5"/>
  <c r="S274" i="5"/>
  <c r="R274" i="5"/>
  <c r="Q274" i="5"/>
  <c r="P274" i="5"/>
  <c r="O274" i="5"/>
  <c r="N274" i="5"/>
  <c r="M274" i="5"/>
  <c r="L274" i="5"/>
  <c r="K274" i="5"/>
  <c r="J274" i="5"/>
  <c r="I274" i="5"/>
  <c r="H274" i="5"/>
  <c r="G274" i="5"/>
  <c r="F274" i="5"/>
  <c r="E274" i="5"/>
  <c r="D274" i="5"/>
  <c r="KR272" i="5"/>
  <c r="KQ272" i="5"/>
  <c r="KP272" i="5"/>
  <c r="KO272" i="5"/>
  <c r="KN272" i="5"/>
  <c r="KM272" i="5"/>
  <c r="KL272" i="5"/>
  <c r="KK272" i="5"/>
  <c r="KJ272" i="5"/>
  <c r="KI272" i="5"/>
  <c r="KH272" i="5"/>
  <c r="KG272" i="5"/>
  <c r="KF272" i="5"/>
  <c r="KE272" i="5"/>
  <c r="KD272" i="5"/>
  <c r="KC272" i="5"/>
  <c r="KB272" i="5"/>
  <c r="KA272" i="5"/>
  <c r="JZ272" i="5"/>
  <c r="JY272" i="5"/>
  <c r="JX272" i="5"/>
  <c r="JW272" i="5"/>
  <c r="JV272" i="5"/>
  <c r="JU272" i="5"/>
  <c r="JT272" i="5"/>
  <c r="JS272" i="5"/>
  <c r="JR272" i="5"/>
  <c r="JQ272" i="5"/>
  <c r="JP272" i="5"/>
  <c r="JO272" i="5"/>
  <c r="JN272" i="5"/>
  <c r="JM272" i="5"/>
  <c r="JL272" i="5"/>
  <c r="JK272" i="5"/>
  <c r="JJ272" i="5"/>
  <c r="JI272" i="5"/>
  <c r="JH272" i="5"/>
  <c r="JG272" i="5"/>
  <c r="JF272" i="5"/>
  <c r="JE272" i="5"/>
  <c r="JD272" i="5"/>
  <c r="JC272" i="5"/>
  <c r="JB272" i="5"/>
  <c r="JA272" i="5"/>
  <c r="IZ272" i="5"/>
  <c r="IY272" i="5"/>
  <c r="IX272" i="5"/>
  <c r="IW272" i="5"/>
  <c r="IV272" i="5"/>
  <c r="IU272" i="5"/>
  <c r="IT272" i="5"/>
  <c r="IS272" i="5"/>
  <c r="IR272" i="5"/>
  <c r="IQ272" i="5"/>
  <c r="IP272" i="5"/>
  <c r="IO272" i="5"/>
  <c r="IN272" i="5"/>
  <c r="IM272" i="5"/>
  <c r="IL272" i="5"/>
  <c r="IK272" i="5"/>
  <c r="II272" i="5"/>
  <c r="IH272" i="5"/>
  <c r="IG272" i="5"/>
  <c r="IF272" i="5"/>
  <c r="IE272" i="5"/>
  <c r="ID272" i="5"/>
  <c r="IC272" i="5"/>
  <c r="IB272" i="5"/>
  <c r="IA272" i="5"/>
  <c r="HZ272" i="5"/>
  <c r="HY272" i="5"/>
  <c r="HX272" i="5"/>
  <c r="HW272" i="5"/>
  <c r="HV272" i="5"/>
  <c r="HU272" i="5"/>
  <c r="HT272" i="5"/>
  <c r="HS272" i="5"/>
  <c r="HR272" i="5"/>
  <c r="HQ272" i="5"/>
  <c r="HP272" i="5"/>
  <c r="HO272" i="5"/>
  <c r="HN272" i="5"/>
  <c r="HM272" i="5"/>
  <c r="HL272" i="5"/>
  <c r="HK272" i="5"/>
  <c r="HJ272" i="5"/>
  <c r="HI272" i="5"/>
  <c r="HH272" i="5"/>
  <c r="HG272" i="5"/>
  <c r="HF272" i="5"/>
  <c r="HE272" i="5"/>
  <c r="HD272" i="5"/>
  <c r="HC272" i="5"/>
  <c r="HB272" i="5"/>
  <c r="HA272" i="5"/>
  <c r="GZ272" i="5"/>
  <c r="GY272" i="5"/>
  <c r="GX272" i="5"/>
  <c r="GW272" i="5"/>
  <c r="GV272" i="5"/>
  <c r="GU272" i="5"/>
  <c r="GT272" i="5"/>
  <c r="GS272" i="5"/>
  <c r="GR272" i="5"/>
  <c r="GQ272" i="5"/>
  <c r="GP272" i="5"/>
  <c r="GO272" i="5"/>
  <c r="GN272" i="5"/>
  <c r="GM272" i="5"/>
  <c r="GL272" i="5"/>
  <c r="GK272" i="5"/>
  <c r="GJ272" i="5"/>
  <c r="GI272" i="5"/>
  <c r="GH272" i="5"/>
  <c r="GG272" i="5"/>
  <c r="GF272" i="5"/>
  <c r="GE272" i="5"/>
  <c r="GD272" i="5"/>
  <c r="GC272" i="5"/>
  <c r="GB272" i="5"/>
  <c r="GA272" i="5"/>
  <c r="FZ272" i="5"/>
  <c r="FY272" i="5"/>
  <c r="FX272" i="5"/>
  <c r="FW272" i="5"/>
  <c r="FV272" i="5"/>
  <c r="FU272" i="5"/>
  <c r="FT272" i="5"/>
  <c r="FS272" i="5"/>
  <c r="FR272" i="5"/>
  <c r="FQ272" i="5"/>
  <c r="FP272" i="5"/>
  <c r="FO272" i="5"/>
  <c r="FN272" i="5"/>
  <c r="FM272" i="5"/>
  <c r="FL272" i="5"/>
  <c r="FK272" i="5"/>
  <c r="FJ272" i="5"/>
  <c r="FI272" i="5"/>
  <c r="FH272" i="5"/>
  <c r="FG272" i="5"/>
  <c r="FF272" i="5"/>
  <c r="FE272" i="5"/>
  <c r="FD272" i="5"/>
  <c r="FC272" i="5"/>
  <c r="FB272" i="5"/>
  <c r="FA272" i="5"/>
  <c r="EZ272" i="5"/>
  <c r="EY272" i="5"/>
  <c r="EX272" i="5"/>
  <c r="EW272" i="5"/>
  <c r="EV272" i="5"/>
  <c r="EU272" i="5"/>
  <c r="ET272" i="5"/>
  <c r="ES272" i="5"/>
  <c r="ER272" i="5"/>
  <c r="EQ272" i="5"/>
  <c r="EP272" i="5"/>
  <c r="EO272" i="5"/>
  <c r="EN272" i="5"/>
  <c r="EM272" i="5"/>
  <c r="EL272" i="5"/>
  <c r="EK272" i="5"/>
  <c r="EJ272" i="5"/>
  <c r="EI272" i="5"/>
  <c r="EH272" i="5"/>
  <c r="EG272" i="5"/>
  <c r="EF272" i="5"/>
  <c r="EE272" i="5"/>
  <c r="ED272" i="5"/>
  <c r="EC272" i="5"/>
  <c r="EB272" i="5"/>
  <c r="EA272" i="5"/>
  <c r="DZ272" i="5"/>
  <c r="DY272" i="5"/>
  <c r="DX272" i="5"/>
  <c r="DW272" i="5"/>
  <c r="DV272" i="5"/>
  <c r="DU272" i="5"/>
  <c r="DS272" i="5"/>
  <c r="DR272" i="5"/>
  <c r="DQ272" i="5"/>
  <c r="DP272" i="5"/>
  <c r="DO272" i="5"/>
  <c r="DN272" i="5"/>
  <c r="DM272" i="5"/>
  <c r="DL272" i="5"/>
  <c r="DK272" i="5"/>
  <c r="DJ272" i="5"/>
  <c r="DI272" i="5"/>
  <c r="DH272" i="5"/>
  <c r="DG272" i="5"/>
  <c r="DF272" i="5"/>
  <c r="DE272" i="5"/>
  <c r="DD272" i="5"/>
  <c r="DC272" i="5"/>
  <c r="DB272" i="5"/>
  <c r="DA272" i="5"/>
  <c r="CZ272" i="5"/>
  <c r="CY272" i="5"/>
  <c r="CX272" i="5"/>
  <c r="CW272" i="5"/>
  <c r="CV272" i="5"/>
  <c r="CU272" i="5"/>
  <c r="CT272" i="5"/>
  <c r="CS272" i="5"/>
  <c r="CR272" i="5"/>
  <c r="CQ272" i="5"/>
  <c r="CP272" i="5"/>
  <c r="CO272" i="5"/>
  <c r="CN272" i="5"/>
  <c r="CM272" i="5"/>
  <c r="CL272" i="5"/>
  <c r="CK272" i="5"/>
  <c r="CJ272" i="5"/>
  <c r="CI272" i="5"/>
  <c r="CH272" i="5"/>
  <c r="CG272" i="5"/>
  <c r="CF272" i="5"/>
  <c r="CE272" i="5"/>
  <c r="CD272" i="5"/>
  <c r="CC272" i="5"/>
  <c r="CB272" i="5"/>
  <c r="CA272" i="5"/>
  <c r="BZ272" i="5"/>
  <c r="BY272" i="5"/>
  <c r="BX272" i="5"/>
  <c r="BW272" i="5"/>
  <c r="BV272" i="5"/>
  <c r="BU272" i="5"/>
  <c r="BT272" i="5"/>
  <c r="BS272" i="5"/>
  <c r="BR272" i="5"/>
  <c r="BQ272" i="5"/>
  <c r="BP272" i="5"/>
  <c r="BO272" i="5"/>
  <c r="BN272" i="5"/>
  <c r="BM272" i="5"/>
  <c r="BL272" i="5"/>
  <c r="BK272" i="5"/>
  <c r="BJ272" i="5"/>
  <c r="BI272" i="5"/>
  <c r="BH272" i="5"/>
  <c r="BG272" i="5"/>
  <c r="BF272" i="5"/>
  <c r="BE272" i="5"/>
  <c r="BD272" i="5"/>
  <c r="BC272" i="5"/>
  <c r="BB272" i="5"/>
  <c r="BA272" i="5"/>
  <c r="AZ272" i="5"/>
  <c r="AY272" i="5"/>
  <c r="AX272" i="5"/>
  <c r="AW272" i="5"/>
  <c r="AV272" i="5"/>
  <c r="AU272" i="5"/>
  <c r="AT272" i="5"/>
  <c r="AS272" i="5"/>
  <c r="AR272" i="5"/>
  <c r="AQ272" i="5"/>
  <c r="AP272" i="5"/>
  <c r="AO272" i="5"/>
  <c r="AN272" i="5"/>
  <c r="AM272" i="5"/>
  <c r="AL272" i="5"/>
  <c r="AK272" i="5"/>
  <c r="AJ272" i="5"/>
  <c r="AI272" i="5"/>
  <c r="AH272" i="5"/>
  <c r="AG272" i="5"/>
  <c r="AF272" i="5"/>
  <c r="AE272" i="5"/>
  <c r="AD272" i="5"/>
  <c r="AC272" i="5"/>
  <c r="AB272" i="5"/>
  <c r="AA272" i="5"/>
  <c r="Z272" i="5"/>
  <c r="Y272" i="5"/>
  <c r="X272" i="5"/>
  <c r="W272" i="5"/>
  <c r="V272" i="5"/>
  <c r="U272" i="5"/>
  <c r="T272" i="5"/>
  <c r="S272" i="5"/>
  <c r="R272" i="5"/>
  <c r="Q272" i="5"/>
  <c r="P272" i="5"/>
  <c r="O272" i="5"/>
  <c r="N272" i="5"/>
  <c r="M272" i="5"/>
  <c r="L272" i="5"/>
  <c r="K272" i="5"/>
  <c r="J272" i="5"/>
  <c r="I272" i="5"/>
  <c r="H272" i="5"/>
  <c r="G272" i="5"/>
  <c r="F272" i="5"/>
  <c r="E272" i="5"/>
  <c r="D272" i="5"/>
  <c r="G259" i="5"/>
  <c r="F259" i="5"/>
  <c r="E259" i="5"/>
  <c r="GC258" i="5"/>
  <c r="G258" i="5"/>
  <c r="F258" i="5"/>
  <c r="E258" i="5"/>
  <c r="FQ257" i="5"/>
  <c r="G257" i="5"/>
  <c r="F257" i="5"/>
  <c r="E257" i="5"/>
  <c r="FE256" i="5"/>
  <c r="G256" i="5"/>
  <c r="F256" i="5"/>
  <c r="E256" i="5"/>
  <c r="ES255" i="5"/>
  <c r="G255" i="5"/>
  <c r="F255" i="5"/>
  <c r="E255" i="5"/>
  <c r="EG254" i="5"/>
  <c r="G254" i="5"/>
  <c r="F254" i="5"/>
  <c r="E254" i="5"/>
  <c r="DV253" i="5"/>
  <c r="G253" i="5"/>
  <c r="F253" i="5"/>
  <c r="E253" i="5"/>
  <c r="DJ252" i="5"/>
  <c r="G252" i="5"/>
  <c r="F252" i="5"/>
  <c r="E252" i="5"/>
  <c r="CW251" i="5"/>
  <c r="G251" i="5"/>
  <c r="F251" i="5"/>
  <c r="E251" i="5"/>
  <c r="CK250" i="5"/>
  <c r="G250" i="5"/>
  <c r="F250" i="5"/>
  <c r="E250" i="5"/>
  <c r="BY249" i="5"/>
  <c r="G249" i="5"/>
  <c r="F249" i="5"/>
  <c r="E249" i="5"/>
  <c r="BM248" i="5"/>
  <c r="G248" i="5"/>
  <c r="F248" i="5"/>
  <c r="E248" i="5"/>
  <c r="BA247" i="5"/>
  <c r="G247" i="5"/>
  <c r="F247" i="5"/>
  <c r="E247" i="5"/>
  <c r="AO246" i="5"/>
  <c r="G246" i="5"/>
  <c r="F246" i="5"/>
  <c r="E246" i="5"/>
  <c r="B246" i="5"/>
  <c r="D238" i="5"/>
  <c r="KS197" i="5"/>
  <c r="AM175" i="5"/>
  <c r="AK175" i="5"/>
  <c r="AJ175" i="5"/>
  <c r="AV175" i="5" s="1"/>
  <c r="AH175" i="5"/>
  <c r="AT175" i="5" s="1"/>
  <c r="AE175" i="5"/>
  <c r="AC175" i="5"/>
  <c r="AB175" i="5"/>
  <c r="AN175" i="5" s="1"/>
  <c r="AA175" i="5"/>
  <c r="Z175" i="5"/>
  <c r="AL175" i="5" s="1"/>
  <c r="Y175" i="5"/>
  <c r="X175" i="5"/>
  <c r="W175" i="5"/>
  <c r="V175" i="5"/>
  <c r="U175" i="5"/>
  <c r="T175" i="5"/>
  <c r="AF175" i="5" s="1"/>
  <c r="S175" i="5"/>
  <c r="R175" i="5"/>
  <c r="AD175" i="5" s="1"/>
  <c r="Q175" i="5"/>
  <c r="D171" i="5"/>
  <c r="E169" i="5"/>
  <c r="D155" i="5"/>
  <c r="AC63" i="5"/>
  <c r="AB63" i="5"/>
  <c r="AA63" i="5"/>
  <c r="Z63" i="5"/>
  <c r="Y63" i="5"/>
  <c r="X63" i="5"/>
  <c r="W63" i="5"/>
  <c r="V63" i="5"/>
  <c r="U63" i="5"/>
  <c r="T63" i="5"/>
  <c r="S63" i="5"/>
  <c r="R63" i="5"/>
  <c r="Q63" i="5"/>
  <c r="P63" i="5"/>
  <c r="O63" i="5"/>
  <c r="N63" i="5"/>
  <c r="M63" i="5"/>
  <c r="L63" i="5"/>
  <c r="K63" i="5"/>
  <c r="J63" i="5"/>
  <c r="I63" i="5"/>
  <c r="H63" i="5"/>
  <c r="E62" i="5"/>
  <c r="D62" i="5"/>
  <c r="E50" i="5"/>
  <c r="D6" i="5"/>
  <c r="K12" i="4"/>
  <c r="R11" i="4"/>
  <c r="R12" i="4" s="1"/>
  <c r="R13" i="4" s="1"/>
  <c r="L11" i="4"/>
  <c r="L12" i="4" s="1"/>
  <c r="L13" i="4" s="1"/>
  <c r="A11" i="4"/>
  <c r="O11" i="4" s="1"/>
  <c r="S10" i="4"/>
  <c r="T10" i="4" s="1"/>
  <c r="O10" i="4"/>
  <c r="O9" i="4"/>
  <c r="A7" i="4"/>
  <c r="H3" i="4"/>
  <c r="G3" i="4"/>
  <c r="F3" i="4"/>
  <c r="F2" i="4"/>
  <c r="D2" i="4"/>
  <c r="A2" i="4"/>
  <c r="C146" i="3"/>
  <c r="G89" i="3" s="1"/>
  <c r="M94" i="3"/>
  <c r="F89" i="3"/>
  <c r="G88" i="3"/>
  <c r="F88" i="3"/>
  <c r="G87" i="3"/>
  <c r="F87" i="3"/>
  <c r="G86" i="3"/>
  <c r="F86" i="3"/>
  <c r="D82" i="3"/>
  <c r="E80" i="3" s="1"/>
  <c r="A67" i="3"/>
  <c r="D60" i="3"/>
  <c r="F59" i="3"/>
  <c r="A53" i="3"/>
  <c r="A54" i="3" s="1"/>
  <c r="A55" i="3" s="1"/>
  <c r="A56" i="3" s="1"/>
  <c r="A57" i="3" s="1"/>
  <c r="A58" i="3" s="1"/>
  <c r="A59" i="3" s="1"/>
  <c r="A60" i="3" s="1"/>
  <c r="A61" i="3" s="1"/>
  <c r="A47" i="3"/>
  <c r="A48" i="3" s="1"/>
  <c r="D45" i="3"/>
  <c r="D44" i="3"/>
  <c r="E43" i="3"/>
  <c r="A43" i="3"/>
  <c r="A44" i="3" s="1"/>
  <c r="E42" i="3"/>
  <c r="A34" i="3"/>
  <c r="A35" i="3" s="1"/>
  <c r="A36" i="3" s="1"/>
  <c r="A37" i="3" s="1"/>
  <c r="A38" i="3" s="1"/>
  <c r="D33" i="3"/>
  <c r="J30" i="3"/>
  <c r="AN239" i="5" s="1"/>
  <c r="AN279" i="5" s="1"/>
  <c r="J29" i="3"/>
  <c r="AB239" i="5" s="1"/>
  <c r="AB279" i="5" s="1"/>
  <c r="J28" i="3"/>
  <c r="P239" i="5" s="1"/>
  <c r="P279" i="5" s="1"/>
  <c r="D26" i="3"/>
  <c r="D157" i="5" s="1"/>
  <c r="A25" i="3"/>
  <c r="A26" i="3" s="1"/>
  <c r="A27" i="3" s="1"/>
  <c r="A28" i="3" s="1"/>
  <c r="A29" i="3" s="1"/>
  <c r="I23" i="3"/>
  <c r="A19" i="3"/>
  <c r="A18" i="3"/>
  <c r="L17" i="3"/>
  <c r="L16" i="3"/>
  <c r="H13" i="3"/>
  <c r="I13" i="3" s="1"/>
  <c r="J12" i="3"/>
  <c r="K12" i="3" s="1"/>
  <c r="D12" i="3"/>
  <c r="N10" i="3"/>
  <c r="D25" i="3" s="1"/>
  <c r="D239" i="5" s="1"/>
  <c r="G10" i="3"/>
  <c r="D189" i="5" s="1"/>
  <c r="H2" i="3"/>
  <c r="H1" i="3"/>
  <c r="J13" i="3" l="1"/>
  <c r="K13" i="3" s="1"/>
  <c r="E51" i="5"/>
  <c r="E63" i="5" s="1"/>
  <c r="E64" i="5" s="1"/>
  <c r="E65" i="5" s="1"/>
  <c r="F62" i="5" s="1"/>
  <c r="H42" i="8"/>
  <c r="I37" i="8"/>
  <c r="H57" i="8"/>
  <c r="H60" i="8" s="1"/>
  <c r="H44" i="8"/>
  <c r="M2" i="9"/>
  <c r="N5" i="9"/>
  <c r="HP5" i="9"/>
  <c r="HP2" i="9" s="1"/>
  <c r="HN5" i="9"/>
  <c r="HN2" i="9" s="1"/>
  <c r="HK5" i="9"/>
  <c r="HK2" i="9" s="1"/>
  <c r="HX5" i="9"/>
  <c r="HX2" i="9" s="1"/>
  <c r="IB5" i="9"/>
  <c r="IB2" i="9" s="1"/>
  <c r="HV5" i="9"/>
  <c r="HV2" i="9" s="1"/>
  <c r="IE5" i="9"/>
  <c r="IE2" i="9" s="1"/>
  <c r="HT5" i="9"/>
  <c r="HT2" i="9" s="1"/>
  <c r="HH5" i="9"/>
  <c r="HZ5" i="9"/>
  <c r="HZ2" i="9" s="1"/>
  <c r="HY5" i="9"/>
  <c r="HY2" i="9" s="1"/>
  <c r="HO5" i="9"/>
  <c r="HO2" i="9" s="1"/>
  <c r="HL5" i="9"/>
  <c r="HL2" i="9" s="1"/>
  <c r="HJ5" i="9"/>
  <c r="HJ2" i="9" s="1"/>
  <c r="HW5" i="9"/>
  <c r="HW2" i="9" s="1"/>
  <c r="IC5" i="9"/>
  <c r="IC2" i="9" s="1"/>
  <c r="HG5" i="9"/>
  <c r="HQ5" i="9"/>
  <c r="HQ2" i="9" s="1"/>
  <c r="HU5" i="9"/>
  <c r="HU2" i="9" s="1"/>
  <c r="HI5" i="9"/>
  <c r="ID5" i="9"/>
  <c r="ID2" i="9" s="1"/>
  <c r="IA5" i="9"/>
  <c r="IA2" i="9" s="1"/>
  <c r="HR5" i="9"/>
  <c r="HR2" i="9" s="1"/>
  <c r="HM5" i="9"/>
  <c r="HM2" i="9" s="1"/>
  <c r="HS5" i="9"/>
  <c r="HS2" i="9" s="1"/>
  <c r="D279" i="5"/>
  <c r="D173" i="5"/>
  <c r="D211" i="5" s="1"/>
  <c r="D230" i="5" s="1"/>
  <c r="C35" i="3"/>
  <c r="C36" i="3" s="1"/>
  <c r="C37" i="3" s="1"/>
  <c r="S11" i="4"/>
  <c r="T11" i="4" s="1"/>
  <c r="A12" i="4"/>
  <c r="O12" i="4" s="1"/>
  <c r="S12" i="4"/>
  <c r="T12" i="4" s="1"/>
  <c r="A13" i="4"/>
  <c r="O13" i="4" s="1"/>
  <c r="L18" i="3"/>
  <c r="H23" i="3"/>
  <c r="IJ233" i="5"/>
  <c r="DT233" i="5"/>
  <c r="A8" i="4"/>
  <c r="D43" i="3"/>
  <c r="L14" i="4"/>
  <c r="L15" i="4" s="1"/>
  <c r="L16" i="4" s="1"/>
  <c r="L17" i="4" s="1"/>
  <c r="L18" i="4" s="1"/>
  <c r="L19" i="4" s="1"/>
  <c r="L20" i="4" s="1"/>
  <c r="D179" i="5"/>
  <c r="D180" i="5" s="1"/>
  <c r="R14" i="4"/>
  <c r="S13" i="4"/>
  <c r="T13" i="4" s="1"/>
  <c r="D5" i="5"/>
  <c r="D17" i="3"/>
  <c r="K10" i="3"/>
  <c r="L12" i="3"/>
  <c r="L10" i="3"/>
  <c r="N279" i="5"/>
  <c r="F279" i="5"/>
  <c r="M279" i="5"/>
  <c r="E279" i="5"/>
  <c r="L279" i="5"/>
  <c r="K279" i="5"/>
  <c r="J279" i="5"/>
  <c r="I279" i="5"/>
  <c r="H279" i="5"/>
  <c r="O279" i="5"/>
  <c r="G279" i="5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E288" i="5"/>
  <c r="F51" i="5"/>
  <c r="F63" i="5" s="1"/>
  <c r="E6" i="5"/>
  <c r="G51" i="5"/>
  <c r="G63" i="5" s="1"/>
  <c r="E15" i="7"/>
  <c r="D210" i="5"/>
  <c r="D172" i="5"/>
  <c r="D223" i="5" s="1"/>
  <c r="BF175" i="5"/>
  <c r="D7" i="5"/>
  <c r="E278" i="5"/>
  <c r="E171" i="5"/>
  <c r="BH175" i="5"/>
  <c r="H20" i="3"/>
  <c r="A14" i="4"/>
  <c r="F169" i="5"/>
  <c r="AP175" i="5"/>
  <c r="AX175" i="5"/>
  <c r="AR175" i="5"/>
  <c r="AZ175" i="5"/>
  <c r="AG175" i="5"/>
  <c r="AO175" i="5"/>
  <c r="AW175" i="5"/>
  <c r="AI175" i="5"/>
  <c r="AQ175" i="5"/>
  <c r="AY175" i="5"/>
  <c r="F36" i="6"/>
  <c r="E52" i="5" l="1"/>
  <c r="E53" i="5" s="1"/>
  <c r="F50" i="5" s="1"/>
  <c r="EV2" i="9"/>
  <c r="HI2" i="9"/>
  <c r="J37" i="8"/>
  <c r="I57" i="8"/>
  <c r="I42" i="8"/>
  <c r="I44" i="8"/>
  <c r="K2" i="9"/>
  <c r="I2" i="9"/>
  <c r="H49" i="8"/>
  <c r="ET2" i="9"/>
  <c r="HG2" i="9"/>
  <c r="EU2" i="9"/>
  <c r="HH2" i="9"/>
  <c r="M10" i="4"/>
  <c r="F64" i="5"/>
  <c r="F65" i="5" s="1"/>
  <c r="G62" i="5" s="1"/>
  <c r="F278" i="5"/>
  <c r="F238" i="5" s="1"/>
  <c r="E238" i="5"/>
  <c r="BL175" i="5"/>
  <c r="G169" i="5"/>
  <c r="G2" i="4"/>
  <c r="F288" i="5"/>
  <c r="E73" i="5"/>
  <c r="E74" i="5" s="1"/>
  <c r="E7" i="5"/>
  <c r="F6" i="5"/>
  <c r="D2" i="6"/>
  <c r="D80" i="5"/>
  <c r="E5" i="5"/>
  <c r="O14" i="4"/>
  <c r="A15" i="4"/>
  <c r="BD175" i="5"/>
  <c r="BR175" i="5"/>
  <c r="BK175" i="5"/>
  <c r="BI175" i="5"/>
  <c r="BT175" i="5"/>
  <c r="L13" i="3"/>
  <c r="M12" i="3"/>
  <c r="S14" i="4"/>
  <c r="T14" i="4" s="1"/>
  <c r="R15" i="4"/>
  <c r="BC175" i="5"/>
  <c r="BA175" i="5"/>
  <c r="BJ175" i="5"/>
  <c r="G36" i="6"/>
  <c r="AU175" i="5"/>
  <c r="AS175" i="5"/>
  <c r="F15" i="7"/>
  <c r="E210" i="5"/>
  <c r="E172" i="5"/>
  <c r="E223" i="5" s="1"/>
  <c r="E176" i="5"/>
  <c r="E173" i="5"/>
  <c r="F171" i="5"/>
  <c r="D229" i="5"/>
  <c r="D225" i="5"/>
  <c r="DT272" i="5"/>
  <c r="BB175" i="5"/>
  <c r="D181" i="5"/>
  <c r="IJ272" i="5"/>
  <c r="F52" i="5" l="1"/>
  <c r="F53" i="5" s="1"/>
  <c r="G50" i="5" s="1"/>
  <c r="I47" i="8"/>
  <c r="I46" i="8"/>
  <c r="J44" i="8"/>
  <c r="K37" i="8"/>
  <c r="J42" i="8"/>
  <c r="J57" i="8"/>
  <c r="G64" i="5"/>
  <c r="G65" i="5" s="1"/>
  <c r="H62" i="5" s="1"/>
  <c r="CD175" i="5"/>
  <c r="E2" i="6"/>
  <c r="E286" i="5"/>
  <c r="F5" i="5"/>
  <c r="E80" i="5"/>
  <c r="G288" i="5"/>
  <c r="G6" i="5"/>
  <c r="F73" i="5"/>
  <c r="F74" i="5" s="1"/>
  <c r="F7" i="5"/>
  <c r="BE175" i="5"/>
  <c r="BM175" i="5"/>
  <c r="BU175" i="5"/>
  <c r="D1" i="4"/>
  <c r="BP175" i="5"/>
  <c r="G15" i="7"/>
  <c r="F210" i="5"/>
  <c r="F176" i="5"/>
  <c r="F173" i="5"/>
  <c r="F172" i="5"/>
  <c r="G171" i="5"/>
  <c r="BG175" i="5"/>
  <c r="BO175" i="5"/>
  <c r="BW175" i="5"/>
  <c r="G278" i="5"/>
  <c r="D182" i="5"/>
  <c r="E211" i="5"/>
  <c r="E230" i="5" s="1"/>
  <c r="E174" i="5"/>
  <c r="A16" i="4"/>
  <c r="O15" i="4"/>
  <c r="BN175" i="5"/>
  <c r="E178" i="5"/>
  <c r="S15" i="4"/>
  <c r="T15" i="4" s="1"/>
  <c r="R16" i="4"/>
  <c r="H169" i="5"/>
  <c r="H2" i="4"/>
  <c r="H36" i="6"/>
  <c r="E229" i="5"/>
  <c r="F1" i="4" s="1"/>
  <c r="E225" i="5"/>
  <c r="BV175" i="5"/>
  <c r="M13" i="3"/>
  <c r="N12" i="3"/>
  <c r="CF175" i="5"/>
  <c r="D5" i="6"/>
  <c r="D29" i="6"/>
  <c r="D43" i="6" s="1"/>
  <c r="BX175" i="5"/>
  <c r="G52" i="5" l="1"/>
  <c r="H52" i="5" s="1"/>
  <c r="I52" i="5" s="1"/>
  <c r="J52" i="5" s="1"/>
  <c r="K52" i="5" s="1"/>
  <c r="L52" i="5" s="1"/>
  <c r="M52" i="5" s="1"/>
  <c r="N52" i="5" s="1"/>
  <c r="O52" i="5" s="1"/>
  <c r="P52" i="5" s="1"/>
  <c r="Q52" i="5" s="1"/>
  <c r="R52" i="5" s="1"/>
  <c r="S52" i="5" s="1"/>
  <c r="T52" i="5" s="1"/>
  <c r="U52" i="5" s="1"/>
  <c r="V52" i="5" s="1"/>
  <c r="W52" i="5" s="1"/>
  <c r="X52" i="5" s="1"/>
  <c r="Y52" i="5" s="1"/>
  <c r="Z52" i="5" s="1"/>
  <c r="AA52" i="5" s="1"/>
  <c r="AB52" i="5" s="1"/>
  <c r="AC52" i="5" s="1"/>
  <c r="I49" i="8"/>
  <c r="I60" i="8"/>
  <c r="K44" i="8"/>
  <c r="L37" i="8"/>
  <c r="K42" i="8"/>
  <c r="K57" i="8"/>
  <c r="J47" i="8"/>
  <c r="J46" i="8"/>
  <c r="E180" i="5"/>
  <c r="E181" i="5" s="1"/>
  <c r="H64" i="5"/>
  <c r="H65" i="5" s="1"/>
  <c r="I62" i="5" s="1"/>
  <c r="CH175" i="5"/>
  <c r="I36" i="6"/>
  <c r="I169" i="5"/>
  <c r="I2" i="4"/>
  <c r="F16" i="7"/>
  <c r="D205" i="5"/>
  <c r="D264" i="5" s="1"/>
  <c r="H15" i="7"/>
  <c r="G210" i="5"/>
  <c r="G176" i="5"/>
  <c r="G173" i="5"/>
  <c r="G172" i="5"/>
  <c r="H171" i="5"/>
  <c r="E189" i="5"/>
  <c r="CI175" i="5"/>
  <c r="F170" i="5"/>
  <c r="F223" i="5" s="1"/>
  <c r="F211" i="5"/>
  <c r="F230" i="5" s="1"/>
  <c r="F174" i="5"/>
  <c r="F189" i="5" s="1"/>
  <c r="BY175" i="5"/>
  <c r="G238" i="5"/>
  <c r="F178" i="5"/>
  <c r="F180" i="5" s="1"/>
  <c r="N13" i="3"/>
  <c r="O12" i="3"/>
  <c r="CJ175" i="5"/>
  <c r="CR175" i="5"/>
  <c r="CA175" i="5"/>
  <c r="F225" i="5"/>
  <c r="F229" i="5"/>
  <c r="G1" i="4" s="1"/>
  <c r="BQ175" i="5"/>
  <c r="BZ175" i="5"/>
  <c r="S16" i="4"/>
  <c r="T16" i="4" s="1"/>
  <c r="R17" i="4"/>
  <c r="CB175" i="5"/>
  <c r="F2" i="6"/>
  <c r="F286" i="5"/>
  <c r="F80" i="5"/>
  <c r="G5" i="5"/>
  <c r="H288" i="5"/>
  <c r="G73" i="5"/>
  <c r="G74" i="5" s="1"/>
  <c r="G7" i="5"/>
  <c r="H6" i="5"/>
  <c r="E5" i="6"/>
  <c r="E29" i="6"/>
  <c r="E43" i="6" s="1"/>
  <c r="BS175" i="5"/>
  <c r="O16" i="4"/>
  <c r="A17" i="4"/>
  <c r="H278" i="5"/>
  <c r="CG175" i="5"/>
  <c r="CP175" i="5"/>
  <c r="G53" i="5" l="1"/>
  <c r="H50" i="5" s="1"/>
  <c r="H53" i="5" s="1"/>
  <c r="I50" i="5" s="1"/>
  <c r="I53" i="5" s="1"/>
  <c r="J50" i="5" s="1"/>
  <c r="J53" i="5" s="1"/>
  <c r="K50" i="5" s="1"/>
  <c r="K53" i="5" s="1"/>
  <c r="L50" i="5" s="1"/>
  <c r="L53" i="5" s="1"/>
  <c r="M50" i="5" s="1"/>
  <c r="M53" i="5" s="1"/>
  <c r="N50" i="5" s="1"/>
  <c r="N53" i="5" s="1"/>
  <c r="O50" i="5" s="1"/>
  <c r="O53" i="5" s="1"/>
  <c r="P50" i="5" s="1"/>
  <c r="P53" i="5" s="1"/>
  <c r="Q50" i="5" s="1"/>
  <c r="Q53" i="5" s="1"/>
  <c r="R50" i="5" s="1"/>
  <c r="R53" i="5" s="1"/>
  <c r="S50" i="5" s="1"/>
  <c r="S53" i="5" s="1"/>
  <c r="T50" i="5" s="1"/>
  <c r="T53" i="5" s="1"/>
  <c r="U50" i="5" s="1"/>
  <c r="U53" i="5" s="1"/>
  <c r="V50" i="5" s="1"/>
  <c r="V53" i="5" s="1"/>
  <c r="W50" i="5" s="1"/>
  <c r="W53" i="5" s="1"/>
  <c r="X50" i="5" s="1"/>
  <c r="X53" i="5" s="1"/>
  <c r="Y50" i="5" s="1"/>
  <c r="Y53" i="5" s="1"/>
  <c r="Z50" i="5" s="1"/>
  <c r="Z53" i="5" s="1"/>
  <c r="AA50" i="5" s="1"/>
  <c r="AA53" i="5" s="1"/>
  <c r="AB50" i="5" s="1"/>
  <c r="AB53" i="5" s="1"/>
  <c r="AC50" i="5" s="1"/>
  <c r="AC53" i="5" s="1"/>
  <c r="J60" i="8"/>
  <c r="J49" i="8"/>
  <c r="M37" i="8"/>
  <c r="L42" i="8"/>
  <c r="L57" i="8"/>
  <c r="L44" i="8"/>
  <c r="K46" i="8"/>
  <c r="K47" i="8"/>
  <c r="Q178" i="5"/>
  <c r="Q179" i="5" s="1"/>
  <c r="Q180" i="5" s="1"/>
  <c r="I64" i="5"/>
  <c r="I65" i="5" s="1"/>
  <c r="J62" i="5" s="1"/>
  <c r="I15" i="7"/>
  <c r="H210" i="5"/>
  <c r="H176" i="5"/>
  <c r="H173" i="5"/>
  <c r="H172" i="5"/>
  <c r="I171" i="5"/>
  <c r="E182" i="5"/>
  <c r="DD175" i="5"/>
  <c r="G170" i="5"/>
  <c r="G223" i="5" s="1"/>
  <c r="G2" i="6"/>
  <c r="G286" i="5"/>
  <c r="G80" i="5"/>
  <c r="H5" i="5"/>
  <c r="CC175" i="5"/>
  <c r="DB175" i="5"/>
  <c r="CM175" i="5"/>
  <c r="R178" i="5"/>
  <c r="F181" i="5"/>
  <c r="F182" i="5" s="1"/>
  <c r="G211" i="5"/>
  <c r="G174" i="5"/>
  <c r="J2" i="4"/>
  <c r="J169" i="5"/>
  <c r="CS175" i="5"/>
  <c r="H238" i="5"/>
  <c r="I278" i="5"/>
  <c r="J278" i="5" s="1"/>
  <c r="J238" i="5" s="1"/>
  <c r="CE175" i="5"/>
  <c r="CN175" i="5"/>
  <c r="CV175" i="5"/>
  <c r="G16" i="7"/>
  <c r="G178" i="5"/>
  <c r="F5" i="6"/>
  <c r="F29" i="6"/>
  <c r="F43" i="6" s="1"/>
  <c r="O13" i="3"/>
  <c r="P12" i="3"/>
  <c r="G229" i="5"/>
  <c r="H1" i="4" s="1"/>
  <c r="G225" i="5"/>
  <c r="I288" i="5"/>
  <c r="H73" i="5"/>
  <c r="H74" i="5" s="1"/>
  <c r="H7" i="5"/>
  <c r="I6" i="5"/>
  <c r="CL175" i="5"/>
  <c r="CU175" i="5"/>
  <c r="J36" i="6"/>
  <c r="A18" i="4"/>
  <c r="O17" i="4"/>
  <c r="S17" i="4"/>
  <c r="T17" i="4" s="1"/>
  <c r="R18" i="4"/>
  <c r="CK175" i="5"/>
  <c r="CT175" i="5"/>
  <c r="L47" i="8" l="1"/>
  <c r="L46" i="8"/>
  <c r="K49" i="8"/>
  <c r="M44" i="8"/>
  <c r="M42" i="8"/>
  <c r="N37" i="8"/>
  <c r="M57" i="8"/>
  <c r="K60" i="8"/>
  <c r="G189" i="5"/>
  <c r="AC178" i="5"/>
  <c r="R19" i="4"/>
  <c r="S19" i="4" s="1"/>
  <c r="T19" i="4" s="1"/>
  <c r="S18" i="4"/>
  <c r="T18" i="4" s="1"/>
  <c r="K169" i="5"/>
  <c r="K2" i="4"/>
  <c r="DH175" i="5"/>
  <c r="I238" i="5"/>
  <c r="R179" i="5"/>
  <c r="R180" i="5" s="1"/>
  <c r="H229" i="5"/>
  <c r="I1" i="4" s="1"/>
  <c r="H225" i="5"/>
  <c r="DF175" i="5"/>
  <c r="Q12" i="3"/>
  <c r="P13" i="3"/>
  <c r="H16" i="7"/>
  <c r="J64" i="5"/>
  <c r="J65" i="5" s="1"/>
  <c r="K62" i="5" s="1"/>
  <c r="CO175" i="5"/>
  <c r="J288" i="5"/>
  <c r="J6" i="5"/>
  <c r="I7" i="5"/>
  <c r="I73" i="5"/>
  <c r="I74" i="5" s="1"/>
  <c r="K278" i="5"/>
  <c r="CX175" i="5"/>
  <c r="CZ175" i="5"/>
  <c r="CY175" i="5"/>
  <c r="DN175" i="5"/>
  <c r="H2" i="6"/>
  <c r="H286" i="5"/>
  <c r="I5" i="5"/>
  <c r="H80" i="5"/>
  <c r="G180" i="5"/>
  <c r="K36" i="6"/>
  <c r="CW175" i="5"/>
  <c r="O18" i="4"/>
  <c r="A19" i="4"/>
  <c r="G230" i="5"/>
  <c r="DP175" i="5"/>
  <c r="J15" i="7"/>
  <c r="I210" i="5"/>
  <c r="I172" i="5"/>
  <c r="I176" i="5"/>
  <c r="I173" i="5"/>
  <c r="J171" i="5"/>
  <c r="G5" i="6"/>
  <c r="G29" i="6"/>
  <c r="G43" i="6" s="1"/>
  <c r="DE175" i="5"/>
  <c r="H170" i="5"/>
  <c r="H223" i="5" s="1"/>
  <c r="H178" i="5"/>
  <c r="DG175" i="5"/>
  <c r="CQ175" i="5"/>
  <c r="H211" i="5"/>
  <c r="H230" i="5" s="1"/>
  <c r="H174" i="5"/>
  <c r="L49" i="8" l="1"/>
  <c r="L60" i="8"/>
  <c r="M47" i="8"/>
  <c r="M46" i="8"/>
  <c r="N57" i="8"/>
  <c r="N44" i="8"/>
  <c r="J90" i="8" s="1"/>
  <c r="O37" i="8"/>
  <c r="N42" i="8"/>
  <c r="H180" i="5"/>
  <c r="T178" i="5" s="1"/>
  <c r="K64" i="5"/>
  <c r="K65" i="5" s="1"/>
  <c r="L62" i="5" s="1"/>
  <c r="AD178" i="5"/>
  <c r="DL175" i="5"/>
  <c r="DC175" i="5"/>
  <c r="I225" i="5"/>
  <c r="I229" i="5"/>
  <c r="J1" i="4" s="1"/>
  <c r="DJ175" i="5"/>
  <c r="A20" i="4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O19" i="4"/>
  <c r="L36" i="6"/>
  <c r="K288" i="5"/>
  <c r="K6" i="5"/>
  <c r="J73" i="5"/>
  <c r="J74" i="5" s="1"/>
  <c r="J7" i="5"/>
  <c r="Q13" i="3"/>
  <c r="R12" i="3"/>
  <c r="DS175" i="5"/>
  <c r="EB175" i="5"/>
  <c r="DR175" i="5"/>
  <c r="L169" i="5"/>
  <c r="L2" i="4"/>
  <c r="DA175" i="5"/>
  <c r="H29" i="6"/>
  <c r="H43" i="6" s="1"/>
  <c r="H5" i="6"/>
  <c r="K15" i="7"/>
  <c r="J210" i="5"/>
  <c r="J172" i="5"/>
  <c r="J176" i="5"/>
  <c r="J173" i="5"/>
  <c r="K171" i="5"/>
  <c r="I2" i="6"/>
  <c r="I286" i="5"/>
  <c r="I80" i="5"/>
  <c r="J5" i="5"/>
  <c r="DZ175" i="5"/>
  <c r="I16" i="7"/>
  <c r="H189" i="5"/>
  <c r="I211" i="5"/>
  <c r="I174" i="5"/>
  <c r="I189" i="5" s="1"/>
  <c r="DI175" i="5"/>
  <c r="AC179" i="5"/>
  <c r="AC180" i="5" s="1"/>
  <c r="I170" i="5"/>
  <c r="I223" i="5" s="1"/>
  <c r="DQ175" i="5"/>
  <c r="I178" i="5"/>
  <c r="I180" i="5" s="1"/>
  <c r="S178" i="5"/>
  <c r="G181" i="5"/>
  <c r="G182" i="5" s="1"/>
  <c r="DK175" i="5"/>
  <c r="K238" i="5"/>
  <c r="DT175" i="5"/>
  <c r="M60" i="8" l="1"/>
  <c r="M49" i="8"/>
  <c r="P37" i="8"/>
  <c r="O42" i="8"/>
  <c r="O44" i="8"/>
  <c r="W91" i="8"/>
  <c r="N46" i="8"/>
  <c r="N47" i="8"/>
  <c r="H181" i="5"/>
  <c r="H182" i="5" s="1"/>
  <c r="AO178" i="5"/>
  <c r="L64" i="5"/>
  <c r="L65" i="5" s="1"/>
  <c r="M62" i="5" s="1"/>
  <c r="S179" i="5"/>
  <c r="S180" i="5" s="1"/>
  <c r="DU175" i="5"/>
  <c r="J229" i="5"/>
  <c r="K1" i="4" s="1"/>
  <c r="J225" i="5"/>
  <c r="EE175" i="5"/>
  <c r="S12" i="3"/>
  <c r="R13" i="3"/>
  <c r="J170" i="5"/>
  <c r="J223" i="5" s="1"/>
  <c r="DW175" i="5"/>
  <c r="T179" i="5"/>
  <c r="T180" i="5" s="1"/>
  <c r="M169" i="5"/>
  <c r="M2" i="4"/>
  <c r="L278" i="5"/>
  <c r="M36" i="6"/>
  <c r="EL175" i="5"/>
  <c r="I29" i="6"/>
  <c r="I43" i="6" s="1"/>
  <c r="I5" i="6"/>
  <c r="ED175" i="5"/>
  <c r="DV175" i="5"/>
  <c r="AD179" i="5"/>
  <c r="AD180" i="5" s="1"/>
  <c r="U178" i="5"/>
  <c r="I181" i="5"/>
  <c r="I182" i="5" s="1"/>
  <c r="DO175" i="5"/>
  <c r="EF175" i="5"/>
  <c r="J16" i="7"/>
  <c r="J2" i="6"/>
  <c r="J286" i="5"/>
  <c r="K5" i="5"/>
  <c r="J80" i="5"/>
  <c r="L15" i="7"/>
  <c r="K210" i="5"/>
  <c r="K172" i="5"/>
  <c r="K176" i="5"/>
  <c r="K173" i="5"/>
  <c r="L171" i="5"/>
  <c r="K73" i="5"/>
  <c r="K74" i="5" s="1"/>
  <c r="K7" i="5"/>
  <c r="L6" i="5"/>
  <c r="J211" i="5"/>
  <c r="J174" i="5"/>
  <c r="J189" i="5" s="1"/>
  <c r="DX175" i="5"/>
  <c r="EC175" i="5"/>
  <c r="I230" i="5"/>
  <c r="J178" i="5"/>
  <c r="DM175" i="5"/>
  <c r="EN175" i="5"/>
  <c r="N49" i="8" l="1"/>
  <c r="O46" i="8"/>
  <c r="O47" i="8"/>
  <c r="P42" i="8"/>
  <c r="X91" i="8"/>
  <c r="Q37" i="8"/>
  <c r="P44" i="8"/>
  <c r="AP178" i="5"/>
  <c r="J230" i="5"/>
  <c r="T12" i="3"/>
  <c r="S13" i="3"/>
  <c r="EL183" i="5" s="1"/>
  <c r="AE178" i="5"/>
  <c r="EA175" i="5"/>
  <c r="N36" i="6"/>
  <c r="EE183" i="5"/>
  <c r="EQ175" i="5"/>
  <c r="M64" i="5"/>
  <c r="M65" i="5" s="1"/>
  <c r="N62" i="5" s="1"/>
  <c r="DM183" i="5"/>
  <c r="DY175" i="5"/>
  <c r="M15" i="7"/>
  <c r="L210" i="5"/>
  <c r="L172" i="5"/>
  <c r="L176" i="5"/>
  <c r="L173" i="5"/>
  <c r="M171" i="5"/>
  <c r="J29" i="6"/>
  <c r="J43" i="6" s="1"/>
  <c r="J5" i="6"/>
  <c r="DV183" i="5"/>
  <c r="EH175" i="5"/>
  <c r="D46" i="6"/>
  <c r="K211" i="5"/>
  <c r="K174" i="5"/>
  <c r="K2" i="6"/>
  <c r="K286" i="5"/>
  <c r="L5" i="5"/>
  <c r="K80" i="5"/>
  <c r="J180" i="5"/>
  <c r="EC183" i="5"/>
  <c r="EO175" i="5"/>
  <c r="K189" i="5"/>
  <c r="K178" i="5"/>
  <c r="K180" i="5" s="1"/>
  <c r="EX175" i="5"/>
  <c r="K170" i="5"/>
  <c r="K223" i="5" s="1"/>
  <c r="L238" i="5"/>
  <c r="M278" i="5"/>
  <c r="M238" i="5" s="1"/>
  <c r="AF178" i="5"/>
  <c r="DU183" i="5"/>
  <c r="EG175" i="5"/>
  <c r="DX183" i="5"/>
  <c r="EJ175" i="5"/>
  <c r="K16" i="7"/>
  <c r="I205" i="5"/>
  <c r="I264" i="5" s="1"/>
  <c r="M288" i="5"/>
  <c r="L73" i="5"/>
  <c r="L74" i="5" s="1"/>
  <c r="L7" i="5"/>
  <c r="M6" i="5"/>
  <c r="K229" i="5"/>
  <c r="L1" i="4" s="1"/>
  <c r="K225" i="5"/>
  <c r="U179" i="5"/>
  <c r="U180" i="5" s="1"/>
  <c r="DW183" i="5"/>
  <c r="EI175" i="5"/>
  <c r="AO179" i="5"/>
  <c r="AO180" i="5" s="1"/>
  <c r="EZ175" i="5"/>
  <c r="EF183" i="5"/>
  <c r="ER175" i="5"/>
  <c r="ED183" i="5"/>
  <c r="EP175" i="5"/>
  <c r="N169" i="5"/>
  <c r="N2" i="4"/>
  <c r="O49" i="8" l="1"/>
  <c r="P46" i="8"/>
  <c r="P47" i="8"/>
  <c r="R37" i="8"/>
  <c r="Q44" i="8"/>
  <c r="Y91" i="8"/>
  <c r="Q42" i="8"/>
  <c r="EN183" i="5"/>
  <c r="N278" i="5"/>
  <c r="N238" i="5" s="1"/>
  <c r="AG178" i="5"/>
  <c r="N288" i="5"/>
  <c r="M73" i="5"/>
  <c r="M74" i="5" s="1"/>
  <c r="M7" i="5"/>
  <c r="N6" i="5"/>
  <c r="BA178" i="5"/>
  <c r="L2" i="6"/>
  <c r="L286" i="5"/>
  <c r="L80" i="5"/>
  <c r="M5" i="5"/>
  <c r="L211" i="5"/>
  <c r="L174" i="5"/>
  <c r="L189" i="5" s="1"/>
  <c r="N64" i="5"/>
  <c r="N65" i="5" s="1"/>
  <c r="O62" i="5" s="1"/>
  <c r="EO183" i="5"/>
  <c r="FA175" i="5"/>
  <c r="O169" i="5"/>
  <c r="O2" i="4"/>
  <c r="W178" i="5"/>
  <c r="K181" i="5"/>
  <c r="K182" i="5" s="1"/>
  <c r="V178" i="5"/>
  <c r="J181" i="5"/>
  <c r="J182" i="5" s="1"/>
  <c r="L178" i="5"/>
  <c r="L180" i="5" s="1"/>
  <c r="EQ183" i="5"/>
  <c r="FC175" i="5"/>
  <c r="EG183" i="5"/>
  <c r="ES175" i="5"/>
  <c r="EH183" i="5"/>
  <c r="ET175" i="5"/>
  <c r="L170" i="5"/>
  <c r="L223" i="5" s="1"/>
  <c r="AE179" i="5"/>
  <c r="AE180" i="5" s="1"/>
  <c r="K5" i="6"/>
  <c r="K29" i="6"/>
  <c r="K43" i="6" s="1"/>
  <c r="L229" i="5"/>
  <c r="M1" i="4" s="1"/>
  <c r="L225" i="5"/>
  <c r="AP179" i="5"/>
  <c r="AP180" i="5" s="1"/>
  <c r="EI183" i="5"/>
  <c r="EU175" i="5"/>
  <c r="O36" i="6"/>
  <c r="ER183" i="5"/>
  <c r="FD175" i="5"/>
  <c r="EJ183" i="5"/>
  <c r="EV175" i="5"/>
  <c r="FJ175" i="5"/>
  <c r="L16" i="7"/>
  <c r="J205" i="5"/>
  <c r="J264" i="5" s="1"/>
  <c r="DY183" i="5"/>
  <c r="EK175" i="5"/>
  <c r="I183" i="5"/>
  <c r="I184" i="5" s="1"/>
  <c r="P183" i="5"/>
  <c r="H183" i="5"/>
  <c r="H184" i="5" s="1"/>
  <c r="O183" i="5"/>
  <c r="G183" i="5"/>
  <c r="G184" i="5" s="1"/>
  <c r="N183" i="5"/>
  <c r="F183" i="5"/>
  <c r="F184" i="5" s="1"/>
  <c r="M183" i="5"/>
  <c r="E183" i="5"/>
  <c r="E184" i="5" s="1"/>
  <c r="L183" i="5"/>
  <c r="D183" i="5"/>
  <c r="D184" i="5" s="1"/>
  <c r="K183" i="5"/>
  <c r="J183" i="5"/>
  <c r="T13" i="3"/>
  <c r="U12" i="3"/>
  <c r="AC183" i="5"/>
  <c r="Y183" i="5"/>
  <c r="AA183" i="5"/>
  <c r="AL183" i="5"/>
  <c r="AK183" i="5"/>
  <c r="AV183" i="5"/>
  <c r="V183" i="5"/>
  <c r="AT183" i="5"/>
  <c r="AF183" i="5"/>
  <c r="W183" i="5"/>
  <c r="AN183" i="5"/>
  <c r="AE183" i="5"/>
  <c r="R183" i="5"/>
  <c r="T183" i="5"/>
  <c r="AB183" i="5"/>
  <c r="AM183" i="5"/>
  <c r="Z183" i="5"/>
  <c r="X183" i="5"/>
  <c r="AH183" i="5"/>
  <c r="AJ183" i="5"/>
  <c r="AD183" i="5"/>
  <c r="U183" i="5"/>
  <c r="Q183" i="5"/>
  <c r="S183" i="5"/>
  <c r="AP183" i="5"/>
  <c r="AY183" i="5"/>
  <c r="AQ183" i="5"/>
  <c r="AI183" i="5"/>
  <c r="AR183" i="5"/>
  <c r="AW183" i="5"/>
  <c r="AO183" i="5"/>
  <c r="AG183" i="5"/>
  <c r="BF183" i="5"/>
  <c r="AZ183" i="5"/>
  <c r="BH183" i="5"/>
  <c r="AX183" i="5"/>
  <c r="AU183" i="5"/>
  <c r="BD183" i="5"/>
  <c r="AS183" i="5"/>
  <c r="BC183" i="5"/>
  <c r="BT183" i="5"/>
  <c r="BL183" i="5"/>
  <c r="BK183" i="5"/>
  <c r="BA183" i="5"/>
  <c r="BB183" i="5"/>
  <c r="BJ183" i="5"/>
  <c r="BR183" i="5"/>
  <c r="BI183" i="5"/>
  <c r="BW183" i="5"/>
  <c r="BN183" i="5"/>
  <c r="BG183" i="5"/>
  <c r="BV183" i="5"/>
  <c r="BX183" i="5"/>
  <c r="BP183" i="5"/>
  <c r="BO183" i="5"/>
  <c r="CD183" i="5"/>
  <c r="CF183" i="5"/>
  <c r="BU183" i="5"/>
  <c r="BM183" i="5"/>
  <c r="BE183" i="5"/>
  <c r="CG183" i="5"/>
  <c r="CI183" i="5"/>
  <c r="BY183" i="5"/>
  <c r="CR183" i="5"/>
  <c r="CP183" i="5"/>
  <c r="CA183" i="5"/>
  <c r="CB183" i="5"/>
  <c r="BZ183" i="5"/>
  <c r="CJ183" i="5"/>
  <c r="CH183" i="5"/>
  <c r="BS183" i="5"/>
  <c r="BQ183" i="5"/>
  <c r="CK183" i="5"/>
  <c r="DD183" i="5"/>
  <c r="DB183" i="5"/>
  <c r="CU183" i="5"/>
  <c r="CT183" i="5"/>
  <c r="CM183" i="5"/>
  <c r="CS183" i="5"/>
  <c r="CL183" i="5"/>
  <c r="CE183" i="5"/>
  <c r="CC183" i="5"/>
  <c r="CN183" i="5"/>
  <c r="CV183" i="5"/>
  <c r="CZ183" i="5"/>
  <c r="DE183" i="5"/>
  <c r="DH183" i="5"/>
  <c r="CQ183" i="5"/>
  <c r="DP183" i="5"/>
  <c r="CO183" i="5"/>
  <c r="CX183" i="5"/>
  <c r="DF183" i="5"/>
  <c r="DN183" i="5"/>
  <c r="CY183" i="5"/>
  <c r="DG183" i="5"/>
  <c r="CW183" i="5"/>
  <c r="DK183" i="5"/>
  <c r="DL183" i="5"/>
  <c r="DI183" i="5"/>
  <c r="DZ183" i="5"/>
  <c r="DQ183" i="5"/>
  <c r="DA183" i="5"/>
  <c r="DJ183" i="5"/>
  <c r="DS183" i="5"/>
  <c r="DC183" i="5"/>
  <c r="DR183" i="5"/>
  <c r="DT183" i="5"/>
  <c r="EB183" i="5"/>
  <c r="EA183" i="5"/>
  <c r="EM175" i="5"/>
  <c r="EP183" i="5"/>
  <c r="FB175" i="5"/>
  <c r="FL175" i="5"/>
  <c r="AF179" i="5"/>
  <c r="AF180" i="5" s="1"/>
  <c r="K230" i="5"/>
  <c r="N15" i="7"/>
  <c r="M210" i="5"/>
  <c r="M172" i="5"/>
  <c r="M176" i="5"/>
  <c r="M173" i="5"/>
  <c r="N171" i="5"/>
  <c r="DO183" i="5"/>
  <c r="EZ183" i="5" l="1"/>
  <c r="R42" i="8"/>
  <c r="R44" i="8"/>
  <c r="S37" i="8"/>
  <c r="Z91" i="8"/>
  <c r="Q46" i="8"/>
  <c r="Q47" i="8"/>
  <c r="P49" i="8"/>
  <c r="K184" i="5"/>
  <c r="K185" i="5" s="1"/>
  <c r="K186" i="5" s="1"/>
  <c r="J184" i="5"/>
  <c r="J185" i="5" s="1"/>
  <c r="J186" i="5" s="1"/>
  <c r="BB178" i="5"/>
  <c r="AR178" i="5"/>
  <c r="AQ178" i="5"/>
  <c r="O64" i="5"/>
  <c r="O65" i="5" s="1"/>
  <c r="P62" i="5" s="1"/>
  <c r="O15" i="7"/>
  <c r="N210" i="5"/>
  <c r="N176" i="5"/>
  <c r="N173" i="5"/>
  <c r="N172" i="5"/>
  <c r="O171" i="5"/>
  <c r="EK183" i="5"/>
  <c r="EW175" i="5"/>
  <c r="FV175" i="5"/>
  <c r="V179" i="5"/>
  <c r="V180" i="5" s="1"/>
  <c r="M2" i="6"/>
  <c r="M286" i="5"/>
  <c r="N5" i="5"/>
  <c r="M80" i="5"/>
  <c r="L5" i="6"/>
  <c r="L29" i="6"/>
  <c r="L43" i="6" s="1"/>
  <c r="M211" i="5"/>
  <c r="M174" i="5"/>
  <c r="M189" i="5" s="1"/>
  <c r="U13" i="3"/>
  <c r="V12" i="3"/>
  <c r="F185" i="5"/>
  <c r="EX183" i="5"/>
  <c r="M16" i="7"/>
  <c r="BA179" i="5"/>
  <c r="BA180" i="5" s="1"/>
  <c r="FB183" i="5"/>
  <c r="FN175" i="5"/>
  <c r="L230" i="5"/>
  <c r="I185" i="5"/>
  <c r="I186" i="5" s="1"/>
  <c r="ES183" i="5"/>
  <c r="FE175" i="5"/>
  <c r="ET183" i="5"/>
  <c r="FF175" i="5"/>
  <c r="M170" i="5"/>
  <c r="M223" i="5" s="1"/>
  <c r="G185" i="5"/>
  <c r="G186" i="5" s="1"/>
  <c r="W179" i="5"/>
  <c r="W180" i="5" s="1"/>
  <c r="O288" i="5"/>
  <c r="O6" i="5"/>
  <c r="N73" i="5"/>
  <c r="N74" i="5" s="1"/>
  <c r="N7" i="5"/>
  <c r="AG179" i="5"/>
  <c r="AG180" i="5" s="1"/>
  <c r="FX175" i="5"/>
  <c r="EV183" i="5"/>
  <c r="FH175" i="5"/>
  <c r="X178" i="5"/>
  <c r="L181" i="5"/>
  <c r="L182" i="5" s="1"/>
  <c r="L184" i="5" s="1"/>
  <c r="P169" i="5"/>
  <c r="P2" i="4"/>
  <c r="FA183" i="5"/>
  <c r="FM175" i="5"/>
  <c r="M229" i="5"/>
  <c r="N1" i="4" s="1"/>
  <c r="M225" i="5"/>
  <c r="D185" i="5"/>
  <c r="D186" i="5" s="1"/>
  <c r="H185" i="5"/>
  <c r="H186" i="5" s="1"/>
  <c r="O278" i="5"/>
  <c r="E185" i="5"/>
  <c r="E186" i="5" s="1"/>
  <c r="M178" i="5"/>
  <c r="M180" i="5" s="1"/>
  <c r="EM183" i="5"/>
  <c r="EY175" i="5"/>
  <c r="FC183" i="5"/>
  <c r="FO175" i="5"/>
  <c r="FD183" i="5"/>
  <c r="FP175" i="5"/>
  <c r="P36" i="6"/>
  <c r="EU183" i="5"/>
  <c r="FG175" i="5"/>
  <c r="Q49" i="8" l="1"/>
  <c r="R46" i="8"/>
  <c r="R47" i="8"/>
  <c r="T37" i="8"/>
  <c r="AA91" i="8"/>
  <c r="S42" i="8"/>
  <c r="S44" i="8"/>
  <c r="L185" i="5"/>
  <c r="L186" i="5" s="1"/>
  <c r="P64" i="5"/>
  <c r="P65" i="5" s="1"/>
  <c r="Q62" i="5" s="1"/>
  <c r="BM178" i="5"/>
  <c r="H191" i="5"/>
  <c r="G191" i="5"/>
  <c r="AI178" i="5"/>
  <c r="I191" i="5"/>
  <c r="V13" i="3"/>
  <c r="W12" i="3"/>
  <c r="M230" i="5"/>
  <c r="AH178" i="5"/>
  <c r="N170" i="5"/>
  <c r="N223" i="5" s="1"/>
  <c r="FS175" i="5"/>
  <c r="D191" i="5"/>
  <c r="AS178" i="5"/>
  <c r="FZ175" i="5"/>
  <c r="N2" i="6"/>
  <c r="N286" i="5"/>
  <c r="N80" i="5"/>
  <c r="O5" i="5"/>
  <c r="N211" i="5"/>
  <c r="N174" i="5"/>
  <c r="AQ179" i="5"/>
  <c r="AQ180" i="5" s="1"/>
  <c r="BB179" i="5"/>
  <c r="BB180" i="5" s="1"/>
  <c r="P15" i="7"/>
  <c r="O210" i="5"/>
  <c r="O176" i="5"/>
  <c r="O173" i="5"/>
  <c r="O172" i="5"/>
  <c r="P171" i="5"/>
  <c r="Q36" i="6"/>
  <c r="E191" i="5"/>
  <c r="N178" i="5"/>
  <c r="N180" i="5" s="1"/>
  <c r="Y178" i="5"/>
  <c r="M181" i="5"/>
  <c r="M182" i="5" s="1"/>
  <c r="M184" i="5" s="1"/>
  <c r="N16" i="7"/>
  <c r="J191" i="5"/>
  <c r="X179" i="5"/>
  <c r="X180" i="5" s="1"/>
  <c r="GA175" i="5"/>
  <c r="O238" i="5"/>
  <c r="P278" i="5"/>
  <c r="FR175" i="5"/>
  <c r="GH175" i="5"/>
  <c r="N225" i="5"/>
  <c r="N229" i="5"/>
  <c r="O1" i="4" s="1"/>
  <c r="K191" i="5"/>
  <c r="Q169" i="5"/>
  <c r="Q2" i="4"/>
  <c r="GB175" i="5"/>
  <c r="O73" i="5"/>
  <c r="O74" i="5" s="1"/>
  <c r="O7" i="5"/>
  <c r="P6" i="5"/>
  <c r="M5" i="6"/>
  <c r="M29" i="6"/>
  <c r="M43" i="6" s="1"/>
  <c r="AR179" i="5"/>
  <c r="AR180" i="5" s="1"/>
  <c r="EY183" i="5"/>
  <c r="FK175" i="5"/>
  <c r="FY175" i="5"/>
  <c r="FQ175" i="5"/>
  <c r="EW183" i="5"/>
  <c r="FI175" i="5"/>
  <c r="FT175" i="5"/>
  <c r="GJ175" i="5"/>
  <c r="F186" i="5"/>
  <c r="R49" i="8" l="1"/>
  <c r="AB91" i="8"/>
  <c r="T42" i="8"/>
  <c r="T44" i="8"/>
  <c r="U37" i="8"/>
  <c r="S47" i="8"/>
  <c r="S46" i="8"/>
  <c r="N189" i="5"/>
  <c r="BC178" i="5"/>
  <c r="Q64" i="5"/>
  <c r="Q65" i="5" s="1"/>
  <c r="R62" i="5" s="1"/>
  <c r="GK175" i="5"/>
  <c r="Q15" i="7"/>
  <c r="P210" i="5"/>
  <c r="P176" i="5"/>
  <c r="P173" i="5"/>
  <c r="P172" i="5"/>
  <c r="Q171" i="5"/>
  <c r="GN175" i="5"/>
  <c r="Z178" i="5"/>
  <c r="N181" i="5"/>
  <c r="N182" i="5" s="1"/>
  <c r="N184" i="5" s="1"/>
  <c r="O170" i="5"/>
  <c r="O223" i="5" s="1"/>
  <c r="O16" i="7"/>
  <c r="BD178" i="5"/>
  <c r="Y179" i="5"/>
  <c r="Y180" i="5" s="1"/>
  <c r="GD175" i="5"/>
  <c r="FU175" i="5"/>
  <c r="FW175" i="5"/>
  <c r="Q288" i="5"/>
  <c r="P73" i="5"/>
  <c r="P74" i="5" s="1"/>
  <c r="P7" i="5"/>
  <c r="Q6" i="5"/>
  <c r="O211" i="5"/>
  <c r="O174" i="5"/>
  <c r="GE175" i="5"/>
  <c r="AJ178" i="5"/>
  <c r="BN178" i="5"/>
  <c r="GF175" i="5"/>
  <c r="GT175" i="5"/>
  <c r="P238" i="5"/>
  <c r="Q278" i="5"/>
  <c r="O178" i="5"/>
  <c r="O180" i="5" s="1"/>
  <c r="N230" i="5"/>
  <c r="AI179" i="5"/>
  <c r="AI180" i="5" s="1"/>
  <c r="GC175" i="5"/>
  <c r="O229" i="5"/>
  <c r="P1" i="4" s="1"/>
  <c r="O225" i="5"/>
  <c r="N5" i="6"/>
  <c r="N29" i="6"/>
  <c r="N43" i="6" s="1"/>
  <c r="O2" i="6"/>
  <c r="O286" i="5"/>
  <c r="O80" i="5"/>
  <c r="P5" i="5"/>
  <c r="AH179" i="5"/>
  <c r="AH180" i="5" s="1"/>
  <c r="F191" i="5"/>
  <c r="GM175" i="5"/>
  <c r="GL175" i="5"/>
  <c r="BM179" i="5"/>
  <c r="BM180" i="5" s="1"/>
  <c r="L191" i="5"/>
  <c r="M185" i="5"/>
  <c r="M186" i="5" s="1"/>
  <c r="GV175" i="5"/>
  <c r="Q181" i="5"/>
  <c r="Q182" i="5" s="1"/>
  <c r="Q184" i="5" s="1"/>
  <c r="R2" i="4"/>
  <c r="R169" i="5"/>
  <c r="R36" i="6"/>
  <c r="AS179" i="5"/>
  <c r="AS180" i="5" s="1"/>
  <c r="W13" i="3"/>
  <c r="X12" i="3"/>
  <c r="S49" i="8" l="1"/>
  <c r="U44" i="8"/>
  <c r="U42" i="8"/>
  <c r="AC91" i="8"/>
  <c r="V37" i="8"/>
  <c r="T46" i="8"/>
  <c r="T47" i="8"/>
  <c r="O189" i="5"/>
  <c r="R64" i="5"/>
  <c r="R65" i="5" s="1"/>
  <c r="S62" i="5" s="1"/>
  <c r="BE178" i="5"/>
  <c r="BY178" i="5"/>
  <c r="Q238" i="5"/>
  <c r="R278" i="5"/>
  <c r="O230" i="5"/>
  <c r="GP175" i="5"/>
  <c r="GI175" i="5"/>
  <c r="N185" i="5"/>
  <c r="N186" i="5" s="1"/>
  <c r="R15" i="7"/>
  <c r="Q210" i="5"/>
  <c r="Q172" i="5"/>
  <c r="Q176" i="5"/>
  <c r="Q173" i="5"/>
  <c r="R171" i="5"/>
  <c r="GW175" i="5"/>
  <c r="GR175" i="5"/>
  <c r="AK178" i="5"/>
  <c r="P170" i="5"/>
  <c r="P223" i="5" s="1"/>
  <c r="HF175" i="5"/>
  <c r="Z179" i="5"/>
  <c r="Z180" i="5" s="1"/>
  <c r="AA178" i="5"/>
  <c r="O181" i="5"/>
  <c r="O182" i="5" s="1"/>
  <c r="O184" i="5" s="1"/>
  <c r="GG175" i="5"/>
  <c r="P211" i="5"/>
  <c r="P230" i="5" s="1"/>
  <c r="P174" i="5"/>
  <c r="S36" i="6"/>
  <c r="M191" i="5"/>
  <c r="GO175" i="5"/>
  <c r="BN179" i="5"/>
  <c r="BN180" i="5" s="1"/>
  <c r="GZ175" i="5"/>
  <c r="P178" i="5"/>
  <c r="P180" i="5" s="1"/>
  <c r="BC179" i="5"/>
  <c r="BC180" i="5" s="1"/>
  <c r="GY175" i="5"/>
  <c r="R181" i="5"/>
  <c r="R182" i="5" s="1"/>
  <c r="R184" i="5" s="1"/>
  <c r="S169" i="5"/>
  <c r="S2" i="4"/>
  <c r="O5" i="6"/>
  <c r="O29" i="6"/>
  <c r="O43" i="6" s="1"/>
  <c r="R288" i="5"/>
  <c r="R6" i="5"/>
  <c r="Q7" i="5"/>
  <c r="Q73" i="5"/>
  <c r="Q74" i="5" s="1"/>
  <c r="P229" i="5"/>
  <c r="Q1" i="4" s="1"/>
  <c r="P225" i="5"/>
  <c r="P2" i="6"/>
  <c r="P29" i="6" s="1"/>
  <c r="P43" i="6" s="1"/>
  <c r="P286" i="5"/>
  <c r="Q5" i="5"/>
  <c r="P80" i="5"/>
  <c r="Q185" i="5"/>
  <c r="Q186" i="5" s="1"/>
  <c r="GX175" i="5"/>
  <c r="AJ179" i="5"/>
  <c r="AJ180" i="5" s="1"/>
  <c r="P16" i="7"/>
  <c r="N205" i="5"/>
  <c r="N264" i="5" s="1"/>
  <c r="BD179" i="5"/>
  <c r="BD180" i="5" s="1"/>
  <c r="AU178" i="5"/>
  <c r="GQ175" i="5"/>
  <c r="AT178" i="5"/>
  <c r="Y12" i="3"/>
  <c r="X13" i="3"/>
  <c r="HH175" i="5"/>
  <c r="T49" i="8" l="1"/>
  <c r="AD91" i="8"/>
  <c r="V44" i="8"/>
  <c r="V42" i="8"/>
  <c r="W37" i="8"/>
  <c r="U47" i="8"/>
  <c r="U46" i="8"/>
  <c r="P189" i="5"/>
  <c r="BZ178" i="5"/>
  <c r="S64" i="5"/>
  <c r="S65" i="5" s="1"/>
  <c r="T62" i="5" s="1"/>
  <c r="GS175" i="5"/>
  <c r="AL178" i="5"/>
  <c r="N191" i="5"/>
  <c r="BE179" i="5"/>
  <c r="BE180" i="5" s="1"/>
  <c r="Y13" i="3"/>
  <c r="Z12" i="3"/>
  <c r="GZ183" i="5" s="1"/>
  <c r="Q2" i="6"/>
  <c r="Q29" i="6" s="1"/>
  <c r="Q43" i="6" s="1"/>
  <c r="Q286" i="5"/>
  <c r="Q80" i="5"/>
  <c r="R5" i="5"/>
  <c r="S288" i="5"/>
  <c r="R73" i="5"/>
  <c r="R74" i="5" s="1"/>
  <c r="R7" i="5"/>
  <c r="S6" i="5"/>
  <c r="S181" i="5"/>
  <c r="S182" i="5" s="1"/>
  <c r="S184" i="5" s="1"/>
  <c r="T169" i="5"/>
  <c r="T2" i="4"/>
  <c r="R185" i="5"/>
  <c r="R186" i="5" s="1"/>
  <c r="HR175" i="5"/>
  <c r="S15" i="7"/>
  <c r="R210" i="5"/>
  <c r="R172" i="5"/>
  <c r="R176" i="5"/>
  <c r="R173" i="5"/>
  <c r="S171" i="5"/>
  <c r="HB175" i="5"/>
  <c r="AV178" i="5"/>
  <c r="AT179" i="5"/>
  <c r="AT180" i="5" s="1"/>
  <c r="HK175" i="5"/>
  <c r="HL175" i="5"/>
  <c r="HA175" i="5"/>
  <c r="T36" i="6"/>
  <c r="HD175" i="5"/>
  <c r="Q211" i="5"/>
  <c r="Q174" i="5"/>
  <c r="Q189" i="5" s="1"/>
  <c r="GU175" i="5"/>
  <c r="R238" i="5"/>
  <c r="S278" i="5"/>
  <c r="AA179" i="5"/>
  <c r="AA180" i="5" s="1"/>
  <c r="Q191" i="5"/>
  <c r="AB178" i="5"/>
  <c r="P181" i="5"/>
  <c r="P182" i="5" s="1"/>
  <c r="P184" i="5" s="1"/>
  <c r="BP178" i="5"/>
  <c r="HJ175" i="5"/>
  <c r="Q16" i="7"/>
  <c r="O185" i="5"/>
  <c r="O186" i="5" s="1"/>
  <c r="Q170" i="5"/>
  <c r="Q223" i="5" s="1"/>
  <c r="BY179" i="5"/>
  <c r="BY180" i="5" s="1"/>
  <c r="HI175" i="5"/>
  <c r="HC175" i="5"/>
  <c r="BO178" i="5"/>
  <c r="Q225" i="5"/>
  <c r="Q229" i="5"/>
  <c r="R1" i="4" s="1"/>
  <c r="HT175" i="5"/>
  <c r="AU179" i="5"/>
  <c r="AU180" i="5" s="1"/>
  <c r="AK179" i="5"/>
  <c r="AK180" i="5" s="1"/>
  <c r="U49" i="8" l="1"/>
  <c r="HF183" i="5"/>
  <c r="W44" i="8"/>
  <c r="W42" i="8"/>
  <c r="X37" i="8"/>
  <c r="AE91" i="8"/>
  <c r="GG183" i="5"/>
  <c r="GR183" i="5"/>
  <c r="GP183" i="5"/>
  <c r="GY183" i="5"/>
  <c r="GO183" i="5"/>
  <c r="GX183" i="5"/>
  <c r="GI183" i="5"/>
  <c r="V46" i="8"/>
  <c r="V47" i="8"/>
  <c r="GQ183" i="5"/>
  <c r="GW183" i="5"/>
  <c r="HH183" i="5"/>
  <c r="BG178" i="5"/>
  <c r="O191" i="5"/>
  <c r="R191" i="5"/>
  <c r="AM178" i="5"/>
  <c r="T64" i="5"/>
  <c r="T65" i="5" s="1"/>
  <c r="U62" i="5" s="1"/>
  <c r="P185" i="5"/>
  <c r="P186" i="5" s="1"/>
  <c r="S238" i="5"/>
  <c r="T278" i="5"/>
  <c r="HD183" i="5"/>
  <c r="HP175" i="5"/>
  <c r="HK183" i="5"/>
  <c r="HW175" i="5"/>
  <c r="T181" i="5"/>
  <c r="T182" i="5" s="1"/>
  <c r="T184" i="5" s="1"/>
  <c r="U169" i="5"/>
  <c r="U2" i="4"/>
  <c r="IF175" i="5"/>
  <c r="R211" i="5"/>
  <c r="R174" i="5"/>
  <c r="R189" i="5" s="1"/>
  <c r="HB183" i="5"/>
  <c r="HN175" i="5"/>
  <c r="R170" i="5"/>
  <c r="R223" i="5" s="1"/>
  <c r="S185" i="5"/>
  <c r="S186" i="5" s="1"/>
  <c r="BQ178" i="5"/>
  <c r="CK178" i="5"/>
  <c r="Q230" i="5"/>
  <c r="GS183" i="5"/>
  <c r="HE175" i="5"/>
  <c r="HC183" i="5"/>
  <c r="HO175" i="5"/>
  <c r="HJ183" i="5"/>
  <c r="HV175" i="5"/>
  <c r="BF178" i="5"/>
  <c r="R229" i="5"/>
  <c r="S1" i="4" s="1"/>
  <c r="R225" i="5"/>
  <c r="T288" i="5"/>
  <c r="S73" i="5"/>
  <c r="S74" i="5" s="1"/>
  <c r="S7" i="5"/>
  <c r="T6" i="5"/>
  <c r="AB179" i="5"/>
  <c r="AB180" i="5" s="1"/>
  <c r="U36" i="6"/>
  <c r="AW178" i="5"/>
  <c r="HI183" i="5"/>
  <c r="HU175" i="5"/>
  <c r="HA183" i="5"/>
  <c r="HM175" i="5"/>
  <c r="ID175" i="5"/>
  <c r="BO179" i="5"/>
  <c r="BO180" i="5" s="1"/>
  <c r="BP179" i="5"/>
  <c r="BP180" i="5" s="1"/>
  <c r="GU183" i="5"/>
  <c r="HG175" i="5"/>
  <c r="R16" i="7"/>
  <c r="P205" i="5"/>
  <c r="P264" i="5" s="1"/>
  <c r="AV179" i="5"/>
  <c r="AV180" i="5" s="1"/>
  <c r="AA12" i="3"/>
  <c r="Z13" i="3"/>
  <c r="FJ183" i="5"/>
  <c r="FL183" i="5"/>
  <c r="FN183" i="5"/>
  <c r="FO183" i="5"/>
  <c r="FE183" i="5"/>
  <c r="FM183" i="5"/>
  <c r="FG183" i="5"/>
  <c r="FH183" i="5"/>
  <c r="FP183" i="5"/>
  <c r="FF183" i="5"/>
  <c r="FV183" i="5"/>
  <c r="FX183" i="5"/>
  <c r="FZ183" i="5"/>
  <c r="GB183" i="5"/>
  <c r="FQ183" i="5"/>
  <c r="FI183" i="5"/>
  <c r="GA183" i="5"/>
  <c r="FT183" i="5"/>
  <c r="GJ183" i="5"/>
  <c r="FY183" i="5"/>
  <c r="FK183" i="5"/>
  <c r="FS183" i="5"/>
  <c r="FR183" i="5"/>
  <c r="GH183" i="5"/>
  <c r="GV183" i="5"/>
  <c r="GL183" i="5"/>
  <c r="GE183" i="5"/>
  <c r="FW183" i="5"/>
  <c r="GF183" i="5"/>
  <c r="GC183" i="5"/>
  <c r="GN183" i="5"/>
  <c r="GM183" i="5"/>
  <c r="GD183" i="5"/>
  <c r="GT183" i="5"/>
  <c r="GK183" i="5"/>
  <c r="FU183" i="5"/>
  <c r="AL179" i="5"/>
  <c r="AL180" i="5" s="1"/>
  <c r="BZ179" i="5"/>
  <c r="BZ180" i="5" s="1"/>
  <c r="HL183" i="5"/>
  <c r="HX175" i="5"/>
  <c r="T15" i="7"/>
  <c r="S210" i="5"/>
  <c r="S172" i="5"/>
  <c r="S176" i="5"/>
  <c r="S173" i="5"/>
  <c r="T171" i="5"/>
  <c r="R2" i="6"/>
  <c r="R29" i="6" s="1"/>
  <c r="R43" i="6" s="1"/>
  <c r="R286" i="5"/>
  <c r="S5" i="5"/>
  <c r="R80" i="5"/>
  <c r="V49" i="8" l="1"/>
  <c r="Y37" i="8"/>
  <c r="AF91" i="8"/>
  <c r="X44" i="8"/>
  <c r="X42" i="8"/>
  <c r="W46" i="8"/>
  <c r="W47" i="8"/>
  <c r="HT183" i="5"/>
  <c r="CB178" i="5"/>
  <c r="BH178" i="5"/>
  <c r="U64" i="5"/>
  <c r="U65" i="5" s="1"/>
  <c r="V62" i="5" s="1"/>
  <c r="S191" i="5"/>
  <c r="HG183" i="5"/>
  <c r="HS175" i="5"/>
  <c r="CA178" i="5"/>
  <c r="AW179" i="5"/>
  <c r="AW180" i="5" s="1"/>
  <c r="AN178" i="5"/>
  <c r="BF179" i="5"/>
  <c r="BF180" i="5" s="1"/>
  <c r="T185" i="5"/>
  <c r="T186" i="5" s="1"/>
  <c r="S2" i="6"/>
  <c r="S29" i="6" s="1"/>
  <c r="S43" i="6" s="1"/>
  <c r="S286" i="5"/>
  <c r="T5" i="5"/>
  <c r="S80" i="5"/>
  <c r="U15" i="7"/>
  <c r="T210" i="5"/>
  <c r="T172" i="5"/>
  <c r="T176" i="5"/>
  <c r="T173" i="5"/>
  <c r="U171" i="5"/>
  <c r="CK179" i="5"/>
  <c r="CK180" i="5" s="1"/>
  <c r="R230" i="5"/>
  <c r="P191" i="5"/>
  <c r="S211" i="5"/>
  <c r="S174" i="5"/>
  <c r="S189" i="5" s="1"/>
  <c r="T73" i="5"/>
  <c r="T74" i="5" s="1"/>
  <c r="T7" i="5"/>
  <c r="U6" i="5"/>
  <c r="HV183" i="5"/>
  <c r="IH175" i="5"/>
  <c r="HN183" i="5"/>
  <c r="HZ175" i="5"/>
  <c r="IR175" i="5"/>
  <c r="BQ179" i="5"/>
  <c r="BQ180" i="5" s="1"/>
  <c r="HW183" i="5"/>
  <c r="II175" i="5"/>
  <c r="CL178" i="5"/>
  <c r="IP175" i="5"/>
  <c r="HO183" i="5"/>
  <c r="IA175" i="5"/>
  <c r="T238" i="5"/>
  <c r="U278" i="5"/>
  <c r="AM179" i="5"/>
  <c r="AM180" i="5" s="1"/>
  <c r="S229" i="5"/>
  <c r="T1" i="4" s="1"/>
  <c r="S225" i="5"/>
  <c r="AA13" i="3"/>
  <c r="AB12" i="3"/>
  <c r="HR183" i="5"/>
  <c r="HP183" i="5"/>
  <c r="IB175" i="5"/>
  <c r="BG179" i="5"/>
  <c r="BG180" i="5" s="1"/>
  <c r="AX178" i="5"/>
  <c r="HM183" i="5"/>
  <c r="HY175" i="5"/>
  <c r="HU183" i="5"/>
  <c r="IG175" i="5"/>
  <c r="HE183" i="5"/>
  <c r="HQ175" i="5"/>
  <c r="S170" i="5"/>
  <c r="S223" i="5" s="1"/>
  <c r="HX183" i="5"/>
  <c r="IJ175" i="5"/>
  <c r="V36" i="6"/>
  <c r="S16" i="7"/>
  <c r="U181" i="5"/>
  <c r="U182" i="5" s="1"/>
  <c r="U184" i="5" s="1"/>
  <c r="V169" i="5"/>
  <c r="V2" i="4"/>
  <c r="Y42" i="8" l="1"/>
  <c r="Y44" i="8"/>
  <c r="Z37" i="8"/>
  <c r="AG91" i="8"/>
  <c r="W49" i="8"/>
  <c r="X46" i="8"/>
  <c r="X47" i="8"/>
  <c r="BI178" i="5"/>
  <c r="V64" i="5"/>
  <c r="V65" i="5" s="1"/>
  <c r="W62" i="5" s="1"/>
  <c r="CC178" i="5"/>
  <c r="IV175" i="5"/>
  <c r="IN175" i="5"/>
  <c r="AY178" i="5"/>
  <c r="IT175" i="5"/>
  <c r="CA179" i="5"/>
  <c r="CA180" i="5" s="1"/>
  <c r="S230" i="5"/>
  <c r="IU175" i="5"/>
  <c r="CW178" i="5"/>
  <c r="V15" i="7"/>
  <c r="U210" i="5"/>
  <c r="U172" i="5"/>
  <c r="U176" i="5"/>
  <c r="U173" i="5"/>
  <c r="V171" i="5"/>
  <c r="HQ183" i="5"/>
  <c r="IC175" i="5"/>
  <c r="AX179" i="5"/>
  <c r="AX180" i="5" s="1"/>
  <c r="AB13" i="3"/>
  <c r="AC12" i="3"/>
  <c r="IG183" i="5" s="1"/>
  <c r="U238" i="5"/>
  <c r="V278" i="5"/>
  <c r="JD175" i="5"/>
  <c r="T211" i="5"/>
  <c r="T230" i="5" s="1"/>
  <c r="T174" i="5"/>
  <c r="T189" i="5" s="1"/>
  <c r="T191" i="5"/>
  <c r="BR178" i="5"/>
  <c r="HS183" i="5"/>
  <c r="IE175" i="5"/>
  <c r="BS178" i="5"/>
  <c r="W36" i="6"/>
  <c r="JB175" i="5"/>
  <c r="V288" i="5"/>
  <c r="U73" i="5"/>
  <c r="U74" i="5" s="1"/>
  <c r="U7" i="5"/>
  <c r="V6" i="5"/>
  <c r="BH179" i="5"/>
  <c r="BH180" i="5" s="1"/>
  <c r="IS175" i="5"/>
  <c r="T170" i="5"/>
  <c r="T223" i="5" s="1"/>
  <c r="AN179" i="5"/>
  <c r="AN180" i="5" s="1"/>
  <c r="V181" i="5"/>
  <c r="V182" i="5" s="1"/>
  <c r="V184" i="5" s="1"/>
  <c r="W169" i="5"/>
  <c r="W2" i="4"/>
  <c r="T16" i="7"/>
  <c r="T229" i="5"/>
  <c r="U1" i="4" s="1"/>
  <c r="T225" i="5"/>
  <c r="CB179" i="5"/>
  <c r="CB180" i="5" s="1"/>
  <c r="U185" i="5"/>
  <c r="U186" i="5" s="1"/>
  <c r="IK175" i="5"/>
  <c r="IM175" i="5"/>
  <c r="CL179" i="5"/>
  <c r="CL180" i="5" s="1"/>
  <c r="HZ183" i="5"/>
  <c r="IL175" i="5"/>
  <c r="T2" i="6"/>
  <c r="T29" i="6" s="1"/>
  <c r="T43" i="6" s="1"/>
  <c r="T286" i="5"/>
  <c r="T80" i="5"/>
  <c r="U5" i="5"/>
  <c r="X49" i="8" l="1"/>
  <c r="AA37" i="8"/>
  <c r="AH91" i="8"/>
  <c r="Z44" i="8"/>
  <c r="Z42" i="8"/>
  <c r="Y47" i="8"/>
  <c r="Y46" i="8"/>
  <c r="IA183" i="5"/>
  <c r="HY183" i="5"/>
  <c r="AZ178" i="5"/>
  <c r="CM178" i="5"/>
  <c r="W64" i="5"/>
  <c r="W65" i="5" s="1"/>
  <c r="X62" i="5" s="1"/>
  <c r="BJ178" i="5"/>
  <c r="IL183" i="5"/>
  <c r="IX175" i="5"/>
  <c r="IE183" i="5"/>
  <c r="IQ175" i="5"/>
  <c r="AC13" i="3"/>
  <c r="AD12" i="3"/>
  <c r="ID183" i="5"/>
  <c r="IF183" i="5"/>
  <c r="W15" i="7"/>
  <c r="V210" i="5"/>
  <c r="V176" i="5"/>
  <c r="V173" i="5"/>
  <c r="V172" i="5"/>
  <c r="W171" i="5"/>
  <c r="IN183" i="5"/>
  <c r="IZ175" i="5"/>
  <c r="U191" i="5"/>
  <c r="IS183" i="5"/>
  <c r="JE175" i="5"/>
  <c r="JN175" i="5"/>
  <c r="BR179" i="5"/>
  <c r="BR180" i="5" s="1"/>
  <c r="U16" i="7"/>
  <c r="U211" i="5"/>
  <c r="U174" i="5"/>
  <c r="U189" i="5" s="1"/>
  <c r="IU183" i="5"/>
  <c r="JG175" i="5"/>
  <c r="IB183" i="5"/>
  <c r="AY179" i="5"/>
  <c r="AY180" i="5" s="1"/>
  <c r="CX178" i="5"/>
  <c r="IP183" i="5"/>
  <c r="II183" i="5"/>
  <c r="IV183" i="5"/>
  <c r="JH175" i="5"/>
  <c r="BI179" i="5"/>
  <c r="BI180" i="5" s="1"/>
  <c r="CW179" i="5"/>
  <c r="CW180" i="5" s="1"/>
  <c r="U2" i="6"/>
  <c r="U29" i="6" s="1"/>
  <c r="U43" i="6" s="1"/>
  <c r="U286" i="5"/>
  <c r="V5" i="5"/>
  <c r="U80" i="5"/>
  <c r="CN178" i="5"/>
  <c r="W181" i="5"/>
  <c r="W182" i="5" s="1"/>
  <c r="W184" i="5" s="1"/>
  <c r="X169" i="5"/>
  <c r="X2" i="4"/>
  <c r="U170" i="5"/>
  <c r="U223" i="5" s="1"/>
  <c r="IJ183" i="5"/>
  <c r="IM183" i="5"/>
  <c r="IY175" i="5"/>
  <c r="V185" i="5"/>
  <c r="V186" i="5" s="1"/>
  <c r="W288" i="5"/>
  <c r="W6" i="5"/>
  <c r="V73" i="5"/>
  <c r="V74" i="5" s="1"/>
  <c r="V7" i="5"/>
  <c r="X36" i="6"/>
  <c r="JP175" i="5"/>
  <c r="IC183" i="5"/>
  <c r="IO175" i="5"/>
  <c r="U229" i="5"/>
  <c r="V1" i="4" s="1"/>
  <c r="U225" i="5"/>
  <c r="IT183" i="5"/>
  <c r="JF175" i="5"/>
  <c r="IK183" i="5"/>
  <c r="IW175" i="5"/>
  <c r="V238" i="5"/>
  <c r="W278" i="5"/>
  <c r="BT178" i="5"/>
  <c r="BS179" i="5"/>
  <c r="BS180" i="5" s="1"/>
  <c r="IR183" i="5"/>
  <c r="IH183" i="5"/>
  <c r="CC179" i="5"/>
  <c r="CC180" i="5" s="1"/>
  <c r="Y49" i="8" l="1"/>
  <c r="Z46" i="8"/>
  <c r="Z47" i="8"/>
  <c r="AA42" i="8"/>
  <c r="AI91" i="8"/>
  <c r="AB37" i="8"/>
  <c r="AA44" i="8"/>
  <c r="JD183" i="5"/>
  <c r="V191" i="5"/>
  <c r="CO178" i="5"/>
  <c r="CD178" i="5"/>
  <c r="X64" i="5"/>
  <c r="X65" i="5" s="1"/>
  <c r="Y62" i="5" s="1"/>
  <c r="DI178" i="5"/>
  <c r="JZ175" i="5"/>
  <c r="V170" i="5"/>
  <c r="V223" i="5" s="1"/>
  <c r="IQ183" i="5"/>
  <c r="JC175" i="5"/>
  <c r="CE178" i="5"/>
  <c r="W73" i="5"/>
  <c r="W74" i="5" s="1"/>
  <c r="W7" i="5"/>
  <c r="X6" i="5"/>
  <c r="KB175" i="5"/>
  <c r="V16" i="7"/>
  <c r="JB183" i="5"/>
  <c r="V211" i="5"/>
  <c r="V174" i="5"/>
  <c r="CM179" i="5"/>
  <c r="CM180" i="5" s="1"/>
  <c r="IO183" i="5"/>
  <c r="JA175" i="5"/>
  <c r="BK178" i="5"/>
  <c r="JF183" i="5"/>
  <c r="JR175" i="5"/>
  <c r="X181" i="5"/>
  <c r="X182" i="5" s="1"/>
  <c r="X184" i="5" s="1"/>
  <c r="Y169" i="5"/>
  <c r="Y2" i="4"/>
  <c r="JG183" i="5"/>
  <c r="JS175" i="5"/>
  <c r="U230" i="5"/>
  <c r="IZ183" i="5"/>
  <c r="JL175" i="5"/>
  <c r="IW183" i="5"/>
  <c r="JI175" i="5"/>
  <c r="W185" i="5"/>
  <c r="W186" i="5" s="1"/>
  <c r="BU178" i="5"/>
  <c r="V225" i="5"/>
  <c r="V229" i="5"/>
  <c r="W1" i="4" s="1"/>
  <c r="IX183" i="5"/>
  <c r="JJ175" i="5"/>
  <c r="X15" i="7"/>
  <c r="W210" i="5"/>
  <c r="W176" i="5"/>
  <c r="W173" i="5"/>
  <c r="W172" i="5"/>
  <c r="X171" i="5"/>
  <c r="Y36" i="6"/>
  <c r="IY183" i="5"/>
  <c r="JK175" i="5"/>
  <c r="CN179" i="5"/>
  <c r="CN180" i="5" s="1"/>
  <c r="JH183" i="5"/>
  <c r="JT175" i="5"/>
  <c r="CX179" i="5"/>
  <c r="CX180" i="5" s="1"/>
  <c r="JE183" i="5"/>
  <c r="JQ175" i="5"/>
  <c r="BT179" i="5"/>
  <c r="BT180" i="5" s="1"/>
  <c r="W238" i="5"/>
  <c r="X278" i="5"/>
  <c r="BJ179" i="5"/>
  <c r="BJ180" i="5" s="1"/>
  <c r="AZ179" i="5"/>
  <c r="AZ180" i="5" s="1"/>
  <c r="AD13" i="3"/>
  <c r="JP183" i="5" s="1"/>
  <c r="AE12" i="3"/>
  <c r="V2" i="6"/>
  <c r="V29" i="6" s="1"/>
  <c r="V43" i="6" s="1"/>
  <c r="V286" i="5"/>
  <c r="V80" i="5"/>
  <c r="W5" i="5"/>
  <c r="Z49" i="8" l="1"/>
  <c r="AB42" i="8"/>
  <c r="AB44" i="8"/>
  <c r="AC37" i="8"/>
  <c r="AJ91" i="8"/>
  <c r="AA47" i="8"/>
  <c r="AA46" i="8"/>
  <c r="V189" i="5"/>
  <c r="W191" i="5"/>
  <c r="CY178" i="5"/>
  <c r="Y64" i="5"/>
  <c r="Y65" i="5" s="1"/>
  <c r="Z62" i="5" s="1"/>
  <c r="CF178" i="5"/>
  <c r="BL178" i="5"/>
  <c r="CZ178" i="5"/>
  <c r="DJ178" i="5"/>
  <c r="JJ183" i="5"/>
  <c r="JV175" i="5"/>
  <c r="Y181" i="5"/>
  <c r="Y182" i="5" s="1"/>
  <c r="Y184" i="5" s="1"/>
  <c r="Z169" i="5"/>
  <c r="Z2" i="4"/>
  <c r="W2" i="6"/>
  <c r="W29" i="6" s="1"/>
  <c r="W43" i="6" s="1"/>
  <c r="W286" i="5"/>
  <c r="W80" i="5"/>
  <c r="X5" i="5"/>
  <c r="AE13" i="3"/>
  <c r="AF12" i="3"/>
  <c r="Z36" i="6"/>
  <c r="JL183" i="5"/>
  <c r="JX175" i="5"/>
  <c r="X185" i="5"/>
  <c r="X186" i="5" s="1"/>
  <c r="Y288" i="5"/>
  <c r="X73" i="5"/>
  <c r="X74" i="5" s="1"/>
  <c r="X7" i="5"/>
  <c r="Y6" i="5"/>
  <c r="JT183" i="5"/>
  <c r="KF175" i="5"/>
  <c r="Y15" i="7"/>
  <c r="X210" i="5"/>
  <c r="X176" i="5"/>
  <c r="X173" i="5"/>
  <c r="X172" i="5"/>
  <c r="Y171" i="5"/>
  <c r="JR183" i="5"/>
  <c r="KD175" i="5"/>
  <c r="CD179" i="5"/>
  <c r="CD180" i="5" s="1"/>
  <c r="W170" i="5"/>
  <c r="W223" i="5" s="1"/>
  <c r="JI183" i="5"/>
  <c r="JU175" i="5"/>
  <c r="KL175" i="5"/>
  <c r="JA183" i="5"/>
  <c r="JM175" i="5"/>
  <c r="W211" i="5"/>
  <c r="W174" i="5"/>
  <c r="W189" i="5" s="1"/>
  <c r="BK179" i="5"/>
  <c r="BK180" i="5" s="1"/>
  <c r="JN183" i="5"/>
  <c r="CO179" i="5"/>
  <c r="CO180" i="5" s="1"/>
  <c r="V230" i="5"/>
  <c r="BV178" i="5"/>
  <c r="JS183" i="5"/>
  <c r="KE175" i="5"/>
  <c r="CE179" i="5"/>
  <c r="CE180" i="5" s="1"/>
  <c r="JQ183" i="5"/>
  <c r="KC175" i="5"/>
  <c r="JK183" i="5"/>
  <c r="JW175" i="5"/>
  <c r="W229" i="5"/>
  <c r="X1" i="4" s="1"/>
  <c r="W225" i="5"/>
  <c r="W16" i="7"/>
  <c r="U205" i="5"/>
  <c r="U264" i="5" s="1"/>
  <c r="DI179" i="5"/>
  <c r="DI180" i="5" s="1"/>
  <c r="X238" i="5"/>
  <c r="Y278" i="5"/>
  <c r="BU179" i="5"/>
  <c r="BU180" i="5" s="1"/>
  <c r="KN175" i="5"/>
  <c r="JC183" i="5"/>
  <c r="JO175" i="5"/>
  <c r="AA49" i="8" l="1"/>
  <c r="JZ183" i="5"/>
  <c r="AC42" i="8"/>
  <c r="AC44" i="8"/>
  <c r="AD37" i="8"/>
  <c r="AK91" i="8"/>
  <c r="AB46" i="8"/>
  <c r="AB47" i="8"/>
  <c r="KB183" i="5"/>
  <c r="AF13" i="3"/>
  <c r="KN183" i="5" s="1"/>
  <c r="DA178" i="5"/>
  <c r="DU178" i="5"/>
  <c r="CG178" i="5"/>
  <c r="X16" i="7"/>
  <c r="V205" i="5"/>
  <c r="V264" i="5" s="1"/>
  <c r="X191" i="5"/>
  <c r="DJ179" i="5"/>
  <c r="DJ180" i="5" s="1"/>
  <c r="KC183" i="5"/>
  <c r="KO175" i="5"/>
  <c r="BV179" i="5"/>
  <c r="BV180" i="5" s="1"/>
  <c r="BW178" i="5"/>
  <c r="KD183" i="5"/>
  <c r="KP175" i="5"/>
  <c r="X229" i="5"/>
  <c r="Y1" i="4" s="1"/>
  <c r="X225" i="5"/>
  <c r="Z64" i="5"/>
  <c r="Z65" i="5" s="1"/>
  <c r="AA62" i="5" s="1"/>
  <c r="Y238" i="5"/>
  <c r="Z278" i="5"/>
  <c r="JO183" i="5"/>
  <c r="KA175" i="5"/>
  <c r="W230" i="5"/>
  <c r="CP178" i="5"/>
  <c r="JX183" i="5"/>
  <c r="KJ175" i="5"/>
  <c r="CZ179" i="5"/>
  <c r="CZ180" i="5" s="1"/>
  <c r="KE183" i="5"/>
  <c r="KQ175" i="5"/>
  <c r="JU183" i="5"/>
  <c r="KG175" i="5"/>
  <c r="KF183" i="5"/>
  <c r="KR175" i="5"/>
  <c r="CY179" i="5"/>
  <c r="CY180" i="5" s="1"/>
  <c r="JM183" i="5"/>
  <c r="JY175" i="5"/>
  <c r="AA36" i="6"/>
  <c r="Z181" i="5"/>
  <c r="Z182" i="5" s="1"/>
  <c r="Z184" i="5" s="1"/>
  <c r="AA169" i="5"/>
  <c r="AA2" i="4"/>
  <c r="BL179" i="5"/>
  <c r="BL180" i="5" s="1"/>
  <c r="CQ178" i="5"/>
  <c r="Z15" i="7"/>
  <c r="Y210" i="5"/>
  <c r="Y172" i="5"/>
  <c r="Y176" i="5"/>
  <c r="Y173" i="5"/>
  <c r="Z171" i="5"/>
  <c r="X2" i="6"/>
  <c r="X29" i="6" s="1"/>
  <c r="X43" i="6" s="1"/>
  <c r="X286" i="5"/>
  <c r="Y5" i="5"/>
  <c r="X80" i="5"/>
  <c r="Y185" i="5"/>
  <c r="Y186" i="5" s="1"/>
  <c r="X170" i="5"/>
  <c r="X223" i="5" s="1"/>
  <c r="Z288" i="5"/>
  <c r="Z6" i="5"/>
  <c r="Y73" i="5"/>
  <c r="Y74" i="5" s="1"/>
  <c r="Y7" i="5"/>
  <c r="JV183" i="5"/>
  <c r="KH175" i="5"/>
  <c r="CF179" i="5"/>
  <c r="CF180" i="5" s="1"/>
  <c r="JW183" i="5"/>
  <c r="KI175" i="5"/>
  <c r="X211" i="5"/>
  <c r="X174" i="5"/>
  <c r="AB49" i="8" l="1"/>
  <c r="AE37" i="8"/>
  <c r="AD42" i="8"/>
  <c r="AL91" i="8"/>
  <c r="AD44" i="8"/>
  <c r="AC46" i="8"/>
  <c r="AC47" i="8"/>
  <c r="KR183" i="5"/>
  <c r="KP183" i="5"/>
  <c r="KI183" i="5"/>
  <c r="KH183" i="5"/>
  <c r="KG183" i="5"/>
  <c r="KJ183" i="5"/>
  <c r="KQ183" i="5"/>
  <c r="KO183" i="5"/>
  <c r="KL183" i="5"/>
  <c r="DV178" i="5"/>
  <c r="BX178" i="5"/>
  <c r="CR178" i="5"/>
  <c r="CH178" i="5"/>
  <c r="DK178" i="5"/>
  <c r="Y191" i="5"/>
  <c r="Y2" i="6"/>
  <c r="Y29" i="6" s="1"/>
  <c r="Y43" i="6" s="1"/>
  <c r="Y286" i="5"/>
  <c r="Y80" i="5"/>
  <c r="Z5" i="5"/>
  <c r="AB36" i="6"/>
  <c r="Z238" i="5"/>
  <c r="AA278" i="5"/>
  <c r="BW179" i="5"/>
  <c r="BW180" i="5" s="1"/>
  <c r="DU179" i="5"/>
  <c r="DU180" i="5" s="1"/>
  <c r="AA15" i="7"/>
  <c r="Z210" i="5"/>
  <c r="Z172" i="5"/>
  <c r="Z176" i="5"/>
  <c r="Z173" i="5"/>
  <c r="AA171" i="5"/>
  <c r="AA181" i="5"/>
  <c r="AA182" i="5" s="1"/>
  <c r="AA184" i="5" s="1"/>
  <c r="AB169" i="5"/>
  <c r="AB2" i="4"/>
  <c r="JY183" i="5"/>
  <c r="KK175" i="5"/>
  <c r="KK183" i="5" s="1"/>
  <c r="DA179" i="5"/>
  <c r="DA180" i="5" s="1"/>
  <c r="Y211" i="5"/>
  <c r="Y174" i="5"/>
  <c r="Y189" i="5" s="1"/>
  <c r="Z185" i="5"/>
  <c r="Z186" i="5" s="1"/>
  <c r="AA64" i="5"/>
  <c r="AA65" i="5" s="1"/>
  <c r="AB62" i="5" s="1"/>
  <c r="X189" i="5"/>
  <c r="Y170" i="5"/>
  <c r="Y223" i="5" s="1"/>
  <c r="CQ179" i="5"/>
  <c r="CQ180" i="5" s="1"/>
  <c r="DL178" i="5"/>
  <c r="CP179" i="5"/>
  <c r="CP180" i="5" s="1"/>
  <c r="Y16" i="7"/>
  <c r="AA288" i="5"/>
  <c r="Z73" i="5"/>
  <c r="Z74" i="5" s="1"/>
  <c r="Z7" i="5"/>
  <c r="AA6" i="5"/>
  <c r="X230" i="5"/>
  <c r="Y225" i="5"/>
  <c r="Y229" i="5"/>
  <c r="Z1" i="4" s="1"/>
  <c r="KA183" i="5"/>
  <c r="KM175" i="5"/>
  <c r="KM183" i="5" s="1"/>
  <c r="CG179" i="5"/>
  <c r="CG180" i="5" s="1"/>
  <c r="AC49" i="8" l="1"/>
  <c r="AD47" i="8"/>
  <c r="AD46" i="8"/>
  <c r="AF37" i="8"/>
  <c r="L85" i="8" s="1"/>
  <c r="AE44" i="8"/>
  <c r="AE42" i="8"/>
  <c r="AM91" i="8"/>
  <c r="EG178" i="5"/>
  <c r="DB178" i="5"/>
  <c r="CI178" i="5"/>
  <c r="Z191" i="5"/>
  <c r="CS178" i="5"/>
  <c r="Z170" i="5"/>
  <c r="Z223" i="5" s="1"/>
  <c r="AA238" i="5"/>
  <c r="AB278" i="5"/>
  <c r="AC36" i="6"/>
  <c r="Y230" i="5"/>
  <c r="Z229" i="5"/>
  <c r="AA1" i="4" s="1"/>
  <c r="Z225" i="5"/>
  <c r="DC178" i="5"/>
  <c r="AB288" i="5"/>
  <c r="AA73" i="5"/>
  <c r="AA74" i="5" s="1"/>
  <c r="AA7" i="5"/>
  <c r="AB6" i="5"/>
  <c r="DK179" i="5"/>
  <c r="DK180" i="5" s="1"/>
  <c r="BX179" i="5"/>
  <c r="BX180" i="5" s="1"/>
  <c r="AB64" i="5"/>
  <c r="AB65" i="5" s="1"/>
  <c r="AC62" i="5" s="1"/>
  <c r="DM178" i="5"/>
  <c r="AB181" i="5"/>
  <c r="AB182" i="5" s="1"/>
  <c r="AB184" i="5" s="1"/>
  <c r="AC169" i="5"/>
  <c r="AC2" i="4"/>
  <c r="AA185" i="5"/>
  <c r="AA186" i="5" s="1"/>
  <c r="CH179" i="5"/>
  <c r="CH180" i="5" s="1"/>
  <c r="AB15" i="7"/>
  <c r="AA210" i="5"/>
  <c r="AA172" i="5"/>
  <c r="AA176" i="5"/>
  <c r="AA173" i="5"/>
  <c r="AB171" i="5"/>
  <c r="DL179" i="5"/>
  <c r="DL180" i="5" s="1"/>
  <c r="Z211" i="5"/>
  <c r="Z174" i="5"/>
  <c r="DV179" i="5"/>
  <c r="DV180" i="5" s="1"/>
  <c r="Z16" i="7"/>
  <c r="Z189" i="5"/>
  <c r="Z2" i="6"/>
  <c r="Z29" i="6" s="1"/>
  <c r="Z43" i="6" s="1"/>
  <c r="Z286" i="5"/>
  <c r="AA5" i="5"/>
  <c r="Z80" i="5"/>
  <c r="CR179" i="5"/>
  <c r="CR180" i="5" s="1"/>
  <c r="L87" i="8" l="1"/>
  <c r="AD49" i="8"/>
  <c r="L84" i="8"/>
  <c r="AE46" i="8"/>
  <c r="AE47" i="8"/>
  <c r="L83" i="8"/>
  <c r="AN91" i="8"/>
  <c r="L90" i="8" s="1"/>
  <c r="AF44" i="8"/>
  <c r="J87" i="8" s="1"/>
  <c r="L88" i="8"/>
  <c r="AF42" i="8"/>
  <c r="L67" i="8"/>
  <c r="L65" i="8"/>
  <c r="L66" i="8"/>
  <c r="L70" i="8"/>
  <c r="L69" i="8"/>
  <c r="L71" i="8"/>
  <c r="L68" i="8"/>
  <c r="L72" i="8"/>
  <c r="L73" i="8"/>
  <c r="L75" i="8"/>
  <c r="L78" i="8"/>
  <c r="L74" i="8"/>
  <c r="L79" i="8"/>
  <c r="L76" i="8"/>
  <c r="L77" i="8"/>
  <c r="L80" i="8"/>
  <c r="L82" i="8"/>
  <c r="L86" i="8"/>
  <c r="L81" i="8"/>
  <c r="AC64" i="5"/>
  <c r="AC65" i="5" s="1"/>
  <c r="DD178" i="5"/>
  <c r="CT178" i="5"/>
  <c r="EH178" i="5"/>
  <c r="CJ178" i="5"/>
  <c r="AA191" i="5"/>
  <c r="DW178" i="5"/>
  <c r="Z230" i="5"/>
  <c r="DB179" i="5"/>
  <c r="DB180" i="5" s="1"/>
  <c r="AA2" i="6"/>
  <c r="AA29" i="6" s="1"/>
  <c r="AA43" i="6" s="1"/>
  <c r="AA286" i="5"/>
  <c r="AB5" i="5"/>
  <c r="AA80" i="5"/>
  <c r="AC15" i="7"/>
  <c r="AB210" i="5"/>
  <c r="AB172" i="5"/>
  <c r="AB176" i="5"/>
  <c r="AB173" i="5"/>
  <c r="AC171" i="5"/>
  <c r="CS179" i="5"/>
  <c r="CS180" i="5" s="1"/>
  <c r="DX178" i="5"/>
  <c r="AA211" i="5"/>
  <c r="AA174" i="5"/>
  <c r="AA189" i="5" s="1"/>
  <c r="AC181" i="5"/>
  <c r="AC182" i="5" s="1"/>
  <c r="AC184" i="5" s="1"/>
  <c r="AD169" i="5"/>
  <c r="AD2" i="4"/>
  <c r="EG179" i="5"/>
  <c r="EG180" i="5" s="1"/>
  <c r="AB185" i="5"/>
  <c r="AB186" i="5" s="1"/>
  <c r="AC288" i="5"/>
  <c r="AB73" i="5"/>
  <c r="AB74" i="5" s="1"/>
  <c r="AB7" i="5"/>
  <c r="AC6" i="5"/>
  <c r="DC179" i="5"/>
  <c r="DC180" i="5" s="1"/>
  <c r="AB238" i="5"/>
  <c r="AC278" i="5"/>
  <c r="AA170" i="5"/>
  <c r="AA223" i="5" s="1"/>
  <c r="DM179" i="5"/>
  <c r="DM180" i="5" s="1"/>
  <c r="AA16" i="7"/>
  <c r="AA229" i="5"/>
  <c r="AB1" i="4" s="1"/>
  <c r="AA225" i="5"/>
  <c r="CI179" i="5"/>
  <c r="CI180" i="5" s="1"/>
  <c r="J86" i="8" l="1"/>
  <c r="J83" i="8"/>
  <c r="J85" i="8"/>
  <c r="AE49" i="8"/>
  <c r="AF47" i="8"/>
  <c r="J88" i="8"/>
  <c r="AF46" i="8"/>
  <c r="J65" i="8"/>
  <c r="J67" i="8"/>
  <c r="J68" i="8"/>
  <c r="J66" i="8"/>
  <c r="J71" i="8"/>
  <c r="J70" i="8"/>
  <c r="J69" i="8"/>
  <c r="J72" i="8"/>
  <c r="J73" i="8"/>
  <c r="J74" i="8"/>
  <c r="J75" i="8"/>
  <c r="J76" i="8"/>
  <c r="J79" i="8"/>
  <c r="J80" i="8"/>
  <c r="J77" i="8"/>
  <c r="J78" i="8"/>
  <c r="J81" i="8"/>
  <c r="J82" i="8"/>
  <c r="J84" i="8"/>
  <c r="CU178" i="5"/>
  <c r="DE178" i="5"/>
  <c r="DY178" i="5"/>
  <c r="DN178" i="5"/>
  <c r="ES178" i="5"/>
  <c r="AB170" i="5"/>
  <c r="AB223" i="5" s="1"/>
  <c r="AB229" i="5"/>
  <c r="AC1" i="4" s="1"/>
  <c r="AB225" i="5"/>
  <c r="AB191" i="5"/>
  <c r="AB16" i="7"/>
  <c r="Z205" i="5"/>
  <c r="Z264" i="5" s="1"/>
  <c r="CJ179" i="5"/>
  <c r="CJ180" i="5" s="1"/>
  <c r="DD179" i="5"/>
  <c r="DD180" i="5" s="1"/>
  <c r="DO178" i="5"/>
  <c r="AA230" i="5"/>
  <c r="AC73" i="5"/>
  <c r="AC74" i="5" s="1"/>
  <c r="AC7" i="5"/>
  <c r="DX179" i="5"/>
  <c r="DX180" i="5" s="1"/>
  <c r="AD15" i="7"/>
  <c r="AC210" i="5"/>
  <c r="AC172" i="5"/>
  <c r="AC176" i="5"/>
  <c r="AC173" i="5"/>
  <c r="AD171" i="5"/>
  <c r="DW179" i="5"/>
  <c r="DW180" i="5" s="1"/>
  <c r="EH179" i="5"/>
  <c r="EH180" i="5" s="1"/>
  <c r="AD181" i="5"/>
  <c r="AD182" i="5" s="1"/>
  <c r="AD184" i="5" s="1"/>
  <c r="AE169" i="5"/>
  <c r="AE2" i="4"/>
  <c r="AB211" i="5"/>
  <c r="AB174" i="5"/>
  <c r="AB2" i="6"/>
  <c r="AB29" i="6" s="1"/>
  <c r="AB43" i="6" s="1"/>
  <c r="AB286" i="5"/>
  <c r="AB80" i="5"/>
  <c r="AC5" i="5"/>
  <c r="AC238" i="5"/>
  <c r="AD278" i="5"/>
  <c r="AC185" i="5"/>
  <c r="AC186" i="5" s="1"/>
  <c r="CT179" i="5"/>
  <c r="CT180" i="5" s="1"/>
  <c r="I81" i="8" l="1"/>
  <c r="R81" i="8" s="1"/>
  <c r="AB189" i="5"/>
  <c r="I82" i="8"/>
  <c r="I87" i="8"/>
  <c r="AF49" i="8"/>
  <c r="L5" i="8" s="1"/>
  <c r="F90" i="8" s="1"/>
  <c r="I88" i="8"/>
  <c r="I66" i="8"/>
  <c r="R66" i="8" s="1"/>
  <c r="I69" i="8"/>
  <c r="R69" i="8" s="1"/>
  <c r="I68" i="8"/>
  <c r="R68" i="8" s="1"/>
  <c r="I65" i="8"/>
  <c r="R65" i="8" s="1"/>
  <c r="I90" i="8"/>
  <c r="I67" i="8"/>
  <c r="I70" i="8"/>
  <c r="R70" i="8" s="1"/>
  <c r="I71" i="8"/>
  <c r="I72" i="8"/>
  <c r="R72" i="8" s="1"/>
  <c r="I73" i="8"/>
  <c r="R73" i="8" s="1"/>
  <c r="I74" i="8"/>
  <c r="R74" i="8" s="1"/>
  <c r="I76" i="8"/>
  <c r="I75" i="8"/>
  <c r="R75" i="8" s="1"/>
  <c r="I77" i="8"/>
  <c r="R77" i="8" s="1"/>
  <c r="I80" i="8"/>
  <c r="R80" i="8" s="1"/>
  <c r="I78" i="8"/>
  <c r="R78" i="8" s="1"/>
  <c r="I79" i="8"/>
  <c r="R79" i="8" s="1"/>
  <c r="I83" i="8"/>
  <c r="I86" i="8"/>
  <c r="I84" i="8"/>
  <c r="I85" i="8"/>
  <c r="EI178" i="5"/>
  <c r="DP178" i="5"/>
  <c r="CV178" i="5"/>
  <c r="AD185" i="5"/>
  <c r="AD186" i="5" s="1"/>
  <c r="DO179" i="5"/>
  <c r="DO180" i="5" s="1"/>
  <c r="EJ178" i="5"/>
  <c r="DY179" i="5"/>
  <c r="DY180" i="5" s="1"/>
  <c r="AC191" i="5"/>
  <c r="AC16" i="7"/>
  <c r="AE15" i="7"/>
  <c r="AD210" i="5"/>
  <c r="AD176" i="5"/>
  <c r="AD173" i="5"/>
  <c r="AD172" i="5"/>
  <c r="AE171" i="5"/>
  <c r="DE179" i="5"/>
  <c r="DE180" i="5" s="1"/>
  <c r="AB230" i="5"/>
  <c r="AC211" i="5"/>
  <c r="AC174" i="5"/>
  <c r="ES179" i="5"/>
  <c r="ES180" i="5" s="1"/>
  <c r="ET178" i="5"/>
  <c r="AC170" i="5"/>
  <c r="AC223" i="5" s="1"/>
  <c r="DN179" i="5"/>
  <c r="DN180" i="5" s="1"/>
  <c r="CU179" i="5"/>
  <c r="CU180" i="5" s="1"/>
  <c r="DF178" i="5"/>
  <c r="AD238" i="5"/>
  <c r="AE278" i="5"/>
  <c r="AC286" i="5"/>
  <c r="AC2" i="6"/>
  <c r="AC29" i="6" s="1"/>
  <c r="AC43" i="6" s="1"/>
  <c r="AC80" i="5"/>
  <c r="AE181" i="5"/>
  <c r="AE182" i="5" s="1"/>
  <c r="AE184" i="5" s="1"/>
  <c r="AF169" i="5"/>
  <c r="AF2" i="4"/>
  <c r="AC229" i="5"/>
  <c r="AD1" i="4" s="1"/>
  <c r="AC225" i="5"/>
  <c r="S80" i="8" l="1"/>
  <c r="AM5" i="9"/>
  <c r="G80" i="8" s="1"/>
  <c r="H80" i="8" s="1"/>
  <c r="N80" i="8" s="1"/>
  <c r="O80" i="8" s="1"/>
  <c r="DB5" i="9" s="1"/>
  <c r="S70" i="8"/>
  <c r="AC5" i="9"/>
  <c r="G70" i="8" s="1"/>
  <c r="H70" i="8" s="1"/>
  <c r="N70" i="8" s="1"/>
  <c r="O70" i="8" s="1"/>
  <c r="CR5" i="9" s="1"/>
  <c r="AJ5" i="9"/>
  <c r="G77" i="8" s="1"/>
  <c r="H77" i="8" s="1"/>
  <c r="N77" i="8" s="1"/>
  <c r="O77" i="8" s="1"/>
  <c r="CY5" i="9" s="1"/>
  <c r="S77" i="8"/>
  <c r="AH5" i="9"/>
  <c r="G75" i="8" s="1"/>
  <c r="H75" i="8" s="1"/>
  <c r="N75" i="8" s="1"/>
  <c r="O75" i="8" s="1"/>
  <c r="CW5" i="9" s="1"/>
  <c r="S75" i="8"/>
  <c r="S78" i="8"/>
  <c r="AK5" i="9"/>
  <c r="G78" i="8" s="1"/>
  <c r="H78" i="8" s="1"/>
  <c r="N78" i="8" s="1"/>
  <c r="O78" i="8" s="1"/>
  <c r="CZ5" i="9" s="1"/>
  <c r="X5" i="9"/>
  <c r="G65" i="8" s="1"/>
  <c r="H65" i="8" s="1"/>
  <c r="N65" i="8" s="1"/>
  <c r="O65" i="8" s="1"/>
  <c r="CM5" i="9" s="1"/>
  <c r="S65" i="8"/>
  <c r="S74" i="8"/>
  <c r="AG5" i="9"/>
  <c r="G74" i="8" s="1"/>
  <c r="H74" i="8" s="1"/>
  <c r="N74" i="8" s="1"/>
  <c r="O74" i="8" s="1"/>
  <c r="CV5" i="9" s="1"/>
  <c r="S68" i="8"/>
  <c r="AA5" i="9"/>
  <c r="G68" i="8" s="1"/>
  <c r="H68" i="8" s="1"/>
  <c r="N68" i="8" s="1"/>
  <c r="O68" i="8" s="1"/>
  <c r="CP5" i="9" s="1"/>
  <c r="S73" i="8"/>
  <c r="AF5" i="9"/>
  <c r="G73" i="8" s="1"/>
  <c r="H73" i="8" s="1"/>
  <c r="N73" i="8" s="1"/>
  <c r="O73" i="8" s="1"/>
  <c r="CU5" i="9" s="1"/>
  <c r="AB5" i="9"/>
  <c r="G69" i="8" s="1"/>
  <c r="H69" i="8" s="1"/>
  <c r="N69" i="8" s="1"/>
  <c r="O69" i="8" s="1"/>
  <c r="CQ5" i="9" s="1"/>
  <c r="S69" i="8"/>
  <c r="S79" i="8"/>
  <c r="AL5" i="9"/>
  <c r="G79" i="8" s="1"/>
  <c r="H79" i="8" s="1"/>
  <c r="N79" i="8" s="1"/>
  <c r="O79" i="8" s="1"/>
  <c r="DA5" i="9" s="1"/>
  <c r="S72" i="8"/>
  <c r="AE5" i="9"/>
  <c r="G72" i="8" s="1"/>
  <c r="H72" i="8" s="1"/>
  <c r="N72" i="8" s="1"/>
  <c r="O72" i="8" s="1"/>
  <c r="CT5" i="9" s="1"/>
  <c r="S66" i="8"/>
  <c r="Y5" i="9"/>
  <c r="G66" i="8" s="1"/>
  <c r="H66" i="8" s="1"/>
  <c r="N66" i="8" s="1"/>
  <c r="O66" i="8" s="1"/>
  <c r="CN5" i="9" s="1"/>
  <c r="AN5" i="9"/>
  <c r="G81" i="8" s="1"/>
  <c r="H81" i="8" s="1"/>
  <c r="N81" i="8" s="1"/>
  <c r="O81" i="8" s="1"/>
  <c r="DC5" i="9" s="1"/>
  <c r="S81" i="8"/>
  <c r="R88" i="8"/>
  <c r="R67" i="8"/>
  <c r="R84" i="8"/>
  <c r="R86" i="8"/>
  <c r="R82" i="8"/>
  <c r="R83" i="8"/>
  <c r="R87" i="8"/>
  <c r="R71" i="8"/>
  <c r="R76" i="8"/>
  <c r="R85" i="8"/>
  <c r="AC189" i="5"/>
  <c r="EA178" i="5"/>
  <c r="DG178" i="5"/>
  <c r="DQ178" i="5"/>
  <c r="DZ178" i="5"/>
  <c r="FE178" i="5"/>
  <c r="EK178" i="5"/>
  <c r="AE185" i="5"/>
  <c r="AE186" i="5" s="1"/>
  <c r="DF179" i="5"/>
  <c r="DF180" i="5" s="1"/>
  <c r="AF15" i="7"/>
  <c r="AE210" i="5"/>
  <c r="AE176" i="5"/>
  <c r="AE173" i="5"/>
  <c r="AE172" i="5"/>
  <c r="AF171" i="5"/>
  <c r="DP179" i="5"/>
  <c r="DP180" i="5" s="1"/>
  <c r="AD16" i="7"/>
  <c r="AB205" i="5"/>
  <c r="AB264" i="5" s="1"/>
  <c r="AD170" i="5"/>
  <c r="AD223" i="5" s="1"/>
  <c r="AC230" i="5"/>
  <c r="AD211" i="5"/>
  <c r="AD174" i="5"/>
  <c r="EJ179" i="5"/>
  <c r="EJ180" i="5" s="1"/>
  <c r="AD191" i="5"/>
  <c r="ET179" i="5"/>
  <c r="ET180" i="5" s="1"/>
  <c r="AD225" i="5"/>
  <c r="AD229" i="5"/>
  <c r="AE1" i="4" s="1"/>
  <c r="EI179" i="5"/>
  <c r="EI180" i="5" s="1"/>
  <c r="AF181" i="5"/>
  <c r="AF182" i="5" s="1"/>
  <c r="AF184" i="5" s="1"/>
  <c r="AG169" i="5"/>
  <c r="AG2" i="4"/>
  <c r="CV179" i="5"/>
  <c r="CV180" i="5" s="1"/>
  <c r="AE238" i="5"/>
  <c r="AF278" i="5"/>
  <c r="S83" i="8" l="1"/>
  <c r="AP5" i="9"/>
  <c r="G83" i="8" s="1"/>
  <c r="H83" i="8" s="1"/>
  <c r="N83" i="8" s="1"/>
  <c r="O83" i="8" s="1"/>
  <c r="DE5" i="9" s="1"/>
  <c r="S87" i="8"/>
  <c r="AT5" i="9"/>
  <c r="G87" i="8" s="1"/>
  <c r="H87" i="8" s="1"/>
  <c r="N87" i="8" s="1"/>
  <c r="O87" i="8" s="1"/>
  <c r="DI5" i="9" s="1"/>
  <c r="Z5" i="9"/>
  <c r="G67" i="8" s="1"/>
  <c r="H67" i="8" s="1"/>
  <c r="N67" i="8" s="1"/>
  <c r="O67" i="8" s="1"/>
  <c r="CO5" i="9" s="1"/>
  <c r="S67" i="8"/>
  <c r="AO5" i="9"/>
  <c r="G82" i="8" s="1"/>
  <c r="H82" i="8" s="1"/>
  <c r="N82" i="8" s="1"/>
  <c r="O82" i="8" s="1"/>
  <c r="DD5" i="9" s="1"/>
  <c r="S82" i="8"/>
  <c r="S84" i="8"/>
  <c r="AQ5" i="9"/>
  <c r="G84" i="8" s="1"/>
  <c r="H84" i="8" s="1"/>
  <c r="N84" i="8" s="1"/>
  <c r="O84" i="8" s="1"/>
  <c r="DF5" i="9" s="1"/>
  <c r="AR5" i="9"/>
  <c r="G85" i="8" s="1"/>
  <c r="H85" i="8" s="1"/>
  <c r="N85" i="8" s="1"/>
  <c r="O85" i="8" s="1"/>
  <c r="DG5" i="9" s="1"/>
  <c r="S85" i="8"/>
  <c r="S88" i="8"/>
  <c r="AU5" i="9"/>
  <c r="G88" i="8" s="1"/>
  <c r="H88" i="8" s="1"/>
  <c r="N88" i="8" s="1"/>
  <c r="O88" i="8" s="1"/>
  <c r="DJ5" i="9" s="1"/>
  <c r="S76" i="8"/>
  <c r="AI5" i="9"/>
  <c r="G76" i="8" s="1"/>
  <c r="H76" i="8" s="1"/>
  <c r="N76" i="8" s="1"/>
  <c r="O76" i="8" s="1"/>
  <c r="CX5" i="9" s="1"/>
  <c r="S86" i="8"/>
  <c r="AS5" i="9"/>
  <c r="G86" i="8" s="1"/>
  <c r="H86" i="8" s="1"/>
  <c r="N86" i="8" s="1"/>
  <c r="O86" i="8" s="1"/>
  <c r="DH5" i="9" s="1"/>
  <c r="S71" i="8"/>
  <c r="AD5" i="9"/>
  <c r="G71" i="8" s="1"/>
  <c r="AD189" i="5"/>
  <c r="AE191" i="5"/>
  <c r="DR178" i="5"/>
  <c r="DH178" i="5"/>
  <c r="FF178" i="5"/>
  <c r="EB178" i="5"/>
  <c r="AE229" i="5"/>
  <c r="AF1" i="4" s="1"/>
  <c r="AE225" i="5"/>
  <c r="EK179" i="5"/>
  <c r="EK180" i="5" s="1"/>
  <c r="AF238" i="5"/>
  <c r="AG278" i="5"/>
  <c r="FE179" i="5"/>
  <c r="FE180" i="5" s="1"/>
  <c r="AG181" i="5"/>
  <c r="AG182" i="5" s="1"/>
  <c r="AG184" i="5" s="1"/>
  <c r="AH2" i="4"/>
  <c r="AH169" i="5"/>
  <c r="EV178" i="5"/>
  <c r="DG179" i="5"/>
  <c r="DG180" i="5" s="1"/>
  <c r="AF185" i="5"/>
  <c r="AF186" i="5" s="1"/>
  <c r="AE16" i="7"/>
  <c r="AG15" i="7"/>
  <c r="AF210" i="5"/>
  <c r="AF176" i="5"/>
  <c r="AF173" i="5"/>
  <c r="AF172" i="5"/>
  <c r="AG171" i="5"/>
  <c r="DZ179" i="5"/>
  <c r="DZ180" i="5" s="1"/>
  <c r="AE170" i="5"/>
  <c r="AE223" i="5" s="1"/>
  <c r="EA179" i="5"/>
  <c r="EA180" i="5" s="1"/>
  <c r="EU178" i="5"/>
  <c r="AD230" i="5"/>
  <c r="AE211" i="5"/>
  <c r="AE174" i="5"/>
  <c r="DQ179" i="5"/>
  <c r="DQ180" i="5" s="1"/>
  <c r="CE5" i="9" l="1"/>
  <c r="CF5" i="9" s="1"/>
  <c r="CG5" i="9" s="1"/>
  <c r="H71" i="8"/>
  <c r="N71" i="8" s="1"/>
  <c r="V92" i="8"/>
  <c r="H90" i="8" s="1"/>
  <c r="N90" i="8" s="1"/>
  <c r="F21" i="8"/>
  <c r="N58" i="8" s="1"/>
  <c r="N60" i="8" s="1"/>
  <c r="AE189" i="5"/>
  <c r="EC178" i="5"/>
  <c r="DS178" i="5"/>
  <c r="EM178" i="5"/>
  <c r="EW178" i="5"/>
  <c r="AF191" i="5"/>
  <c r="AE230" i="5"/>
  <c r="AF229" i="5"/>
  <c r="AG1" i="4" s="1"/>
  <c r="AF225" i="5"/>
  <c r="AH181" i="5"/>
  <c r="AH182" i="5" s="1"/>
  <c r="AH184" i="5" s="1"/>
  <c r="AI169" i="5"/>
  <c r="AI2" i="4"/>
  <c r="DH179" i="5"/>
  <c r="DH180" i="5" s="1"/>
  <c r="EL178" i="5"/>
  <c r="AG185" i="5"/>
  <c r="AG186" i="5" s="1"/>
  <c r="FQ178" i="5"/>
  <c r="EU179" i="5"/>
  <c r="EU180" i="5" s="1"/>
  <c r="AH15" i="7"/>
  <c r="AG210" i="5"/>
  <c r="AG172" i="5"/>
  <c r="AG176" i="5"/>
  <c r="AG173" i="5"/>
  <c r="AH171" i="5"/>
  <c r="DR179" i="5"/>
  <c r="DR180" i="5" s="1"/>
  <c r="AF170" i="5"/>
  <c r="AF223" i="5" s="1"/>
  <c r="EB179" i="5"/>
  <c r="EB180" i="5" s="1"/>
  <c r="AF16" i="7"/>
  <c r="AF211" i="5"/>
  <c r="AF174" i="5"/>
  <c r="EV179" i="5"/>
  <c r="EV180" i="5" s="1"/>
  <c r="AG238" i="5"/>
  <c r="AH278" i="5"/>
  <c r="FF179" i="5"/>
  <c r="FF180" i="5" s="1"/>
  <c r="F27" i="8" l="1"/>
  <c r="L29" i="8" s="1"/>
  <c r="FD5" i="9" s="1"/>
  <c r="FD2" i="9" s="1"/>
  <c r="N91" i="8"/>
  <c r="CK5" i="9" s="1"/>
  <c r="O71" i="8"/>
  <c r="H20" i="8"/>
  <c r="F20" i="8" s="1"/>
  <c r="AF189" i="5"/>
  <c r="AG191" i="5"/>
  <c r="DT178" i="5"/>
  <c r="EN178" i="5"/>
  <c r="FG178" i="5"/>
  <c r="AI15" i="7"/>
  <c r="AH210" i="5"/>
  <c r="AH172" i="5"/>
  <c r="AH176" i="5"/>
  <c r="AH173" i="5"/>
  <c r="AI171" i="5"/>
  <c r="EL179" i="5"/>
  <c r="EL180" i="5" s="1"/>
  <c r="AI181" i="5"/>
  <c r="AI182" i="5" s="1"/>
  <c r="AI184" i="5" s="1"/>
  <c r="AJ169" i="5"/>
  <c r="AJ2" i="4"/>
  <c r="FR178" i="5"/>
  <c r="AG16" i="7"/>
  <c r="AG211" i="5"/>
  <c r="AG230" i="5" s="1"/>
  <c r="AG174" i="5"/>
  <c r="AH185" i="5"/>
  <c r="AH186" i="5" s="1"/>
  <c r="EM179" i="5"/>
  <c r="EM180" i="5" s="1"/>
  <c r="FQ179" i="5"/>
  <c r="FQ180" i="5" s="1"/>
  <c r="AF230" i="5"/>
  <c r="AG170" i="5"/>
  <c r="AG223" i="5" s="1"/>
  <c r="DS179" i="5"/>
  <c r="DS180" i="5" s="1"/>
  <c r="FH178" i="5"/>
  <c r="AG225" i="5"/>
  <c r="AG229" i="5"/>
  <c r="AH1" i="4" s="1"/>
  <c r="AH238" i="5"/>
  <c r="AI278" i="5"/>
  <c r="ED178" i="5"/>
  <c r="EC179" i="5"/>
  <c r="EC180" i="5" s="1"/>
  <c r="EW179" i="5"/>
  <c r="EW180" i="5" s="1"/>
  <c r="Y29" i="8" l="1"/>
  <c r="FQ5" i="9" s="1"/>
  <c r="FQ2" i="9" s="1"/>
  <c r="Z29" i="8"/>
  <c r="FR5" i="9" s="1"/>
  <c r="FR2" i="9" s="1"/>
  <c r="Z28" i="8"/>
  <c r="EF5" i="9" s="1"/>
  <c r="EF2" i="9" s="1"/>
  <c r="AF28" i="8"/>
  <c r="EL5" i="9" s="1"/>
  <c r="EL2" i="9" s="1"/>
  <c r="R28" i="8"/>
  <c r="DX5" i="9" s="1"/>
  <c r="DX2" i="9" s="1"/>
  <c r="AI28" i="8"/>
  <c r="EO5" i="9" s="1"/>
  <c r="EO2" i="9" s="1"/>
  <c r="I29" i="8"/>
  <c r="FA5" i="9" s="1"/>
  <c r="FA2" i="9" s="1"/>
  <c r="Q29" i="8"/>
  <c r="FI5" i="9" s="1"/>
  <c r="FI2" i="9" s="1"/>
  <c r="AJ29" i="8"/>
  <c r="K29" i="8"/>
  <c r="FC5" i="9" s="1"/>
  <c r="FC2" i="9" s="1"/>
  <c r="AF29" i="8"/>
  <c r="FX5" i="9" s="1"/>
  <c r="FX2" i="9" s="1"/>
  <c r="M28" i="8"/>
  <c r="DS5" i="9" s="1"/>
  <c r="DS2" i="9" s="1"/>
  <c r="L28" i="8"/>
  <c r="DR5" i="9" s="1"/>
  <c r="DR2" i="9" s="1"/>
  <c r="AJ28" i="8"/>
  <c r="EP5" i="9" s="1"/>
  <c r="EP2" i="9" s="1"/>
  <c r="AG28" i="8"/>
  <c r="EM5" i="9" s="1"/>
  <c r="EM2" i="9" s="1"/>
  <c r="H29" i="8"/>
  <c r="EZ5" i="9" s="1"/>
  <c r="EZ2" i="9" s="1"/>
  <c r="P28" i="8"/>
  <c r="DV5" i="9" s="1"/>
  <c r="DV2" i="9" s="1"/>
  <c r="S29" i="8"/>
  <c r="FK5" i="9" s="1"/>
  <c r="FK2" i="9" s="1"/>
  <c r="S28" i="8"/>
  <c r="DY5" i="9" s="1"/>
  <c r="DY2" i="9" s="1"/>
  <c r="T29" i="8"/>
  <c r="FL5" i="9" s="1"/>
  <c r="FL2" i="9" s="1"/>
  <c r="W29" i="8"/>
  <c r="FO5" i="9" s="1"/>
  <c r="FO2" i="9" s="1"/>
  <c r="AA28" i="8"/>
  <c r="EG5" i="9" s="1"/>
  <c r="EG2" i="9" s="1"/>
  <c r="Y28" i="8"/>
  <c r="EE5" i="9" s="1"/>
  <c r="EE2" i="9" s="1"/>
  <c r="M29" i="8"/>
  <c r="FE5" i="9" s="1"/>
  <c r="FE2" i="9" s="1"/>
  <c r="AB28" i="8"/>
  <c r="EH5" i="9" s="1"/>
  <c r="EH2" i="9" s="1"/>
  <c r="O29" i="8"/>
  <c r="FG5" i="9" s="1"/>
  <c r="FG2" i="9" s="1"/>
  <c r="AE28" i="8"/>
  <c r="EK5" i="9" s="1"/>
  <c r="EK2" i="9" s="1"/>
  <c r="I28" i="8"/>
  <c r="DO5" i="9" s="1"/>
  <c r="DO2" i="9" s="1"/>
  <c r="U28" i="8"/>
  <c r="EA5" i="9" s="1"/>
  <c r="EA2" i="9" s="1"/>
  <c r="AC28" i="8"/>
  <c r="EI5" i="9" s="1"/>
  <c r="EI2" i="9" s="1"/>
  <c r="K28" i="8"/>
  <c r="DQ5" i="9" s="1"/>
  <c r="DQ2" i="9" s="1"/>
  <c r="AC29" i="8"/>
  <c r="FU5" i="9" s="1"/>
  <c r="FU2" i="9" s="1"/>
  <c r="U29" i="8"/>
  <c r="FM5" i="9" s="1"/>
  <c r="FM2" i="9" s="1"/>
  <c r="AK28" i="8"/>
  <c r="EQ5" i="9" s="1"/>
  <c r="EQ2" i="9" s="1"/>
  <c r="AA29" i="8"/>
  <c r="FS5" i="9" s="1"/>
  <c r="FS2" i="9" s="1"/>
  <c r="P29" i="8"/>
  <c r="FH5" i="9" s="1"/>
  <c r="FH2" i="9" s="1"/>
  <c r="O28" i="8"/>
  <c r="DU5" i="9" s="1"/>
  <c r="DU2" i="9" s="1"/>
  <c r="AD28" i="8"/>
  <c r="EJ5" i="9" s="1"/>
  <c r="EJ2" i="9" s="1"/>
  <c r="R29" i="8"/>
  <c r="FJ5" i="9" s="1"/>
  <c r="FJ2" i="9" s="1"/>
  <c r="AI29" i="8"/>
  <c r="AD29" i="8"/>
  <c r="FV5" i="9" s="1"/>
  <c r="FV2" i="9" s="1"/>
  <c r="AB29" i="8"/>
  <c r="FT5" i="9" s="1"/>
  <c r="FT2" i="9" s="1"/>
  <c r="N28" i="8"/>
  <c r="DT5" i="9" s="1"/>
  <c r="DT2" i="9" s="1"/>
  <c r="AK29" i="8"/>
  <c r="X28" i="8"/>
  <c r="ED5" i="9" s="1"/>
  <c r="ED2" i="9" s="1"/>
  <c r="N29" i="8"/>
  <c r="FF5" i="9" s="1"/>
  <c r="FF2" i="9" s="1"/>
  <c r="AH28" i="8"/>
  <c r="EN5" i="9" s="1"/>
  <c r="EN2" i="9" s="1"/>
  <c r="AE29" i="8"/>
  <c r="FW5" i="9" s="1"/>
  <c r="FW2" i="9" s="1"/>
  <c r="J28" i="8"/>
  <c r="DP5" i="9" s="1"/>
  <c r="DP2" i="9" s="1"/>
  <c r="T28" i="8"/>
  <c r="DZ5" i="9" s="1"/>
  <c r="DZ2" i="9" s="1"/>
  <c r="Q28" i="8"/>
  <c r="DW5" i="9" s="1"/>
  <c r="DW2" i="9" s="1"/>
  <c r="AG29" i="8"/>
  <c r="V29" i="8"/>
  <c r="FN5" i="9" s="1"/>
  <c r="FN2" i="9" s="1"/>
  <c r="AH29" i="8"/>
  <c r="V28" i="8"/>
  <c r="EB5" i="9" s="1"/>
  <c r="EB2" i="9" s="1"/>
  <c r="X29" i="8"/>
  <c r="FP5" i="9" s="1"/>
  <c r="FP2" i="9" s="1"/>
  <c r="H28" i="8"/>
  <c r="DN5" i="9" s="1"/>
  <c r="DN2" i="9" s="1"/>
  <c r="J29" i="8"/>
  <c r="FB5" i="9" s="1"/>
  <c r="FB2" i="9" s="1"/>
  <c r="W28" i="8"/>
  <c r="EC5" i="9" s="1"/>
  <c r="EC2" i="9" s="1"/>
  <c r="Q55" i="8"/>
  <c r="Q57" i="8" s="1"/>
  <c r="Q60" i="8" s="1"/>
  <c r="W55" i="8"/>
  <c r="W57" i="8" s="1"/>
  <c r="W60" i="8" s="1"/>
  <c r="S55" i="8"/>
  <c r="S57" i="8" s="1"/>
  <c r="S60" i="8" s="1"/>
  <c r="AE55" i="8"/>
  <c r="AE57" i="8" s="1"/>
  <c r="AE60" i="8" s="1"/>
  <c r="U55" i="8"/>
  <c r="U57" i="8" s="1"/>
  <c r="U60" i="8" s="1"/>
  <c r="X55" i="8"/>
  <c r="X57" i="8" s="1"/>
  <c r="X60" i="8" s="1"/>
  <c r="AC55" i="8"/>
  <c r="AC57" i="8" s="1"/>
  <c r="AC60" i="8" s="1"/>
  <c r="Y55" i="8"/>
  <c r="Y57" i="8" s="1"/>
  <c r="Y60" i="8" s="1"/>
  <c r="AB55" i="8"/>
  <c r="AB57" i="8" s="1"/>
  <c r="AB60" i="8" s="1"/>
  <c r="R55" i="8"/>
  <c r="R57" i="8" s="1"/>
  <c r="R60" i="8" s="1"/>
  <c r="O55" i="8"/>
  <c r="O57" i="8" s="1"/>
  <c r="O60" i="8" s="1"/>
  <c r="V55" i="8"/>
  <c r="V57" i="8" s="1"/>
  <c r="V60" i="8" s="1"/>
  <c r="P55" i="8"/>
  <c r="P57" i="8" s="1"/>
  <c r="P60" i="8" s="1"/>
  <c r="AD55" i="8"/>
  <c r="AD57" i="8" s="1"/>
  <c r="AD60" i="8" s="1"/>
  <c r="AF55" i="8"/>
  <c r="AF57" i="8" s="1"/>
  <c r="AF60" i="8" s="1"/>
  <c r="T55" i="8"/>
  <c r="T57" i="8" s="1"/>
  <c r="T60" i="8" s="1"/>
  <c r="Z55" i="8"/>
  <c r="Z57" i="8" s="1"/>
  <c r="Z60" i="8" s="1"/>
  <c r="AA55" i="8"/>
  <c r="AA57" i="8" s="1"/>
  <c r="AA60" i="8" s="1"/>
  <c r="H8" i="8"/>
  <c r="CS5" i="9"/>
  <c r="AG189" i="5"/>
  <c r="AH191" i="5"/>
  <c r="EY178" i="5"/>
  <c r="EX178" i="5"/>
  <c r="EE178" i="5"/>
  <c r="AI238" i="5"/>
  <c r="AJ278" i="5"/>
  <c r="FH179" i="5"/>
  <c r="FH180" i="5" s="1"/>
  <c r="AH16" i="7"/>
  <c r="AJ181" i="5"/>
  <c r="AJ182" i="5" s="1"/>
  <c r="AJ184" i="5" s="1"/>
  <c r="AK169" i="5"/>
  <c r="AK2" i="4"/>
  <c r="AH229" i="5"/>
  <c r="AI1" i="4" s="1"/>
  <c r="AH225" i="5"/>
  <c r="AI185" i="5"/>
  <c r="AI186" i="5" s="1"/>
  <c r="EN179" i="5"/>
  <c r="EN180" i="5" s="1"/>
  <c r="DT179" i="5"/>
  <c r="DT180" i="5" s="1"/>
  <c r="FI178" i="5"/>
  <c r="AJ15" i="7"/>
  <c r="AI210" i="5"/>
  <c r="AI172" i="5"/>
  <c r="AI176" i="5"/>
  <c r="AI173" i="5"/>
  <c r="AJ171" i="5"/>
  <c r="EO178" i="5"/>
  <c r="GC178" i="5"/>
  <c r="FR179" i="5"/>
  <c r="FR180" i="5" s="1"/>
  <c r="AH211" i="5"/>
  <c r="AH174" i="5"/>
  <c r="AH189" i="5" s="1"/>
  <c r="FG179" i="5"/>
  <c r="FG180" i="5" s="1"/>
  <c r="ED179" i="5"/>
  <c r="ED180" i="5" s="1"/>
  <c r="AH170" i="5"/>
  <c r="AH223" i="5" s="1"/>
  <c r="L7" i="8" l="1"/>
  <c r="L9" i="8" s="1"/>
  <c r="CJ5" i="9" s="1"/>
  <c r="FS178" i="5"/>
  <c r="GD178" i="5"/>
  <c r="EF178" i="5"/>
  <c r="FT178" i="5"/>
  <c r="EP178" i="5"/>
  <c r="AH230" i="5"/>
  <c r="FI179" i="5"/>
  <c r="FI180" i="5" s="1"/>
  <c r="AJ238" i="5"/>
  <c r="AK278" i="5"/>
  <c r="AK181" i="5"/>
  <c r="AK182" i="5" s="1"/>
  <c r="AK184" i="5" s="1"/>
  <c r="AL169" i="5"/>
  <c r="AL2" i="4"/>
  <c r="EX179" i="5"/>
  <c r="EX180" i="5" s="1"/>
  <c r="AK15" i="7"/>
  <c r="AJ210" i="5"/>
  <c r="AJ172" i="5"/>
  <c r="AJ176" i="5"/>
  <c r="AJ173" i="5"/>
  <c r="AK171" i="5"/>
  <c r="EZ178" i="5"/>
  <c r="AJ185" i="5"/>
  <c r="AJ186" i="5" s="1"/>
  <c r="EE179" i="5"/>
  <c r="EE180" i="5" s="1"/>
  <c r="GC179" i="5"/>
  <c r="GC180" i="5" s="1"/>
  <c r="AI211" i="5"/>
  <c r="AI230" i="5" s="1"/>
  <c r="AI174" i="5"/>
  <c r="AI189" i="5" s="1"/>
  <c r="EY179" i="5"/>
  <c r="EY180" i="5" s="1"/>
  <c r="AI191" i="5"/>
  <c r="EO179" i="5"/>
  <c r="EO180" i="5" s="1"/>
  <c r="AI170" i="5"/>
  <c r="AI223" i="5" s="1"/>
  <c r="AI16" i="7"/>
  <c r="AG205" i="5"/>
  <c r="AG264" i="5" s="1"/>
  <c r="AI229" i="5"/>
  <c r="AJ1" i="4" s="1"/>
  <c r="AI225" i="5"/>
  <c r="FU178" i="5" l="1"/>
  <c r="FK178" i="5"/>
  <c r="GO178" i="5"/>
  <c r="FA178" i="5"/>
  <c r="AJ191" i="5"/>
  <c r="AK185" i="5"/>
  <c r="AK186" i="5" s="1"/>
  <c r="AJ170" i="5"/>
  <c r="AJ223" i="5" s="1"/>
  <c r="EF179" i="5"/>
  <c r="EF180" i="5" s="1"/>
  <c r="AJ16" i="7"/>
  <c r="AH205" i="5"/>
  <c r="AH264" i="5" s="1"/>
  <c r="AJ229" i="5"/>
  <c r="AK1" i="4" s="1"/>
  <c r="AJ225" i="5"/>
  <c r="GD179" i="5"/>
  <c r="GD180" i="5" s="1"/>
  <c r="EQ178" i="5"/>
  <c r="EZ179" i="5"/>
  <c r="EZ180" i="5" s="1"/>
  <c r="FJ178" i="5"/>
  <c r="AK238" i="5"/>
  <c r="AL278" i="5"/>
  <c r="EP179" i="5"/>
  <c r="EP180" i="5" s="1"/>
  <c r="FS179" i="5"/>
  <c r="FS180" i="5" s="1"/>
  <c r="AL15" i="7"/>
  <c r="AK210" i="5"/>
  <c r="AK172" i="5"/>
  <c r="AK176" i="5"/>
  <c r="AK173" i="5"/>
  <c r="AL171" i="5"/>
  <c r="AJ211" i="5"/>
  <c r="AJ174" i="5"/>
  <c r="AJ189" i="5" s="1"/>
  <c r="AL181" i="5"/>
  <c r="AL182" i="5" s="1"/>
  <c r="AL184" i="5" s="1"/>
  <c r="AM169" i="5"/>
  <c r="AM2" i="4"/>
  <c r="FT179" i="5"/>
  <c r="FT180" i="5" s="1"/>
  <c r="FL178" i="5" l="1"/>
  <c r="GE178" i="5"/>
  <c r="GF178" i="5"/>
  <c r="AK191" i="5"/>
  <c r="FJ179" i="5"/>
  <c r="FJ180" i="5" s="1"/>
  <c r="GO179" i="5"/>
  <c r="GO180" i="5" s="1"/>
  <c r="AL238" i="5"/>
  <c r="AM278" i="5"/>
  <c r="AM15" i="7"/>
  <c r="AL210" i="5"/>
  <c r="AL176" i="5"/>
  <c r="AL173" i="5"/>
  <c r="AL172" i="5"/>
  <c r="AM171" i="5"/>
  <c r="EQ179" i="5"/>
  <c r="EQ180" i="5" s="1"/>
  <c r="ER178" i="5"/>
  <c r="AL185" i="5"/>
  <c r="AL186" i="5" s="1"/>
  <c r="AK211" i="5"/>
  <c r="AK230" i="5" s="1"/>
  <c r="AK174" i="5"/>
  <c r="FB178" i="5"/>
  <c r="FK179" i="5"/>
  <c r="FK180" i="5" s="1"/>
  <c r="GP178" i="5"/>
  <c r="AM181" i="5"/>
  <c r="AM182" i="5" s="1"/>
  <c r="AM184" i="5" s="1"/>
  <c r="AN169" i="5"/>
  <c r="AN2" i="4"/>
  <c r="AJ230" i="5"/>
  <c r="AK16" i="7"/>
  <c r="AK170" i="5"/>
  <c r="AK223" i="5" s="1"/>
  <c r="FA179" i="5"/>
  <c r="FA180" i="5" s="1"/>
  <c r="FU179" i="5"/>
  <c r="FU180" i="5" s="1"/>
  <c r="AK229" i="5"/>
  <c r="AL1" i="4" s="1"/>
  <c r="AK225" i="5"/>
  <c r="AK189" i="5" l="1"/>
  <c r="FW178" i="5"/>
  <c r="GG178" i="5"/>
  <c r="AL191" i="5"/>
  <c r="FC178" i="5"/>
  <c r="FV178" i="5"/>
  <c r="FM178" i="5"/>
  <c r="HA178" i="5"/>
  <c r="GP179" i="5"/>
  <c r="GP180" i="5" s="1"/>
  <c r="GF179" i="5"/>
  <c r="GF180" i="5" s="1"/>
  <c r="ER179" i="5"/>
  <c r="ER180" i="5" s="1"/>
  <c r="AL225" i="5"/>
  <c r="AL229" i="5"/>
  <c r="AM1" i="4" s="1"/>
  <c r="AM238" i="5"/>
  <c r="AN278" i="5"/>
  <c r="AL16" i="7"/>
  <c r="GE179" i="5"/>
  <c r="GE180" i="5" s="1"/>
  <c r="AN15" i="7"/>
  <c r="AM210" i="5"/>
  <c r="AM176" i="5"/>
  <c r="AM173" i="5"/>
  <c r="AM172" i="5"/>
  <c r="AN171" i="5"/>
  <c r="AL170" i="5"/>
  <c r="AL223" i="5" s="1"/>
  <c r="FL179" i="5"/>
  <c r="FL180" i="5" s="1"/>
  <c r="AN181" i="5"/>
  <c r="AN182" i="5" s="1"/>
  <c r="AN184" i="5" s="1"/>
  <c r="AO169" i="5"/>
  <c r="AO2" i="4"/>
  <c r="FB179" i="5"/>
  <c r="FB180" i="5" s="1"/>
  <c r="AM185" i="5"/>
  <c r="AM186" i="5" s="1"/>
  <c r="AL211" i="5"/>
  <c r="AL230" i="5" s="1"/>
  <c r="AL174" i="5"/>
  <c r="HB178" i="5" l="1"/>
  <c r="FX178" i="5"/>
  <c r="FD178" i="5"/>
  <c r="GR178" i="5"/>
  <c r="FN178" i="5"/>
  <c r="FC179" i="5"/>
  <c r="FC180" i="5" s="1"/>
  <c r="AM16" i="7"/>
  <c r="AO181" i="5"/>
  <c r="AO182" i="5" s="1"/>
  <c r="AO184" i="5" s="1"/>
  <c r="AP2" i="4"/>
  <c r="AP169" i="5"/>
  <c r="AO15" i="7"/>
  <c r="AN210" i="5"/>
  <c r="AN176" i="5"/>
  <c r="AN173" i="5"/>
  <c r="AN172" i="5"/>
  <c r="AO171" i="5"/>
  <c r="GQ178" i="5"/>
  <c r="HA179" i="5"/>
  <c r="HA180" i="5" s="1"/>
  <c r="AN185" i="5"/>
  <c r="AN186" i="5" s="1"/>
  <c r="AM170" i="5"/>
  <c r="AM223" i="5" s="1"/>
  <c r="FM179" i="5"/>
  <c r="FM180" i="5" s="1"/>
  <c r="GG179" i="5"/>
  <c r="GG180" i="5" s="1"/>
  <c r="AM191" i="5"/>
  <c r="AM211" i="5"/>
  <c r="AM230" i="5" s="1"/>
  <c r="AM174" i="5"/>
  <c r="AM189" i="5" s="1"/>
  <c r="AN238" i="5"/>
  <c r="AO278" i="5"/>
  <c r="AL189" i="5"/>
  <c r="FV179" i="5"/>
  <c r="FV180" i="5" s="1"/>
  <c r="FW179" i="5"/>
  <c r="FW180" i="5" s="1"/>
  <c r="AM229" i="5"/>
  <c r="AN1" i="4" s="1"/>
  <c r="AM225" i="5"/>
  <c r="AN191" i="5" l="1"/>
  <c r="GH178" i="5"/>
  <c r="AP15" i="7"/>
  <c r="AO210" i="5"/>
  <c r="AO172" i="5"/>
  <c r="AO176" i="5"/>
  <c r="AO173" i="5"/>
  <c r="AP171" i="5"/>
  <c r="AN170" i="5"/>
  <c r="AN223" i="5" s="1"/>
  <c r="FD179" i="5"/>
  <c r="FD180" i="5" s="1"/>
  <c r="AO185" i="5"/>
  <c r="AO186" i="5" s="1"/>
  <c r="HM178" i="5"/>
  <c r="AN211" i="5"/>
  <c r="AN230" i="5" s="1"/>
  <c r="AN174" i="5"/>
  <c r="AN189" i="5" s="1"/>
  <c r="AO238" i="5"/>
  <c r="AP278" i="5"/>
  <c r="FO178" i="5"/>
  <c r="FX179" i="5"/>
  <c r="FX180" i="5" s="1"/>
  <c r="FY178" i="5"/>
  <c r="GR179" i="5"/>
  <c r="GR180" i="5" s="1"/>
  <c r="GQ179" i="5"/>
  <c r="GQ180" i="5" s="1"/>
  <c r="AN229" i="5"/>
  <c r="AO1" i="4" s="1"/>
  <c r="AN225" i="5"/>
  <c r="GI178" i="5"/>
  <c r="FN179" i="5"/>
  <c r="FN180" i="5" s="1"/>
  <c r="HB179" i="5"/>
  <c r="HB180" i="5" s="1"/>
  <c r="AN16" i="7"/>
  <c r="AL205" i="5"/>
  <c r="AL264" i="5" s="1"/>
  <c r="GS178" i="5"/>
  <c r="AP181" i="5"/>
  <c r="AP182" i="5" s="1"/>
  <c r="AP184" i="5" s="1"/>
  <c r="AQ169" i="5"/>
  <c r="AQ2" i="4"/>
  <c r="AO191" i="5" l="1"/>
  <c r="HD178" i="5"/>
  <c r="HN178" i="5"/>
  <c r="HC178" i="5"/>
  <c r="FZ178" i="5"/>
  <c r="GH179" i="5"/>
  <c r="GH180" i="5" s="1"/>
  <c r="GI179" i="5"/>
  <c r="GI180" i="5" s="1"/>
  <c r="AO16" i="7"/>
  <c r="AQ15" i="7"/>
  <c r="AP210" i="5"/>
  <c r="AP172" i="5"/>
  <c r="AP176" i="5"/>
  <c r="AP173" i="5"/>
  <c r="AQ171" i="5"/>
  <c r="AQ181" i="5"/>
  <c r="AQ182" i="5" s="1"/>
  <c r="AQ184" i="5" s="1"/>
  <c r="AR169" i="5"/>
  <c r="AR2" i="4"/>
  <c r="GJ178" i="5"/>
  <c r="AO211" i="5"/>
  <c r="AO230" i="5" s="1"/>
  <c r="AO174" i="5"/>
  <c r="AO189" i="5" s="1"/>
  <c r="AP185" i="5"/>
  <c r="AP186" i="5" s="1"/>
  <c r="GS179" i="5"/>
  <c r="GS180" i="5" s="1"/>
  <c r="FY179" i="5"/>
  <c r="FY180" i="5" s="1"/>
  <c r="AP238" i="5"/>
  <c r="AQ278" i="5"/>
  <c r="FO179" i="5"/>
  <c r="FO180" i="5" s="1"/>
  <c r="HM179" i="5"/>
  <c r="HM180" i="5" s="1"/>
  <c r="FP178" i="5"/>
  <c r="AO170" i="5"/>
  <c r="AO223" i="5" s="1"/>
  <c r="AO225" i="5"/>
  <c r="AO229" i="5"/>
  <c r="AP1" i="4" s="1"/>
  <c r="GK178" i="5" l="1"/>
  <c r="AP191" i="5"/>
  <c r="HE178" i="5"/>
  <c r="HC179" i="5"/>
  <c r="HC180" i="5" s="1"/>
  <c r="GU178" i="5"/>
  <c r="HN179" i="5"/>
  <c r="HN180" i="5" s="1"/>
  <c r="HY178" i="5"/>
  <c r="AR15" i="7"/>
  <c r="AQ210" i="5"/>
  <c r="AQ172" i="5"/>
  <c r="AQ176" i="5"/>
  <c r="AQ173" i="5"/>
  <c r="AR171" i="5"/>
  <c r="AP211" i="5"/>
  <c r="AP230" i="5" s="1"/>
  <c r="AP174" i="5"/>
  <c r="AQ238" i="5"/>
  <c r="AR278" i="5"/>
  <c r="GJ179" i="5"/>
  <c r="GJ180" i="5" s="1"/>
  <c r="AP170" i="5"/>
  <c r="AP223" i="5" s="1"/>
  <c r="GA178" i="5"/>
  <c r="AP229" i="5"/>
  <c r="AQ1" i="4" s="1"/>
  <c r="AP225" i="5"/>
  <c r="GT178" i="5"/>
  <c r="HD179" i="5"/>
  <c r="HD180" i="5" s="1"/>
  <c r="FP179" i="5"/>
  <c r="FP180" i="5" s="1"/>
  <c r="AR181" i="5"/>
  <c r="AR182" i="5" s="1"/>
  <c r="AR184" i="5" s="1"/>
  <c r="AS169" i="5"/>
  <c r="AS2" i="4"/>
  <c r="FZ179" i="5"/>
  <c r="FZ180" i="5" s="1"/>
  <c r="AP16" i="7"/>
  <c r="AN205" i="5"/>
  <c r="AN264" i="5" s="1"/>
  <c r="AQ185" i="5"/>
  <c r="AQ186" i="5" s="1"/>
  <c r="AQ191" i="5" l="1"/>
  <c r="HP178" i="5"/>
  <c r="GV178" i="5"/>
  <c r="HY179" i="5"/>
  <c r="HY180" i="5" s="1"/>
  <c r="GA179" i="5"/>
  <c r="GA180" i="5" s="1"/>
  <c r="AR238" i="5"/>
  <c r="AS278" i="5"/>
  <c r="AR185" i="5"/>
  <c r="AR186" i="5" s="1"/>
  <c r="AS15" i="7"/>
  <c r="AR210" i="5"/>
  <c r="AR172" i="5"/>
  <c r="AR176" i="5"/>
  <c r="AR173" i="5"/>
  <c r="AS171" i="5"/>
  <c r="HZ178" i="5"/>
  <c r="AQ211" i="5"/>
  <c r="AQ230" i="5" s="1"/>
  <c r="AQ174" i="5"/>
  <c r="HO178" i="5"/>
  <c r="HE179" i="5"/>
  <c r="HE180" i="5" s="1"/>
  <c r="GB178" i="5"/>
  <c r="GL178" i="5"/>
  <c r="GU179" i="5"/>
  <c r="GU180" i="5" s="1"/>
  <c r="GK179" i="5"/>
  <c r="GK180" i="5" s="1"/>
  <c r="AS181" i="5"/>
  <c r="AS182" i="5" s="1"/>
  <c r="AS184" i="5" s="1"/>
  <c r="AT169" i="5"/>
  <c r="AT2" i="4"/>
  <c r="AQ229" i="5"/>
  <c r="AR1" i="4" s="1"/>
  <c r="AQ225" i="5"/>
  <c r="AQ16" i="7"/>
  <c r="AP189" i="5"/>
  <c r="GT179" i="5"/>
  <c r="GT180" i="5" s="1"/>
  <c r="AQ170" i="5"/>
  <c r="AQ223" i="5" s="1"/>
  <c r="GM178" i="5" l="1"/>
  <c r="HF178" i="5"/>
  <c r="HG178" i="5"/>
  <c r="HQ178" i="5"/>
  <c r="IK178" i="5"/>
  <c r="AS185" i="5"/>
  <c r="AS186" i="5" s="1"/>
  <c r="AR191" i="5"/>
  <c r="AR16" i="7"/>
  <c r="AT15" i="7"/>
  <c r="AS210" i="5"/>
  <c r="AS172" i="5"/>
  <c r="AS176" i="5"/>
  <c r="AS173" i="5"/>
  <c r="AT171" i="5"/>
  <c r="AR211" i="5"/>
  <c r="AR230" i="5" s="1"/>
  <c r="AR174" i="5"/>
  <c r="AS238" i="5"/>
  <c r="AT278" i="5"/>
  <c r="HP179" i="5"/>
  <c r="HP180" i="5" s="1"/>
  <c r="HO179" i="5"/>
  <c r="HO180" i="5" s="1"/>
  <c r="AR170" i="5"/>
  <c r="AR223" i="5" s="1"/>
  <c r="HZ179" i="5"/>
  <c r="HZ180" i="5" s="1"/>
  <c r="GW178" i="5"/>
  <c r="GB179" i="5"/>
  <c r="GB180" i="5" s="1"/>
  <c r="AR229" i="5"/>
  <c r="AS1" i="4" s="1"/>
  <c r="AR225" i="5"/>
  <c r="GV179" i="5"/>
  <c r="GV180" i="5" s="1"/>
  <c r="AQ189" i="5"/>
  <c r="AT181" i="5"/>
  <c r="AT182" i="5" s="1"/>
  <c r="AT184" i="5" s="1"/>
  <c r="AU169" i="5"/>
  <c r="AU2" i="4"/>
  <c r="GL179" i="5"/>
  <c r="GL180" i="5" s="1"/>
  <c r="AR189" i="5" l="1"/>
  <c r="IL178" i="5"/>
  <c r="IA178" i="5"/>
  <c r="AU15" i="7"/>
  <c r="AT210" i="5"/>
  <c r="AT176" i="5"/>
  <c r="AT173" i="5"/>
  <c r="AT172" i="5"/>
  <c r="AU171" i="5"/>
  <c r="HG179" i="5"/>
  <c r="HG180" i="5" s="1"/>
  <c r="GX178" i="5"/>
  <c r="AS211" i="5"/>
  <c r="AS230" i="5" s="1"/>
  <c r="AS174" i="5"/>
  <c r="AS189" i="5" s="1"/>
  <c r="AU181" i="5"/>
  <c r="AU182" i="5" s="1"/>
  <c r="AU184" i="5" s="1"/>
  <c r="AV169" i="5"/>
  <c r="AV2" i="4"/>
  <c r="GN178" i="5"/>
  <c r="IB178" i="5"/>
  <c r="AT185" i="5"/>
  <c r="AT186" i="5" s="1"/>
  <c r="AS16" i="7"/>
  <c r="AS191" i="5"/>
  <c r="HF179" i="5"/>
  <c r="HF180" i="5" s="1"/>
  <c r="GW179" i="5"/>
  <c r="GW180" i="5" s="1"/>
  <c r="AT238" i="5"/>
  <c r="AU278" i="5"/>
  <c r="AS170" i="5"/>
  <c r="AS223" i="5" s="1"/>
  <c r="HQ179" i="5"/>
  <c r="HQ180" i="5" s="1"/>
  <c r="AS229" i="5"/>
  <c r="AT1" i="4" s="1"/>
  <c r="AS225" i="5"/>
  <c r="IK179" i="5"/>
  <c r="IK180" i="5" s="1"/>
  <c r="GM179" i="5"/>
  <c r="GM180" i="5" s="1"/>
  <c r="HH178" i="5"/>
  <c r="IW178" i="5" l="1"/>
  <c r="AT191" i="5"/>
  <c r="IC178" i="5"/>
  <c r="HR178" i="5"/>
  <c r="HI178" i="5"/>
  <c r="GY178" i="5"/>
  <c r="GN179" i="5"/>
  <c r="GN180" i="5" s="1"/>
  <c r="AT16" i="7"/>
  <c r="HS178" i="5"/>
  <c r="IB179" i="5"/>
  <c r="IB180" i="5" s="1"/>
  <c r="GX179" i="5"/>
  <c r="GX180" i="5" s="1"/>
  <c r="AU238" i="5"/>
  <c r="AV278" i="5"/>
  <c r="AV15" i="7"/>
  <c r="AU210" i="5"/>
  <c r="AU176" i="5"/>
  <c r="AU173" i="5"/>
  <c r="AU172" i="5"/>
  <c r="AV171" i="5"/>
  <c r="IA179" i="5"/>
  <c r="IA180" i="5" s="1"/>
  <c r="AV181" i="5"/>
  <c r="AV182" i="5" s="1"/>
  <c r="AV184" i="5" s="1"/>
  <c r="AW169" i="5"/>
  <c r="AW2" i="4"/>
  <c r="AT170" i="5"/>
  <c r="AT223" i="5" s="1"/>
  <c r="AT225" i="5"/>
  <c r="AT229" i="5"/>
  <c r="AU1" i="4" s="1"/>
  <c r="HH179" i="5"/>
  <c r="HH180" i="5" s="1"/>
  <c r="AU185" i="5"/>
  <c r="AU186" i="5" s="1"/>
  <c r="AT211" i="5"/>
  <c r="AT230" i="5" s="1"/>
  <c r="AT174" i="5"/>
  <c r="IL179" i="5"/>
  <c r="IL180" i="5" s="1"/>
  <c r="AT189" i="5" l="1"/>
  <c r="GZ178" i="5"/>
  <c r="IN178" i="5"/>
  <c r="IX178" i="5"/>
  <c r="AW181" i="5"/>
  <c r="AW182" i="5" s="1"/>
  <c r="AW184" i="5" s="1"/>
  <c r="AX169" i="5"/>
  <c r="AX2" i="4"/>
  <c r="AU229" i="5"/>
  <c r="AV1" i="4" s="1"/>
  <c r="AU225" i="5"/>
  <c r="IC179" i="5"/>
  <c r="IC180" i="5" s="1"/>
  <c r="AV185" i="5"/>
  <c r="AV186" i="5" s="1"/>
  <c r="GY179" i="5"/>
  <c r="GY180" i="5" s="1"/>
  <c r="IM178" i="5"/>
  <c r="HS179" i="5"/>
  <c r="HS180" i="5" s="1"/>
  <c r="HT178" i="5"/>
  <c r="HJ178" i="5"/>
  <c r="AU16" i="7"/>
  <c r="AS205" i="5"/>
  <c r="AS264" i="5" s="1"/>
  <c r="AW15" i="7"/>
  <c r="AV210" i="5"/>
  <c r="AV176" i="5"/>
  <c r="AV173" i="5"/>
  <c r="AV172" i="5"/>
  <c r="AW171" i="5"/>
  <c r="HI179" i="5"/>
  <c r="HI180" i="5" s="1"/>
  <c r="AU191" i="5"/>
  <c r="AU170" i="5"/>
  <c r="AU223" i="5" s="1"/>
  <c r="AV238" i="5"/>
  <c r="AW278" i="5"/>
  <c r="IW179" i="5"/>
  <c r="IW180" i="5" s="1"/>
  <c r="AU211" i="5"/>
  <c r="AU230" i="5" s="1"/>
  <c r="AU174" i="5"/>
  <c r="HR179" i="5"/>
  <c r="HR180" i="5" s="1"/>
  <c r="AU189" i="5" l="1"/>
  <c r="AV191" i="5"/>
  <c r="IO178" i="5"/>
  <c r="ID178" i="5"/>
  <c r="AV229" i="5"/>
  <c r="AW1" i="4" s="1"/>
  <c r="AV225" i="5"/>
  <c r="IE178" i="5"/>
  <c r="AW185" i="5"/>
  <c r="AW186" i="5" s="1"/>
  <c r="JI178" i="5"/>
  <c r="HU178" i="5"/>
  <c r="IM179" i="5"/>
  <c r="IM180" i="5" s="1"/>
  <c r="IX179" i="5"/>
  <c r="IX180" i="5" s="1"/>
  <c r="HT179" i="5"/>
  <c r="HT180" i="5" s="1"/>
  <c r="AW238" i="5"/>
  <c r="AX278" i="5"/>
  <c r="AX15" i="7"/>
  <c r="AW210" i="5"/>
  <c r="AW172" i="5"/>
  <c r="AW176" i="5"/>
  <c r="AW173" i="5"/>
  <c r="AX171" i="5"/>
  <c r="IN179" i="5"/>
  <c r="IN180" i="5" s="1"/>
  <c r="AX181" i="5"/>
  <c r="AX182" i="5" s="1"/>
  <c r="AX184" i="5" s="1"/>
  <c r="AY169" i="5"/>
  <c r="AY2" i="4"/>
  <c r="AV170" i="5"/>
  <c r="AV223" i="5" s="1"/>
  <c r="HK178" i="5"/>
  <c r="AV16" i="7"/>
  <c r="AT205" i="5"/>
  <c r="AT264" i="5" s="1"/>
  <c r="AV211" i="5"/>
  <c r="AV230" i="5" s="1"/>
  <c r="AV174" i="5"/>
  <c r="AV189" i="5" s="1"/>
  <c r="GZ179" i="5"/>
  <c r="GZ180" i="5" s="1"/>
  <c r="HJ179" i="5"/>
  <c r="HJ180" i="5" s="1"/>
  <c r="JJ178" i="5" l="1"/>
  <c r="IZ178" i="5"/>
  <c r="IF178" i="5"/>
  <c r="AX185" i="5"/>
  <c r="AX186" i="5" s="1"/>
  <c r="HK179" i="5"/>
  <c r="HK180" i="5" s="1"/>
  <c r="AW170" i="5"/>
  <c r="AW223" i="5" s="1"/>
  <c r="ID179" i="5"/>
  <c r="ID180" i="5" s="1"/>
  <c r="IY178" i="5"/>
  <c r="IO179" i="5"/>
  <c r="IO180" i="5" s="1"/>
  <c r="AW16" i="7"/>
  <c r="AX238" i="5"/>
  <c r="AY278" i="5"/>
  <c r="AW225" i="5"/>
  <c r="AW229" i="5"/>
  <c r="AX1" i="4" s="1"/>
  <c r="AW191" i="5"/>
  <c r="HU179" i="5"/>
  <c r="HU180" i="5" s="1"/>
  <c r="IE179" i="5"/>
  <c r="IE180" i="5" s="1"/>
  <c r="HV178" i="5"/>
  <c r="AY15" i="7"/>
  <c r="AX210" i="5"/>
  <c r="AX172" i="5"/>
  <c r="AX176" i="5"/>
  <c r="AX173" i="5"/>
  <c r="AY171" i="5"/>
  <c r="HL178" i="5"/>
  <c r="AY181" i="5"/>
  <c r="AY182" i="5" s="1"/>
  <c r="AY184" i="5" s="1"/>
  <c r="AZ169" i="5"/>
  <c r="AZ2" i="4"/>
  <c r="AW211" i="5"/>
  <c r="AW230" i="5" s="1"/>
  <c r="AW174" i="5"/>
  <c r="JI179" i="5"/>
  <c r="JI180" i="5" s="1"/>
  <c r="JA178" i="5" l="1"/>
  <c r="JU178" i="5"/>
  <c r="IP178" i="5"/>
  <c r="IG178" i="5"/>
  <c r="AX191" i="5"/>
  <c r="HW178" i="5"/>
  <c r="IQ178" i="5"/>
  <c r="AX170" i="5"/>
  <c r="AX223" i="5" s="1"/>
  <c r="IY179" i="5"/>
  <c r="IY180" i="5" s="1"/>
  <c r="AY238" i="5"/>
  <c r="AZ278" i="5"/>
  <c r="IF179" i="5"/>
  <c r="IF180" i="5" s="1"/>
  <c r="AZ181" i="5"/>
  <c r="AZ182" i="5" s="1"/>
  <c r="AZ184" i="5" s="1"/>
  <c r="BA169" i="5"/>
  <c r="BA2" i="4"/>
  <c r="AX229" i="5"/>
  <c r="AY1" i="4" s="1"/>
  <c r="AX225" i="5"/>
  <c r="AY185" i="5"/>
  <c r="AY186" i="5" s="1"/>
  <c r="HL179" i="5"/>
  <c r="HL180" i="5" s="1"/>
  <c r="IZ179" i="5"/>
  <c r="IZ180" i="5" s="1"/>
  <c r="AX16" i="7"/>
  <c r="AZ15" i="7"/>
  <c r="AY210" i="5"/>
  <c r="AY172" i="5"/>
  <c r="AY176" i="5"/>
  <c r="AY173" i="5"/>
  <c r="AZ171" i="5"/>
  <c r="JJ179" i="5"/>
  <c r="JJ180" i="5" s="1"/>
  <c r="AX211" i="5"/>
  <c r="AX230" i="5" s="1"/>
  <c r="AX174" i="5"/>
  <c r="AX189" i="5" s="1"/>
  <c r="HV179" i="5"/>
  <c r="HV180" i="5" s="1"/>
  <c r="AW189" i="5"/>
  <c r="JV178" i="5" l="1"/>
  <c r="IR178" i="5"/>
  <c r="JK178" i="5"/>
  <c r="JL178" i="5"/>
  <c r="AY191" i="5"/>
  <c r="IG179" i="5"/>
  <c r="IG180" i="5" s="1"/>
  <c r="AY211" i="5"/>
  <c r="AY230" i="5" s="1"/>
  <c r="AY174" i="5"/>
  <c r="AY189" i="5" s="1"/>
  <c r="AY16" i="7"/>
  <c r="IQ179" i="5"/>
  <c r="IQ180" i="5" s="1"/>
  <c r="IH178" i="5"/>
  <c r="AZ238" i="5"/>
  <c r="BA278" i="5"/>
  <c r="AY170" i="5"/>
  <c r="AY223" i="5" s="1"/>
  <c r="IP179" i="5"/>
  <c r="IP180" i="5" s="1"/>
  <c r="AY229" i="5"/>
  <c r="AZ1" i="4" s="1"/>
  <c r="AY225" i="5"/>
  <c r="HW179" i="5"/>
  <c r="HW180" i="5" s="1"/>
  <c r="JU179" i="5"/>
  <c r="JU180" i="5" s="1"/>
  <c r="BA181" i="5"/>
  <c r="BA182" i="5" s="1"/>
  <c r="BA184" i="5" s="1"/>
  <c r="BB169" i="5"/>
  <c r="BB2" i="4"/>
  <c r="HX178" i="5"/>
  <c r="AZ185" i="5"/>
  <c r="AZ186" i="5" s="1"/>
  <c r="JA179" i="5"/>
  <c r="JA180" i="5" s="1"/>
  <c r="BA15" i="7"/>
  <c r="AZ210" i="5"/>
  <c r="AZ172" i="5"/>
  <c r="AZ176" i="5"/>
  <c r="AZ173" i="5"/>
  <c r="BA171" i="5"/>
  <c r="JC178" i="5" l="1"/>
  <c r="IS178" i="5"/>
  <c r="II178" i="5"/>
  <c r="JB178" i="5"/>
  <c r="HX179" i="5"/>
  <c r="HX180" i="5" s="1"/>
  <c r="AZ229" i="5"/>
  <c r="BA1" i="4" s="1"/>
  <c r="AZ225" i="5"/>
  <c r="BB181" i="5"/>
  <c r="BB182" i="5" s="1"/>
  <c r="BB184" i="5" s="1"/>
  <c r="BC169" i="5"/>
  <c r="BC2" i="4"/>
  <c r="JL179" i="5"/>
  <c r="JL180" i="5" s="1"/>
  <c r="BA185" i="5"/>
  <c r="BA186" i="5" s="1"/>
  <c r="IH179" i="5"/>
  <c r="IH180" i="5" s="1"/>
  <c r="BB15" i="7"/>
  <c r="BA210" i="5"/>
  <c r="BA172" i="5"/>
  <c r="BA176" i="5"/>
  <c r="BA173" i="5"/>
  <c r="BB171" i="5"/>
  <c r="AZ211" i="5"/>
  <c r="AZ230" i="5" s="1"/>
  <c r="AZ174" i="5"/>
  <c r="AZ189" i="5" s="1"/>
  <c r="IR179" i="5"/>
  <c r="IR180" i="5" s="1"/>
  <c r="KG178" i="5"/>
  <c r="AZ191" i="5"/>
  <c r="AZ170" i="5"/>
  <c r="AZ223" i="5" s="1"/>
  <c r="AZ16" i="7"/>
  <c r="AX205" i="5"/>
  <c r="AX264" i="5" s="1"/>
  <c r="JV179" i="5"/>
  <c r="JV180" i="5" s="1"/>
  <c r="JM178" i="5"/>
  <c r="JK179" i="5"/>
  <c r="JK180" i="5" s="1"/>
  <c r="BA238" i="5"/>
  <c r="BB278" i="5"/>
  <c r="JX178" i="5" l="1"/>
  <c r="IJ178" i="5"/>
  <c r="KH178" i="5"/>
  <c r="BA191" i="5"/>
  <c r="BA170" i="5"/>
  <c r="BA223" i="5" s="1"/>
  <c r="II179" i="5"/>
  <c r="II180" i="5" s="1"/>
  <c r="JD178" i="5"/>
  <c r="JM179" i="5"/>
  <c r="JM180" i="5" s="1"/>
  <c r="BA16" i="7"/>
  <c r="BA229" i="5"/>
  <c r="BB1" i="4" s="1"/>
  <c r="BA225" i="5"/>
  <c r="BB238" i="5"/>
  <c r="BC278" i="5"/>
  <c r="IT178" i="5"/>
  <c r="JC179" i="5"/>
  <c r="JC180" i="5" s="1"/>
  <c r="JW178" i="5"/>
  <c r="BC15" i="7"/>
  <c r="BB210" i="5"/>
  <c r="BB176" i="5"/>
  <c r="BB173" i="5"/>
  <c r="BB172" i="5"/>
  <c r="BC171" i="5"/>
  <c r="BC181" i="5"/>
  <c r="BC182" i="5" s="1"/>
  <c r="BC184" i="5" s="1"/>
  <c r="BD169" i="5"/>
  <c r="BD2" i="4"/>
  <c r="BA211" i="5"/>
  <c r="BA230" i="5" s="1"/>
  <c r="BA174" i="5"/>
  <c r="BA189" i="5" s="1"/>
  <c r="BB185" i="5"/>
  <c r="BB186" i="5" s="1"/>
  <c r="JB179" i="5"/>
  <c r="JB180" i="5" s="1"/>
  <c r="IS179" i="5"/>
  <c r="IS180" i="5" s="1"/>
  <c r="KG179" i="5"/>
  <c r="KG180" i="5" s="1"/>
  <c r="IU178" i="5" l="1"/>
  <c r="JE178" i="5"/>
  <c r="BB191" i="5"/>
  <c r="JN178" i="5"/>
  <c r="BC185" i="5"/>
  <c r="BC186" i="5" s="1"/>
  <c r="BD181" i="5"/>
  <c r="BD182" i="5" s="1"/>
  <c r="BD184" i="5" s="1"/>
  <c r="BE169" i="5"/>
  <c r="BE2" i="4"/>
  <c r="JW179" i="5"/>
  <c r="JW180" i="5" s="1"/>
  <c r="BC238" i="5"/>
  <c r="BD278" i="5"/>
  <c r="KH179" i="5"/>
  <c r="KH180" i="5" s="1"/>
  <c r="BD15" i="7"/>
  <c r="BC210" i="5"/>
  <c r="BC176" i="5"/>
  <c r="BC173" i="5"/>
  <c r="BC172" i="5"/>
  <c r="BD171" i="5"/>
  <c r="IJ179" i="5"/>
  <c r="IJ180" i="5" s="1"/>
  <c r="BB170" i="5"/>
  <c r="BB223" i="5" s="1"/>
  <c r="JY178" i="5"/>
  <c r="BB16" i="7"/>
  <c r="AZ205" i="5"/>
  <c r="AZ264" i="5" s="1"/>
  <c r="BB211" i="5"/>
  <c r="BB230" i="5" s="1"/>
  <c r="BB174" i="5"/>
  <c r="JO178" i="5"/>
  <c r="JD179" i="5"/>
  <c r="JD180" i="5" s="1"/>
  <c r="JX179" i="5"/>
  <c r="JX180" i="5" s="1"/>
  <c r="BB225" i="5"/>
  <c r="BB229" i="5"/>
  <c r="BC1" i="4" s="1"/>
  <c r="IT179" i="5"/>
  <c r="IT180" i="5" s="1"/>
  <c r="KJ178" i="5" l="1"/>
  <c r="KI178" i="5"/>
  <c r="JF178" i="5"/>
  <c r="JY179" i="5"/>
  <c r="JY180" i="5" s="1"/>
  <c r="BC16" i="7"/>
  <c r="JO179" i="5"/>
  <c r="JO180" i="5" s="1"/>
  <c r="BE181" i="5"/>
  <c r="BE182" i="5" s="1"/>
  <c r="BE184" i="5" s="1"/>
  <c r="BF2" i="4"/>
  <c r="BF169" i="5"/>
  <c r="BC211" i="5"/>
  <c r="BC230" i="5" s="1"/>
  <c r="BC174" i="5"/>
  <c r="BD238" i="5"/>
  <c r="BE278" i="5"/>
  <c r="BD185" i="5"/>
  <c r="BD186" i="5" s="1"/>
  <c r="JN179" i="5"/>
  <c r="JN180" i="5" s="1"/>
  <c r="IU179" i="5"/>
  <c r="IU180" i="5" s="1"/>
  <c r="BE15" i="7"/>
  <c r="BD210" i="5"/>
  <c r="BD176" i="5"/>
  <c r="BD173" i="5"/>
  <c r="BD172" i="5"/>
  <c r="BE171" i="5"/>
  <c r="BC170" i="5"/>
  <c r="BC223" i="5" s="1"/>
  <c r="JE179" i="5"/>
  <c r="JE180" i="5" s="1"/>
  <c r="JP178" i="5"/>
  <c r="BC229" i="5"/>
  <c r="BD1" i="4" s="1"/>
  <c r="BC225" i="5"/>
  <c r="BC191" i="5"/>
  <c r="BB189" i="5"/>
  <c r="IV178" i="5"/>
  <c r="BC189" i="5" l="1"/>
  <c r="KK178" i="5"/>
  <c r="JZ178" i="5"/>
  <c r="BD16" i="7"/>
  <c r="JF179" i="5"/>
  <c r="JF180" i="5" s="1"/>
  <c r="KA178" i="5"/>
  <c r="BD229" i="5"/>
  <c r="BE1" i="4" s="1"/>
  <c r="BD225" i="5"/>
  <c r="BF181" i="5"/>
  <c r="BF182" i="5" s="1"/>
  <c r="BF184" i="5" s="1"/>
  <c r="BG169" i="5"/>
  <c r="BG2" i="4"/>
  <c r="KI179" i="5"/>
  <c r="KI180" i="5" s="1"/>
  <c r="BD170" i="5"/>
  <c r="BD223" i="5" s="1"/>
  <c r="JQ178" i="5"/>
  <c r="JG178" i="5"/>
  <c r="BD191" i="5"/>
  <c r="IV179" i="5"/>
  <c r="IV180" i="5" s="1"/>
  <c r="BE238" i="5"/>
  <c r="BF278" i="5"/>
  <c r="BE185" i="5"/>
  <c r="BE186" i="5" s="1"/>
  <c r="KJ179" i="5"/>
  <c r="KJ180" i="5" s="1"/>
  <c r="JP179" i="5"/>
  <c r="JP180" i="5" s="1"/>
  <c r="BD211" i="5"/>
  <c r="BD230" i="5" s="1"/>
  <c r="BD174" i="5"/>
  <c r="BF15" i="7"/>
  <c r="BE210" i="5"/>
  <c r="BE172" i="5"/>
  <c r="BE176" i="5"/>
  <c r="BE173" i="5"/>
  <c r="BF171" i="5"/>
  <c r="JH178" i="5" l="1"/>
  <c r="KB178" i="5"/>
  <c r="BE191" i="5"/>
  <c r="JR178" i="5"/>
  <c r="BE170" i="5"/>
  <c r="BE223" i="5" s="1"/>
  <c r="BE225" i="5"/>
  <c r="BE229" i="5"/>
  <c r="BF1" i="4" s="1"/>
  <c r="BE16" i="7"/>
  <c r="JG179" i="5"/>
  <c r="JG180" i="5" s="1"/>
  <c r="BF238" i="5"/>
  <c r="BG278" i="5"/>
  <c r="BG181" i="5"/>
  <c r="BG182" i="5" s="1"/>
  <c r="BG184" i="5" s="1"/>
  <c r="BH169" i="5"/>
  <c r="BH2" i="4"/>
  <c r="KA179" i="5"/>
  <c r="KA180" i="5" s="1"/>
  <c r="JZ179" i="5"/>
  <c r="JZ180" i="5" s="1"/>
  <c r="JQ179" i="5"/>
  <c r="JQ180" i="5" s="1"/>
  <c r="BF185" i="5"/>
  <c r="BF186" i="5" s="1"/>
  <c r="BG15" i="7"/>
  <c r="BF210" i="5"/>
  <c r="BF172" i="5"/>
  <c r="BF176" i="5"/>
  <c r="BF173" i="5"/>
  <c r="BG171" i="5"/>
  <c r="BD189" i="5"/>
  <c r="KK179" i="5"/>
  <c r="KK180" i="5" s="1"/>
  <c r="BE211" i="5"/>
  <c r="BE230" i="5" s="1"/>
  <c r="BE174" i="5"/>
  <c r="KL178" i="5" l="1"/>
  <c r="KC178" i="5"/>
  <c r="KM178" i="5"/>
  <c r="BH15" i="7"/>
  <c r="BG210" i="5"/>
  <c r="BG172" i="5"/>
  <c r="BG176" i="5"/>
  <c r="BG173" i="5"/>
  <c r="BH171" i="5"/>
  <c r="BH181" i="5"/>
  <c r="BH182" i="5" s="1"/>
  <c r="BH184" i="5" s="1"/>
  <c r="BI169" i="5"/>
  <c r="BI2" i="4"/>
  <c r="BG185" i="5"/>
  <c r="BG186" i="5" s="1"/>
  <c r="BG238" i="5"/>
  <c r="BH278" i="5"/>
  <c r="KB179" i="5"/>
  <c r="KB180" i="5" s="1"/>
  <c r="BF170" i="5"/>
  <c r="BF223" i="5" s="1"/>
  <c r="BF16" i="7"/>
  <c r="JH179" i="5"/>
  <c r="JH180" i="5" s="1"/>
  <c r="BF191" i="5"/>
  <c r="JS178" i="5"/>
  <c r="BF211" i="5"/>
  <c r="BF230" i="5" s="1"/>
  <c r="BF174" i="5"/>
  <c r="BF189" i="5" s="1"/>
  <c r="BE189" i="5"/>
  <c r="BF229" i="5"/>
  <c r="BG1" i="4" s="1"/>
  <c r="BF225" i="5"/>
  <c r="JR179" i="5"/>
  <c r="JR180" i="5" s="1"/>
  <c r="JT178" i="5" l="1"/>
  <c r="KD178" i="5"/>
  <c r="KN178" i="5"/>
  <c r="BG211" i="5"/>
  <c r="BG230" i="5" s="1"/>
  <c r="BG174" i="5"/>
  <c r="BG189" i="5" s="1"/>
  <c r="KM179" i="5"/>
  <c r="KM180" i="5" s="1"/>
  <c r="BI15" i="7"/>
  <c r="BH210" i="5"/>
  <c r="BH172" i="5"/>
  <c r="BH176" i="5"/>
  <c r="BH173" i="5"/>
  <c r="BI171" i="5"/>
  <c r="BG170" i="5"/>
  <c r="BG223" i="5" s="1"/>
  <c r="KC179" i="5"/>
  <c r="KC180" i="5" s="1"/>
  <c r="BG191" i="5"/>
  <c r="BG16" i="7"/>
  <c r="BE205" i="5"/>
  <c r="BE264" i="5" s="1"/>
  <c r="BG229" i="5"/>
  <c r="BH1" i="4" s="1"/>
  <c r="BG225" i="5"/>
  <c r="BI181" i="5"/>
  <c r="BI182" i="5" s="1"/>
  <c r="BI184" i="5" s="1"/>
  <c r="BJ169" i="5"/>
  <c r="BJ2" i="4"/>
  <c r="KL179" i="5"/>
  <c r="KL180" i="5" s="1"/>
  <c r="JS179" i="5"/>
  <c r="JS180" i="5" s="1"/>
  <c r="BH238" i="5"/>
  <c r="BI278" i="5"/>
  <c r="BH185" i="5"/>
  <c r="BH186" i="5" s="1"/>
  <c r="KE178" i="5" l="1"/>
  <c r="KN179" i="5"/>
  <c r="KN180" i="5" s="1"/>
  <c r="BH191" i="5"/>
  <c r="BI238" i="5"/>
  <c r="BJ278" i="5"/>
  <c r="BJ181" i="5"/>
  <c r="BJ182" i="5" s="1"/>
  <c r="BJ184" i="5" s="1"/>
  <c r="BK169" i="5"/>
  <c r="BK2" i="4"/>
  <c r="BJ15" i="7"/>
  <c r="BI210" i="5"/>
  <c r="BI172" i="5"/>
  <c r="BI176" i="5"/>
  <c r="BI173" i="5"/>
  <c r="BJ171" i="5"/>
  <c r="BH16" i="7"/>
  <c r="BF205" i="5"/>
  <c r="BF264" i="5" s="1"/>
  <c r="KD179" i="5"/>
  <c r="KD180" i="5" s="1"/>
  <c r="BH229" i="5"/>
  <c r="BI1" i="4" s="1"/>
  <c r="BH225" i="5"/>
  <c r="BH211" i="5"/>
  <c r="BH230" i="5" s="1"/>
  <c r="BH174" i="5"/>
  <c r="BH189" i="5"/>
  <c r="JT179" i="5"/>
  <c r="JT180" i="5" s="1"/>
  <c r="KO178" i="5"/>
  <c r="BI185" i="5"/>
  <c r="BI186" i="5" s="1"/>
  <c r="BH170" i="5"/>
  <c r="BH223" i="5" s="1"/>
  <c r="BI191" i="5" l="1"/>
  <c r="KF178" i="5"/>
  <c r="KP178" i="5"/>
  <c r="BI229" i="5"/>
  <c r="BJ1" i="4" s="1"/>
  <c r="BI225" i="5"/>
  <c r="BK181" i="5"/>
  <c r="BK182" i="5" s="1"/>
  <c r="BK184" i="5" s="1"/>
  <c r="BL169" i="5"/>
  <c r="BL2" i="4"/>
  <c r="BJ185" i="5"/>
  <c r="BJ186" i="5" s="1"/>
  <c r="KE179" i="5"/>
  <c r="KE180" i="5" s="1"/>
  <c r="BI170" i="5"/>
  <c r="BI223" i="5" s="1"/>
  <c r="KO179" i="5"/>
  <c r="KO180" i="5" s="1"/>
  <c r="BK15" i="7"/>
  <c r="BJ210" i="5"/>
  <c r="BJ176" i="5"/>
  <c r="BJ173" i="5"/>
  <c r="BJ172" i="5"/>
  <c r="BK171" i="5"/>
  <c r="BI16" i="7"/>
  <c r="BI211" i="5"/>
  <c r="BI230" i="5" s="1"/>
  <c r="BI174" i="5"/>
  <c r="BI189" i="5" s="1"/>
  <c r="BJ238" i="5"/>
  <c r="BK278" i="5"/>
  <c r="BK185" i="5" l="1"/>
  <c r="BK186" i="5" s="1"/>
  <c r="BJ170" i="5"/>
  <c r="BJ223" i="5" s="1"/>
  <c r="BJ16" i="7"/>
  <c r="BJ211" i="5"/>
  <c r="BJ230" i="5" s="1"/>
  <c r="BJ174" i="5"/>
  <c r="BL15" i="7"/>
  <c r="BK210" i="5"/>
  <c r="BK176" i="5"/>
  <c r="BK173" i="5"/>
  <c r="BK172" i="5"/>
  <c r="BL171" i="5"/>
  <c r="KP179" i="5"/>
  <c r="KP180" i="5" s="1"/>
  <c r="BK238" i="5"/>
  <c r="BL278" i="5"/>
  <c r="KQ178" i="5"/>
  <c r="KF179" i="5"/>
  <c r="KF180" i="5" s="1"/>
  <c r="BJ225" i="5"/>
  <c r="BJ229" i="5"/>
  <c r="BK1" i="4" s="1"/>
  <c r="BJ191" i="5"/>
  <c r="BL181" i="5"/>
  <c r="BL182" i="5" s="1"/>
  <c r="BL184" i="5" s="1"/>
  <c r="BM169" i="5"/>
  <c r="BM2" i="4"/>
  <c r="BJ189" i="5" l="1"/>
  <c r="BK191" i="5"/>
  <c r="KR178" i="5"/>
  <c r="BK211" i="5"/>
  <c r="BK230" i="5" s="1"/>
  <c r="BK174" i="5"/>
  <c r="BL238" i="5"/>
  <c r="BM278" i="5"/>
  <c r="BK229" i="5"/>
  <c r="BL1" i="4" s="1"/>
  <c r="BK225" i="5"/>
  <c r="BM181" i="5"/>
  <c r="BM182" i="5" s="1"/>
  <c r="BM184" i="5" s="1"/>
  <c r="BN2" i="4"/>
  <c r="BN169" i="5"/>
  <c r="BL185" i="5"/>
  <c r="BL186" i="5" s="1"/>
  <c r="KQ179" i="5"/>
  <c r="KQ180" i="5" s="1"/>
  <c r="BM15" i="7"/>
  <c r="BL210" i="5"/>
  <c r="BL176" i="5"/>
  <c r="BL173" i="5"/>
  <c r="BL172" i="5"/>
  <c r="BM171" i="5"/>
  <c r="BK170" i="5"/>
  <c r="BK223" i="5" s="1"/>
  <c r="BK16" i="7"/>
  <c r="BK189" i="5" l="1"/>
  <c r="BL191" i="5"/>
  <c r="BM185" i="5"/>
  <c r="BM186" i="5" s="1"/>
  <c r="BL170" i="5"/>
  <c r="BL223" i="5" s="1"/>
  <c r="KR179" i="5"/>
  <c r="KR180" i="5" s="1"/>
  <c r="BN15" i="7"/>
  <c r="BM210" i="5"/>
  <c r="BM172" i="5"/>
  <c r="BM176" i="5"/>
  <c r="BM173" i="5"/>
  <c r="BN171" i="5"/>
  <c r="BL211" i="5"/>
  <c r="BL230" i="5" s="1"/>
  <c r="BL174" i="5"/>
  <c r="BL189" i="5" s="1"/>
  <c r="BM238" i="5"/>
  <c r="BN278" i="5"/>
  <c r="BL229" i="5"/>
  <c r="BM1" i="4" s="1"/>
  <c r="BL225" i="5"/>
  <c r="BL16" i="7"/>
  <c r="BJ205" i="5"/>
  <c r="BJ264" i="5" s="1"/>
  <c r="BN181" i="5"/>
  <c r="BN182" i="5" s="1"/>
  <c r="BN184" i="5" s="1"/>
  <c r="BO169" i="5"/>
  <c r="BO2" i="4"/>
  <c r="BM191" i="5" l="1"/>
  <c r="BN185" i="5"/>
  <c r="BN186" i="5" s="1"/>
  <c r="BO15" i="7"/>
  <c r="BN210" i="5"/>
  <c r="BN172" i="5"/>
  <c r="BN176" i="5"/>
  <c r="BN173" i="5"/>
  <c r="BO171" i="5"/>
  <c r="BO181" i="5"/>
  <c r="BO182" i="5" s="1"/>
  <c r="BO184" i="5" s="1"/>
  <c r="BP169" i="5"/>
  <c r="BP2" i="4"/>
  <c r="BM211" i="5"/>
  <c r="BM230" i="5" s="1"/>
  <c r="BM174" i="5"/>
  <c r="BM189" i="5" s="1"/>
  <c r="BM170" i="5"/>
  <c r="BM223" i="5" s="1"/>
  <c r="BM225" i="5"/>
  <c r="BM229" i="5"/>
  <c r="BN1" i="4" s="1"/>
  <c r="BM16" i="7"/>
  <c r="BN238" i="5"/>
  <c r="BO278" i="5"/>
  <c r="BN191" i="5" l="1"/>
  <c r="BO238" i="5"/>
  <c r="BP278" i="5"/>
  <c r="BN229" i="5"/>
  <c r="BO1" i="4" s="1"/>
  <c r="BN225" i="5"/>
  <c r="BP181" i="5"/>
  <c r="BP182" i="5" s="1"/>
  <c r="BP184" i="5" s="1"/>
  <c r="BQ169" i="5"/>
  <c r="BQ2" i="4"/>
  <c r="BO185" i="5"/>
  <c r="BO186" i="5" s="1"/>
  <c r="BP15" i="7"/>
  <c r="BO210" i="5"/>
  <c r="BO172" i="5"/>
  <c r="BO176" i="5"/>
  <c r="BO173" i="5"/>
  <c r="BP171" i="5"/>
  <c r="BN211" i="5"/>
  <c r="BN230" i="5" s="1"/>
  <c r="BN174" i="5"/>
  <c r="BN16" i="7"/>
  <c r="BL205" i="5"/>
  <c r="BL264" i="5" s="1"/>
  <c r="BN170" i="5"/>
  <c r="BN223" i="5" s="1"/>
  <c r="BN189" i="5" l="1"/>
  <c r="BO191" i="5"/>
  <c r="BQ15" i="7"/>
  <c r="BP210" i="5"/>
  <c r="BP172" i="5"/>
  <c r="BP176" i="5"/>
  <c r="BP173" i="5"/>
  <c r="BQ171" i="5"/>
  <c r="BP238" i="5"/>
  <c r="BQ278" i="5"/>
  <c r="BO16" i="7"/>
  <c r="BO211" i="5"/>
  <c r="BO230" i="5" s="1"/>
  <c r="BO174" i="5"/>
  <c r="BO189" i="5" s="1"/>
  <c r="BQ181" i="5"/>
  <c r="BQ182" i="5" s="1"/>
  <c r="BQ184" i="5" s="1"/>
  <c r="BR169" i="5"/>
  <c r="BR2" i="4"/>
  <c r="BP185" i="5"/>
  <c r="BP186" i="5" s="1"/>
  <c r="BO170" i="5"/>
  <c r="BO223" i="5" s="1"/>
  <c r="BO229" i="5"/>
  <c r="BP1" i="4" s="1"/>
  <c r="BO225" i="5"/>
  <c r="BQ238" i="5" l="1"/>
  <c r="BR278" i="5"/>
  <c r="BR15" i="7"/>
  <c r="BQ210" i="5"/>
  <c r="BQ172" i="5"/>
  <c r="BQ176" i="5"/>
  <c r="BQ173" i="5"/>
  <c r="BR171" i="5"/>
  <c r="BP16" i="7"/>
  <c r="BP211" i="5"/>
  <c r="BP230" i="5" s="1"/>
  <c r="BP174" i="5"/>
  <c r="BP191" i="5"/>
  <c r="BR181" i="5"/>
  <c r="BR182" i="5" s="1"/>
  <c r="BR184" i="5" s="1"/>
  <c r="BS169" i="5"/>
  <c r="BS2" i="4"/>
  <c r="BQ185" i="5"/>
  <c r="BQ186" i="5" s="1"/>
  <c r="BP170" i="5"/>
  <c r="BP223" i="5" s="1"/>
  <c r="BP229" i="5"/>
  <c r="BQ1" i="4" s="1"/>
  <c r="BP225" i="5"/>
  <c r="BQ191" i="5" l="1"/>
  <c r="BR185" i="5"/>
  <c r="BR186" i="5" s="1"/>
  <c r="BS15" i="7"/>
  <c r="BR210" i="5"/>
  <c r="BR176" i="5"/>
  <c r="BR173" i="5"/>
  <c r="BR172" i="5"/>
  <c r="BS171" i="5"/>
  <c r="BQ16" i="7"/>
  <c r="BQ211" i="5"/>
  <c r="BQ230" i="5" s="1"/>
  <c r="BQ174" i="5"/>
  <c r="BQ189" i="5" s="1"/>
  <c r="BR238" i="5"/>
  <c r="BS278" i="5"/>
  <c r="BP189" i="5"/>
  <c r="BQ170" i="5"/>
  <c r="BQ223" i="5" s="1"/>
  <c r="BS181" i="5"/>
  <c r="BS182" i="5" s="1"/>
  <c r="BS184" i="5" s="1"/>
  <c r="BT169" i="5"/>
  <c r="BT2" i="4"/>
  <c r="BQ229" i="5"/>
  <c r="BR1" i="4" s="1"/>
  <c r="BQ225" i="5"/>
  <c r="BS238" i="5" l="1"/>
  <c r="BT278" i="5"/>
  <c r="BR225" i="5"/>
  <c r="BR229" i="5"/>
  <c r="BS1" i="4" s="1"/>
  <c r="BR191" i="5"/>
  <c r="BT15" i="7"/>
  <c r="BS210" i="5"/>
  <c r="BS176" i="5"/>
  <c r="BS173" i="5"/>
  <c r="BS172" i="5"/>
  <c r="BT171" i="5"/>
  <c r="BT181" i="5"/>
  <c r="BT182" i="5" s="1"/>
  <c r="BT184" i="5" s="1"/>
  <c r="BU169" i="5"/>
  <c r="BU2" i="4"/>
  <c r="BS185" i="5"/>
  <c r="BS186" i="5" s="1"/>
  <c r="BR170" i="5"/>
  <c r="BR223" i="5" s="1"/>
  <c r="BR16" i="7"/>
  <c r="BR211" i="5"/>
  <c r="BR230" i="5" s="1"/>
  <c r="BR174" i="5"/>
  <c r="BU181" i="5" l="1"/>
  <c r="BU182" i="5" s="1"/>
  <c r="BU184" i="5" s="1"/>
  <c r="BV169" i="5"/>
  <c r="BV2" i="4"/>
  <c r="BT185" i="5"/>
  <c r="BT186" i="5" s="1"/>
  <c r="BU15" i="7"/>
  <c r="BT210" i="5"/>
  <c r="BT176" i="5"/>
  <c r="BT173" i="5"/>
  <c r="BT172" i="5"/>
  <c r="BU171" i="5"/>
  <c r="BS16" i="7"/>
  <c r="BQ205" i="5"/>
  <c r="BQ264" i="5" s="1"/>
  <c r="BT238" i="5"/>
  <c r="BU278" i="5"/>
  <c r="BS170" i="5"/>
  <c r="BS223" i="5" s="1"/>
  <c r="BS211" i="5"/>
  <c r="BS230" i="5" s="1"/>
  <c r="BS174" i="5"/>
  <c r="BS189" i="5" s="1"/>
  <c r="BS191" i="5"/>
  <c r="BR189" i="5"/>
  <c r="BS229" i="5"/>
  <c r="BT1" i="4" s="1"/>
  <c r="BS225" i="5"/>
  <c r="BT191" i="5" l="1"/>
  <c r="BT229" i="5"/>
  <c r="BU1" i="4" s="1"/>
  <c r="BT225" i="5"/>
  <c r="BU238" i="5"/>
  <c r="BV278" i="5"/>
  <c r="BV15" i="7"/>
  <c r="BU210" i="5"/>
  <c r="BU172" i="5"/>
  <c r="BU176" i="5"/>
  <c r="BU173" i="5"/>
  <c r="BV171" i="5"/>
  <c r="BT170" i="5"/>
  <c r="BT223" i="5" s="1"/>
  <c r="BV181" i="5"/>
  <c r="BV182" i="5" s="1"/>
  <c r="BV184" i="5" s="1"/>
  <c r="BW169" i="5"/>
  <c r="BW2" i="4"/>
  <c r="BT211" i="5"/>
  <c r="BT230" i="5" s="1"/>
  <c r="BT174" i="5"/>
  <c r="BT189" i="5" s="1"/>
  <c r="BU185" i="5"/>
  <c r="BU186" i="5" s="1"/>
  <c r="BT16" i="7"/>
  <c r="BR205" i="5"/>
  <c r="BR264" i="5" s="1"/>
  <c r="BW15" i="7" l="1"/>
  <c r="BV210" i="5"/>
  <c r="BV172" i="5"/>
  <c r="BV176" i="5"/>
  <c r="BV173" i="5"/>
  <c r="BW171" i="5"/>
  <c r="BU211" i="5"/>
  <c r="BU230" i="5" s="1"/>
  <c r="BU174" i="5"/>
  <c r="BW181" i="5"/>
  <c r="BW182" i="5" s="1"/>
  <c r="BW184" i="5" s="1"/>
  <c r="BX169" i="5"/>
  <c r="BX2" i="4"/>
  <c r="BU225" i="5"/>
  <c r="BU229" i="5"/>
  <c r="BV1" i="4" s="1"/>
  <c r="BU191" i="5"/>
  <c r="BU170" i="5"/>
  <c r="BU223" i="5" s="1"/>
  <c r="BV185" i="5"/>
  <c r="BV186" i="5" s="1"/>
  <c r="BV238" i="5"/>
  <c r="BW278" i="5"/>
  <c r="BU16" i="7"/>
  <c r="BV191" i="5" l="1"/>
  <c r="BX15" i="7"/>
  <c r="BW210" i="5"/>
  <c r="BW172" i="5"/>
  <c r="BW176" i="5"/>
  <c r="BW173" i="5"/>
  <c r="BX171" i="5"/>
  <c r="BV211" i="5"/>
  <c r="BV230" i="5" s="1"/>
  <c r="BV174" i="5"/>
  <c r="BV189" i="5"/>
  <c r="BW238" i="5"/>
  <c r="BX278" i="5"/>
  <c r="BV16" i="7"/>
  <c r="BV170" i="5"/>
  <c r="BV223" i="5" s="1"/>
  <c r="BV229" i="5"/>
  <c r="BW1" i="4" s="1"/>
  <c r="BV225" i="5"/>
  <c r="BX181" i="5"/>
  <c r="BX182" i="5" s="1"/>
  <c r="BX184" i="5" s="1"/>
  <c r="BY169" i="5"/>
  <c r="BY2" i="4"/>
  <c r="BW185" i="5"/>
  <c r="BW186" i="5" s="1"/>
  <c r="BU189" i="5"/>
  <c r="BW211" i="5" l="1"/>
  <c r="BW230" i="5" s="1"/>
  <c r="BW174" i="5"/>
  <c r="BW170" i="5"/>
  <c r="BW223" i="5" s="1"/>
  <c r="BW229" i="5"/>
  <c r="BX1" i="4" s="1"/>
  <c r="BW225" i="5"/>
  <c r="BY15" i="7"/>
  <c r="BX210" i="5"/>
  <c r="BX172" i="5"/>
  <c r="BX176" i="5"/>
  <c r="BX173" i="5"/>
  <c r="BY171" i="5"/>
  <c r="BW16" i="7"/>
  <c r="BW191" i="5"/>
  <c r="BY181" i="5"/>
  <c r="BY182" i="5" s="1"/>
  <c r="BY184" i="5" s="1"/>
  <c r="BZ169" i="5"/>
  <c r="BZ2" i="4"/>
  <c r="BX238" i="5"/>
  <c r="BY278" i="5"/>
  <c r="BX185" i="5"/>
  <c r="BX186" i="5" s="1"/>
  <c r="BZ15" i="7" l="1"/>
  <c r="BY210" i="5"/>
  <c r="BY172" i="5"/>
  <c r="BY176" i="5"/>
  <c r="BY173" i="5"/>
  <c r="BZ171" i="5"/>
  <c r="BX170" i="5"/>
  <c r="BX223" i="5" s="1"/>
  <c r="BW189" i="5"/>
  <c r="BX191" i="5"/>
  <c r="BZ181" i="5"/>
  <c r="BZ182" i="5" s="1"/>
  <c r="BZ184" i="5" s="1"/>
  <c r="CA169" i="5"/>
  <c r="CA2" i="4"/>
  <c r="BX229" i="5"/>
  <c r="BY1" i="4" s="1"/>
  <c r="BX225" i="5"/>
  <c r="BX211" i="5"/>
  <c r="BX230" i="5" s="1"/>
  <c r="BX174" i="5"/>
  <c r="BX16" i="7"/>
  <c r="BV205" i="5"/>
  <c r="BV264" i="5" s="1"/>
  <c r="BY238" i="5"/>
  <c r="BZ278" i="5"/>
  <c r="BY185" i="5"/>
  <c r="BY186" i="5" s="1"/>
  <c r="BY191" i="5" l="1"/>
  <c r="CA181" i="5"/>
  <c r="CA182" i="5" s="1"/>
  <c r="CA184" i="5" s="1"/>
  <c r="CB169" i="5"/>
  <c r="CB2" i="4"/>
  <c r="BY16" i="7"/>
  <c r="CA15" i="7"/>
  <c r="BZ210" i="5"/>
  <c r="BZ176" i="5"/>
  <c r="BZ173" i="5"/>
  <c r="BZ172" i="5"/>
  <c r="CA171" i="5"/>
  <c r="BY211" i="5"/>
  <c r="BY230" i="5" s="1"/>
  <c r="BY174" i="5"/>
  <c r="BZ238" i="5"/>
  <c r="CA278" i="5"/>
  <c r="BZ185" i="5"/>
  <c r="BZ186" i="5" s="1"/>
  <c r="BX189" i="5"/>
  <c r="BY170" i="5"/>
  <c r="BY223" i="5" s="1"/>
  <c r="BY229" i="5"/>
  <c r="BZ1" i="4" s="1"/>
  <c r="BY225" i="5"/>
  <c r="CA238" i="5" l="1"/>
  <c r="CB278" i="5"/>
  <c r="CB15" i="7"/>
  <c r="CA210" i="5"/>
  <c r="CA176" i="5"/>
  <c r="CA173" i="5"/>
  <c r="CA172" i="5"/>
  <c r="CB171" i="5"/>
  <c r="BZ170" i="5"/>
  <c r="BZ223" i="5" s="1"/>
  <c r="CB181" i="5"/>
  <c r="CB182" i="5" s="1"/>
  <c r="CB184" i="5" s="1"/>
  <c r="CC169" i="5"/>
  <c r="CC2" i="4"/>
  <c r="BZ211" i="5"/>
  <c r="BZ230" i="5" s="1"/>
  <c r="BZ174" i="5"/>
  <c r="CA185" i="5"/>
  <c r="CA186" i="5" s="1"/>
  <c r="BZ16" i="7"/>
  <c r="BX205" i="5"/>
  <c r="BX264" i="5" s="1"/>
  <c r="BZ225" i="5"/>
  <c r="BZ229" i="5"/>
  <c r="CA1" i="4" s="1"/>
  <c r="BZ191" i="5"/>
  <c r="BY189" i="5"/>
  <c r="BZ189" i="5" l="1"/>
  <c r="CA16" i="7"/>
  <c r="CA211" i="5"/>
  <c r="CA230" i="5" s="1"/>
  <c r="CA174" i="5"/>
  <c r="CA170" i="5"/>
  <c r="CA223" i="5" s="1"/>
  <c r="CA191" i="5"/>
  <c r="CA229" i="5"/>
  <c r="CB1" i="4" s="1"/>
  <c r="CA225" i="5"/>
  <c r="CC181" i="5"/>
  <c r="CC182" i="5" s="1"/>
  <c r="CC184" i="5" s="1"/>
  <c r="CD2" i="4"/>
  <c r="CD169" i="5"/>
  <c r="CB238" i="5"/>
  <c r="CC278" i="5"/>
  <c r="CB185" i="5"/>
  <c r="CB186" i="5" s="1"/>
  <c r="CC15" i="7"/>
  <c r="CB210" i="5"/>
  <c r="CB176" i="5"/>
  <c r="CB173" i="5"/>
  <c r="CB172" i="5"/>
  <c r="CC171" i="5"/>
  <c r="CB191" i="5" l="1"/>
  <c r="CD15" i="7"/>
  <c r="CC210" i="5"/>
  <c r="CC172" i="5"/>
  <c r="CC176" i="5"/>
  <c r="CC173" i="5"/>
  <c r="CD171" i="5"/>
  <c r="CB170" i="5"/>
  <c r="CB223" i="5" s="1"/>
  <c r="CB211" i="5"/>
  <c r="CB230" i="5" s="1"/>
  <c r="CB174" i="5"/>
  <c r="CD181" i="5"/>
  <c r="CD182" i="5" s="1"/>
  <c r="CD184" i="5" s="1"/>
  <c r="CE169" i="5"/>
  <c r="CE2" i="4"/>
  <c r="CA189" i="5"/>
  <c r="CB229" i="5"/>
  <c r="CC1" i="4" s="1"/>
  <c r="CB225" i="5"/>
  <c r="CC238" i="5"/>
  <c r="CD278" i="5"/>
  <c r="CB16" i="7"/>
  <c r="CC185" i="5"/>
  <c r="CC186" i="5" s="1"/>
  <c r="CE15" i="7" l="1"/>
  <c r="CD210" i="5"/>
  <c r="CD172" i="5"/>
  <c r="CD176" i="5"/>
  <c r="CD173" i="5"/>
  <c r="CE171" i="5"/>
  <c r="CC211" i="5"/>
  <c r="CC230" i="5" s="1"/>
  <c r="CC174" i="5"/>
  <c r="CC189" i="5" s="1"/>
  <c r="CD185" i="5"/>
  <c r="CD186" i="5" s="1"/>
  <c r="CC16" i="7"/>
  <c r="CB189" i="5"/>
  <c r="CC170" i="5"/>
  <c r="CC223" i="5" s="1"/>
  <c r="CC225" i="5"/>
  <c r="CC229" i="5"/>
  <c r="CD1" i="4" s="1"/>
  <c r="CE181" i="5"/>
  <c r="CE182" i="5" s="1"/>
  <c r="CE184" i="5" s="1"/>
  <c r="CF169" i="5"/>
  <c r="CF2" i="4"/>
  <c r="CC191" i="5"/>
  <c r="CD238" i="5"/>
  <c r="CE278" i="5"/>
  <c r="CE185" i="5" l="1"/>
  <c r="CE186" i="5" s="1"/>
  <c r="CD211" i="5"/>
  <c r="CD230" i="5" s="1"/>
  <c r="CD174" i="5"/>
  <c r="CD189" i="5" s="1"/>
  <c r="CD191" i="5"/>
  <c r="CF181" i="5"/>
  <c r="CF182" i="5" s="1"/>
  <c r="CF184" i="5" s="1"/>
  <c r="CG169" i="5"/>
  <c r="CG2" i="4"/>
  <c r="CF15" i="7"/>
  <c r="CE210" i="5"/>
  <c r="CE172" i="5"/>
  <c r="CE176" i="5"/>
  <c r="CE173" i="5"/>
  <c r="CF171" i="5"/>
  <c r="CD170" i="5"/>
  <c r="CD223" i="5" s="1"/>
  <c r="CD229" i="5"/>
  <c r="CE1" i="4" s="1"/>
  <c r="CD225" i="5"/>
  <c r="CE238" i="5"/>
  <c r="CF278" i="5"/>
  <c r="CD16" i="7"/>
  <c r="CE191" i="5" l="1"/>
  <c r="CE16" i="7"/>
  <c r="CC205" i="5"/>
  <c r="CC264" i="5" s="1"/>
  <c r="CE170" i="5"/>
  <c r="CE223" i="5" s="1"/>
  <c r="CF238" i="5"/>
  <c r="CG278" i="5"/>
  <c r="CF185" i="5"/>
  <c r="CF186" i="5" s="1"/>
  <c r="CE229" i="5"/>
  <c r="CF1" i="4" s="1"/>
  <c r="CE225" i="5"/>
  <c r="CG15" i="7"/>
  <c r="CF210" i="5"/>
  <c r="CF172" i="5"/>
  <c r="CF176" i="5"/>
  <c r="CF173" i="5"/>
  <c r="CG171" i="5"/>
  <c r="CE211" i="5"/>
  <c r="CE230" i="5" s="1"/>
  <c r="CE174" i="5"/>
  <c r="CE189" i="5" s="1"/>
  <c r="CG181" i="5"/>
  <c r="CG182" i="5" s="1"/>
  <c r="CG184" i="5" s="1"/>
  <c r="CH169" i="5"/>
  <c r="CH2" i="4"/>
  <c r="CF229" i="5" l="1"/>
  <c r="CG1" i="4" s="1"/>
  <c r="CF225" i="5"/>
  <c r="CH181" i="5"/>
  <c r="CH182" i="5" s="1"/>
  <c r="CH184" i="5" s="1"/>
  <c r="CI169" i="5"/>
  <c r="CI2" i="4"/>
  <c r="CG238" i="5"/>
  <c r="CH278" i="5"/>
  <c r="CF223" i="5"/>
  <c r="CF170" i="5"/>
  <c r="CG185" i="5"/>
  <c r="CG186" i="5" s="1"/>
  <c r="CH15" i="7"/>
  <c r="CG210" i="5"/>
  <c r="CG172" i="5"/>
  <c r="CG176" i="5"/>
  <c r="CG173" i="5"/>
  <c r="CH171" i="5"/>
  <c r="CF191" i="5"/>
  <c r="CF211" i="5"/>
  <c r="CF230" i="5" s="1"/>
  <c r="CF174" i="5"/>
  <c r="CF189" i="5" s="1"/>
  <c r="CF16" i="7"/>
  <c r="CD205" i="5"/>
  <c r="CD264" i="5" s="1"/>
  <c r="CG191" i="5" l="1"/>
  <c r="CG229" i="5"/>
  <c r="CH1" i="4" s="1"/>
  <c r="CG225" i="5"/>
  <c r="CI181" i="5"/>
  <c r="CI182" i="5" s="1"/>
  <c r="CI184" i="5" s="1"/>
  <c r="CJ169" i="5"/>
  <c r="CJ2" i="4"/>
  <c r="CH185" i="5"/>
  <c r="CH186" i="5" s="1"/>
  <c r="CI15" i="7"/>
  <c r="CH210" i="5"/>
  <c r="CH176" i="5"/>
  <c r="CH173" i="5"/>
  <c r="CH172" i="5"/>
  <c r="CI171" i="5"/>
  <c r="CG211" i="5"/>
  <c r="CG230" i="5" s="1"/>
  <c r="CG174" i="5"/>
  <c r="CG170" i="5"/>
  <c r="CG223" i="5" s="1"/>
  <c r="CG16" i="7"/>
  <c r="CH238" i="5"/>
  <c r="CI278" i="5"/>
  <c r="CG189" i="5" l="1"/>
  <c r="CH191" i="5"/>
  <c r="CJ15" i="7"/>
  <c r="CI210" i="5"/>
  <c r="CI176" i="5"/>
  <c r="CI173" i="5"/>
  <c r="CI172" i="5"/>
  <c r="CJ171" i="5"/>
  <c r="CH170" i="5"/>
  <c r="CH223" i="5" s="1"/>
  <c r="CJ181" i="5"/>
  <c r="CJ182" i="5" s="1"/>
  <c r="CJ184" i="5" s="1"/>
  <c r="CK169" i="5"/>
  <c r="CK2" i="4"/>
  <c r="CI238" i="5"/>
  <c r="CJ278" i="5"/>
  <c r="CH16" i="7"/>
  <c r="CH211" i="5"/>
  <c r="CH230" i="5" s="1"/>
  <c r="CH174" i="5"/>
  <c r="CI185" i="5"/>
  <c r="CI186" i="5" s="1"/>
  <c r="CH225" i="5"/>
  <c r="CH229" i="5"/>
  <c r="CI1" i="4" s="1"/>
  <c r="CH189" i="5" l="1"/>
  <c r="CI191" i="5"/>
  <c r="CK15" i="7"/>
  <c r="CJ210" i="5"/>
  <c r="CJ176" i="5"/>
  <c r="CJ173" i="5"/>
  <c r="CJ172" i="5"/>
  <c r="CK171" i="5"/>
  <c r="CJ238" i="5"/>
  <c r="CK278" i="5"/>
  <c r="CI170" i="5"/>
  <c r="CI223" i="5" s="1"/>
  <c r="CI211" i="5"/>
  <c r="CI230" i="5" s="1"/>
  <c r="CI174" i="5"/>
  <c r="CI16" i="7"/>
  <c r="CK181" i="5"/>
  <c r="CK182" i="5" s="1"/>
  <c r="CK184" i="5" s="1"/>
  <c r="CL2" i="4"/>
  <c r="CL169" i="5"/>
  <c r="CI229" i="5"/>
  <c r="CJ1" i="4" s="1"/>
  <c r="CI225" i="5"/>
  <c r="CJ185" i="5"/>
  <c r="CJ186" i="5" s="1"/>
  <c r="CJ191" i="5" l="1"/>
  <c r="CJ16" i="7"/>
  <c r="CH205" i="5"/>
  <c r="CH264" i="5" s="1"/>
  <c r="CJ170" i="5"/>
  <c r="CJ223" i="5" s="1"/>
  <c r="CJ211" i="5"/>
  <c r="CJ230" i="5" s="1"/>
  <c r="CJ174" i="5"/>
  <c r="CL181" i="5"/>
  <c r="CL182" i="5" s="1"/>
  <c r="CL184" i="5" s="1"/>
  <c r="CM169" i="5"/>
  <c r="CM2" i="4"/>
  <c r="CI189" i="5"/>
  <c r="CJ229" i="5"/>
  <c r="CK1" i="4" s="1"/>
  <c r="CJ225" i="5"/>
  <c r="CK185" i="5"/>
  <c r="CK186" i="5" s="1"/>
  <c r="CL15" i="7"/>
  <c r="CK210" i="5"/>
  <c r="CK172" i="5"/>
  <c r="CK176" i="5"/>
  <c r="CK173" i="5"/>
  <c r="CL171" i="5"/>
  <c r="CK238" i="5"/>
  <c r="CL278" i="5"/>
  <c r="CJ189" i="5" l="1"/>
  <c r="CL238" i="5"/>
  <c r="CM278" i="5"/>
  <c r="CM181" i="5"/>
  <c r="CM182" i="5" s="1"/>
  <c r="CM184" i="5" s="1"/>
  <c r="CN169" i="5"/>
  <c r="CN2" i="4"/>
  <c r="CK170" i="5"/>
  <c r="CK223" i="5" s="1"/>
  <c r="CL185" i="5"/>
  <c r="CL186" i="5" s="1"/>
  <c r="CK211" i="5"/>
  <c r="CK230" i="5" s="1"/>
  <c r="CK174" i="5"/>
  <c r="CK225" i="5"/>
  <c r="CK229" i="5"/>
  <c r="CL1" i="4" s="1"/>
  <c r="CK191" i="5"/>
  <c r="CM15" i="7"/>
  <c r="CL210" i="5"/>
  <c r="CL172" i="5"/>
  <c r="CL176" i="5"/>
  <c r="CL173" i="5"/>
  <c r="CM171" i="5"/>
  <c r="CK16" i="7"/>
  <c r="CL191" i="5" l="1"/>
  <c r="CL16" i="7"/>
  <c r="CJ205" i="5"/>
  <c r="CJ264" i="5" s="1"/>
  <c r="CM185" i="5"/>
  <c r="CM186" i="5" s="1"/>
  <c r="CN15" i="7"/>
  <c r="CM210" i="5"/>
  <c r="CM172" i="5"/>
  <c r="CM176" i="5"/>
  <c r="CM173" i="5"/>
  <c r="CN171" i="5"/>
  <c r="CN181" i="5"/>
  <c r="CN182" i="5" s="1"/>
  <c r="CN184" i="5" s="1"/>
  <c r="CO169" i="5"/>
  <c r="CO2" i="4"/>
  <c r="CL211" i="5"/>
  <c r="CL230" i="5" s="1"/>
  <c r="CL174" i="5"/>
  <c r="CL189" i="5" s="1"/>
  <c r="CL170" i="5"/>
  <c r="CL223" i="5" s="1"/>
  <c r="CK189" i="5"/>
  <c r="CM238" i="5"/>
  <c r="CN278" i="5"/>
  <c r="CL229" i="5"/>
  <c r="CM1" i="4" s="1"/>
  <c r="CL225" i="5"/>
  <c r="CM191" i="5" l="1"/>
  <c r="CM16" i="7"/>
  <c r="CN238" i="5"/>
  <c r="CO278" i="5"/>
  <c r="CO15" i="7"/>
  <c r="CN210" i="5"/>
  <c r="CN172" i="5"/>
  <c r="CN176" i="5"/>
  <c r="CN173" i="5"/>
  <c r="CO171" i="5"/>
  <c r="CM211" i="5"/>
  <c r="CM230" i="5" s="1"/>
  <c r="CM174" i="5"/>
  <c r="CM189" i="5" s="1"/>
  <c r="CO181" i="5"/>
  <c r="CO182" i="5" s="1"/>
  <c r="CO184" i="5" s="1"/>
  <c r="CP169" i="5"/>
  <c r="CP2" i="4"/>
  <c r="CM170" i="5"/>
  <c r="CM223" i="5" s="1"/>
  <c r="CN185" i="5"/>
  <c r="CN186" i="5" s="1"/>
  <c r="CM229" i="5"/>
  <c r="CN1" i="4" s="1"/>
  <c r="CM225" i="5"/>
  <c r="CN211" i="5" l="1"/>
  <c r="CN230" i="5" s="1"/>
  <c r="CN174" i="5"/>
  <c r="CN189" i="5" s="1"/>
  <c r="CN16" i="7"/>
  <c r="CN229" i="5"/>
  <c r="CO1" i="4" s="1"/>
  <c r="CN225" i="5"/>
  <c r="CN170" i="5"/>
  <c r="CN223" i="5" s="1"/>
  <c r="CO238" i="5"/>
  <c r="CP278" i="5"/>
  <c r="CO185" i="5"/>
  <c r="CO186" i="5" s="1"/>
  <c r="CN191" i="5"/>
  <c r="CP181" i="5"/>
  <c r="CP182" i="5" s="1"/>
  <c r="CP184" i="5" s="1"/>
  <c r="CQ169" i="5"/>
  <c r="CQ2" i="4"/>
  <c r="CP15" i="7"/>
  <c r="CO210" i="5"/>
  <c r="CO172" i="5"/>
  <c r="CO176" i="5"/>
  <c r="CO173" i="5"/>
  <c r="CP171" i="5"/>
  <c r="CO191" i="5" l="1"/>
  <c r="CO211" i="5"/>
  <c r="CO230" i="5" s="1"/>
  <c r="CO174" i="5"/>
  <c r="CO189" i="5" s="1"/>
  <c r="CO170" i="5"/>
  <c r="CO223" i="5" s="1"/>
  <c r="CO16" i="7"/>
  <c r="CO229" i="5"/>
  <c r="CP1" i="4" s="1"/>
  <c r="CO225" i="5"/>
  <c r="CP238" i="5"/>
  <c r="CQ278" i="5"/>
  <c r="CQ181" i="5"/>
  <c r="CQ182" i="5" s="1"/>
  <c r="CQ184" i="5" s="1"/>
  <c r="CR169" i="5"/>
  <c r="CR2" i="4"/>
  <c r="CQ15" i="7"/>
  <c r="CP210" i="5"/>
  <c r="CP176" i="5"/>
  <c r="CP173" i="5"/>
  <c r="CP172" i="5"/>
  <c r="CQ171" i="5"/>
  <c r="CP185" i="5"/>
  <c r="CP186" i="5" s="1"/>
  <c r="CR15" i="7" l="1"/>
  <c r="CQ210" i="5"/>
  <c r="CQ176" i="5"/>
  <c r="CQ173" i="5"/>
  <c r="CQ172" i="5"/>
  <c r="CR171" i="5"/>
  <c r="CP170" i="5"/>
  <c r="CP223" i="5" s="1"/>
  <c r="CP16" i="7"/>
  <c r="CP191" i="5"/>
  <c r="CR181" i="5"/>
  <c r="CR182" i="5" s="1"/>
  <c r="CR184" i="5" s="1"/>
  <c r="CS169" i="5"/>
  <c r="CS2" i="4"/>
  <c r="CQ185" i="5"/>
  <c r="CQ186" i="5" s="1"/>
  <c r="CP211" i="5"/>
  <c r="CP230" i="5" s="1"/>
  <c r="CP174" i="5"/>
  <c r="CP225" i="5"/>
  <c r="CP229" i="5"/>
  <c r="CQ1" i="4" s="1"/>
  <c r="CQ238" i="5"/>
  <c r="CR278" i="5"/>
  <c r="CQ16" i="7" l="1"/>
  <c r="CO205" i="5"/>
  <c r="CO264" i="5" s="1"/>
  <c r="CS15" i="7"/>
  <c r="CR210" i="5"/>
  <c r="CR176" i="5"/>
  <c r="CR173" i="5"/>
  <c r="CR172" i="5"/>
  <c r="CS171" i="5"/>
  <c r="CR238" i="5"/>
  <c r="CS278" i="5"/>
  <c r="CQ211" i="5"/>
  <c r="CQ230" i="5" s="1"/>
  <c r="CQ174" i="5"/>
  <c r="CQ170" i="5"/>
  <c r="CQ223" i="5" s="1"/>
  <c r="CQ191" i="5"/>
  <c r="CP189" i="5"/>
  <c r="CQ229" i="5"/>
  <c r="CR1" i="4" s="1"/>
  <c r="CQ225" i="5"/>
  <c r="CS181" i="5"/>
  <c r="CS182" i="5" s="1"/>
  <c r="CS184" i="5" s="1"/>
  <c r="CT169" i="5"/>
  <c r="CT2" i="4"/>
  <c r="CR185" i="5"/>
  <c r="CR186" i="5" s="1"/>
  <c r="CQ189" i="5" l="1"/>
  <c r="CR191" i="5"/>
  <c r="CT15" i="7"/>
  <c r="CS210" i="5"/>
  <c r="CS172" i="5"/>
  <c r="CS176" i="5"/>
  <c r="CS173" i="5"/>
  <c r="CT171" i="5"/>
  <c r="CR170" i="5"/>
  <c r="CR223" i="5" s="1"/>
  <c r="CS185" i="5"/>
  <c r="CS186" i="5" s="1"/>
  <c r="CR16" i="7"/>
  <c r="CP205" i="5"/>
  <c r="CP264" i="5" s="1"/>
  <c r="CR211" i="5"/>
  <c r="CR230" i="5" s="1"/>
  <c r="CR174" i="5"/>
  <c r="CR229" i="5"/>
  <c r="CS1" i="4" s="1"/>
  <c r="CR225" i="5"/>
  <c r="CT181" i="5"/>
  <c r="CT182" i="5" s="1"/>
  <c r="CT184" i="5" s="1"/>
  <c r="CU169" i="5"/>
  <c r="CU2" i="4"/>
  <c r="CS238" i="5"/>
  <c r="CT278" i="5"/>
  <c r="CR189" i="5" l="1"/>
  <c r="CT185" i="5"/>
  <c r="CT186" i="5" s="1"/>
  <c r="CU15" i="7"/>
  <c r="CT210" i="5"/>
  <c r="CT172" i="5"/>
  <c r="CT176" i="5"/>
  <c r="CT173" i="5"/>
  <c r="CU171" i="5"/>
  <c r="CS211" i="5"/>
  <c r="CS230" i="5" s="1"/>
  <c r="CS174" i="5"/>
  <c r="CS189" i="5" s="1"/>
  <c r="CS170" i="5"/>
  <c r="CS223" i="5" s="1"/>
  <c r="CS225" i="5"/>
  <c r="CS229" i="5"/>
  <c r="CT1" i="4" s="1"/>
  <c r="CS191" i="5"/>
  <c r="CU181" i="5"/>
  <c r="CU182" i="5" s="1"/>
  <c r="CU184" i="5" s="1"/>
  <c r="CV169" i="5"/>
  <c r="CV2" i="4"/>
  <c r="CT238" i="5"/>
  <c r="CU278" i="5"/>
  <c r="CS16" i="7"/>
  <c r="CT191" i="5" l="1"/>
  <c r="CT211" i="5"/>
  <c r="CT230" i="5" s="1"/>
  <c r="CT174" i="5"/>
  <c r="CT189" i="5" s="1"/>
  <c r="CT16" i="7"/>
  <c r="CT170" i="5"/>
  <c r="CT223" i="5" s="1"/>
  <c r="CV181" i="5"/>
  <c r="CV182" i="5" s="1"/>
  <c r="CV184" i="5" s="1"/>
  <c r="CW169" i="5"/>
  <c r="CW2" i="4"/>
  <c r="CT229" i="5"/>
  <c r="CU1" i="4" s="1"/>
  <c r="CT225" i="5"/>
  <c r="CU185" i="5"/>
  <c r="CU186" i="5" s="1"/>
  <c r="CU238" i="5"/>
  <c r="CV15" i="7"/>
  <c r="CU210" i="5"/>
  <c r="CU172" i="5"/>
  <c r="CU176" i="5"/>
  <c r="CU173" i="5"/>
  <c r="CV171" i="5"/>
  <c r="CU191" i="5" l="1"/>
  <c r="CW15" i="7"/>
  <c r="CV210" i="5"/>
  <c r="CV172" i="5"/>
  <c r="CV176" i="5"/>
  <c r="CV173" i="5"/>
  <c r="CW171" i="5"/>
  <c r="CU211" i="5"/>
  <c r="CU230" i="5" s="1"/>
  <c r="CU174" i="5"/>
  <c r="CU170" i="5"/>
  <c r="CU223" i="5" s="1"/>
  <c r="CU229" i="5"/>
  <c r="CV1" i="4" s="1"/>
  <c r="CU225" i="5"/>
  <c r="CW181" i="5"/>
  <c r="CW182" i="5" s="1"/>
  <c r="CW184" i="5" s="1"/>
  <c r="CX169" i="5"/>
  <c r="CX2" i="4"/>
  <c r="CU16" i="7"/>
  <c r="CU189" i="5"/>
  <c r="CV185" i="5"/>
  <c r="CV186" i="5" s="1"/>
  <c r="CV170" i="5" l="1"/>
  <c r="CV223" i="5" s="1"/>
  <c r="CV229" i="5"/>
  <c r="CW1" i="4" s="1"/>
  <c r="CV225" i="5"/>
  <c r="CW185" i="5"/>
  <c r="CW186" i="5" s="1"/>
  <c r="CV16" i="7"/>
  <c r="CT205" i="5"/>
  <c r="CT264" i="5" s="1"/>
  <c r="CV191" i="5"/>
  <c r="CX15" i="7"/>
  <c r="CW210" i="5"/>
  <c r="CW172" i="5"/>
  <c r="CW176" i="5"/>
  <c r="CW173" i="5"/>
  <c r="CX171" i="5"/>
  <c r="CX181" i="5"/>
  <c r="CX182" i="5" s="1"/>
  <c r="CX184" i="5" s="1"/>
  <c r="CY169" i="5"/>
  <c r="CY2" i="4"/>
  <c r="CV211" i="5"/>
  <c r="CV230" i="5" s="1"/>
  <c r="CV174" i="5"/>
  <c r="CX185" i="5" l="1"/>
  <c r="CX186" i="5" s="1"/>
  <c r="CW16" i="7"/>
  <c r="CW191" i="5"/>
  <c r="CY15" i="7"/>
  <c r="CX210" i="5"/>
  <c r="CX176" i="5"/>
  <c r="CX173" i="5"/>
  <c r="CX172" i="5"/>
  <c r="CY171" i="5"/>
  <c r="CW211" i="5"/>
  <c r="CW230" i="5" s="1"/>
  <c r="CW174" i="5"/>
  <c r="CW189" i="5" s="1"/>
  <c r="CV189" i="5"/>
  <c r="CW170" i="5"/>
  <c r="CW223" i="5" s="1"/>
  <c r="CY181" i="5"/>
  <c r="CY182" i="5" s="1"/>
  <c r="CY184" i="5" s="1"/>
  <c r="CZ169" i="5"/>
  <c r="CZ2" i="4"/>
  <c r="CW229" i="5"/>
  <c r="CX1" i="4" s="1"/>
  <c r="CW225" i="5"/>
  <c r="CZ15" i="7" l="1"/>
  <c r="CY210" i="5"/>
  <c r="CY176" i="5"/>
  <c r="CY173" i="5"/>
  <c r="CY172" i="5"/>
  <c r="CZ171" i="5"/>
  <c r="CX170" i="5"/>
  <c r="CX223" i="5" s="1"/>
  <c r="CX225" i="5"/>
  <c r="CX229" i="5"/>
  <c r="CY1" i="4" s="1"/>
  <c r="CZ181" i="5"/>
  <c r="CZ182" i="5" s="1"/>
  <c r="CZ184" i="5" s="1"/>
  <c r="DA169" i="5"/>
  <c r="DA2" i="4"/>
  <c r="CX16" i="7"/>
  <c r="CV205" i="5"/>
  <c r="CV264" i="5" s="1"/>
  <c r="CX191" i="5"/>
  <c r="CX211" i="5"/>
  <c r="CX230" i="5" s="1"/>
  <c r="CX174" i="5"/>
  <c r="CY185" i="5"/>
  <c r="CY186" i="5" s="1"/>
  <c r="CY16" i="7" l="1"/>
  <c r="CY170" i="5"/>
  <c r="CY223" i="5" s="1"/>
  <c r="CY211" i="5"/>
  <c r="CY230" i="5" s="1"/>
  <c r="CY174" i="5"/>
  <c r="CY191" i="5"/>
  <c r="CX189" i="5"/>
  <c r="CY229" i="5"/>
  <c r="CZ1" i="4" s="1"/>
  <c r="CY225" i="5"/>
  <c r="DA181" i="5"/>
  <c r="DA182" i="5" s="1"/>
  <c r="DA184" i="5" s="1"/>
  <c r="DB2" i="4"/>
  <c r="DB169" i="5"/>
  <c r="CZ185" i="5"/>
  <c r="CZ186" i="5" s="1"/>
  <c r="DA15" i="7"/>
  <c r="CZ210" i="5"/>
  <c r="CZ176" i="5"/>
  <c r="CZ173" i="5"/>
  <c r="CZ172" i="5"/>
  <c r="DA171" i="5"/>
  <c r="CY189" i="5" l="1"/>
  <c r="CZ191" i="5"/>
  <c r="CZ170" i="5"/>
  <c r="CZ223" i="5" s="1"/>
  <c r="CZ229" i="5"/>
  <c r="DA1" i="4" s="1"/>
  <c r="CZ225" i="5"/>
  <c r="DB181" i="5"/>
  <c r="DB182" i="5" s="1"/>
  <c r="DB184" i="5" s="1"/>
  <c r="DC169" i="5"/>
  <c r="DC2" i="4"/>
  <c r="CZ16" i="7"/>
  <c r="DB15" i="7"/>
  <c r="DA210" i="5"/>
  <c r="DA172" i="5"/>
  <c r="DA176" i="5"/>
  <c r="DA173" i="5"/>
  <c r="DB171" i="5"/>
  <c r="CZ211" i="5"/>
  <c r="CZ230" i="5" s="1"/>
  <c r="CZ174" i="5"/>
  <c r="DA185" i="5"/>
  <c r="DA186" i="5" s="1"/>
  <c r="DA191" i="5" l="1"/>
  <c r="DA211" i="5"/>
  <c r="DA230" i="5" s="1"/>
  <c r="DA174" i="5"/>
  <c r="DA16" i="7"/>
  <c r="DB185" i="5"/>
  <c r="DB186" i="5" s="1"/>
  <c r="DA170" i="5"/>
  <c r="DA223" i="5" s="1"/>
  <c r="DC181" i="5"/>
  <c r="DC182" i="5" s="1"/>
  <c r="DC184" i="5" s="1"/>
  <c r="DD169" i="5"/>
  <c r="DD2" i="4"/>
  <c r="DA225" i="5"/>
  <c r="DA229" i="5"/>
  <c r="DB1" i="4" s="1"/>
  <c r="CZ189" i="5"/>
  <c r="DC15" i="7"/>
  <c r="DB210" i="5"/>
  <c r="DB172" i="5"/>
  <c r="DB176" i="5"/>
  <c r="DB173" i="5"/>
  <c r="DC171" i="5"/>
  <c r="DB191" i="5" l="1"/>
  <c r="DB170" i="5"/>
  <c r="DB223" i="5" s="1"/>
  <c r="DB229" i="5"/>
  <c r="DC1" i="4" s="1"/>
  <c r="DB225" i="5"/>
  <c r="DD181" i="5"/>
  <c r="DD182" i="5" s="1"/>
  <c r="DD184" i="5" s="1"/>
  <c r="DE169" i="5"/>
  <c r="DE2" i="4"/>
  <c r="DB16" i="7"/>
  <c r="DC185" i="5"/>
  <c r="DC186" i="5" s="1"/>
  <c r="DB211" i="5"/>
  <c r="DB230" i="5" s="1"/>
  <c r="DB174" i="5"/>
  <c r="DD15" i="7"/>
  <c r="DC210" i="5"/>
  <c r="DC172" i="5"/>
  <c r="DC176" i="5"/>
  <c r="DC173" i="5"/>
  <c r="DD171" i="5"/>
  <c r="DA189" i="5"/>
  <c r="DC16" i="7" l="1"/>
  <c r="DA205" i="5"/>
  <c r="DA264" i="5" s="1"/>
  <c r="DE15" i="7"/>
  <c r="DD210" i="5"/>
  <c r="DD172" i="5"/>
  <c r="DD176" i="5"/>
  <c r="DD173" i="5"/>
  <c r="DE171" i="5"/>
  <c r="DC229" i="5"/>
  <c r="DD1" i="4" s="1"/>
  <c r="DC225" i="5"/>
  <c r="DB189" i="5"/>
  <c r="DC191" i="5"/>
  <c r="DC211" i="5"/>
  <c r="DC230" i="5" s="1"/>
  <c r="DC174" i="5"/>
  <c r="DC189" i="5" s="1"/>
  <c r="DE181" i="5"/>
  <c r="DE182" i="5" s="1"/>
  <c r="DE184" i="5" s="1"/>
  <c r="DF169" i="5"/>
  <c r="DF2" i="4"/>
  <c r="DC170" i="5"/>
  <c r="DC223" i="5" s="1"/>
  <c r="DD185" i="5"/>
  <c r="DD186" i="5" s="1"/>
  <c r="DD191" i="5" l="1"/>
  <c r="DD211" i="5"/>
  <c r="DD230" i="5" s="1"/>
  <c r="DD174" i="5"/>
  <c r="DD189" i="5" s="1"/>
  <c r="DD229" i="5"/>
  <c r="DE1" i="4" s="1"/>
  <c r="DD225" i="5"/>
  <c r="DD170" i="5"/>
  <c r="DD223" i="5" s="1"/>
  <c r="DD16" i="7"/>
  <c r="DB205" i="5"/>
  <c r="DB264" i="5" s="1"/>
  <c r="DF181" i="5"/>
  <c r="DF182" i="5" s="1"/>
  <c r="DF184" i="5" s="1"/>
  <c r="DG169" i="5"/>
  <c r="DG2" i="4"/>
  <c r="DE185" i="5"/>
  <c r="DE186" i="5" s="1"/>
  <c r="DF15" i="7"/>
  <c r="DE210" i="5"/>
  <c r="DE172" i="5"/>
  <c r="DE176" i="5"/>
  <c r="DE173" i="5"/>
  <c r="DF171" i="5"/>
  <c r="DE191" i="5" l="1"/>
  <c r="DE16" i="7"/>
  <c r="DE170" i="5"/>
  <c r="DE223" i="5" s="1"/>
  <c r="DE211" i="5"/>
  <c r="DE230" i="5" s="1"/>
  <c r="DE174" i="5"/>
  <c r="DE189" i="5" s="1"/>
  <c r="DE229" i="5"/>
  <c r="DF1" i="4" s="1"/>
  <c r="DE225" i="5"/>
  <c r="DG181" i="5"/>
  <c r="DG182" i="5" s="1"/>
  <c r="DG184" i="5" s="1"/>
  <c r="DH169" i="5"/>
  <c r="DH2" i="4"/>
  <c r="DF185" i="5"/>
  <c r="DF186" i="5" s="1"/>
  <c r="DG15" i="7"/>
  <c r="DF210" i="5"/>
  <c r="DF176" i="5"/>
  <c r="DF173" i="5"/>
  <c r="DF172" i="5"/>
  <c r="DG171" i="5"/>
  <c r="DF225" i="5" l="1"/>
  <c r="DF229" i="5"/>
  <c r="DG1" i="4" s="1"/>
  <c r="DG185" i="5"/>
  <c r="DG186" i="5" s="1"/>
  <c r="DH15" i="7"/>
  <c r="DG210" i="5"/>
  <c r="DG176" i="5"/>
  <c r="DG173" i="5"/>
  <c r="DG172" i="5"/>
  <c r="DH171" i="5"/>
  <c r="DF170" i="5"/>
  <c r="DF223" i="5" s="1"/>
  <c r="DF191" i="5"/>
  <c r="DF16" i="7"/>
  <c r="DF211" i="5"/>
  <c r="DF230" i="5" s="1"/>
  <c r="DF174" i="5"/>
  <c r="DH181" i="5"/>
  <c r="DH182" i="5" s="1"/>
  <c r="DH184" i="5" s="1"/>
  <c r="DI169" i="5"/>
  <c r="DI2" i="4"/>
  <c r="DF189" i="5" l="1"/>
  <c r="DG191" i="5"/>
  <c r="DI181" i="5"/>
  <c r="DI182" i="5" s="1"/>
  <c r="DI184" i="5" s="1"/>
  <c r="DJ2" i="4"/>
  <c r="DJ169" i="5"/>
  <c r="DH185" i="5"/>
  <c r="DH186" i="5" s="1"/>
  <c r="DG211" i="5"/>
  <c r="DG230" i="5" s="1"/>
  <c r="DG174" i="5"/>
  <c r="DG189" i="5" s="1"/>
  <c r="DG229" i="5"/>
  <c r="DH1" i="4" s="1"/>
  <c r="DG225" i="5"/>
  <c r="DG16" i="7"/>
  <c r="DI15" i="7"/>
  <c r="DH210" i="5"/>
  <c r="DH176" i="5"/>
  <c r="DH173" i="5"/>
  <c r="DH172" i="5"/>
  <c r="DI171" i="5"/>
  <c r="DG170" i="5"/>
  <c r="DG223" i="5" s="1"/>
  <c r="DH191" i="5" l="1"/>
  <c r="DI185" i="5"/>
  <c r="DI186" i="5" s="1"/>
  <c r="DH170" i="5"/>
  <c r="DH223" i="5" s="1"/>
  <c r="DH211" i="5"/>
  <c r="DH230" i="5" s="1"/>
  <c r="DH174" i="5"/>
  <c r="DH229" i="5"/>
  <c r="DI1" i="4" s="1"/>
  <c r="DH225" i="5"/>
  <c r="DJ15" i="7"/>
  <c r="DI210" i="5"/>
  <c r="DI172" i="5"/>
  <c r="DI176" i="5"/>
  <c r="DI173" i="5"/>
  <c r="DJ171" i="5"/>
  <c r="DH16" i="7"/>
  <c r="DF205" i="5"/>
  <c r="DF264" i="5" s="1"/>
  <c r="DJ181" i="5"/>
  <c r="DJ182" i="5" s="1"/>
  <c r="DJ184" i="5" s="1"/>
  <c r="DK169" i="5"/>
  <c r="DK2" i="4"/>
  <c r="DK181" i="5" l="1"/>
  <c r="DK182" i="5" s="1"/>
  <c r="DK184" i="5" s="1"/>
  <c r="DL169" i="5"/>
  <c r="DL2" i="4"/>
  <c r="DI225" i="5"/>
  <c r="DI229" i="5"/>
  <c r="DJ1" i="4" s="1"/>
  <c r="DI16" i="7"/>
  <c r="DJ185" i="5"/>
  <c r="DJ186" i="5" s="1"/>
  <c r="DI170" i="5"/>
  <c r="DI223" i="5" s="1"/>
  <c r="DH189" i="5"/>
  <c r="DK15" i="7"/>
  <c r="DJ210" i="5"/>
  <c r="DJ172" i="5"/>
  <c r="DJ176" i="5"/>
  <c r="DJ173" i="5"/>
  <c r="DK171" i="5"/>
  <c r="DI211" i="5"/>
  <c r="DI230" i="5" s="1"/>
  <c r="DI174" i="5"/>
  <c r="DI191" i="5"/>
  <c r="DJ191" i="5" l="1"/>
  <c r="DJ16" i="7"/>
  <c r="DH205" i="5"/>
  <c r="DH264" i="5" s="1"/>
  <c r="DL15" i="7"/>
  <c r="DK210" i="5"/>
  <c r="DK172" i="5"/>
  <c r="DK176" i="5"/>
  <c r="DK173" i="5"/>
  <c r="DL171" i="5"/>
  <c r="DJ211" i="5"/>
  <c r="DJ230" i="5" s="1"/>
  <c r="DJ174" i="5"/>
  <c r="DL181" i="5"/>
  <c r="DL182" i="5" s="1"/>
  <c r="DL184" i="5" s="1"/>
  <c r="DM169" i="5"/>
  <c r="DM2" i="4"/>
  <c r="DI189" i="5"/>
  <c r="DK185" i="5"/>
  <c r="DK186" i="5" s="1"/>
  <c r="DJ229" i="5"/>
  <c r="DK1" i="4" s="1"/>
  <c r="DJ225" i="5"/>
  <c r="DJ170" i="5"/>
  <c r="DJ223" i="5" s="1"/>
  <c r="DJ189" i="5" l="1"/>
  <c r="DK211" i="5"/>
  <c r="DK230" i="5" s="1"/>
  <c r="DK174" i="5"/>
  <c r="DK189" i="5" s="1"/>
  <c r="DK16" i="7"/>
  <c r="DK170" i="5"/>
  <c r="DK223" i="5" s="1"/>
  <c r="DK191" i="5"/>
  <c r="DM181" i="5"/>
  <c r="DM182" i="5" s="1"/>
  <c r="DM184" i="5" s="1"/>
  <c r="DN169" i="5"/>
  <c r="DN2" i="4"/>
  <c r="DM15" i="7"/>
  <c r="DL210" i="5"/>
  <c r="DL172" i="5"/>
  <c r="DL176" i="5"/>
  <c r="DL173" i="5"/>
  <c r="DM171" i="5"/>
  <c r="DK229" i="5"/>
  <c r="DL1" i="4" s="1"/>
  <c r="DK225" i="5"/>
  <c r="DL185" i="5"/>
  <c r="DL186" i="5" s="1"/>
  <c r="DL191" i="5" l="1"/>
  <c r="DL229" i="5"/>
  <c r="DM1" i="4" s="1"/>
  <c r="DL225" i="5"/>
  <c r="DN181" i="5"/>
  <c r="DN182" i="5" s="1"/>
  <c r="DN184" i="5" s="1"/>
  <c r="DO169" i="5"/>
  <c r="DO2" i="4"/>
  <c r="DN15" i="7"/>
  <c r="DM210" i="5"/>
  <c r="DM172" i="5"/>
  <c r="DM176" i="5"/>
  <c r="DM173" i="5"/>
  <c r="DN171" i="5"/>
  <c r="DM185" i="5"/>
  <c r="DM186" i="5" s="1"/>
  <c r="DL16" i="7"/>
  <c r="DL211" i="5"/>
  <c r="DL230" i="5" s="1"/>
  <c r="DL174" i="5"/>
  <c r="DL170" i="5"/>
  <c r="DL223" i="5" s="1"/>
  <c r="DM191" i="5" l="1"/>
  <c r="DM16" i="7"/>
  <c r="DM170" i="5"/>
  <c r="DM223" i="5" s="1"/>
  <c r="DM211" i="5"/>
  <c r="DM230" i="5" s="1"/>
  <c r="DM174" i="5"/>
  <c r="DM229" i="5"/>
  <c r="DN1" i="4" s="1"/>
  <c r="DM225" i="5"/>
  <c r="DL189" i="5"/>
  <c r="DO181" i="5"/>
  <c r="DO182" i="5" s="1"/>
  <c r="DO184" i="5" s="1"/>
  <c r="DP169" i="5"/>
  <c r="DP2" i="4"/>
  <c r="DO15" i="7"/>
  <c r="DN210" i="5"/>
  <c r="DN176" i="5"/>
  <c r="DN173" i="5"/>
  <c r="DN172" i="5"/>
  <c r="DO171" i="5"/>
  <c r="DN185" i="5"/>
  <c r="DN186" i="5" s="1"/>
  <c r="DN16" i="7" l="1"/>
  <c r="DM189" i="5"/>
  <c r="DO185" i="5"/>
  <c r="DO186" i="5" s="1"/>
  <c r="DP15" i="7"/>
  <c r="DO210" i="5"/>
  <c r="DO176" i="5"/>
  <c r="DO173" i="5"/>
  <c r="DO172" i="5"/>
  <c r="DP171" i="5"/>
  <c r="DN191" i="5"/>
  <c r="DP181" i="5"/>
  <c r="DP182" i="5" s="1"/>
  <c r="DP184" i="5" s="1"/>
  <c r="DQ169" i="5"/>
  <c r="DQ2" i="4"/>
  <c r="DN170" i="5"/>
  <c r="DN223" i="5" s="1"/>
  <c r="DN211" i="5"/>
  <c r="DN230" i="5" s="1"/>
  <c r="DN174" i="5"/>
  <c r="DN225" i="5"/>
  <c r="DN229" i="5"/>
  <c r="DO1" i="4" s="1"/>
  <c r="DO191" i="5" l="1"/>
  <c r="DO16" i="7"/>
  <c r="DM205" i="5"/>
  <c r="DM264" i="5" s="1"/>
  <c r="DO170" i="5"/>
  <c r="DO223" i="5" s="1"/>
  <c r="DQ181" i="5"/>
  <c r="DQ182" i="5" s="1"/>
  <c r="DQ184" i="5" s="1"/>
  <c r="DR169" i="5"/>
  <c r="DR2" i="4"/>
  <c r="DO211" i="5"/>
  <c r="DO230" i="5" s="1"/>
  <c r="DO174" i="5"/>
  <c r="DO229" i="5"/>
  <c r="DP1" i="4" s="1"/>
  <c r="DO225" i="5"/>
  <c r="DP185" i="5"/>
  <c r="DP186" i="5" s="1"/>
  <c r="DN189" i="5"/>
  <c r="DQ15" i="7"/>
  <c r="DP210" i="5"/>
  <c r="DP176" i="5"/>
  <c r="DP173" i="5"/>
  <c r="DP172" i="5"/>
  <c r="DQ171" i="5"/>
  <c r="DP191" i="5" l="1"/>
  <c r="DP16" i="7"/>
  <c r="DN205" i="5"/>
  <c r="DN264" i="5" s="1"/>
  <c r="DO189" i="5"/>
  <c r="DR15" i="7"/>
  <c r="DQ210" i="5"/>
  <c r="DQ172" i="5"/>
  <c r="DQ176" i="5"/>
  <c r="DQ173" i="5"/>
  <c r="DR171" i="5"/>
  <c r="DP170" i="5"/>
  <c r="DP223" i="5" s="1"/>
  <c r="DP211" i="5"/>
  <c r="DP230" i="5" s="1"/>
  <c r="DP174" i="5"/>
  <c r="DP189" i="5" s="1"/>
  <c r="DR181" i="5"/>
  <c r="DR182" i="5" s="1"/>
  <c r="DR184" i="5" s="1"/>
  <c r="DS169" i="5"/>
  <c r="DS2" i="4"/>
  <c r="DQ185" i="5"/>
  <c r="DQ186" i="5" s="1"/>
  <c r="DP229" i="5"/>
  <c r="DQ1" i="4" s="1"/>
  <c r="DP225" i="5"/>
  <c r="DQ191" i="5" l="1"/>
  <c r="DS15" i="7"/>
  <c r="DR210" i="5"/>
  <c r="DR172" i="5"/>
  <c r="DR176" i="5"/>
  <c r="DR173" i="5"/>
  <c r="DS171" i="5"/>
  <c r="DQ16" i="7"/>
  <c r="DQ211" i="5"/>
  <c r="DQ230" i="5" s="1"/>
  <c r="DQ174" i="5"/>
  <c r="DQ170" i="5"/>
  <c r="DQ223" i="5" s="1"/>
  <c r="DS181" i="5"/>
  <c r="DS182" i="5" s="1"/>
  <c r="DS184" i="5" s="1"/>
  <c r="DT169" i="5"/>
  <c r="DT2" i="4"/>
  <c r="DQ225" i="5"/>
  <c r="DQ229" i="5"/>
  <c r="DR1" i="4" s="1"/>
  <c r="DR185" i="5"/>
  <c r="DR186" i="5" s="1"/>
  <c r="DR191" i="5" l="1"/>
  <c r="DS185" i="5"/>
  <c r="DS186" i="5" s="1"/>
  <c r="DR170" i="5"/>
  <c r="DR223" i="5" s="1"/>
  <c r="DR229" i="5"/>
  <c r="DS1" i="4" s="1"/>
  <c r="DR225" i="5"/>
  <c r="DR211" i="5"/>
  <c r="DR230" i="5" s="1"/>
  <c r="DR174" i="5"/>
  <c r="DR16" i="7"/>
  <c r="DT181" i="5"/>
  <c r="DT182" i="5" s="1"/>
  <c r="DT184" i="5" s="1"/>
  <c r="DU169" i="5"/>
  <c r="DU2" i="4"/>
  <c r="DQ189" i="5"/>
  <c r="DT15" i="7"/>
  <c r="DS210" i="5"/>
  <c r="DS172" i="5"/>
  <c r="DS176" i="5"/>
  <c r="DS173" i="5"/>
  <c r="DT171" i="5"/>
  <c r="DR189" i="5" l="1"/>
  <c r="DS191" i="5"/>
  <c r="DU15" i="7"/>
  <c r="DT210" i="5"/>
  <c r="DT172" i="5"/>
  <c r="DT176" i="5"/>
  <c r="DT173" i="5"/>
  <c r="DU171" i="5"/>
  <c r="DS211" i="5"/>
  <c r="DS230" i="5" s="1"/>
  <c r="DS174" i="5"/>
  <c r="DS16" i="7"/>
  <c r="DT185" i="5"/>
  <c r="DT186" i="5" s="1"/>
  <c r="DS170" i="5"/>
  <c r="DS223" i="5" s="1"/>
  <c r="DS229" i="5"/>
  <c r="DT1" i="4" s="1"/>
  <c r="DS225" i="5"/>
  <c r="DU181" i="5"/>
  <c r="DU182" i="5" s="1"/>
  <c r="DU184" i="5" s="1"/>
  <c r="DV169" i="5"/>
  <c r="DV2" i="4"/>
  <c r="DT191" i="5" l="1"/>
  <c r="DT16" i="7"/>
  <c r="DR205" i="5"/>
  <c r="DR264" i="5" s="1"/>
  <c r="DT170" i="5"/>
  <c r="DT223" i="5" s="1"/>
  <c r="DT229" i="5"/>
  <c r="DU1" i="4" s="1"/>
  <c r="DT225" i="5"/>
  <c r="DV181" i="5"/>
  <c r="DV182" i="5" s="1"/>
  <c r="DV184" i="5" s="1"/>
  <c r="DW169" i="5"/>
  <c r="DW2" i="4"/>
  <c r="DU185" i="5"/>
  <c r="DU186" i="5" s="1"/>
  <c r="DS189" i="5"/>
  <c r="DV15" i="7"/>
  <c r="DU210" i="5"/>
  <c r="DU172" i="5"/>
  <c r="DU176" i="5"/>
  <c r="DU173" i="5"/>
  <c r="DV171" i="5"/>
  <c r="DT211" i="5"/>
  <c r="DT230" i="5" s="1"/>
  <c r="DT174" i="5"/>
  <c r="DT189" i="5" s="1"/>
  <c r="DU191" i="5" l="1"/>
  <c r="DW15" i="7"/>
  <c r="DV210" i="5"/>
  <c r="DV176" i="5"/>
  <c r="DV173" i="5"/>
  <c r="DV172" i="5"/>
  <c r="DW171" i="5"/>
  <c r="K35" i="3"/>
  <c r="DU170" i="5"/>
  <c r="DU223" i="5" s="1"/>
  <c r="DW181" i="5"/>
  <c r="DW182" i="5" s="1"/>
  <c r="DW184" i="5" s="1"/>
  <c r="DX169" i="5"/>
  <c r="DX2" i="4"/>
  <c r="DU211" i="5"/>
  <c r="DU230" i="5" s="1"/>
  <c r="DU174" i="5"/>
  <c r="DV185" i="5"/>
  <c r="DV186" i="5" s="1"/>
  <c r="DU229" i="5"/>
  <c r="DV1" i="4" s="1"/>
  <c r="DU225" i="5"/>
  <c r="DU16" i="7"/>
  <c r="DV191" i="5" l="1"/>
  <c r="DV225" i="5"/>
  <c r="DV229" i="5"/>
  <c r="DW1" i="4" s="1"/>
  <c r="DX181" i="5"/>
  <c r="DX182" i="5" s="1"/>
  <c r="DX184" i="5" s="1"/>
  <c r="DY169" i="5"/>
  <c r="DY2" i="4"/>
  <c r="DW185" i="5"/>
  <c r="DW186" i="5" s="1"/>
  <c r="DW210" i="5"/>
  <c r="DW176" i="5"/>
  <c r="DW173" i="5"/>
  <c r="DW172" i="5"/>
  <c r="DX171" i="5"/>
  <c r="DV170" i="5"/>
  <c r="DV223" i="5" s="1"/>
  <c r="DV16" i="7"/>
  <c r="DT205" i="5"/>
  <c r="DT264" i="5" s="1"/>
  <c r="DU189" i="5"/>
  <c r="DV211" i="5"/>
  <c r="DV230" i="5" s="1"/>
  <c r="DV174" i="5"/>
  <c r="DW191" i="5" l="1"/>
  <c r="DX210" i="5"/>
  <c r="DX176" i="5"/>
  <c r="DX173" i="5"/>
  <c r="DX172" i="5"/>
  <c r="DY171" i="5"/>
  <c r="DW170" i="5"/>
  <c r="DW223" i="5" s="1"/>
  <c r="DW229" i="5"/>
  <c r="DX1" i="4" s="1"/>
  <c r="DW225" i="5"/>
  <c r="DY181" i="5"/>
  <c r="DY182" i="5" s="1"/>
  <c r="DY184" i="5" s="1"/>
  <c r="DZ2" i="4"/>
  <c r="DZ169" i="5"/>
  <c r="DX185" i="5"/>
  <c r="DX186" i="5" s="1"/>
  <c r="DW211" i="5"/>
  <c r="DW230" i="5" s="1"/>
  <c r="DW174" i="5"/>
  <c r="DW16" i="7"/>
  <c r="DV189" i="5"/>
  <c r="DW189" i="5" l="1"/>
  <c r="DX191" i="5"/>
  <c r="DY210" i="5"/>
  <c r="DY172" i="5"/>
  <c r="DY176" i="5"/>
  <c r="DY173" i="5"/>
  <c r="DZ171" i="5"/>
  <c r="DZ181" i="5"/>
  <c r="DZ182" i="5" s="1"/>
  <c r="DZ184" i="5" s="1"/>
  <c r="EA169" i="5"/>
  <c r="EA2" i="4"/>
  <c r="DX211" i="5"/>
  <c r="DX230" i="5" s="1"/>
  <c r="DX174" i="5"/>
  <c r="DX170" i="5"/>
  <c r="DX223" i="5" s="1"/>
  <c r="DY185" i="5"/>
  <c r="DY186" i="5" s="1"/>
  <c r="DX229" i="5"/>
  <c r="DY1" i="4" s="1"/>
  <c r="DX225" i="5"/>
  <c r="DX189" i="5" l="1"/>
  <c r="DY191" i="5"/>
  <c r="DY225" i="5"/>
  <c r="DY229" i="5"/>
  <c r="DZ1" i="4" s="1"/>
  <c r="EA181" i="5"/>
  <c r="EA182" i="5" s="1"/>
  <c r="EA184" i="5" s="1"/>
  <c r="EB169" i="5"/>
  <c r="EB2" i="4"/>
  <c r="DZ185" i="5"/>
  <c r="DZ186" i="5" s="1"/>
  <c r="DZ210" i="5"/>
  <c r="DZ172" i="5"/>
  <c r="DZ176" i="5"/>
  <c r="DZ173" i="5"/>
  <c r="EA171" i="5"/>
  <c r="DY211" i="5"/>
  <c r="DY230" i="5" s="1"/>
  <c r="DY174" i="5"/>
  <c r="DY189" i="5" s="1"/>
  <c r="DY170" i="5"/>
  <c r="DY223" i="5" s="1"/>
  <c r="DZ191" i="5" l="1"/>
  <c r="EA210" i="5"/>
  <c r="EA172" i="5"/>
  <c r="EA176" i="5"/>
  <c r="EA173" i="5"/>
  <c r="EB171" i="5"/>
  <c r="EB181" i="5"/>
  <c r="EB182" i="5" s="1"/>
  <c r="EB184" i="5" s="1"/>
  <c r="EC169" i="5"/>
  <c r="EC2" i="4"/>
  <c r="DZ211" i="5"/>
  <c r="DZ230" i="5" s="1"/>
  <c r="DZ174" i="5"/>
  <c r="DY205" i="5" s="1"/>
  <c r="DY264" i="5" s="1"/>
  <c r="EA185" i="5"/>
  <c r="EA186" i="5" s="1"/>
  <c r="DZ170" i="5"/>
  <c r="DZ223" i="5" s="1"/>
  <c r="DZ229" i="5"/>
  <c r="EA1" i="4" s="1"/>
  <c r="DZ225" i="5"/>
  <c r="DZ189" i="5" l="1"/>
  <c r="EB210" i="5"/>
  <c r="EB172" i="5"/>
  <c r="EB176" i="5"/>
  <c r="EB173" i="5"/>
  <c r="EC171" i="5"/>
  <c r="EA211" i="5"/>
  <c r="EA230" i="5" s="1"/>
  <c r="EA174" i="5"/>
  <c r="DZ205" i="5" s="1"/>
  <c r="DZ264" i="5" s="1"/>
  <c r="EA170" i="5"/>
  <c r="EA223" i="5" s="1"/>
  <c r="EA191" i="5"/>
  <c r="EA229" i="5"/>
  <c r="EB1" i="4" s="1"/>
  <c r="EA225" i="5"/>
  <c r="EC181" i="5"/>
  <c r="EC182" i="5" s="1"/>
  <c r="EC184" i="5" s="1"/>
  <c r="ED169" i="5"/>
  <c r="ED2" i="4"/>
  <c r="EB185" i="5"/>
  <c r="EB186" i="5" s="1"/>
  <c r="EA189" i="5" l="1"/>
  <c r="EB191" i="5"/>
  <c r="EC210" i="5"/>
  <c r="EC172" i="5"/>
  <c r="EC176" i="5"/>
  <c r="EC173" i="5"/>
  <c r="ED171" i="5"/>
  <c r="EB211" i="5"/>
  <c r="EB230" i="5" s="1"/>
  <c r="EB174" i="5"/>
  <c r="EB170" i="5"/>
  <c r="EB223" i="5" s="1"/>
  <c r="EB229" i="5"/>
  <c r="EC1" i="4" s="1"/>
  <c r="EB225" i="5"/>
  <c r="ED181" i="5"/>
  <c r="ED182" i="5" s="1"/>
  <c r="ED184" i="5" s="1"/>
  <c r="EE169" i="5"/>
  <c r="EE2" i="4"/>
  <c r="EC185" i="5"/>
  <c r="EC186" i="5" s="1"/>
  <c r="EC170" i="5" l="1"/>
  <c r="EC223" i="5" s="1"/>
  <c r="EC229" i="5"/>
  <c r="ED1" i="4" s="1"/>
  <c r="EC225" i="5"/>
  <c r="ED185" i="5"/>
  <c r="ED186" i="5" s="1"/>
  <c r="EC191" i="5"/>
  <c r="EC211" i="5"/>
  <c r="EC230" i="5" s="1"/>
  <c r="EC174" i="5"/>
  <c r="EE181" i="5"/>
  <c r="EE182" i="5" s="1"/>
  <c r="EE184" i="5" s="1"/>
  <c r="EF169" i="5"/>
  <c r="EF2" i="4"/>
  <c r="EB189" i="5"/>
  <c r="ED210" i="5"/>
  <c r="ED176" i="5"/>
  <c r="ED173" i="5"/>
  <c r="ED172" i="5"/>
  <c r="EE171" i="5"/>
  <c r="ED211" i="5" l="1"/>
  <c r="ED230" i="5" s="1"/>
  <c r="ED174" i="5"/>
  <c r="ED191" i="5"/>
  <c r="EE210" i="5"/>
  <c r="EE176" i="5"/>
  <c r="EE173" i="5"/>
  <c r="EE172" i="5"/>
  <c r="EF171" i="5"/>
  <c r="EF181" i="5"/>
  <c r="EF182" i="5" s="1"/>
  <c r="EF184" i="5" s="1"/>
  <c r="EG169" i="5"/>
  <c r="EG2" i="4"/>
  <c r="ED225" i="5"/>
  <c r="ED229" i="5"/>
  <c r="EE1" i="4" s="1"/>
  <c r="ED170" i="5"/>
  <c r="ED223" i="5" s="1"/>
  <c r="EE185" i="5"/>
  <c r="EE186" i="5" s="1"/>
  <c r="EC189" i="5"/>
  <c r="EE211" i="5" l="1"/>
  <c r="EE230" i="5" s="1"/>
  <c r="EE174" i="5"/>
  <c r="ED205" i="5" s="1"/>
  <c r="ED264" i="5" s="1"/>
  <c r="EE191" i="5"/>
  <c r="EG181" i="5"/>
  <c r="EG182" i="5" s="1"/>
  <c r="EG184" i="5" s="1"/>
  <c r="EH2" i="4"/>
  <c r="EH169" i="5"/>
  <c r="EF185" i="5"/>
  <c r="EF186" i="5" s="1"/>
  <c r="EE229" i="5"/>
  <c r="EF1" i="4" s="1"/>
  <c r="EE225" i="5"/>
  <c r="EF210" i="5"/>
  <c r="EF176" i="5"/>
  <c r="EF173" i="5"/>
  <c r="EF172" i="5"/>
  <c r="EG171" i="5"/>
  <c r="EE170" i="5"/>
  <c r="EE223" i="5" s="1"/>
  <c r="ED189" i="5"/>
  <c r="EE189" i="5" l="1"/>
  <c r="EF170" i="5"/>
  <c r="EF223" i="5" s="1"/>
  <c r="EG210" i="5"/>
  <c r="EG172" i="5"/>
  <c r="EG176" i="5"/>
  <c r="EG173" i="5"/>
  <c r="EH171" i="5"/>
  <c r="EH181" i="5"/>
  <c r="EH182" i="5" s="1"/>
  <c r="EH184" i="5" s="1"/>
  <c r="EI169" i="5"/>
  <c r="EI2" i="4"/>
  <c r="EF211" i="5"/>
  <c r="EF230" i="5" s="1"/>
  <c r="EF174" i="5"/>
  <c r="EG185" i="5"/>
  <c r="EG186" i="5" s="1"/>
  <c r="EF229" i="5"/>
  <c r="EG1" i="4" s="1"/>
  <c r="EF225" i="5"/>
  <c r="EF191" i="5"/>
  <c r="EF189" i="5" l="1"/>
  <c r="EI181" i="5"/>
  <c r="EI182" i="5" s="1"/>
  <c r="EI184" i="5" s="1"/>
  <c r="EJ169" i="5"/>
  <c r="EJ2" i="4"/>
  <c r="EH185" i="5"/>
  <c r="EH186" i="5" s="1"/>
  <c r="EH210" i="5"/>
  <c r="EH172" i="5"/>
  <c r="EH176" i="5"/>
  <c r="EH173" i="5"/>
  <c r="EI171" i="5"/>
  <c r="EG211" i="5"/>
  <c r="EG230" i="5" s="1"/>
  <c r="EG174" i="5"/>
  <c r="EF205" i="5" s="1"/>
  <c r="EF264" i="5" s="1"/>
  <c r="EG225" i="5"/>
  <c r="EG229" i="5"/>
  <c r="EH1" i="4" s="1"/>
  <c r="EG191" i="5"/>
  <c r="EG170" i="5"/>
  <c r="EG223" i="5" s="1"/>
  <c r="EG189" i="5" l="1"/>
  <c r="EI210" i="5"/>
  <c r="EI172" i="5"/>
  <c r="EI176" i="5"/>
  <c r="EI173" i="5"/>
  <c r="EJ171" i="5"/>
  <c r="EH191" i="5"/>
  <c r="EH211" i="5"/>
  <c r="EH230" i="5" s="1"/>
  <c r="EH174" i="5"/>
  <c r="EJ181" i="5"/>
  <c r="EJ182" i="5" s="1"/>
  <c r="EJ184" i="5" s="1"/>
  <c r="EK169" i="5"/>
  <c r="EK2" i="4"/>
  <c r="EI185" i="5"/>
  <c r="EI186" i="5" s="1"/>
  <c r="EH170" i="5"/>
  <c r="EH223" i="5" s="1"/>
  <c r="EH229" i="5"/>
  <c r="EI1" i="4" s="1"/>
  <c r="EH225" i="5"/>
  <c r="EJ210" i="5" l="1"/>
  <c r="EJ172" i="5"/>
  <c r="EJ176" i="5"/>
  <c r="EJ173" i="5"/>
  <c r="EK171" i="5"/>
  <c r="EI211" i="5"/>
  <c r="EI230" i="5" s="1"/>
  <c r="EI174" i="5"/>
  <c r="EI189" i="5" s="1"/>
  <c r="EK181" i="5"/>
  <c r="EK182" i="5" s="1"/>
  <c r="EK184" i="5" s="1"/>
  <c r="EL169" i="5"/>
  <c r="EL2" i="4"/>
  <c r="EI170" i="5"/>
  <c r="EI223" i="5" s="1"/>
  <c r="EI229" i="5"/>
  <c r="EJ1" i="4" s="1"/>
  <c r="EI225" i="5"/>
  <c r="EI191" i="5"/>
  <c r="EJ185" i="5"/>
  <c r="EJ186" i="5" s="1"/>
  <c r="EH189" i="5"/>
  <c r="EK185" i="5" l="1"/>
  <c r="EK186" i="5" s="1"/>
  <c r="EJ191" i="5"/>
  <c r="EK210" i="5"/>
  <c r="EK172" i="5"/>
  <c r="EK176" i="5"/>
  <c r="EK173" i="5"/>
  <c r="EL171" i="5"/>
  <c r="EJ211" i="5"/>
  <c r="EJ230" i="5" s="1"/>
  <c r="EJ174" i="5"/>
  <c r="EJ170" i="5"/>
  <c r="EJ223" i="5" s="1"/>
  <c r="EJ229" i="5"/>
  <c r="EK1" i="4" s="1"/>
  <c r="EJ225" i="5"/>
  <c r="EL181" i="5"/>
  <c r="EL182" i="5" s="1"/>
  <c r="EL184" i="5" s="1"/>
  <c r="EM169" i="5"/>
  <c r="EM2" i="4"/>
  <c r="EK191" i="5" l="1"/>
  <c r="EK229" i="5"/>
  <c r="EL1" i="4" s="1"/>
  <c r="EK225" i="5"/>
  <c r="EM181" i="5"/>
  <c r="EM182" i="5" s="1"/>
  <c r="EM184" i="5" s="1"/>
  <c r="EN169" i="5"/>
  <c r="EN2" i="4"/>
  <c r="EL185" i="5"/>
  <c r="EL186" i="5" s="1"/>
  <c r="EJ189" i="5"/>
  <c r="EL210" i="5"/>
  <c r="EL176" i="5"/>
  <c r="EL173" i="5"/>
  <c r="EL172" i="5"/>
  <c r="EM171" i="5"/>
  <c r="EK211" i="5"/>
  <c r="EK230" i="5" s="1"/>
  <c r="EK174" i="5"/>
  <c r="EK189" i="5" s="1"/>
  <c r="EK170" i="5"/>
  <c r="EK223" i="5" s="1"/>
  <c r="EL191" i="5" l="1"/>
  <c r="EN181" i="5"/>
  <c r="EN182" i="5" s="1"/>
  <c r="EN184" i="5" s="1"/>
  <c r="EO169" i="5"/>
  <c r="EO2" i="4"/>
  <c r="EM185" i="5"/>
  <c r="EM186" i="5" s="1"/>
  <c r="EL225" i="5"/>
  <c r="EL229" i="5"/>
  <c r="EM1" i="4" s="1"/>
  <c r="EM210" i="5"/>
  <c r="EM176" i="5"/>
  <c r="EM173" i="5"/>
  <c r="EM172" i="5"/>
  <c r="EN171" i="5"/>
  <c r="EL170" i="5"/>
  <c r="EL223" i="5" s="1"/>
  <c r="EL211" i="5"/>
  <c r="EL230" i="5" s="1"/>
  <c r="EL174" i="5"/>
  <c r="EK205" i="5" s="1"/>
  <c r="EK264" i="5" s="1"/>
  <c r="EM191" i="5" l="1"/>
  <c r="EM211" i="5"/>
  <c r="EM230" i="5" s="1"/>
  <c r="EM174" i="5"/>
  <c r="EL205" i="5" s="1"/>
  <c r="EL264" i="5" s="1"/>
  <c r="EM170" i="5"/>
  <c r="EM223" i="5" s="1"/>
  <c r="EM229" i="5"/>
  <c r="EN1" i="4" s="1"/>
  <c r="EM225" i="5"/>
  <c r="EL189" i="5"/>
  <c r="EO181" i="5"/>
  <c r="EO182" i="5" s="1"/>
  <c r="EO184" i="5" s="1"/>
  <c r="EP169" i="5"/>
  <c r="EP2" i="4"/>
  <c r="EN185" i="5"/>
  <c r="EN186" i="5" s="1"/>
  <c r="EN210" i="5"/>
  <c r="EN176" i="5"/>
  <c r="EN173" i="5"/>
  <c r="EN172" i="5"/>
  <c r="EO171" i="5"/>
  <c r="EM189" i="5" l="1"/>
  <c r="EN191" i="5"/>
  <c r="EN170" i="5"/>
  <c r="EN223" i="5" s="1"/>
  <c r="EO210" i="5"/>
  <c r="EO172" i="5"/>
  <c r="EO176" i="5"/>
  <c r="EO173" i="5"/>
  <c r="EP171" i="5"/>
  <c r="EN211" i="5"/>
  <c r="EN230" i="5" s="1"/>
  <c r="EN174" i="5"/>
  <c r="EN229" i="5"/>
  <c r="EO1" i="4" s="1"/>
  <c r="EN225" i="5"/>
  <c r="EP181" i="5"/>
  <c r="EP182" i="5" s="1"/>
  <c r="EP184" i="5" s="1"/>
  <c r="EQ169" i="5"/>
  <c r="EQ2" i="4"/>
  <c r="EO185" i="5"/>
  <c r="EO186" i="5" s="1"/>
  <c r="EN189" i="5" l="1"/>
  <c r="EO191" i="5"/>
  <c r="EO225" i="5"/>
  <c r="EO229" i="5"/>
  <c r="EP1" i="4" s="1"/>
  <c r="EP185" i="5"/>
  <c r="EP186" i="5" s="1"/>
  <c r="EO170" i="5"/>
  <c r="EO223" i="5" s="1"/>
  <c r="EQ181" i="5"/>
  <c r="EQ182" i="5" s="1"/>
  <c r="EQ184" i="5" s="1"/>
  <c r="ER169" i="5"/>
  <c r="ER2" i="4"/>
  <c r="EP210" i="5"/>
  <c r="EP172" i="5"/>
  <c r="EP176" i="5"/>
  <c r="EP173" i="5"/>
  <c r="EQ171" i="5"/>
  <c r="EO211" i="5"/>
  <c r="EO230" i="5" s="1"/>
  <c r="EO174" i="5"/>
  <c r="EP191" i="5" l="1"/>
  <c r="EP229" i="5"/>
  <c r="EQ1" i="4" s="1"/>
  <c r="EP225" i="5"/>
  <c r="EP170" i="5"/>
  <c r="EP223" i="5" s="1"/>
  <c r="EO189" i="5"/>
  <c r="ER181" i="5"/>
  <c r="ER182" i="5" s="1"/>
  <c r="ER184" i="5" s="1"/>
  <c r="ES169" i="5"/>
  <c r="ES2" i="4"/>
  <c r="EQ210" i="5"/>
  <c r="EQ172" i="5"/>
  <c r="EQ176" i="5"/>
  <c r="EQ173" i="5"/>
  <c r="ER171" i="5"/>
  <c r="EQ185" i="5"/>
  <c r="EQ186" i="5" s="1"/>
  <c r="EP211" i="5"/>
  <c r="EP230" i="5" s="1"/>
  <c r="EP174" i="5"/>
  <c r="EQ191" i="5" l="1"/>
  <c r="ER210" i="5"/>
  <c r="ER172" i="5"/>
  <c r="ER176" i="5"/>
  <c r="ER173" i="5"/>
  <c r="ES171" i="5"/>
  <c r="ER185" i="5"/>
  <c r="ER186" i="5" s="1"/>
  <c r="EQ211" i="5"/>
  <c r="EQ230" i="5" s="1"/>
  <c r="EQ174" i="5"/>
  <c r="EP205" i="5" s="1"/>
  <c r="EP264" i="5" s="1"/>
  <c r="EQ170" i="5"/>
  <c r="EQ223" i="5" s="1"/>
  <c r="EQ229" i="5"/>
  <c r="ER1" i="4" s="1"/>
  <c r="EQ225" i="5"/>
  <c r="EP189" i="5"/>
  <c r="ES181" i="5"/>
  <c r="ES182" i="5" s="1"/>
  <c r="ES184" i="5" s="1"/>
  <c r="ET169" i="5"/>
  <c r="ET2" i="4"/>
  <c r="EQ189" i="5" l="1"/>
  <c r="ES210" i="5"/>
  <c r="ES172" i="5"/>
  <c r="ES176" i="5"/>
  <c r="ES173" i="5"/>
  <c r="ET171" i="5"/>
  <c r="ER170" i="5"/>
  <c r="ER223" i="5" s="1"/>
  <c r="ER191" i="5"/>
  <c r="ER229" i="5"/>
  <c r="ES1" i="4" s="1"/>
  <c r="ER225" i="5"/>
  <c r="ES185" i="5"/>
  <c r="ES186" i="5" s="1"/>
  <c r="ER211" i="5"/>
  <c r="ER230" i="5" s="1"/>
  <c r="ER174" i="5"/>
  <c r="ET181" i="5"/>
  <c r="ET182" i="5" s="1"/>
  <c r="ET184" i="5" s="1"/>
  <c r="EU169" i="5"/>
  <c r="EU2" i="4"/>
  <c r="ES191" i="5" l="1"/>
  <c r="ER189" i="5"/>
  <c r="ET185" i="5"/>
  <c r="ET186" i="5" s="1"/>
  <c r="ET210" i="5"/>
  <c r="ET176" i="5"/>
  <c r="ET173" i="5"/>
  <c r="ET172" i="5"/>
  <c r="EU171" i="5"/>
  <c r="ES211" i="5"/>
  <c r="ES230" i="5" s="1"/>
  <c r="ES174" i="5"/>
  <c r="ER205" i="5" s="1"/>
  <c r="ER264" i="5" s="1"/>
  <c r="ES170" i="5"/>
  <c r="ES223" i="5" s="1"/>
  <c r="EU181" i="5"/>
  <c r="EU182" i="5" s="1"/>
  <c r="EU184" i="5" s="1"/>
  <c r="EV169" i="5"/>
  <c r="EV2" i="4"/>
  <c r="ES229" i="5"/>
  <c r="ET1" i="4" s="1"/>
  <c r="ES225" i="5"/>
  <c r="ET191" i="5" l="1"/>
  <c r="EU210" i="5"/>
  <c r="EU176" i="5"/>
  <c r="EU173" i="5"/>
  <c r="EU172" i="5"/>
  <c r="EV171" i="5"/>
  <c r="ET170" i="5"/>
  <c r="ET223" i="5" s="1"/>
  <c r="EU185" i="5"/>
  <c r="EU186" i="5" s="1"/>
  <c r="ET211" i="5"/>
  <c r="ET230" i="5" s="1"/>
  <c r="ET174" i="5"/>
  <c r="ET189" i="5" s="1"/>
  <c r="ET225" i="5"/>
  <c r="ET229" i="5"/>
  <c r="EU1" i="4" s="1"/>
  <c r="EV181" i="5"/>
  <c r="EV182" i="5" s="1"/>
  <c r="EV184" i="5" s="1"/>
  <c r="EW169" i="5"/>
  <c r="EW2" i="4"/>
  <c r="ES189" i="5"/>
  <c r="EU211" i="5" l="1"/>
  <c r="EU230" i="5" s="1"/>
  <c r="EU174" i="5"/>
  <c r="EV210" i="5"/>
  <c r="EV176" i="5"/>
  <c r="EV173" i="5"/>
  <c r="EV172" i="5"/>
  <c r="EW171" i="5"/>
  <c r="EU170" i="5"/>
  <c r="EU223" i="5" s="1"/>
  <c r="EU191" i="5"/>
  <c r="EU229" i="5"/>
  <c r="EV1" i="4" s="1"/>
  <c r="EU225" i="5"/>
  <c r="EW181" i="5"/>
  <c r="EW182" i="5" s="1"/>
  <c r="EW184" i="5" s="1"/>
  <c r="EX2" i="4"/>
  <c r="EX169" i="5"/>
  <c r="EV185" i="5"/>
  <c r="EV186" i="5" s="1"/>
  <c r="EU189" i="5" l="1"/>
  <c r="EV211" i="5"/>
  <c r="EV230" i="5" s="1"/>
  <c r="EV174" i="5"/>
  <c r="EW185" i="5"/>
  <c r="EW186" i="5" s="1"/>
  <c r="EV229" i="5"/>
  <c r="EW1" i="4" s="1"/>
  <c r="EV225" i="5"/>
  <c r="EX181" i="5"/>
  <c r="EX182" i="5" s="1"/>
  <c r="EX184" i="5" s="1"/>
  <c r="EY169" i="5"/>
  <c r="EY2" i="4"/>
  <c r="EW210" i="5"/>
  <c r="EW172" i="5"/>
  <c r="EW176" i="5"/>
  <c r="EW173" i="5"/>
  <c r="EX171" i="5"/>
  <c r="EV191" i="5"/>
  <c r="EV170" i="5"/>
  <c r="EV223" i="5" s="1"/>
  <c r="EV189" i="5" l="1"/>
  <c r="EW170" i="5"/>
  <c r="EW223" i="5" s="1"/>
  <c r="EW211" i="5"/>
  <c r="EW230" i="5" s="1"/>
  <c r="EW174" i="5"/>
  <c r="EX185" i="5"/>
  <c r="EX186" i="5" s="1"/>
  <c r="EW191" i="5"/>
  <c r="EW225" i="5"/>
  <c r="EW229" i="5"/>
  <c r="EX1" i="4" s="1"/>
  <c r="EX210" i="5"/>
  <c r="EX172" i="5"/>
  <c r="EX176" i="5"/>
  <c r="EX173" i="5"/>
  <c r="EY171" i="5"/>
  <c r="EY181" i="5"/>
  <c r="EY182" i="5" s="1"/>
  <c r="EY184" i="5" s="1"/>
  <c r="EZ169" i="5"/>
  <c r="EZ2" i="4"/>
  <c r="EW189" i="5" l="1"/>
  <c r="EX191" i="5"/>
  <c r="EX170" i="5"/>
  <c r="EX223" i="5" s="1"/>
  <c r="EY210" i="5"/>
  <c r="EY172" i="5"/>
  <c r="EY176" i="5"/>
  <c r="EY173" i="5"/>
  <c r="EZ171" i="5"/>
  <c r="EY185" i="5"/>
  <c r="EY186" i="5" s="1"/>
  <c r="EX211" i="5"/>
  <c r="EX230" i="5" s="1"/>
  <c r="EX174" i="5"/>
  <c r="EW205" i="5" s="1"/>
  <c r="EW264" i="5" s="1"/>
  <c r="EX229" i="5"/>
  <c r="EY1" i="4" s="1"/>
  <c r="EX225" i="5"/>
  <c r="EZ181" i="5"/>
  <c r="EZ182" i="5" s="1"/>
  <c r="EZ184" i="5" s="1"/>
  <c r="FA169" i="5"/>
  <c r="FA2" i="4"/>
  <c r="FA181" i="5" l="1"/>
  <c r="FA182" i="5" s="1"/>
  <c r="FA184" i="5" s="1"/>
  <c r="FB169" i="5"/>
  <c r="FB2" i="4"/>
  <c r="EY170" i="5"/>
  <c r="EY223" i="5" s="1"/>
  <c r="EY229" i="5"/>
  <c r="EZ1" i="4" s="1"/>
  <c r="EY225" i="5"/>
  <c r="EZ185" i="5"/>
  <c r="EZ186" i="5" s="1"/>
  <c r="EX189" i="5"/>
  <c r="EY191" i="5"/>
  <c r="EZ210" i="5"/>
  <c r="EZ172" i="5"/>
  <c r="EZ176" i="5"/>
  <c r="EZ173" i="5"/>
  <c r="FA171" i="5"/>
  <c r="EY211" i="5"/>
  <c r="EY230" i="5" s="1"/>
  <c r="EY174" i="5"/>
  <c r="EX205" i="5" s="1"/>
  <c r="EX264" i="5" s="1"/>
  <c r="EZ191" i="5" l="1"/>
  <c r="EZ229" i="5"/>
  <c r="FA1" i="4" s="1"/>
  <c r="EZ225" i="5"/>
  <c r="FA210" i="5"/>
  <c r="FA172" i="5"/>
  <c r="FA176" i="5"/>
  <c r="FA173" i="5"/>
  <c r="FB171" i="5"/>
  <c r="EZ211" i="5"/>
  <c r="EZ230" i="5" s="1"/>
  <c r="EZ174" i="5"/>
  <c r="EY189" i="5"/>
  <c r="FB181" i="5"/>
  <c r="FB182" i="5" s="1"/>
  <c r="FB184" i="5" s="1"/>
  <c r="FC169" i="5"/>
  <c r="FC2" i="4"/>
  <c r="EZ170" i="5"/>
  <c r="EZ223" i="5" s="1"/>
  <c r="FA185" i="5"/>
  <c r="FA186" i="5" s="1"/>
  <c r="EZ189" i="5" l="1"/>
  <c r="FB185" i="5"/>
  <c r="FB186" i="5" s="1"/>
  <c r="FC181" i="5"/>
  <c r="FC182" i="5" s="1"/>
  <c r="FC184" i="5" s="1"/>
  <c r="FD169" i="5"/>
  <c r="FD2" i="4"/>
  <c r="FB210" i="5"/>
  <c r="FB176" i="5"/>
  <c r="FB173" i="5"/>
  <c r="FB172" i="5"/>
  <c r="FC171" i="5"/>
  <c r="FA211" i="5"/>
  <c r="FA230" i="5" s="1"/>
  <c r="FA174" i="5"/>
  <c r="FA170" i="5"/>
  <c r="FA223" i="5" s="1"/>
  <c r="FA191" i="5"/>
  <c r="FA229" i="5"/>
  <c r="FB1" i="4" s="1"/>
  <c r="FA225" i="5"/>
  <c r="FA189" i="5" l="1"/>
  <c r="FB225" i="5"/>
  <c r="FB229" i="5"/>
  <c r="FC1" i="4" s="1"/>
  <c r="FD181" i="5"/>
  <c r="FD182" i="5" s="1"/>
  <c r="FD184" i="5" s="1"/>
  <c r="FE169" i="5"/>
  <c r="FE2" i="4"/>
  <c r="FC210" i="5"/>
  <c r="FC176" i="5"/>
  <c r="FC173" i="5"/>
  <c r="FC172" i="5"/>
  <c r="FD171" i="5"/>
  <c r="FC185" i="5"/>
  <c r="FC186" i="5" s="1"/>
  <c r="FB170" i="5"/>
  <c r="FB223" i="5" s="1"/>
  <c r="FB191" i="5"/>
  <c r="FB211" i="5"/>
  <c r="FB230" i="5" s="1"/>
  <c r="FB174" i="5"/>
  <c r="FB189" i="5" l="1"/>
  <c r="FC211" i="5"/>
  <c r="FC230" i="5" s="1"/>
  <c r="FC174" i="5"/>
  <c r="FB205" i="5" s="1"/>
  <c r="FB264" i="5" s="1"/>
  <c r="FC229" i="5"/>
  <c r="FD1" i="4" s="1"/>
  <c r="FC225" i="5"/>
  <c r="FE181" i="5"/>
  <c r="FE182" i="5" s="1"/>
  <c r="FE184" i="5" s="1"/>
  <c r="FF2" i="4"/>
  <c r="FF169" i="5"/>
  <c r="FC170" i="5"/>
  <c r="FC223" i="5" s="1"/>
  <c r="FD185" i="5"/>
  <c r="FD186" i="5" s="1"/>
  <c r="FC191" i="5"/>
  <c r="FD210" i="5"/>
  <c r="FD176" i="5"/>
  <c r="FD173" i="5"/>
  <c r="FD172" i="5"/>
  <c r="FE171" i="5"/>
  <c r="FD191" i="5" l="1"/>
  <c r="FD170" i="5"/>
  <c r="FD223" i="5" s="1"/>
  <c r="FD211" i="5"/>
  <c r="FD230" i="5" s="1"/>
  <c r="FD174" i="5"/>
  <c r="FC189" i="5"/>
  <c r="FF181" i="5"/>
  <c r="FF182" i="5" s="1"/>
  <c r="FF184" i="5" s="1"/>
  <c r="FG169" i="5"/>
  <c r="FG2" i="4"/>
  <c r="FE185" i="5"/>
  <c r="FE186" i="5" s="1"/>
  <c r="FD229" i="5"/>
  <c r="FE1" i="4" s="1"/>
  <c r="FD225" i="5"/>
  <c r="FE210" i="5"/>
  <c r="FE172" i="5"/>
  <c r="FE176" i="5"/>
  <c r="FE173" i="5"/>
  <c r="FF171" i="5"/>
  <c r="FD189" i="5" l="1"/>
  <c r="FE191" i="5"/>
  <c r="FF210" i="5"/>
  <c r="FF172" i="5"/>
  <c r="FF176" i="5"/>
  <c r="FF173" i="5"/>
  <c r="FG171" i="5"/>
  <c r="FE225" i="5"/>
  <c r="FE229" i="5"/>
  <c r="FF1" i="4" s="1"/>
  <c r="FE211" i="5"/>
  <c r="FE230" i="5" s="1"/>
  <c r="FE174" i="5"/>
  <c r="FD205" i="5" s="1"/>
  <c r="FD264" i="5" s="1"/>
  <c r="FG181" i="5"/>
  <c r="FG182" i="5" s="1"/>
  <c r="FG184" i="5" s="1"/>
  <c r="FH169" i="5"/>
  <c r="FH2" i="4"/>
  <c r="FE170" i="5"/>
  <c r="FE223" i="5" s="1"/>
  <c r="FF185" i="5"/>
  <c r="FF186" i="5" s="1"/>
  <c r="FE189" i="5" l="1"/>
  <c r="FF191" i="5"/>
  <c r="FH181" i="5"/>
  <c r="FH182" i="5" s="1"/>
  <c r="FH184" i="5" s="1"/>
  <c r="FI169" i="5"/>
  <c r="FI2" i="4"/>
  <c r="FG210" i="5"/>
  <c r="FG172" i="5"/>
  <c r="FG176" i="5"/>
  <c r="FG173" i="5"/>
  <c r="FH171" i="5"/>
  <c r="FG185" i="5"/>
  <c r="FG186" i="5" s="1"/>
  <c r="FF211" i="5"/>
  <c r="FF230" i="5" s="1"/>
  <c r="FF174" i="5"/>
  <c r="FF189" i="5" s="1"/>
  <c r="FF170" i="5"/>
  <c r="FF223" i="5" s="1"/>
  <c r="FF229" i="5"/>
  <c r="FG1" i="4" s="1"/>
  <c r="FF225" i="5"/>
  <c r="FG191" i="5" l="1"/>
  <c r="FI181" i="5"/>
  <c r="FI182" i="5" s="1"/>
  <c r="FI184" i="5" s="1"/>
  <c r="FJ169" i="5"/>
  <c r="FJ2" i="4"/>
  <c r="FH210" i="5"/>
  <c r="FH172" i="5"/>
  <c r="FH176" i="5"/>
  <c r="FH173" i="5"/>
  <c r="FI171" i="5"/>
  <c r="FH185" i="5"/>
  <c r="FH186" i="5" s="1"/>
  <c r="FG211" i="5"/>
  <c r="FG230" i="5" s="1"/>
  <c r="FG174" i="5"/>
  <c r="FG170" i="5"/>
  <c r="FG223" i="5" s="1"/>
  <c r="FG229" i="5"/>
  <c r="FH1" i="4" s="1"/>
  <c r="FG225" i="5"/>
  <c r="FG189" i="5" l="1"/>
  <c r="FH191" i="5"/>
  <c r="FH229" i="5"/>
  <c r="FI1" i="4" s="1"/>
  <c r="FH225" i="5"/>
  <c r="FH170" i="5"/>
  <c r="FH223" i="5" s="1"/>
  <c r="FJ181" i="5"/>
  <c r="FJ182" i="5" s="1"/>
  <c r="FJ184" i="5" s="1"/>
  <c r="FK169" i="5"/>
  <c r="FK2" i="4"/>
  <c r="FI185" i="5"/>
  <c r="FI186" i="5" s="1"/>
  <c r="FI210" i="5"/>
  <c r="FI172" i="5"/>
  <c r="FI176" i="5"/>
  <c r="FI173" i="5"/>
  <c r="FJ171" i="5"/>
  <c r="FH211" i="5"/>
  <c r="FH230" i="5" s="1"/>
  <c r="FH174" i="5"/>
  <c r="FI211" i="5" l="1"/>
  <c r="FI230" i="5" s="1"/>
  <c r="FI174" i="5"/>
  <c r="FI170" i="5"/>
  <c r="FI223" i="5" s="1"/>
  <c r="FI229" i="5"/>
  <c r="FJ1" i="4" s="1"/>
  <c r="FI225" i="5"/>
  <c r="FK181" i="5"/>
  <c r="FK182" i="5" s="1"/>
  <c r="FK184" i="5" s="1"/>
  <c r="FL169" i="5"/>
  <c r="FL2" i="4"/>
  <c r="FJ185" i="5"/>
  <c r="FJ186" i="5" s="1"/>
  <c r="FH189" i="5"/>
  <c r="FI191" i="5"/>
  <c r="FJ210" i="5"/>
  <c r="FJ176" i="5"/>
  <c r="FJ173" i="5"/>
  <c r="FJ172" i="5"/>
  <c r="FK171" i="5"/>
  <c r="FI189" i="5" l="1"/>
  <c r="FK185" i="5"/>
  <c r="FK186" i="5" s="1"/>
  <c r="FJ191" i="5"/>
  <c r="FJ225" i="5"/>
  <c r="FJ229" i="5"/>
  <c r="FK1" i="4" s="1"/>
  <c r="FJ211" i="5"/>
  <c r="FJ230" i="5" s="1"/>
  <c r="FJ174" i="5"/>
  <c r="FI205" i="5" s="1"/>
  <c r="FI264" i="5" s="1"/>
  <c r="FK210" i="5"/>
  <c r="FK176" i="5"/>
  <c r="FK173" i="5"/>
  <c r="FK172" i="5"/>
  <c r="FL171" i="5"/>
  <c r="FJ170" i="5"/>
  <c r="FJ223" i="5" s="1"/>
  <c r="FL181" i="5"/>
  <c r="FL182" i="5" s="1"/>
  <c r="FL184" i="5" s="1"/>
  <c r="FM169" i="5"/>
  <c r="FM2" i="4"/>
  <c r="FL185" i="5" l="1"/>
  <c r="FL186" i="5" s="1"/>
  <c r="FK170" i="5"/>
  <c r="FK223" i="5" s="1"/>
  <c r="FK211" i="5"/>
  <c r="FK230" i="5" s="1"/>
  <c r="FK174" i="5"/>
  <c r="FJ205" i="5" s="1"/>
  <c r="FJ264" i="5" s="1"/>
  <c r="FJ189" i="5"/>
  <c r="FL210" i="5"/>
  <c r="FL176" i="5"/>
  <c r="FL173" i="5"/>
  <c r="FL172" i="5"/>
  <c r="FM171" i="5"/>
  <c r="FM181" i="5"/>
  <c r="FM182" i="5" s="1"/>
  <c r="FM184" i="5" s="1"/>
  <c r="FN2" i="4"/>
  <c r="FN169" i="5"/>
  <c r="FK229" i="5"/>
  <c r="FL1" i="4" s="1"/>
  <c r="FK225" i="5"/>
  <c r="FK191" i="5"/>
  <c r="FK189" i="5" l="1"/>
  <c r="FL191" i="5"/>
  <c r="FM210" i="5"/>
  <c r="FM172" i="5"/>
  <c r="FM176" i="5"/>
  <c r="FM173" i="5"/>
  <c r="FN171" i="5"/>
  <c r="FL211" i="5"/>
  <c r="FL230" i="5" s="1"/>
  <c r="FL174" i="5"/>
  <c r="FL229" i="5"/>
  <c r="FM1" i="4" s="1"/>
  <c r="FL225" i="5"/>
  <c r="FL170" i="5"/>
  <c r="FL223" i="5" s="1"/>
  <c r="FN181" i="5"/>
  <c r="FN182" i="5" s="1"/>
  <c r="FN184" i="5" s="1"/>
  <c r="FO169" i="5"/>
  <c r="FO2" i="4"/>
  <c r="FM185" i="5"/>
  <c r="FM186" i="5" s="1"/>
  <c r="FM191" i="5" l="1"/>
  <c r="FN210" i="5"/>
  <c r="FN172" i="5"/>
  <c r="FN176" i="5"/>
  <c r="FN173" i="5"/>
  <c r="FO171" i="5"/>
  <c r="FM211" i="5"/>
  <c r="FM230" i="5" s="1"/>
  <c r="FM174" i="5"/>
  <c r="FN185" i="5"/>
  <c r="FN186" i="5" s="1"/>
  <c r="FM170" i="5"/>
  <c r="FM223" i="5" s="1"/>
  <c r="FM225" i="5"/>
  <c r="FM229" i="5"/>
  <c r="FN1" i="4" s="1"/>
  <c r="FL189" i="5"/>
  <c r="FO181" i="5"/>
  <c r="FO182" i="5" s="1"/>
  <c r="FO184" i="5" s="1"/>
  <c r="FP169" i="5"/>
  <c r="FP2" i="4"/>
  <c r="FM189" i="5" l="1"/>
  <c r="FN211" i="5"/>
  <c r="FN230" i="5" s="1"/>
  <c r="FN174" i="5"/>
  <c r="FN170" i="5"/>
  <c r="FN223" i="5" s="1"/>
  <c r="FN229" i="5"/>
  <c r="FO1" i="4" s="1"/>
  <c r="FN225" i="5"/>
  <c r="FO185" i="5"/>
  <c r="FO186" i="5" s="1"/>
  <c r="FP181" i="5"/>
  <c r="FP182" i="5" s="1"/>
  <c r="FP184" i="5" s="1"/>
  <c r="FQ169" i="5"/>
  <c r="FQ2" i="4"/>
  <c r="FO210" i="5"/>
  <c r="FO172" i="5"/>
  <c r="FO176" i="5"/>
  <c r="FO173" i="5"/>
  <c r="FP171" i="5"/>
  <c r="FN191" i="5"/>
  <c r="FN189" i="5" l="1"/>
  <c r="FO191" i="5"/>
  <c r="FQ181" i="5"/>
  <c r="FQ182" i="5" s="1"/>
  <c r="FQ184" i="5" s="1"/>
  <c r="FR169" i="5"/>
  <c r="FR2" i="4"/>
  <c r="FP210" i="5"/>
  <c r="FP172" i="5"/>
  <c r="FP176" i="5"/>
  <c r="FP173" i="5"/>
  <c r="FQ171" i="5"/>
  <c r="FO211" i="5"/>
  <c r="FO230" i="5" s="1"/>
  <c r="FO174" i="5"/>
  <c r="FN205" i="5" s="1"/>
  <c r="FN264" i="5" s="1"/>
  <c r="FP185" i="5"/>
  <c r="FP186" i="5" s="1"/>
  <c r="FO170" i="5"/>
  <c r="FO223" i="5" s="1"/>
  <c r="FO229" i="5"/>
  <c r="FP1" i="4" s="1"/>
  <c r="FO225" i="5"/>
  <c r="FO189" i="5" l="1"/>
  <c r="FQ210" i="5"/>
  <c r="FQ172" i="5"/>
  <c r="FQ176" i="5"/>
  <c r="FQ173" i="5"/>
  <c r="FR171" i="5"/>
  <c r="FP211" i="5"/>
  <c r="FP230" i="5" s="1"/>
  <c r="FP174" i="5"/>
  <c r="FP229" i="5"/>
  <c r="FQ1" i="4" s="1"/>
  <c r="FP225" i="5"/>
  <c r="FP191" i="5"/>
  <c r="FP170" i="5"/>
  <c r="FP223" i="5" s="1"/>
  <c r="FR181" i="5"/>
  <c r="FR182" i="5" s="1"/>
  <c r="FR184" i="5" s="1"/>
  <c r="FS169" i="5"/>
  <c r="FS2" i="4"/>
  <c r="FQ185" i="5"/>
  <c r="FQ186" i="5" s="1"/>
  <c r="FQ191" i="5" l="1"/>
  <c r="FR210" i="5"/>
  <c r="FR176" i="5"/>
  <c r="FR173" i="5"/>
  <c r="FR172" i="5"/>
  <c r="FS171" i="5"/>
  <c r="FQ211" i="5"/>
  <c r="FQ230" i="5" s="1"/>
  <c r="FQ174" i="5"/>
  <c r="FP205" i="5" s="1"/>
  <c r="FP264" i="5" s="1"/>
  <c r="FS181" i="5"/>
  <c r="FS182" i="5" s="1"/>
  <c r="FS184" i="5" s="1"/>
  <c r="FT169" i="5"/>
  <c r="FT2" i="4"/>
  <c r="FR185" i="5"/>
  <c r="FR186" i="5" s="1"/>
  <c r="FQ170" i="5"/>
  <c r="FQ223" i="5" s="1"/>
  <c r="FQ229" i="5"/>
  <c r="FR1" i="4" s="1"/>
  <c r="FQ225" i="5"/>
  <c r="FP189" i="5"/>
  <c r="FQ189" i="5" l="1"/>
  <c r="FS210" i="5"/>
  <c r="FS176" i="5"/>
  <c r="FS173" i="5"/>
  <c r="FS172" i="5"/>
  <c r="FT171" i="5"/>
  <c r="FR170" i="5"/>
  <c r="FR223" i="5" s="1"/>
  <c r="FR211" i="5"/>
  <c r="FR230" i="5" s="1"/>
  <c r="FR174" i="5"/>
  <c r="FR189" i="5" s="1"/>
  <c r="FR225" i="5"/>
  <c r="FR229" i="5"/>
  <c r="FS1" i="4" s="1"/>
  <c r="FT181" i="5"/>
  <c r="FT182" i="5" s="1"/>
  <c r="FT184" i="5" s="1"/>
  <c r="FU169" i="5"/>
  <c r="FU2" i="4"/>
  <c r="FR191" i="5"/>
  <c r="FS185" i="5"/>
  <c r="FS186" i="5" s="1"/>
  <c r="FS229" i="5" l="1"/>
  <c r="FT1" i="4" s="1"/>
  <c r="FS225" i="5"/>
  <c r="FU181" i="5"/>
  <c r="FU182" i="5" s="1"/>
  <c r="FU184" i="5" s="1"/>
  <c r="FV2" i="4"/>
  <c r="FV169" i="5"/>
  <c r="FS191" i="5"/>
  <c r="FS211" i="5"/>
  <c r="FS230" i="5" s="1"/>
  <c r="FS174" i="5"/>
  <c r="FT185" i="5"/>
  <c r="FT186" i="5" s="1"/>
  <c r="FT210" i="5"/>
  <c r="FT176" i="5"/>
  <c r="FT173" i="5"/>
  <c r="FT172" i="5"/>
  <c r="FU171" i="5"/>
  <c r="FS170" i="5"/>
  <c r="FS223" i="5" s="1"/>
  <c r="FT170" i="5" l="1"/>
  <c r="FT223" i="5" s="1"/>
  <c r="FT211" i="5"/>
  <c r="FT230" i="5" s="1"/>
  <c r="FT174" i="5"/>
  <c r="FT229" i="5"/>
  <c r="FU1" i="4" s="1"/>
  <c r="FT225" i="5"/>
  <c r="FV181" i="5"/>
  <c r="FV182" i="5" s="1"/>
  <c r="FV184" i="5" s="1"/>
  <c r="FW169" i="5"/>
  <c r="FW2" i="4"/>
  <c r="FU210" i="5"/>
  <c r="FU172" i="5"/>
  <c r="FU176" i="5"/>
  <c r="FU173" i="5"/>
  <c r="FV171" i="5"/>
  <c r="FT191" i="5"/>
  <c r="FU185" i="5"/>
  <c r="FU186" i="5" s="1"/>
  <c r="FS189" i="5"/>
  <c r="FT189" i="5" l="1"/>
  <c r="FU191" i="5"/>
  <c r="FW181" i="5"/>
  <c r="FW182" i="5" s="1"/>
  <c r="FW184" i="5" s="1"/>
  <c r="FX169" i="5"/>
  <c r="FX2" i="4"/>
  <c r="FU170" i="5"/>
  <c r="FU223" i="5" s="1"/>
  <c r="FU225" i="5"/>
  <c r="FU229" i="5"/>
  <c r="FV1" i="4" s="1"/>
  <c r="FV185" i="5"/>
  <c r="FV186" i="5" s="1"/>
  <c r="FV210" i="5"/>
  <c r="FV172" i="5"/>
  <c r="FV176" i="5"/>
  <c r="FV173" i="5"/>
  <c r="FW171" i="5"/>
  <c r="FU211" i="5"/>
  <c r="FU230" i="5" s="1"/>
  <c r="FU174" i="5"/>
  <c r="FV191" i="5" l="1"/>
  <c r="FW210" i="5"/>
  <c r="FW172" i="5"/>
  <c r="FW176" i="5"/>
  <c r="FW173" i="5"/>
  <c r="FX171" i="5"/>
  <c r="FV211" i="5"/>
  <c r="FV230" i="5" s="1"/>
  <c r="FV174" i="5"/>
  <c r="FU205" i="5" s="1"/>
  <c r="FU264" i="5" s="1"/>
  <c r="FU189" i="5"/>
  <c r="FV170" i="5"/>
  <c r="FV223" i="5" s="1"/>
  <c r="FX181" i="5"/>
  <c r="FX182" i="5" s="1"/>
  <c r="FX184" i="5" s="1"/>
  <c r="FY169" i="5"/>
  <c r="FY2" i="4"/>
  <c r="FV229" i="5"/>
  <c r="FW1" i="4" s="1"/>
  <c r="FV225" i="5"/>
  <c r="FW185" i="5"/>
  <c r="FW186" i="5" s="1"/>
  <c r="FV189" i="5" l="1"/>
  <c r="FW211" i="5"/>
  <c r="FW230" i="5" s="1"/>
  <c r="FW174" i="5"/>
  <c r="FV205" i="5" s="1"/>
  <c r="FV264" i="5" s="1"/>
  <c r="FW170" i="5"/>
  <c r="FW223" i="5" s="1"/>
  <c r="FW229" i="5"/>
  <c r="FX1" i="4" s="1"/>
  <c r="FW225" i="5"/>
  <c r="FW191" i="5"/>
  <c r="FY181" i="5"/>
  <c r="FY182" i="5" s="1"/>
  <c r="FY184" i="5" s="1"/>
  <c r="FZ169" i="5"/>
  <c r="FZ2" i="4"/>
  <c r="FX185" i="5"/>
  <c r="FX186" i="5" s="1"/>
  <c r="FX210" i="5"/>
  <c r="FX172" i="5"/>
  <c r="FX176" i="5"/>
  <c r="FX173" i="5"/>
  <c r="FY171" i="5"/>
  <c r="FW189" i="5" l="1"/>
  <c r="FX191" i="5"/>
  <c r="FY210" i="5"/>
  <c r="FY172" i="5"/>
  <c r="FY176" i="5"/>
  <c r="FY173" i="5"/>
  <c r="FZ171" i="5"/>
  <c r="FX211" i="5"/>
  <c r="FX230" i="5" s="1"/>
  <c r="FX174" i="5"/>
  <c r="FX189" i="5" s="1"/>
  <c r="FZ181" i="5"/>
  <c r="FZ182" i="5" s="1"/>
  <c r="FZ184" i="5" s="1"/>
  <c r="GA169" i="5"/>
  <c r="GA2" i="4"/>
  <c r="FX170" i="5"/>
  <c r="FX223" i="5" s="1"/>
  <c r="FY185" i="5"/>
  <c r="FY186" i="5" s="1"/>
  <c r="FX229" i="5"/>
  <c r="FY1" i="4" s="1"/>
  <c r="FX225" i="5"/>
  <c r="FY211" i="5" l="1"/>
  <c r="FY230" i="5" s="1"/>
  <c r="FY174" i="5"/>
  <c r="FY170" i="5"/>
  <c r="FY223" i="5" s="1"/>
  <c r="FY191" i="5"/>
  <c r="FY229" i="5"/>
  <c r="FZ1" i="4" s="1"/>
  <c r="FY225" i="5"/>
  <c r="GA181" i="5"/>
  <c r="GA182" i="5" s="1"/>
  <c r="GA184" i="5" s="1"/>
  <c r="GB169" i="5"/>
  <c r="GB2" i="4"/>
  <c r="FZ185" i="5"/>
  <c r="FZ186" i="5" s="1"/>
  <c r="FZ210" i="5"/>
  <c r="FZ176" i="5"/>
  <c r="FZ173" i="5"/>
  <c r="FZ172" i="5"/>
  <c r="GA171" i="5"/>
  <c r="GA185" i="5" l="1"/>
  <c r="GA186" i="5" s="1"/>
  <c r="FZ225" i="5"/>
  <c r="FZ229" i="5"/>
  <c r="GA1" i="4" s="1"/>
  <c r="GA210" i="5"/>
  <c r="GA176" i="5"/>
  <c r="GA173" i="5"/>
  <c r="GA172" i="5"/>
  <c r="GB171" i="5"/>
  <c r="FY189" i="5"/>
  <c r="FZ170" i="5"/>
  <c r="FZ223" i="5" s="1"/>
  <c r="FZ211" i="5"/>
  <c r="FZ230" i="5" s="1"/>
  <c r="FZ174" i="5"/>
  <c r="FZ191" i="5"/>
  <c r="FZ189" i="5"/>
  <c r="GB181" i="5"/>
  <c r="GB182" i="5" s="1"/>
  <c r="GB184" i="5" s="1"/>
  <c r="GC169" i="5"/>
  <c r="GC2" i="4"/>
  <c r="GA191" i="5" l="1"/>
  <c r="GA229" i="5"/>
  <c r="GB1" i="4" s="1"/>
  <c r="GA225" i="5"/>
  <c r="GB210" i="5"/>
  <c r="GB176" i="5"/>
  <c r="GB173" i="5"/>
  <c r="GB172" i="5"/>
  <c r="GC171" i="5"/>
  <c r="GC181" i="5"/>
  <c r="GC182" i="5" s="1"/>
  <c r="GC184" i="5" s="1"/>
  <c r="GD169" i="5"/>
  <c r="GD2" i="4"/>
  <c r="GA170" i="5"/>
  <c r="GA223" i="5" s="1"/>
  <c r="GB185" i="5"/>
  <c r="GB186" i="5" s="1"/>
  <c r="GA211" i="5"/>
  <c r="GA230" i="5" s="1"/>
  <c r="GA174" i="5"/>
  <c r="FZ205" i="5" s="1"/>
  <c r="FZ264" i="5" s="1"/>
  <c r="GC210" i="5" l="1"/>
  <c r="GC172" i="5"/>
  <c r="GC176" i="5"/>
  <c r="GC173" i="5"/>
  <c r="GD171" i="5"/>
  <c r="GB170" i="5"/>
  <c r="GB223" i="5" s="1"/>
  <c r="GB211" i="5"/>
  <c r="GB230" i="5" s="1"/>
  <c r="GB174" i="5"/>
  <c r="GD181" i="5"/>
  <c r="GD182" i="5" s="1"/>
  <c r="GD184" i="5" s="1"/>
  <c r="GE169" i="5"/>
  <c r="GE2" i="4"/>
  <c r="GC185" i="5"/>
  <c r="GC186" i="5" s="1"/>
  <c r="GB229" i="5"/>
  <c r="GC1" i="4" s="1"/>
  <c r="GB225" i="5"/>
  <c r="GB191" i="5"/>
  <c r="GA189" i="5"/>
  <c r="GB189" i="5" l="1"/>
  <c r="GC191" i="5"/>
  <c r="K36" i="3"/>
  <c r="GD210" i="5"/>
  <c r="GD172" i="5"/>
  <c r="GD176" i="5"/>
  <c r="GD173" i="5"/>
  <c r="GE171" i="5"/>
  <c r="GC211" i="5"/>
  <c r="GC230" i="5" s="1"/>
  <c r="GC174" i="5"/>
  <c r="GB205" i="5" s="1"/>
  <c r="GB264" i="5" s="1"/>
  <c r="GC170" i="5"/>
  <c r="GC223" i="5" s="1"/>
  <c r="GE181" i="5"/>
  <c r="GE182" i="5" s="1"/>
  <c r="GE184" i="5" s="1"/>
  <c r="GF169" i="5"/>
  <c r="GF2" i="4"/>
  <c r="GD185" i="5"/>
  <c r="GD186" i="5" s="1"/>
  <c r="GC225" i="5"/>
  <c r="GC229" i="5"/>
  <c r="GD1" i="4" s="1"/>
  <c r="GD191" i="5" l="1"/>
  <c r="GD211" i="5"/>
  <c r="GD230" i="5" s="1"/>
  <c r="GD174" i="5"/>
  <c r="GD170" i="5"/>
  <c r="GD223" i="5" s="1"/>
  <c r="GD229" i="5"/>
  <c r="GE1" i="4" s="1"/>
  <c r="GD225" i="5"/>
  <c r="GE185" i="5"/>
  <c r="GE186" i="5" s="1"/>
  <c r="GF181" i="5"/>
  <c r="GF182" i="5" s="1"/>
  <c r="GF184" i="5" s="1"/>
  <c r="GG169" i="5"/>
  <c r="GG2" i="4"/>
  <c r="GC189" i="5"/>
  <c r="GE210" i="5"/>
  <c r="GE172" i="5"/>
  <c r="GE176" i="5"/>
  <c r="GE173" i="5"/>
  <c r="GF171" i="5"/>
  <c r="GD189" i="5" l="1"/>
  <c r="GE211" i="5"/>
  <c r="GE230" i="5" s="1"/>
  <c r="GE174" i="5"/>
  <c r="GG181" i="5"/>
  <c r="GG182" i="5" s="1"/>
  <c r="GG184" i="5" s="1"/>
  <c r="GH169" i="5"/>
  <c r="GH2" i="4"/>
  <c r="GE229" i="5"/>
  <c r="GF1" i="4" s="1"/>
  <c r="GE225" i="5"/>
  <c r="GE191" i="5"/>
  <c r="GF210" i="5"/>
  <c r="GF172" i="5"/>
  <c r="GF176" i="5"/>
  <c r="GF173" i="5"/>
  <c r="GG171" i="5"/>
  <c r="GF185" i="5"/>
  <c r="GF186" i="5" s="1"/>
  <c r="GE170" i="5"/>
  <c r="GE223" i="5" s="1"/>
  <c r="GE189" i="5" l="1"/>
  <c r="GF229" i="5"/>
  <c r="GG1" i="4" s="1"/>
  <c r="GF225" i="5"/>
  <c r="GF191" i="5"/>
  <c r="GG185" i="5"/>
  <c r="GG186" i="5" s="1"/>
  <c r="GG210" i="5"/>
  <c r="GG172" i="5"/>
  <c r="GG176" i="5"/>
  <c r="GG173" i="5"/>
  <c r="GH171" i="5"/>
  <c r="GF170" i="5"/>
  <c r="GF223" i="5" s="1"/>
  <c r="GF211" i="5"/>
  <c r="GF230" i="5" s="1"/>
  <c r="GF174" i="5"/>
  <c r="GH181" i="5"/>
  <c r="GH182" i="5" s="1"/>
  <c r="GH184" i="5" s="1"/>
  <c r="GI169" i="5"/>
  <c r="GI2" i="4"/>
  <c r="GG170" i="5" l="1"/>
  <c r="GG223" i="5" s="1"/>
  <c r="GI181" i="5"/>
  <c r="GI182" i="5" s="1"/>
  <c r="GI184" i="5" s="1"/>
  <c r="GJ169" i="5"/>
  <c r="GJ2" i="4"/>
  <c r="GG229" i="5"/>
  <c r="GH1" i="4" s="1"/>
  <c r="GG225" i="5"/>
  <c r="GG191" i="5"/>
  <c r="GF189" i="5"/>
  <c r="GH185" i="5"/>
  <c r="GH186" i="5" s="1"/>
  <c r="GH210" i="5"/>
  <c r="GH176" i="5"/>
  <c r="GH173" i="5"/>
  <c r="GH172" i="5"/>
  <c r="GI171" i="5"/>
  <c r="GG211" i="5"/>
  <c r="GG230" i="5" s="1"/>
  <c r="GG174" i="5"/>
  <c r="GG189" i="5" l="1"/>
  <c r="GH191" i="5"/>
  <c r="GJ181" i="5"/>
  <c r="GJ182" i="5" s="1"/>
  <c r="GJ184" i="5" s="1"/>
  <c r="GK169" i="5"/>
  <c r="GK2" i="4"/>
  <c r="GI185" i="5"/>
  <c r="GI186" i="5" s="1"/>
  <c r="GI210" i="5"/>
  <c r="GI176" i="5"/>
  <c r="GI173" i="5"/>
  <c r="GI172" i="5"/>
  <c r="GJ171" i="5"/>
  <c r="GH225" i="5"/>
  <c r="GH229" i="5"/>
  <c r="GI1" i="4" s="1"/>
  <c r="GH170" i="5"/>
  <c r="GH223" i="5" s="1"/>
  <c r="GH211" i="5"/>
  <c r="GH230" i="5" s="1"/>
  <c r="GH174" i="5"/>
  <c r="GG205" i="5" s="1"/>
  <c r="GG264" i="5" s="1"/>
  <c r="GI191" i="5" l="1"/>
  <c r="GI170" i="5"/>
  <c r="GI223" i="5" s="1"/>
  <c r="GI211" i="5"/>
  <c r="GI230" i="5" s="1"/>
  <c r="GI174" i="5"/>
  <c r="GH205" i="5" s="1"/>
  <c r="GH264" i="5" s="1"/>
  <c r="GK181" i="5"/>
  <c r="GK182" i="5" s="1"/>
  <c r="GK184" i="5" s="1"/>
  <c r="GL2" i="4"/>
  <c r="GL169" i="5"/>
  <c r="GJ210" i="5"/>
  <c r="GJ176" i="5"/>
  <c r="GJ173" i="5"/>
  <c r="GJ172" i="5"/>
  <c r="GK171" i="5"/>
  <c r="GJ185" i="5"/>
  <c r="GJ186" i="5" s="1"/>
  <c r="GI229" i="5"/>
  <c r="GJ1" i="4" s="1"/>
  <c r="GI225" i="5"/>
  <c r="GH189" i="5"/>
  <c r="GI189" i="5" l="1"/>
  <c r="GJ211" i="5"/>
  <c r="GJ230" i="5" s="1"/>
  <c r="GJ174" i="5"/>
  <c r="GJ229" i="5"/>
  <c r="GK1" i="4" s="1"/>
  <c r="GJ225" i="5"/>
  <c r="GJ170" i="5"/>
  <c r="GJ223" i="5" s="1"/>
  <c r="GK210" i="5"/>
  <c r="GK172" i="5"/>
  <c r="GK176" i="5"/>
  <c r="GK173" i="5"/>
  <c r="GL171" i="5"/>
  <c r="GL181" i="5"/>
  <c r="GL182" i="5" s="1"/>
  <c r="GL184" i="5" s="1"/>
  <c r="GM169" i="5"/>
  <c r="GM2" i="4"/>
  <c r="GJ191" i="5"/>
  <c r="GK185" i="5"/>
  <c r="GK186" i="5" s="1"/>
  <c r="GJ189" i="5" l="1"/>
  <c r="GK191" i="5"/>
  <c r="GK170" i="5"/>
  <c r="GK223" i="5" s="1"/>
  <c r="GL210" i="5"/>
  <c r="GL172" i="5"/>
  <c r="GL176" i="5"/>
  <c r="GL173" i="5"/>
  <c r="GM171" i="5"/>
  <c r="GK211" i="5"/>
  <c r="GK230" i="5" s="1"/>
  <c r="GK174" i="5"/>
  <c r="GL185" i="5"/>
  <c r="GL186" i="5" s="1"/>
  <c r="GK225" i="5"/>
  <c r="GK229" i="5"/>
  <c r="GL1" i="4" s="1"/>
  <c r="GM181" i="5"/>
  <c r="GM182" i="5" s="1"/>
  <c r="GM184" i="5" s="1"/>
  <c r="GN169" i="5"/>
  <c r="GN2" i="4"/>
  <c r="GK189" i="5" l="1"/>
  <c r="GL191" i="5"/>
  <c r="GL229" i="5"/>
  <c r="GM1" i="4" s="1"/>
  <c r="GL225" i="5"/>
  <c r="GN181" i="5"/>
  <c r="GN182" i="5" s="1"/>
  <c r="GN184" i="5" s="1"/>
  <c r="GO169" i="5"/>
  <c r="GO2" i="4"/>
  <c r="GM210" i="5"/>
  <c r="GM172" i="5"/>
  <c r="GM176" i="5"/>
  <c r="GM173" i="5"/>
  <c r="GN171" i="5"/>
  <c r="GL170" i="5"/>
  <c r="GL223" i="5" s="1"/>
  <c r="GM185" i="5"/>
  <c r="GM186" i="5" s="1"/>
  <c r="GL211" i="5"/>
  <c r="GL230" i="5" s="1"/>
  <c r="GL174" i="5"/>
  <c r="GM211" i="5" l="1"/>
  <c r="GM230" i="5" s="1"/>
  <c r="GM174" i="5"/>
  <c r="GL205" i="5" s="1"/>
  <c r="GL264" i="5" s="1"/>
  <c r="GL189" i="5"/>
  <c r="GM170" i="5"/>
  <c r="GM223" i="5" s="1"/>
  <c r="GM191" i="5"/>
  <c r="GM229" i="5"/>
  <c r="GN1" i="4" s="1"/>
  <c r="GM225" i="5"/>
  <c r="GO181" i="5"/>
  <c r="GO182" i="5" s="1"/>
  <c r="GO184" i="5" s="1"/>
  <c r="GP169" i="5"/>
  <c r="GP2" i="4"/>
  <c r="GN185" i="5"/>
  <c r="GN186" i="5" s="1"/>
  <c r="GN210" i="5"/>
  <c r="GN172" i="5"/>
  <c r="GN176" i="5"/>
  <c r="GN173" i="5"/>
  <c r="GO171" i="5"/>
  <c r="GM189" i="5" l="1"/>
  <c r="GN170" i="5"/>
  <c r="GN223" i="5" s="1"/>
  <c r="GN229" i="5"/>
  <c r="GO1" i="4" s="1"/>
  <c r="GN225" i="5"/>
  <c r="GN191" i="5"/>
  <c r="GO210" i="5"/>
  <c r="GO172" i="5"/>
  <c r="GO176" i="5"/>
  <c r="GO173" i="5"/>
  <c r="GP171" i="5"/>
  <c r="GN211" i="5"/>
  <c r="GN230" i="5" s="1"/>
  <c r="GN174" i="5"/>
  <c r="GP181" i="5"/>
  <c r="GP182" i="5" s="1"/>
  <c r="GP184" i="5" s="1"/>
  <c r="GQ169" i="5"/>
  <c r="GQ2" i="4"/>
  <c r="GN189" i="5"/>
  <c r="GO185" i="5"/>
  <c r="GO186" i="5" s="1"/>
  <c r="GQ181" i="5" l="1"/>
  <c r="GQ182" i="5" s="1"/>
  <c r="GQ184" i="5" s="1"/>
  <c r="GR169" i="5"/>
  <c r="GR2" i="4"/>
  <c r="GP210" i="5"/>
  <c r="GP176" i="5"/>
  <c r="GP173" i="5"/>
  <c r="GP172" i="5"/>
  <c r="GQ171" i="5"/>
  <c r="GO211" i="5"/>
  <c r="GO230" i="5" s="1"/>
  <c r="GO174" i="5"/>
  <c r="GN205" i="5" s="1"/>
  <c r="GN264" i="5" s="1"/>
  <c r="GO170" i="5"/>
  <c r="GO223" i="5" s="1"/>
  <c r="GO229" i="5"/>
  <c r="GP1" i="4" s="1"/>
  <c r="GO225" i="5"/>
  <c r="GP185" i="5"/>
  <c r="GP186" i="5" s="1"/>
  <c r="GO191" i="5"/>
  <c r="GO189" i="5" l="1"/>
  <c r="GP191" i="5"/>
  <c r="GR181" i="5"/>
  <c r="GR182" i="5" s="1"/>
  <c r="GR184" i="5" s="1"/>
  <c r="GS169" i="5"/>
  <c r="GS2" i="4"/>
  <c r="GQ185" i="5"/>
  <c r="GQ186" i="5" s="1"/>
  <c r="GQ210" i="5"/>
  <c r="GQ176" i="5"/>
  <c r="GQ173" i="5"/>
  <c r="GQ172" i="5"/>
  <c r="GR171" i="5"/>
  <c r="GP170" i="5"/>
  <c r="GP223" i="5" s="1"/>
  <c r="GP211" i="5"/>
  <c r="GP230" i="5" s="1"/>
  <c r="GP174" i="5"/>
  <c r="GP225" i="5"/>
  <c r="GP229" i="5"/>
  <c r="GQ1" i="4" s="1"/>
  <c r="GS181" i="5" l="1"/>
  <c r="GS182" i="5" s="1"/>
  <c r="GS184" i="5" s="1"/>
  <c r="GT2" i="4"/>
  <c r="GT169" i="5"/>
  <c r="GR185" i="5"/>
  <c r="GR186" i="5" s="1"/>
  <c r="GQ170" i="5"/>
  <c r="GQ223" i="5" s="1"/>
  <c r="GQ211" i="5"/>
  <c r="GQ230" i="5" s="1"/>
  <c r="GQ174" i="5"/>
  <c r="GR210" i="5"/>
  <c r="GR176" i="5"/>
  <c r="GR173" i="5"/>
  <c r="GR172" i="5"/>
  <c r="GS171" i="5"/>
  <c r="GQ191" i="5"/>
  <c r="GP189" i="5"/>
  <c r="GQ229" i="5"/>
  <c r="GR1" i="4" s="1"/>
  <c r="GQ225" i="5"/>
  <c r="GQ189" i="5" l="1"/>
  <c r="GR191" i="5"/>
  <c r="GR170" i="5"/>
  <c r="GR223" i="5" s="1"/>
  <c r="GR211" i="5"/>
  <c r="GR230" i="5" s="1"/>
  <c r="GR174" i="5"/>
  <c r="GT181" i="5"/>
  <c r="GT182" i="5" s="1"/>
  <c r="GT184" i="5" s="1"/>
  <c r="GU169" i="5"/>
  <c r="GU2" i="4"/>
  <c r="GS185" i="5"/>
  <c r="GS186" i="5" s="1"/>
  <c r="GS210" i="5"/>
  <c r="GS172" i="5"/>
  <c r="GS176" i="5"/>
  <c r="GS173" i="5"/>
  <c r="GT171" i="5"/>
  <c r="GR229" i="5"/>
  <c r="GS1" i="4" s="1"/>
  <c r="GR225" i="5"/>
  <c r="GR189" i="5" l="1"/>
  <c r="GS211" i="5"/>
  <c r="GS230" i="5" s="1"/>
  <c r="GS174" i="5"/>
  <c r="GS170" i="5"/>
  <c r="GS223" i="5" s="1"/>
  <c r="GS225" i="5"/>
  <c r="GS229" i="5"/>
  <c r="GT1" i="4" s="1"/>
  <c r="GU181" i="5"/>
  <c r="GU182" i="5" s="1"/>
  <c r="GU184" i="5" s="1"/>
  <c r="GV169" i="5"/>
  <c r="GV2" i="4"/>
  <c r="GT210" i="5"/>
  <c r="GT172" i="5"/>
  <c r="GT176" i="5"/>
  <c r="GT173" i="5"/>
  <c r="GU171" i="5"/>
  <c r="GS191" i="5"/>
  <c r="GT185" i="5"/>
  <c r="GT186" i="5" s="1"/>
  <c r="GS189" i="5" l="1"/>
  <c r="GT211" i="5"/>
  <c r="GT230" i="5" s="1"/>
  <c r="GT174" i="5"/>
  <c r="GS205" i="5" s="1"/>
  <c r="GS264" i="5" s="1"/>
  <c r="GU185" i="5"/>
  <c r="GU186" i="5" s="1"/>
  <c r="GT191" i="5"/>
  <c r="GT170" i="5"/>
  <c r="GT223" i="5" s="1"/>
  <c r="GU210" i="5"/>
  <c r="GU172" i="5"/>
  <c r="GU176" i="5"/>
  <c r="GU173" i="5"/>
  <c r="GV171" i="5"/>
  <c r="GV181" i="5"/>
  <c r="GV182" i="5" s="1"/>
  <c r="GV184" i="5" s="1"/>
  <c r="GW169" i="5"/>
  <c r="GW2" i="4"/>
  <c r="GT229" i="5"/>
  <c r="GU1" i="4" s="1"/>
  <c r="GT225" i="5"/>
  <c r="GT189" i="5" l="1"/>
  <c r="GV185" i="5"/>
  <c r="GV186" i="5" s="1"/>
  <c r="GV210" i="5"/>
  <c r="GV172" i="5"/>
  <c r="GV176" i="5"/>
  <c r="GV173" i="5"/>
  <c r="GW171" i="5"/>
  <c r="GU170" i="5"/>
  <c r="GU223" i="5" s="1"/>
  <c r="GU229" i="5"/>
  <c r="GV1" i="4" s="1"/>
  <c r="GU225" i="5"/>
  <c r="GU191" i="5"/>
  <c r="GU211" i="5"/>
  <c r="GU230" i="5" s="1"/>
  <c r="GU174" i="5"/>
  <c r="GT205" i="5" s="1"/>
  <c r="GT264" i="5" s="1"/>
  <c r="GW181" i="5"/>
  <c r="GW182" i="5" s="1"/>
  <c r="GW184" i="5" s="1"/>
  <c r="GX169" i="5"/>
  <c r="GX2" i="4"/>
  <c r="GV191" i="5" l="1"/>
  <c r="GX181" i="5"/>
  <c r="GX182" i="5" s="1"/>
  <c r="GX184" i="5" s="1"/>
  <c r="GY169" i="5"/>
  <c r="GY2" i="4"/>
  <c r="GU189" i="5"/>
  <c r="GW185" i="5"/>
  <c r="GW186" i="5" s="1"/>
  <c r="GV229" i="5"/>
  <c r="GW1" i="4" s="1"/>
  <c r="GV225" i="5"/>
  <c r="GW210" i="5"/>
  <c r="GW172" i="5"/>
  <c r="GW176" i="5"/>
  <c r="GW173" i="5"/>
  <c r="GX171" i="5"/>
  <c r="GV211" i="5"/>
  <c r="GV230" i="5" s="1"/>
  <c r="GV174" i="5"/>
  <c r="GV170" i="5"/>
  <c r="GV223" i="5" s="1"/>
  <c r="GV189" i="5" l="1"/>
  <c r="GW211" i="5"/>
  <c r="GW230" i="5" s="1"/>
  <c r="GW174" i="5"/>
  <c r="GY181" i="5"/>
  <c r="GY182" i="5" s="1"/>
  <c r="GY184" i="5" s="1"/>
  <c r="GZ169" i="5"/>
  <c r="GZ2" i="4"/>
  <c r="GX185" i="5"/>
  <c r="GX186" i="5" s="1"/>
  <c r="GX210" i="5"/>
  <c r="GX176" i="5"/>
  <c r="GX173" i="5"/>
  <c r="GX172" i="5"/>
  <c r="GY171" i="5"/>
  <c r="GW170" i="5"/>
  <c r="GW223" i="5" s="1"/>
  <c r="GW229" i="5"/>
  <c r="GX1" i="4" s="1"/>
  <c r="GW225" i="5"/>
  <c r="GW191" i="5"/>
  <c r="GW189" i="5" l="1"/>
  <c r="GX191" i="5"/>
  <c r="GX170" i="5"/>
  <c r="GX223" i="5" s="1"/>
  <c r="GY185" i="5"/>
  <c r="GY186" i="5" s="1"/>
  <c r="GX225" i="5"/>
  <c r="GX229" i="5"/>
  <c r="GY1" i="4" s="1"/>
  <c r="GY210" i="5"/>
  <c r="GY176" i="5"/>
  <c r="GY173" i="5"/>
  <c r="GY172" i="5"/>
  <c r="GZ171" i="5"/>
  <c r="GZ181" i="5"/>
  <c r="GZ182" i="5" s="1"/>
  <c r="GZ184" i="5" s="1"/>
  <c r="HA169" i="5"/>
  <c r="HA2" i="4"/>
  <c r="GX211" i="5"/>
  <c r="GX230" i="5" s="1"/>
  <c r="GX174" i="5"/>
  <c r="GY229" i="5" l="1"/>
  <c r="GZ1" i="4" s="1"/>
  <c r="GY225" i="5"/>
  <c r="HA181" i="5"/>
  <c r="HA182" i="5" s="1"/>
  <c r="HA184" i="5" s="1"/>
  <c r="HB169" i="5"/>
  <c r="HB2" i="4"/>
  <c r="GZ185" i="5"/>
  <c r="GZ186" i="5" s="1"/>
  <c r="GY191" i="5"/>
  <c r="GZ210" i="5"/>
  <c r="GZ176" i="5"/>
  <c r="GZ173" i="5"/>
  <c r="GZ172" i="5"/>
  <c r="HA171" i="5"/>
  <c r="GX189" i="5"/>
  <c r="GY170" i="5"/>
  <c r="GY223" i="5" s="1"/>
  <c r="GY211" i="5"/>
  <c r="GY230" i="5" s="1"/>
  <c r="GY174" i="5"/>
  <c r="GX205" i="5" s="1"/>
  <c r="GX264" i="5" s="1"/>
  <c r="HA210" i="5" l="1"/>
  <c r="HA172" i="5"/>
  <c r="HA176" i="5"/>
  <c r="HA173" i="5"/>
  <c r="HB171" i="5"/>
  <c r="HB181" i="5"/>
  <c r="HB182" i="5" s="1"/>
  <c r="HB184" i="5" s="1"/>
  <c r="HC169" i="5"/>
  <c r="HC2" i="4"/>
  <c r="GZ170" i="5"/>
  <c r="GZ223" i="5" s="1"/>
  <c r="GZ191" i="5"/>
  <c r="HA185" i="5"/>
  <c r="HA186" i="5" s="1"/>
  <c r="GZ211" i="5"/>
  <c r="GZ230" i="5" s="1"/>
  <c r="GZ174" i="5"/>
  <c r="GZ189" i="5" s="1"/>
  <c r="GY189" i="5"/>
  <c r="GZ229" i="5"/>
  <c r="HA1" i="4" s="1"/>
  <c r="GZ225" i="5"/>
  <c r="HA191" i="5" l="1"/>
  <c r="HB210" i="5"/>
  <c r="HB172" i="5"/>
  <c r="HB176" i="5"/>
  <c r="HB173" i="5"/>
  <c r="HC171" i="5"/>
  <c r="HA211" i="5"/>
  <c r="HA230" i="5" s="1"/>
  <c r="HA174" i="5"/>
  <c r="GZ205" i="5" s="1"/>
  <c r="GZ264" i="5" s="1"/>
  <c r="HA170" i="5"/>
  <c r="HA223" i="5" s="1"/>
  <c r="HA225" i="5"/>
  <c r="HA229" i="5"/>
  <c r="HB1" i="4" s="1"/>
  <c r="HB185" i="5"/>
  <c r="HB186" i="5" s="1"/>
  <c r="HC181" i="5"/>
  <c r="HC182" i="5" s="1"/>
  <c r="HC184" i="5" s="1"/>
  <c r="HD169" i="5"/>
  <c r="HD2" i="4"/>
  <c r="HA189" i="5" l="1"/>
  <c r="HB191" i="5"/>
  <c r="HB211" i="5"/>
  <c r="HB230" i="5" s="1"/>
  <c r="HB174" i="5"/>
  <c r="HB170" i="5"/>
  <c r="HB223" i="5" s="1"/>
  <c r="HB229" i="5"/>
  <c r="HC1" i="4" s="1"/>
  <c r="HB225" i="5"/>
  <c r="HC210" i="5"/>
  <c r="HC172" i="5"/>
  <c r="HC176" i="5"/>
  <c r="HC173" i="5"/>
  <c r="HD171" i="5"/>
  <c r="HD181" i="5"/>
  <c r="HD182" i="5" s="1"/>
  <c r="HD184" i="5" s="1"/>
  <c r="HE169" i="5"/>
  <c r="HE2" i="4"/>
  <c r="HC185" i="5"/>
  <c r="HC186" i="5" s="1"/>
  <c r="HC191" i="5" l="1"/>
  <c r="HC170" i="5"/>
  <c r="HC223" i="5" s="1"/>
  <c r="HC229" i="5"/>
  <c r="HD1" i="4" s="1"/>
  <c r="HC225" i="5"/>
  <c r="HE181" i="5"/>
  <c r="HE182" i="5" s="1"/>
  <c r="HE184" i="5" s="1"/>
  <c r="HF169" i="5"/>
  <c r="HF2" i="4"/>
  <c r="HD210" i="5"/>
  <c r="HD172" i="5"/>
  <c r="HD176" i="5"/>
  <c r="HD173" i="5"/>
  <c r="HE171" i="5"/>
  <c r="HC211" i="5"/>
  <c r="HC230" i="5" s="1"/>
  <c r="HC174" i="5"/>
  <c r="HC189" i="5" s="1"/>
  <c r="HD185" i="5"/>
  <c r="HD186" i="5" s="1"/>
  <c r="HB189" i="5"/>
  <c r="HD229" i="5" l="1"/>
  <c r="HE1" i="4" s="1"/>
  <c r="HD225" i="5"/>
  <c r="HD170" i="5"/>
  <c r="HD223" i="5" s="1"/>
  <c r="HF181" i="5"/>
  <c r="HF182" i="5" s="1"/>
  <c r="HF184" i="5" s="1"/>
  <c r="HG169" i="5"/>
  <c r="HG2" i="4"/>
  <c r="HE185" i="5"/>
  <c r="HE186" i="5" s="1"/>
  <c r="HD191" i="5"/>
  <c r="HE210" i="5"/>
  <c r="HE172" i="5"/>
  <c r="HE176" i="5"/>
  <c r="HE173" i="5"/>
  <c r="HF171" i="5"/>
  <c r="HD211" i="5"/>
  <c r="HD230" i="5" s="1"/>
  <c r="HD174" i="5"/>
  <c r="HD189" i="5"/>
  <c r="HE191" i="5" l="1"/>
  <c r="HF185" i="5"/>
  <c r="HF186" i="5" s="1"/>
  <c r="HE170" i="5"/>
  <c r="HE223" i="5" s="1"/>
  <c r="HE229" i="5"/>
  <c r="HF1" i="4" s="1"/>
  <c r="HE225" i="5"/>
  <c r="HF210" i="5"/>
  <c r="HF176" i="5"/>
  <c r="HF173" i="5"/>
  <c r="HF172" i="5"/>
  <c r="HG171" i="5"/>
  <c r="HE211" i="5"/>
  <c r="HE230" i="5" s="1"/>
  <c r="HE174" i="5"/>
  <c r="HG181" i="5"/>
  <c r="HG182" i="5" s="1"/>
  <c r="HG184" i="5" s="1"/>
  <c r="HH169" i="5"/>
  <c r="HH2" i="4"/>
  <c r="HF191" i="5" l="1"/>
  <c r="HF225" i="5"/>
  <c r="HF229" i="5"/>
  <c r="HG1" i="4" s="1"/>
  <c r="HH181" i="5"/>
  <c r="HH182" i="5" s="1"/>
  <c r="HH184" i="5" s="1"/>
  <c r="HI169" i="5"/>
  <c r="HI2" i="4"/>
  <c r="HE189" i="5"/>
  <c r="HG185" i="5"/>
  <c r="HG186" i="5" s="1"/>
  <c r="HG210" i="5"/>
  <c r="HG176" i="5"/>
  <c r="HG173" i="5"/>
  <c r="HG172" i="5"/>
  <c r="HH171" i="5"/>
  <c r="HF170" i="5"/>
  <c r="HF223" i="5" s="1"/>
  <c r="HF211" i="5"/>
  <c r="HF230" i="5" s="1"/>
  <c r="HF174" i="5"/>
  <c r="HE205" i="5" s="1"/>
  <c r="HE264" i="5" s="1"/>
  <c r="HF189" i="5" l="1"/>
  <c r="HG191" i="5"/>
  <c r="HH210" i="5"/>
  <c r="HH176" i="5"/>
  <c r="HH173" i="5"/>
  <c r="HH172" i="5"/>
  <c r="HI171" i="5"/>
  <c r="HG170" i="5"/>
  <c r="HG223" i="5" s="1"/>
  <c r="HH185" i="5"/>
  <c r="HH186" i="5" s="1"/>
  <c r="HG211" i="5"/>
  <c r="HG230" i="5" s="1"/>
  <c r="HG174" i="5"/>
  <c r="HF205" i="5" s="1"/>
  <c r="HF264" i="5" s="1"/>
  <c r="HG229" i="5"/>
  <c r="HH1" i="4" s="1"/>
  <c r="HG225" i="5"/>
  <c r="HI181" i="5"/>
  <c r="HI182" i="5" s="1"/>
  <c r="HI184" i="5" s="1"/>
  <c r="HJ2" i="4"/>
  <c r="HJ169" i="5"/>
  <c r="HG189" i="5" l="1"/>
  <c r="HH191" i="5"/>
  <c r="HH229" i="5"/>
  <c r="HI1" i="4" s="1"/>
  <c r="HH225" i="5"/>
  <c r="HI185" i="5"/>
  <c r="HI186" i="5" s="1"/>
  <c r="HI210" i="5"/>
  <c r="HI172" i="5"/>
  <c r="HI176" i="5"/>
  <c r="HI173" i="5"/>
  <c r="HJ171" i="5"/>
  <c r="HH211" i="5"/>
  <c r="HH230" i="5" s="1"/>
  <c r="HH174" i="5"/>
  <c r="HJ181" i="5"/>
  <c r="HJ182" i="5" s="1"/>
  <c r="HJ184" i="5" s="1"/>
  <c r="HK169" i="5"/>
  <c r="HK2" i="4"/>
  <c r="HH223" i="5"/>
  <c r="HH170" i="5"/>
  <c r="HH189" i="5" l="1"/>
  <c r="HK181" i="5"/>
  <c r="HK182" i="5" s="1"/>
  <c r="HK184" i="5" s="1"/>
  <c r="HL169" i="5"/>
  <c r="HL2" i="4"/>
  <c r="HJ185" i="5"/>
  <c r="HJ186" i="5" s="1"/>
  <c r="HJ210" i="5"/>
  <c r="HJ172" i="5"/>
  <c r="HJ176" i="5"/>
  <c r="HJ173" i="5"/>
  <c r="HK171" i="5"/>
  <c r="HI191" i="5"/>
  <c r="HI211" i="5"/>
  <c r="HI230" i="5" s="1"/>
  <c r="HI174" i="5"/>
  <c r="HI170" i="5"/>
  <c r="HI223" i="5" s="1"/>
  <c r="HI225" i="5"/>
  <c r="HI229" i="5"/>
  <c r="HJ1" i="4" s="1"/>
  <c r="HI189" i="5" l="1"/>
  <c r="HK210" i="5"/>
  <c r="HK172" i="5"/>
  <c r="HK176" i="5"/>
  <c r="HK173" i="5"/>
  <c r="HL171" i="5"/>
  <c r="HJ211" i="5"/>
  <c r="HJ230" i="5" s="1"/>
  <c r="HJ174" i="5"/>
  <c r="HJ191" i="5"/>
  <c r="HJ170" i="5"/>
  <c r="HJ223" i="5" s="1"/>
  <c r="HL181" i="5"/>
  <c r="HL182" i="5" s="1"/>
  <c r="HL184" i="5" s="1"/>
  <c r="HM169" i="5"/>
  <c r="HM2" i="4"/>
  <c r="HJ229" i="5"/>
  <c r="HK1" i="4" s="1"/>
  <c r="HJ225" i="5"/>
  <c r="HK185" i="5"/>
  <c r="HK186" i="5" s="1"/>
  <c r="HJ189" i="5" l="1"/>
  <c r="HK211" i="5"/>
  <c r="HK230" i="5" s="1"/>
  <c r="HK174" i="5"/>
  <c r="HJ205" i="5" s="1"/>
  <c r="HJ264" i="5" s="1"/>
  <c r="HK170" i="5"/>
  <c r="HK223" i="5" s="1"/>
  <c r="HL210" i="5"/>
  <c r="HL172" i="5"/>
  <c r="HL176" i="5"/>
  <c r="HL173" i="5"/>
  <c r="HM171" i="5"/>
  <c r="HL185" i="5"/>
  <c r="HL186" i="5" s="1"/>
  <c r="HK229" i="5"/>
  <c r="HL1" i="4" s="1"/>
  <c r="HK225" i="5"/>
  <c r="HK191" i="5"/>
  <c r="HM181" i="5"/>
  <c r="HM182" i="5" s="1"/>
  <c r="HM184" i="5" s="1"/>
  <c r="HN169" i="5"/>
  <c r="HN2" i="4"/>
  <c r="HL211" i="5" l="1"/>
  <c r="HL230" i="5" s="1"/>
  <c r="HL174" i="5"/>
  <c r="HL170" i="5"/>
  <c r="HL223" i="5" s="1"/>
  <c r="HL229" i="5"/>
  <c r="HM1" i="4" s="1"/>
  <c r="HL225" i="5"/>
  <c r="HM185" i="5"/>
  <c r="HM186" i="5" s="1"/>
  <c r="HL191" i="5"/>
  <c r="HN181" i="5"/>
  <c r="HN182" i="5" s="1"/>
  <c r="HN184" i="5" s="1"/>
  <c r="HO169" i="5"/>
  <c r="HO2" i="4"/>
  <c r="HM210" i="5"/>
  <c r="HM172" i="5"/>
  <c r="HM176" i="5"/>
  <c r="HM173" i="5"/>
  <c r="HN171" i="5"/>
  <c r="HK189" i="5"/>
  <c r="HL189" i="5" l="1"/>
  <c r="HO181" i="5"/>
  <c r="HO182" i="5" s="1"/>
  <c r="HO184" i="5" s="1"/>
  <c r="HP169" i="5"/>
  <c r="HP2" i="4"/>
  <c r="HN185" i="5"/>
  <c r="HN186" i="5" s="1"/>
  <c r="HN210" i="5"/>
  <c r="HN176" i="5"/>
  <c r="HN173" i="5"/>
  <c r="HN172" i="5"/>
  <c r="HO171" i="5"/>
  <c r="HM170" i="5"/>
  <c r="HM223" i="5" s="1"/>
  <c r="HM191" i="5"/>
  <c r="HM229" i="5"/>
  <c r="HN1" i="4" s="1"/>
  <c r="HM225" i="5"/>
  <c r="HM211" i="5"/>
  <c r="HM230" i="5" s="1"/>
  <c r="HM174" i="5"/>
  <c r="HL205" i="5" s="1"/>
  <c r="HL264" i="5" s="1"/>
  <c r="HM189" i="5" l="1"/>
  <c r="HO210" i="5"/>
  <c r="HO176" i="5"/>
  <c r="HO173" i="5"/>
  <c r="HO172" i="5"/>
  <c r="HP171" i="5"/>
  <c r="HN211" i="5"/>
  <c r="HN230" i="5" s="1"/>
  <c r="HN174" i="5"/>
  <c r="HN189" i="5" s="1"/>
  <c r="HP181" i="5"/>
  <c r="HP182" i="5" s="1"/>
  <c r="HP184" i="5" s="1"/>
  <c r="HQ169" i="5"/>
  <c r="HQ2" i="4"/>
  <c r="HO185" i="5"/>
  <c r="HO186" i="5" s="1"/>
  <c r="HN225" i="5"/>
  <c r="HN229" i="5"/>
  <c r="HO1" i="4" s="1"/>
  <c r="HN191" i="5"/>
  <c r="HN170" i="5"/>
  <c r="HN223" i="5" s="1"/>
  <c r="HO170" i="5" l="1"/>
  <c r="HO223" i="5" s="1"/>
  <c r="HO211" i="5"/>
  <c r="HO230" i="5" s="1"/>
  <c r="HO174" i="5"/>
  <c r="HO229" i="5"/>
  <c r="HP1" i="4" s="1"/>
  <c r="HO225" i="5"/>
  <c r="HO191" i="5"/>
  <c r="HP210" i="5"/>
  <c r="HP176" i="5"/>
  <c r="HP173" i="5"/>
  <c r="HP172" i="5"/>
  <c r="HQ171" i="5"/>
  <c r="HQ181" i="5"/>
  <c r="HQ182" i="5" s="1"/>
  <c r="HQ184" i="5" s="1"/>
  <c r="HR2" i="4"/>
  <c r="HR169" i="5"/>
  <c r="HP185" i="5"/>
  <c r="HP186" i="5" s="1"/>
  <c r="HO189" i="5" l="1"/>
  <c r="HP191" i="5"/>
  <c r="HQ210" i="5"/>
  <c r="HQ172" i="5"/>
  <c r="HQ176" i="5"/>
  <c r="HQ173" i="5"/>
  <c r="HR171" i="5"/>
  <c r="HP170" i="5"/>
  <c r="HP223" i="5" s="1"/>
  <c r="HP211" i="5"/>
  <c r="HP230" i="5" s="1"/>
  <c r="HP174" i="5"/>
  <c r="HR181" i="5"/>
  <c r="HR182" i="5" s="1"/>
  <c r="HR184" i="5" s="1"/>
  <c r="HS169" i="5"/>
  <c r="HS2" i="4"/>
  <c r="HQ185" i="5"/>
  <c r="HQ186" i="5" s="1"/>
  <c r="HP229" i="5"/>
  <c r="HQ1" i="4" s="1"/>
  <c r="HP225" i="5"/>
  <c r="HP189" i="5" l="1"/>
  <c r="HQ191" i="5"/>
  <c r="HR210" i="5"/>
  <c r="HR172" i="5"/>
  <c r="HR176" i="5"/>
  <c r="HR173" i="5"/>
  <c r="HS171" i="5"/>
  <c r="HQ211" i="5"/>
  <c r="HQ230" i="5" s="1"/>
  <c r="HQ174" i="5"/>
  <c r="HQ170" i="5"/>
  <c r="HQ223" i="5" s="1"/>
  <c r="HQ225" i="5"/>
  <c r="HQ229" i="5"/>
  <c r="HR1" i="4" s="1"/>
  <c r="HS181" i="5"/>
  <c r="HS182" i="5" s="1"/>
  <c r="HS184" i="5" s="1"/>
  <c r="HT169" i="5"/>
  <c r="HT2" i="4"/>
  <c r="HR185" i="5"/>
  <c r="HR186" i="5" s="1"/>
  <c r="HQ189" i="5" l="1"/>
  <c r="HR191" i="5"/>
  <c r="HR211" i="5"/>
  <c r="HR230" i="5" s="1"/>
  <c r="HR174" i="5"/>
  <c r="HQ205" i="5" s="1"/>
  <c r="HQ264" i="5" s="1"/>
  <c r="HS185" i="5"/>
  <c r="HS186" i="5" s="1"/>
  <c r="HR170" i="5"/>
  <c r="HR223" i="5" s="1"/>
  <c r="HR229" i="5"/>
  <c r="HS1" i="4" s="1"/>
  <c r="HR225" i="5"/>
  <c r="HT181" i="5"/>
  <c r="HT182" i="5" s="1"/>
  <c r="HT184" i="5" s="1"/>
  <c r="HU169" i="5"/>
  <c r="HU2" i="4"/>
  <c r="HS210" i="5"/>
  <c r="HS172" i="5"/>
  <c r="HS176" i="5"/>
  <c r="HS173" i="5"/>
  <c r="HT171" i="5"/>
  <c r="HR189" i="5" l="1"/>
  <c r="HS170" i="5"/>
  <c r="HS223" i="5" s="1"/>
  <c r="HU181" i="5"/>
  <c r="HU182" i="5" s="1"/>
  <c r="HU184" i="5" s="1"/>
  <c r="HV169" i="5"/>
  <c r="HV2" i="4"/>
  <c r="HS211" i="5"/>
  <c r="HS230" i="5" s="1"/>
  <c r="HS174" i="5"/>
  <c r="HR205" i="5" s="1"/>
  <c r="HR264" i="5" s="1"/>
  <c r="HT185" i="5"/>
  <c r="HT186" i="5" s="1"/>
  <c r="HS229" i="5"/>
  <c r="HT1" i="4" s="1"/>
  <c r="HS225" i="5"/>
  <c r="HS191" i="5"/>
  <c r="HT210" i="5"/>
  <c r="HT172" i="5"/>
  <c r="HT176" i="5"/>
  <c r="HT173" i="5"/>
  <c r="HU171" i="5"/>
  <c r="HU210" i="5" l="1"/>
  <c r="HU172" i="5"/>
  <c r="HU176" i="5"/>
  <c r="HU173" i="5"/>
  <c r="HV171" i="5"/>
  <c r="HT211" i="5"/>
  <c r="HT230" i="5" s="1"/>
  <c r="HT174" i="5"/>
  <c r="HT191" i="5"/>
  <c r="HT229" i="5"/>
  <c r="HU1" i="4" s="1"/>
  <c r="HT225" i="5"/>
  <c r="HT170" i="5"/>
  <c r="HT223" i="5" s="1"/>
  <c r="HS189" i="5"/>
  <c r="HV181" i="5"/>
  <c r="HV182" i="5" s="1"/>
  <c r="HV184" i="5" s="1"/>
  <c r="HW169" i="5"/>
  <c r="HW2" i="4"/>
  <c r="HU185" i="5"/>
  <c r="HU186" i="5" s="1"/>
  <c r="HT189" i="5" l="1"/>
  <c r="HW181" i="5"/>
  <c r="HW182" i="5" s="1"/>
  <c r="HW184" i="5" s="1"/>
  <c r="HX169" i="5"/>
  <c r="HX2" i="4"/>
  <c r="HV185" i="5"/>
  <c r="HV186" i="5" s="1"/>
  <c r="HV210" i="5"/>
  <c r="HV176" i="5"/>
  <c r="HV173" i="5"/>
  <c r="HV172" i="5"/>
  <c r="HW171" i="5"/>
  <c r="HU211" i="5"/>
  <c r="HU230" i="5" s="1"/>
  <c r="HU174" i="5"/>
  <c r="HU170" i="5"/>
  <c r="HU223" i="5" s="1"/>
  <c r="HU229" i="5"/>
  <c r="HV1" i="4" s="1"/>
  <c r="HU225" i="5"/>
  <c r="HU191" i="5"/>
  <c r="HU189" i="5" l="1"/>
  <c r="HV211" i="5"/>
  <c r="HV230" i="5" s="1"/>
  <c r="HV174" i="5"/>
  <c r="HX181" i="5"/>
  <c r="HX182" i="5" s="1"/>
  <c r="HX184" i="5" s="1"/>
  <c r="HY169" i="5"/>
  <c r="HY2" i="4"/>
  <c r="HV225" i="5"/>
  <c r="HV229" i="5"/>
  <c r="HW1" i="4" s="1"/>
  <c r="HW185" i="5"/>
  <c r="HW186" i="5" s="1"/>
  <c r="HV170" i="5"/>
  <c r="HV223" i="5" s="1"/>
  <c r="HV191" i="5"/>
  <c r="HW210" i="5"/>
  <c r="HW176" i="5"/>
  <c r="HW173" i="5"/>
  <c r="HW172" i="5"/>
  <c r="HX171" i="5"/>
  <c r="HV189" i="5" l="1"/>
  <c r="HW191" i="5"/>
  <c r="HW229" i="5"/>
  <c r="HX1" i="4" s="1"/>
  <c r="HW225" i="5"/>
  <c r="HX210" i="5"/>
  <c r="HX176" i="5"/>
  <c r="HX173" i="5"/>
  <c r="HX172" i="5"/>
  <c r="HY171" i="5"/>
  <c r="HY181" i="5"/>
  <c r="HY182" i="5" s="1"/>
  <c r="HY184" i="5" s="1"/>
  <c r="HZ169" i="5"/>
  <c r="HZ2" i="4"/>
  <c r="HW170" i="5"/>
  <c r="HW223" i="5" s="1"/>
  <c r="HX185" i="5"/>
  <c r="HX186" i="5" s="1"/>
  <c r="HW211" i="5"/>
  <c r="HW230" i="5" s="1"/>
  <c r="HW174" i="5"/>
  <c r="HV205" i="5" s="1"/>
  <c r="HV264" i="5" s="1"/>
  <c r="HW189" i="5" l="1"/>
  <c r="HX191" i="5"/>
  <c r="HY210" i="5"/>
  <c r="HY172" i="5"/>
  <c r="HY176" i="5"/>
  <c r="HY173" i="5"/>
  <c r="HZ171" i="5"/>
  <c r="HX170" i="5"/>
  <c r="HX223" i="5" s="1"/>
  <c r="HX211" i="5"/>
  <c r="HX230" i="5" s="1"/>
  <c r="HX174" i="5"/>
  <c r="HZ181" i="5"/>
  <c r="HZ182" i="5" s="1"/>
  <c r="HZ184" i="5" s="1"/>
  <c r="IA169" i="5"/>
  <c r="IA2" i="4"/>
  <c r="HY185" i="5"/>
  <c r="HY186" i="5" s="1"/>
  <c r="HX229" i="5"/>
  <c r="HY1" i="4" s="1"/>
  <c r="HX225" i="5"/>
  <c r="HX189" i="5" l="1"/>
  <c r="HY191" i="5"/>
  <c r="HY170" i="5"/>
  <c r="HY223" i="5" s="1"/>
  <c r="IA181" i="5"/>
  <c r="IA182" i="5" s="1"/>
  <c r="IA184" i="5" s="1"/>
  <c r="IB169" i="5"/>
  <c r="IB2" i="4"/>
  <c r="HY225" i="5"/>
  <c r="HY229" i="5"/>
  <c r="HZ1" i="4" s="1"/>
  <c r="HZ185" i="5"/>
  <c r="HZ186" i="5" s="1"/>
  <c r="HZ210" i="5"/>
  <c r="HZ172" i="5"/>
  <c r="HZ176" i="5"/>
  <c r="HZ173" i="5"/>
  <c r="IA171" i="5"/>
  <c r="HY211" i="5"/>
  <c r="HY230" i="5" s="1"/>
  <c r="HY174" i="5"/>
  <c r="HX205" i="5" s="1"/>
  <c r="HX264" i="5" s="1"/>
  <c r="IA185" i="5" l="1"/>
  <c r="IA186" i="5" s="1"/>
  <c r="HZ229" i="5"/>
  <c r="IA1" i="4" s="1"/>
  <c r="HZ225" i="5"/>
  <c r="IA210" i="5"/>
  <c r="IA172" i="5"/>
  <c r="IA176" i="5"/>
  <c r="IA173" i="5"/>
  <c r="IB171" i="5"/>
  <c r="HZ191" i="5"/>
  <c r="HY189" i="5"/>
  <c r="HZ211" i="5"/>
  <c r="HZ230" i="5" s="1"/>
  <c r="HZ174" i="5"/>
  <c r="HZ189" i="5" s="1"/>
  <c r="HZ170" i="5"/>
  <c r="HZ223" i="5" s="1"/>
  <c r="IB181" i="5"/>
  <c r="IB182" i="5" s="1"/>
  <c r="IB184" i="5" s="1"/>
  <c r="IC169" i="5"/>
  <c r="IC2" i="4"/>
  <c r="IB210" i="5" l="1"/>
  <c r="IB172" i="5"/>
  <c r="IB176" i="5"/>
  <c r="IB173" i="5"/>
  <c r="IC171" i="5"/>
  <c r="IA211" i="5"/>
  <c r="IA230" i="5" s="1"/>
  <c r="IA174" i="5"/>
  <c r="IA189" i="5" s="1"/>
  <c r="IA191" i="5"/>
  <c r="IB185" i="5"/>
  <c r="IB186" i="5" s="1"/>
  <c r="IA170" i="5"/>
  <c r="IA223" i="5" s="1"/>
  <c r="IA229" i="5"/>
  <c r="IB1" i="4" s="1"/>
  <c r="IA225" i="5"/>
  <c r="IC181" i="5"/>
  <c r="IC182" i="5" s="1"/>
  <c r="IC184" i="5" s="1"/>
  <c r="ID169" i="5"/>
  <c r="ID2" i="4"/>
  <c r="IB191" i="5" l="1"/>
  <c r="ID181" i="5"/>
  <c r="ID182" i="5" s="1"/>
  <c r="ID184" i="5" s="1"/>
  <c r="IE169" i="5"/>
  <c r="IE2" i="4"/>
  <c r="IC185" i="5"/>
  <c r="IC186" i="5" s="1"/>
  <c r="IC210" i="5"/>
  <c r="IC172" i="5"/>
  <c r="IC176" i="5"/>
  <c r="IC173" i="5"/>
  <c r="ID171" i="5"/>
  <c r="IB211" i="5"/>
  <c r="IB230" i="5" s="1"/>
  <c r="IB174" i="5"/>
  <c r="IB170" i="5"/>
  <c r="IB223" i="5" s="1"/>
  <c r="IB229" i="5"/>
  <c r="IC1" i="4" s="1"/>
  <c r="IB225" i="5"/>
  <c r="IB189" i="5" l="1"/>
  <c r="IC191" i="5"/>
  <c r="IC211" i="5"/>
  <c r="IC230" i="5" s="1"/>
  <c r="IC174" i="5"/>
  <c r="IC170" i="5"/>
  <c r="IC223" i="5" s="1"/>
  <c r="IC229" i="5"/>
  <c r="ID1" i="4" s="1"/>
  <c r="IC225" i="5"/>
  <c r="IE181" i="5"/>
  <c r="IE182" i="5" s="1"/>
  <c r="IE184" i="5" s="1"/>
  <c r="IF169" i="5"/>
  <c r="IF2" i="4"/>
  <c r="ID210" i="5"/>
  <c r="ID176" i="5"/>
  <c r="ID173" i="5"/>
  <c r="ID172" i="5"/>
  <c r="IE171" i="5"/>
  <c r="ID185" i="5"/>
  <c r="ID186" i="5" s="1"/>
  <c r="IC189" i="5" l="1"/>
  <c r="ID191" i="5"/>
  <c r="IE210" i="5"/>
  <c r="IE176" i="5"/>
  <c r="IE173" i="5"/>
  <c r="IE172" i="5"/>
  <c r="IF171" i="5"/>
  <c r="IE185" i="5"/>
  <c r="IE186" i="5" s="1"/>
  <c r="ID170" i="5"/>
  <c r="ID223" i="5" s="1"/>
  <c r="ID225" i="5"/>
  <c r="ID229" i="5"/>
  <c r="IE1" i="4" s="1"/>
  <c r="IF181" i="5"/>
  <c r="IF182" i="5" s="1"/>
  <c r="IF184" i="5" s="1"/>
  <c r="IG169" i="5"/>
  <c r="IG2" i="4"/>
  <c r="ID211" i="5"/>
  <c r="ID230" i="5" s="1"/>
  <c r="ID174" i="5"/>
  <c r="IC205" i="5" s="1"/>
  <c r="IC264" i="5" s="1"/>
  <c r="ID189" i="5" l="1"/>
  <c r="IE191" i="5"/>
  <c r="IE211" i="5"/>
  <c r="IE230" i="5" s="1"/>
  <c r="IE174" i="5"/>
  <c r="ID205" i="5" s="1"/>
  <c r="ID264" i="5" s="1"/>
  <c r="IE229" i="5"/>
  <c r="IF1" i="4" s="1"/>
  <c r="IE225" i="5"/>
  <c r="IG181" i="5"/>
  <c r="IG182" i="5" s="1"/>
  <c r="IG184" i="5" s="1"/>
  <c r="IH2" i="4"/>
  <c r="IH169" i="5"/>
  <c r="IE170" i="5"/>
  <c r="IE223" i="5" s="1"/>
  <c r="IF185" i="5"/>
  <c r="IF186" i="5" s="1"/>
  <c r="IF210" i="5"/>
  <c r="IF176" i="5"/>
  <c r="IF173" i="5"/>
  <c r="IF172" i="5"/>
  <c r="IG171" i="5"/>
  <c r="IE189" i="5" l="1"/>
  <c r="IF191" i="5"/>
  <c r="IG185" i="5"/>
  <c r="IG186" i="5" s="1"/>
  <c r="IG210" i="5"/>
  <c r="IG172" i="5"/>
  <c r="IG176" i="5"/>
  <c r="IG173" i="5"/>
  <c r="IH171" i="5"/>
  <c r="IF170" i="5"/>
  <c r="IF223" i="5" s="1"/>
  <c r="IF211" i="5"/>
  <c r="IF230" i="5" s="1"/>
  <c r="IF174" i="5"/>
  <c r="IF229" i="5"/>
  <c r="IG1" i="4" s="1"/>
  <c r="IF225" i="5"/>
  <c r="IH181" i="5"/>
  <c r="IH182" i="5" s="1"/>
  <c r="IH184" i="5" s="1"/>
  <c r="II169" i="5"/>
  <c r="II2" i="4"/>
  <c r="IF189" i="5" l="1"/>
  <c r="IG191" i="5"/>
  <c r="IH185" i="5"/>
  <c r="IH186" i="5" s="1"/>
  <c r="IH210" i="5"/>
  <c r="IH172" i="5"/>
  <c r="IH176" i="5"/>
  <c r="IH173" i="5"/>
  <c r="II171" i="5"/>
  <c r="II181" i="5"/>
  <c r="II182" i="5" s="1"/>
  <c r="II184" i="5" s="1"/>
  <c r="IJ169" i="5"/>
  <c r="IJ2" i="4"/>
  <c r="IG211" i="5"/>
  <c r="IG230" i="5" s="1"/>
  <c r="IG174" i="5"/>
  <c r="IG170" i="5"/>
  <c r="IG223" i="5" s="1"/>
  <c r="IG225" i="5"/>
  <c r="IG229" i="5"/>
  <c r="IH1" i="4" s="1"/>
  <c r="IG189" i="5" l="1"/>
  <c r="IH191" i="5"/>
  <c r="II185" i="5"/>
  <c r="II186" i="5" s="1"/>
  <c r="II210" i="5"/>
  <c r="II172" i="5"/>
  <c r="II176" i="5"/>
  <c r="II173" i="5"/>
  <c r="IJ171" i="5"/>
  <c r="IH211" i="5"/>
  <c r="IH230" i="5" s="1"/>
  <c r="IH174" i="5"/>
  <c r="IH189" i="5" s="1"/>
  <c r="IH170" i="5"/>
  <c r="IH223" i="5" s="1"/>
  <c r="IH229" i="5"/>
  <c r="II1" i="4" s="1"/>
  <c r="IH225" i="5"/>
  <c r="IJ181" i="5"/>
  <c r="IJ182" i="5" s="1"/>
  <c r="IJ184" i="5" s="1"/>
  <c r="IK169" i="5"/>
  <c r="IK2" i="4"/>
  <c r="II191" i="5" l="1"/>
  <c r="II229" i="5"/>
  <c r="IJ1" i="4" s="1"/>
  <c r="II225" i="5"/>
  <c r="IK181" i="5"/>
  <c r="IK182" i="5" s="1"/>
  <c r="IK184" i="5" s="1"/>
  <c r="IL169" i="5"/>
  <c r="IL2" i="4"/>
  <c r="II170" i="5"/>
  <c r="II223" i="5" s="1"/>
  <c r="IJ185" i="5"/>
  <c r="IJ186" i="5" s="1"/>
  <c r="IJ210" i="5"/>
  <c r="IJ172" i="5"/>
  <c r="IJ176" i="5"/>
  <c r="IJ173" i="5"/>
  <c r="IK171" i="5"/>
  <c r="II211" i="5"/>
  <c r="II230" i="5" s="1"/>
  <c r="II174" i="5"/>
  <c r="IH205" i="5" s="1"/>
  <c r="IH264" i="5" s="1"/>
  <c r="IJ191" i="5" l="1"/>
  <c r="IJ229" i="5"/>
  <c r="IK1" i="4" s="1"/>
  <c r="IJ225" i="5"/>
  <c r="IL181" i="5"/>
  <c r="IL182" i="5" s="1"/>
  <c r="IL184" i="5" s="1"/>
  <c r="IM169" i="5"/>
  <c r="IM2" i="4"/>
  <c r="IK185" i="5"/>
  <c r="IK186" i="5" s="1"/>
  <c r="II189" i="5"/>
  <c r="IK210" i="5"/>
  <c r="IK172" i="5"/>
  <c r="IK176" i="5"/>
  <c r="IK173" i="5"/>
  <c r="IL171" i="5"/>
  <c r="IJ211" i="5"/>
  <c r="IJ230" i="5" s="1"/>
  <c r="IJ174" i="5"/>
  <c r="IJ170" i="5"/>
  <c r="IJ223" i="5" s="1"/>
  <c r="IJ189" i="5" l="1"/>
  <c r="IM181" i="5"/>
  <c r="IM182" i="5" s="1"/>
  <c r="IM184" i="5" s="1"/>
  <c r="IN169" i="5"/>
  <c r="IN2" i="4"/>
  <c r="IL185" i="5"/>
  <c r="IL186" i="5" s="1"/>
  <c r="IK211" i="5"/>
  <c r="IK230" i="5" s="1"/>
  <c r="IK174" i="5"/>
  <c r="IJ205" i="5" s="1"/>
  <c r="IJ264" i="5" s="1"/>
  <c r="IK191" i="5"/>
  <c r="K37" i="3"/>
  <c r="IK170" i="5"/>
  <c r="IK223" i="5" s="1"/>
  <c r="IL210" i="5"/>
  <c r="IL176" i="5"/>
  <c r="IL173" i="5"/>
  <c r="IL172" i="5"/>
  <c r="IM171" i="5"/>
  <c r="IK229" i="5"/>
  <c r="IL1" i="4" s="1"/>
  <c r="IK225" i="5"/>
  <c r="IK189" i="5" l="1"/>
  <c r="IL191" i="5"/>
  <c r="IM210" i="5"/>
  <c r="IM176" i="5"/>
  <c r="IM173" i="5"/>
  <c r="IM172" i="5"/>
  <c r="IN171" i="5"/>
  <c r="IN181" i="5"/>
  <c r="IN182" i="5" s="1"/>
  <c r="IN184" i="5" s="1"/>
  <c r="IO169" i="5"/>
  <c r="IO2" i="4"/>
  <c r="IL225" i="5"/>
  <c r="IL229" i="5"/>
  <c r="IM1" i="4" s="1"/>
  <c r="IM185" i="5"/>
  <c r="IM186" i="5" s="1"/>
  <c r="IL170" i="5"/>
  <c r="IL223" i="5" s="1"/>
  <c r="IL211" i="5"/>
  <c r="IL230" i="5" s="1"/>
  <c r="IL174" i="5"/>
  <c r="IL189" i="5" l="1"/>
  <c r="IM211" i="5"/>
  <c r="IM230" i="5" s="1"/>
  <c r="IM174" i="5"/>
  <c r="IO181" i="5"/>
  <c r="IO182" i="5" s="1"/>
  <c r="IO184" i="5" s="1"/>
  <c r="IP2" i="4"/>
  <c r="IP169" i="5"/>
  <c r="IM229" i="5"/>
  <c r="IN1" i="4" s="1"/>
  <c r="IM225" i="5"/>
  <c r="IM191" i="5"/>
  <c r="IN185" i="5"/>
  <c r="IN186" i="5" s="1"/>
  <c r="IM170" i="5"/>
  <c r="IM223" i="5" s="1"/>
  <c r="IN210" i="5"/>
  <c r="IN176" i="5"/>
  <c r="IN173" i="5"/>
  <c r="IN172" i="5"/>
  <c r="IO171" i="5"/>
  <c r="IM189" i="5" l="1"/>
  <c r="IN191" i="5"/>
  <c r="IP181" i="5"/>
  <c r="IP182" i="5" s="1"/>
  <c r="IP184" i="5" s="1"/>
  <c r="IQ169" i="5"/>
  <c r="IQ2" i="4"/>
  <c r="IN229" i="5"/>
  <c r="IO1" i="4" s="1"/>
  <c r="IN225" i="5"/>
  <c r="IO185" i="5"/>
  <c r="IO186" i="5" s="1"/>
  <c r="IO210" i="5"/>
  <c r="IO172" i="5"/>
  <c r="IO176" i="5"/>
  <c r="IO173" i="5"/>
  <c r="IP171" i="5"/>
  <c r="IN170" i="5"/>
  <c r="IN223" i="5" s="1"/>
  <c r="IN211" i="5"/>
  <c r="IN230" i="5" s="1"/>
  <c r="IN174" i="5"/>
  <c r="IN189" i="5" l="1"/>
  <c r="IO191" i="5"/>
  <c r="IO225" i="5"/>
  <c r="IO229" i="5"/>
  <c r="IP1" i="4" s="1"/>
  <c r="IQ181" i="5"/>
  <c r="IQ182" i="5" s="1"/>
  <c r="IQ184" i="5" s="1"/>
  <c r="IR169" i="5"/>
  <c r="IR2" i="4"/>
  <c r="IP185" i="5"/>
  <c r="IP186" i="5" s="1"/>
  <c r="IO170" i="5"/>
  <c r="IO223" i="5" s="1"/>
  <c r="IP210" i="5"/>
  <c r="IP172" i="5"/>
  <c r="IP176" i="5"/>
  <c r="IP173" i="5"/>
  <c r="IQ171" i="5"/>
  <c r="IO211" i="5"/>
  <c r="IO230" i="5" s="1"/>
  <c r="IO174" i="5"/>
  <c r="IP191" i="5" l="1"/>
  <c r="IQ185" i="5"/>
  <c r="IQ186" i="5" s="1"/>
  <c r="IQ210" i="5"/>
  <c r="IQ172" i="5"/>
  <c r="IQ176" i="5"/>
  <c r="IQ173" i="5"/>
  <c r="IR171" i="5"/>
  <c r="IP211" i="5"/>
  <c r="IP230" i="5" s="1"/>
  <c r="IP174" i="5"/>
  <c r="IO205" i="5" s="1"/>
  <c r="IO264" i="5" s="1"/>
  <c r="IP170" i="5"/>
  <c r="IP223" i="5" s="1"/>
  <c r="IP229" i="5"/>
  <c r="IQ1" i="4" s="1"/>
  <c r="IP225" i="5"/>
  <c r="IO189" i="5"/>
  <c r="IR181" i="5"/>
  <c r="IR182" i="5" s="1"/>
  <c r="IR184" i="5" s="1"/>
  <c r="IS169" i="5"/>
  <c r="IS2" i="4"/>
  <c r="IS181" i="5" l="1"/>
  <c r="IS182" i="5" s="1"/>
  <c r="IS184" i="5" s="1"/>
  <c r="IT169" i="5"/>
  <c r="IT2" i="4"/>
  <c r="IR185" i="5"/>
  <c r="IR186" i="5" s="1"/>
  <c r="IQ191" i="5"/>
  <c r="IP189" i="5"/>
  <c r="IR210" i="5"/>
  <c r="IR172" i="5"/>
  <c r="IR176" i="5"/>
  <c r="IR173" i="5"/>
  <c r="IS171" i="5"/>
  <c r="IQ211" i="5"/>
  <c r="IQ230" i="5" s="1"/>
  <c r="IQ174" i="5"/>
  <c r="IP205" i="5" s="1"/>
  <c r="IP264" i="5" s="1"/>
  <c r="IQ189" i="5"/>
  <c r="IQ170" i="5"/>
  <c r="IQ223" i="5" s="1"/>
  <c r="IQ229" i="5"/>
  <c r="IR1" i="4" s="1"/>
  <c r="IQ225" i="5"/>
  <c r="IR229" i="5" l="1"/>
  <c r="IS1" i="4" s="1"/>
  <c r="IR225" i="5"/>
  <c r="IR170" i="5"/>
  <c r="IR223" i="5" s="1"/>
  <c r="IR191" i="5"/>
  <c r="IS210" i="5"/>
  <c r="IS172" i="5"/>
  <c r="IS176" i="5"/>
  <c r="IS173" i="5"/>
  <c r="IT171" i="5"/>
  <c r="IR211" i="5"/>
  <c r="IR230" i="5" s="1"/>
  <c r="IR174" i="5"/>
  <c r="IT181" i="5"/>
  <c r="IT182" i="5" s="1"/>
  <c r="IT184" i="5" s="1"/>
  <c r="IU169" i="5"/>
  <c r="IU2" i="4"/>
  <c r="IS185" i="5"/>
  <c r="IS186" i="5" s="1"/>
  <c r="IR189" i="5" l="1"/>
  <c r="IS191" i="5"/>
  <c r="IU181" i="5"/>
  <c r="IU182" i="5" s="1"/>
  <c r="IU184" i="5" s="1"/>
  <c r="IV169" i="5"/>
  <c r="IV2" i="4"/>
  <c r="IT185" i="5"/>
  <c r="IT186" i="5" s="1"/>
  <c r="IT210" i="5"/>
  <c r="IT176" i="5"/>
  <c r="IT173" i="5"/>
  <c r="IT172" i="5"/>
  <c r="IU171" i="5"/>
  <c r="IS211" i="5"/>
  <c r="IS230" i="5" s="1"/>
  <c r="IS174" i="5"/>
  <c r="IS170" i="5"/>
  <c r="IS223" i="5" s="1"/>
  <c r="IS229" i="5"/>
  <c r="IT1" i="4" s="1"/>
  <c r="IS225" i="5"/>
  <c r="IS189" i="5" l="1"/>
  <c r="IT191" i="5"/>
  <c r="IU210" i="5"/>
  <c r="IU176" i="5"/>
  <c r="IU173" i="5"/>
  <c r="IU172" i="5"/>
  <c r="IV171" i="5"/>
  <c r="IV181" i="5"/>
  <c r="IV182" i="5" s="1"/>
  <c r="IV184" i="5" s="1"/>
  <c r="IW169" i="5"/>
  <c r="IW2" i="4"/>
  <c r="IT170" i="5"/>
  <c r="IT223" i="5" s="1"/>
  <c r="IU185" i="5"/>
  <c r="IU186" i="5" s="1"/>
  <c r="IT211" i="5"/>
  <c r="IT230" i="5" s="1"/>
  <c r="IT174" i="5"/>
  <c r="IT189" i="5" s="1"/>
  <c r="IT225" i="5"/>
  <c r="IT229" i="5"/>
  <c r="IU1" i="4" s="1"/>
  <c r="IV185" i="5" l="1"/>
  <c r="IV186" i="5" s="1"/>
  <c r="IV210" i="5"/>
  <c r="IV176" i="5"/>
  <c r="IV173" i="5"/>
  <c r="IW171" i="5"/>
  <c r="IV172" i="5"/>
  <c r="IW181" i="5"/>
  <c r="IW182" i="5" s="1"/>
  <c r="IW184" i="5" s="1"/>
  <c r="IX169" i="5"/>
  <c r="IX2" i="4"/>
  <c r="IU191" i="5"/>
  <c r="IU170" i="5"/>
  <c r="IU223" i="5" s="1"/>
  <c r="IU211" i="5"/>
  <c r="IU230" i="5" s="1"/>
  <c r="IU174" i="5"/>
  <c r="IT205" i="5" s="1"/>
  <c r="IT264" i="5" s="1"/>
  <c r="IU189" i="5"/>
  <c r="IU229" i="5"/>
  <c r="IV1" i="4" s="1"/>
  <c r="IU225" i="5"/>
  <c r="IV191" i="5" l="1"/>
  <c r="IV229" i="5"/>
  <c r="IW1" i="4" s="1"/>
  <c r="IV225" i="5"/>
  <c r="IX181" i="5"/>
  <c r="IX182" i="5" s="1"/>
  <c r="IX184" i="5" s="1"/>
  <c r="IY169" i="5"/>
  <c r="IY2" i="4"/>
  <c r="IW185" i="5"/>
  <c r="IW186" i="5" s="1"/>
  <c r="IV170" i="5"/>
  <c r="IV223" i="5" s="1"/>
  <c r="IW210" i="5"/>
  <c r="IW172" i="5"/>
  <c r="IW176" i="5"/>
  <c r="IW173" i="5"/>
  <c r="IX171" i="5"/>
  <c r="IV211" i="5"/>
  <c r="IV230" i="5" s="1"/>
  <c r="IV174" i="5"/>
  <c r="IW191" i="5" l="1"/>
  <c r="IW170" i="5"/>
  <c r="IW223" i="5" s="1"/>
  <c r="IW225" i="5"/>
  <c r="IW229" i="5"/>
  <c r="IX1" i="4" s="1"/>
  <c r="IV189" i="5"/>
  <c r="IY181" i="5"/>
  <c r="IY182" i="5" s="1"/>
  <c r="IY184" i="5" s="1"/>
  <c r="IZ169" i="5"/>
  <c r="IZ2" i="4"/>
  <c r="IX210" i="5"/>
  <c r="IX172" i="5"/>
  <c r="IX176" i="5"/>
  <c r="IX173" i="5"/>
  <c r="IY171" i="5"/>
  <c r="IX185" i="5"/>
  <c r="IX186" i="5" s="1"/>
  <c r="IW211" i="5"/>
  <c r="IW230" i="5" s="1"/>
  <c r="IW174" i="5"/>
  <c r="IV205" i="5" s="1"/>
  <c r="IV264" i="5" s="1"/>
  <c r="IX191" i="5" l="1"/>
  <c r="IX170" i="5"/>
  <c r="IX223" i="5" s="1"/>
  <c r="IX229" i="5"/>
  <c r="IY1" i="4" s="1"/>
  <c r="IX225" i="5"/>
  <c r="IZ181" i="5"/>
  <c r="IZ182" i="5" s="1"/>
  <c r="IZ184" i="5" s="1"/>
  <c r="JA169" i="5"/>
  <c r="JA2" i="4"/>
  <c r="IY185" i="5"/>
  <c r="IY186" i="5" s="1"/>
  <c r="IY210" i="5"/>
  <c r="IY172" i="5"/>
  <c r="IY176" i="5"/>
  <c r="IY173" i="5"/>
  <c r="IZ171" i="5"/>
  <c r="IX211" i="5"/>
  <c r="IX230" i="5" s="1"/>
  <c r="IX174" i="5"/>
  <c r="IX189" i="5"/>
  <c r="IW189" i="5"/>
  <c r="IY191" i="5" l="1"/>
  <c r="IY170" i="5"/>
  <c r="IY223" i="5" s="1"/>
  <c r="IY229" i="5"/>
  <c r="IZ1" i="4" s="1"/>
  <c r="IY225" i="5"/>
  <c r="JA181" i="5"/>
  <c r="JA182" i="5" s="1"/>
  <c r="JA184" i="5" s="1"/>
  <c r="JB169" i="5"/>
  <c r="JB2" i="4"/>
  <c r="IZ185" i="5"/>
  <c r="IZ186" i="5" s="1"/>
  <c r="IZ210" i="5"/>
  <c r="IZ172" i="5"/>
  <c r="IZ176" i="5"/>
  <c r="IZ173" i="5"/>
  <c r="JA171" i="5"/>
  <c r="IY211" i="5"/>
  <c r="IY230" i="5" s="1"/>
  <c r="IY174" i="5"/>
  <c r="IZ191" i="5" l="1"/>
  <c r="IZ170" i="5"/>
  <c r="IZ223" i="5" s="1"/>
  <c r="IZ229" i="5"/>
  <c r="JA1" i="4" s="1"/>
  <c r="IZ225" i="5"/>
  <c r="JB181" i="5"/>
  <c r="JB182" i="5" s="1"/>
  <c r="JB184" i="5" s="1"/>
  <c r="JC169" i="5"/>
  <c r="JC2" i="4"/>
  <c r="IZ211" i="5"/>
  <c r="IZ230" i="5" s="1"/>
  <c r="IZ174" i="5"/>
  <c r="JA185" i="5"/>
  <c r="JA186" i="5" s="1"/>
  <c r="JA210" i="5"/>
  <c r="JA172" i="5"/>
  <c r="JA176" i="5"/>
  <c r="JA173" i="5"/>
  <c r="JB171" i="5"/>
  <c r="IY189" i="5"/>
  <c r="JA170" i="5" l="1"/>
  <c r="JA223" i="5" s="1"/>
  <c r="JA229" i="5"/>
  <c r="JB1" i="4" s="1"/>
  <c r="JA225" i="5"/>
  <c r="JB185" i="5"/>
  <c r="JB186" i="5" s="1"/>
  <c r="JA191" i="5"/>
  <c r="JB210" i="5"/>
  <c r="JB176" i="5"/>
  <c r="JB173" i="5"/>
  <c r="JC171" i="5"/>
  <c r="JB172" i="5"/>
  <c r="JA211" i="5"/>
  <c r="JA230" i="5" s="1"/>
  <c r="JA174" i="5"/>
  <c r="JC181" i="5"/>
  <c r="JC182" i="5" s="1"/>
  <c r="JC184" i="5" s="1"/>
  <c r="JD169" i="5"/>
  <c r="JD2" i="4"/>
  <c r="IZ189" i="5"/>
  <c r="JC210" i="5" l="1"/>
  <c r="JC176" i="5"/>
  <c r="JC173" i="5"/>
  <c r="JC172" i="5"/>
  <c r="JD171" i="5"/>
  <c r="JA189" i="5"/>
  <c r="JB191" i="5"/>
  <c r="JB225" i="5"/>
  <c r="JB229" i="5"/>
  <c r="JC1" i="4" s="1"/>
  <c r="JB170" i="5"/>
  <c r="JB223" i="5" s="1"/>
  <c r="JB211" i="5"/>
  <c r="JB230" i="5" s="1"/>
  <c r="JB174" i="5"/>
  <c r="JA205" i="5" s="1"/>
  <c r="JA264" i="5" s="1"/>
  <c r="JD181" i="5"/>
  <c r="JD182" i="5" s="1"/>
  <c r="JD184" i="5" s="1"/>
  <c r="JE169" i="5"/>
  <c r="JE2" i="4"/>
  <c r="JC185" i="5"/>
  <c r="JC186" i="5" s="1"/>
  <c r="JB189" i="5" l="1"/>
  <c r="JD210" i="5"/>
  <c r="JD176" i="5"/>
  <c r="JD173" i="5"/>
  <c r="JE171" i="5"/>
  <c r="JD172" i="5"/>
  <c r="JD185" i="5"/>
  <c r="JD186" i="5" s="1"/>
  <c r="JC223" i="5"/>
  <c r="JC170" i="5"/>
  <c r="JC191" i="5"/>
  <c r="JC211" i="5"/>
  <c r="JC230" i="5" s="1"/>
  <c r="JC174" i="5"/>
  <c r="JB205" i="5" s="1"/>
  <c r="JB264" i="5" s="1"/>
  <c r="JE181" i="5"/>
  <c r="JE182" i="5" s="1"/>
  <c r="JE184" i="5" s="1"/>
  <c r="JF2" i="4"/>
  <c r="JF169" i="5"/>
  <c r="JC229" i="5"/>
  <c r="JD1" i="4" s="1"/>
  <c r="JC225" i="5"/>
  <c r="JD170" i="5" l="1"/>
  <c r="JD223" i="5" s="1"/>
  <c r="JE210" i="5"/>
  <c r="JF171" i="5"/>
  <c r="JE172" i="5"/>
  <c r="JE176" i="5"/>
  <c r="JE173" i="5"/>
  <c r="JD211" i="5"/>
  <c r="JD230" i="5" s="1"/>
  <c r="JD174" i="5"/>
  <c r="JD191" i="5"/>
  <c r="JF181" i="5"/>
  <c r="JF182" i="5" s="1"/>
  <c r="JF184" i="5" s="1"/>
  <c r="JG169" i="5"/>
  <c r="JG2" i="4"/>
  <c r="JD229" i="5"/>
  <c r="JE1" i="4" s="1"/>
  <c r="JD225" i="5"/>
  <c r="JE185" i="5"/>
  <c r="JE186" i="5" s="1"/>
  <c r="JC189" i="5"/>
  <c r="JD189" i="5" l="1"/>
  <c r="JE191" i="5"/>
  <c r="JG181" i="5"/>
  <c r="JG182" i="5" s="1"/>
  <c r="JG184" i="5" s="1"/>
  <c r="JH169" i="5"/>
  <c r="JH2" i="4"/>
  <c r="JF185" i="5"/>
  <c r="JF186" i="5" s="1"/>
  <c r="JE211" i="5"/>
  <c r="JE230" i="5" s="1"/>
  <c r="JE174" i="5"/>
  <c r="JE170" i="5"/>
  <c r="JE223" i="5" s="1"/>
  <c r="JF210" i="5"/>
  <c r="JF172" i="5"/>
  <c r="JF176" i="5"/>
  <c r="JF173" i="5"/>
  <c r="JG171" i="5"/>
  <c r="JE225" i="5"/>
  <c r="JE229" i="5"/>
  <c r="JF1" i="4" s="1"/>
  <c r="JE189" i="5" l="1"/>
  <c r="JF191" i="5"/>
  <c r="JH181" i="5"/>
  <c r="JH182" i="5" s="1"/>
  <c r="JH184" i="5" s="1"/>
  <c r="JI169" i="5"/>
  <c r="JI2" i="4"/>
  <c r="JG210" i="5"/>
  <c r="JG172" i="5"/>
  <c r="JG176" i="5"/>
  <c r="JG173" i="5"/>
  <c r="JH171" i="5"/>
  <c r="JF211" i="5"/>
  <c r="JF230" i="5" s="1"/>
  <c r="JF174" i="5"/>
  <c r="JF170" i="5"/>
  <c r="JF223" i="5" s="1"/>
  <c r="JG185" i="5"/>
  <c r="JG186" i="5" s="1"/>
  <c r="JF229" i="5"/>
  <c r="JG1" i="4" s="1"/>
  <c r="JF225" i="5"/>
  <c r="JF189" i="5" l="1"/>
  <c r="JG191" i="5"/>
  <c r="JH210" i="5"/>
  <c r="JH172" i="5"/>
  <c r="JH176" i="5"/>
  <c r="JH173" i="5"/>
  <c r="JI171" i="5"/>
  <c r="JG211" i="5"/>
  <c r="JG230" i="5" s="1"/>
  <c r="JG174" i="5"/>
  <c r="JF205" i="5" s="1"/>
  <c r="JF264" i="5" s="1"/>
  <c r="JI181" i="5"/>
  <c r="JI182" i="5" s="1"/>
  <c r="JI184" i="5" s="1"/>
  <c r="JJ169" i="5"/>
  <c r="JJ2" i="4"/>
  <c r="JH185" i="5"/>
  <c r="JH186" i="5" s="1"/>
  <c r="JG170" i="5"/>
  <c r="JG223" i="5" s="1"/>
  <c r="JG229" i="5"/>
  <c r="JH1" i="4" s="1"/>
  <c r="JG225" i="5"/>
  <c r="JG189" i="5" l="1"/>
  <c r="JH170" i="5"/>
  <c r="JH223" i="5" s="1"/>
  <c r="JH229" i="5"/>
  <c r="JI1" i="4" s="1"/>
  <c r="JH225" i="5"/>
  <c r="JH191" i="5"/>
  <c r="JJ181" i="5"/>
  <c r="JJ182" i="5" s="1"/>
  <c r="JJ184" i="5" s="1"/>
  <c r="JK169" i="5"/>
  <c r="JK2" i="4"/>
  <c r="JI185" i="5"/>
  <c r="JI186" i="5" s="1"/>
  <c r="JI210" i="5"/>
  <c r="JI172" i="5"/>
  <c r="JI176" i="5"/>
  <c r="JI173" i="5"/>
  <c r="JJ171" i="5"/>
  <c r="JH211" i="5"/>
  <c r="JH230" i="5" s="1"/>
  <c r="JH174" i="5"/>
  <c r="JH189" i="5" l="1"/>
  <c r="JI170" i="5"/>
  <c r="JI223" i="5" s="1"/>
  <c r="JK181" i="5"/>
  <c r="JK182" i="5" s="1"/>
  <c r="JK184" i="5" s="1"/>
  <c r="JL169" i="5"/>
  <c r="JL2" i="4"/>
  <c r="JJ185" i="5"/>
  <c r="JJ186" i="5" s="1"/>
  <c r="JI229" i="5"/>
  <c r="JJ1" i="4" s="1"/>
  <c r="JI225" i="5"/>
  <c r="JI191" i="5"/>
  <c r="JJ210" i="5"/>
  <c r="JJ176" i="5"/>
  <c r="JJ173" i="5"/>
  <c r="JK171" i="5"/>
  <c r="JJ172" i="5"/>
  <c r="JI211" i="5"/>
  <c r="JI230" i="5" s="1"/>
  <c r="JI174" i="5"/>
  <c r="JH205" i="5" s="1"/>
  <c r="JH264" i="5" s="1"/>
  <c r="JJ211" i="5" l="1"/>
  <c r="JJ230" i="5" s="1"/>
  <c r="JJ174" i="5"/>
  <c r="JJ225" i="5"/>
  <c r="JJ229" i="5"/>
  <c r="JK1" i="4" s="1"/>
  <c r="JL181" i="5"/>
  <c r="JL182" i="5" s="1"/>
  <c r="JL184" i="5" s="1"/>
  <c r="JM169" i="5"/>
  <c r="JM2" i="4"/>
  <c r="JK210" i="5"/>
  <c r="JK176" i="5"/>
  <c r="JK173" i="5"/>
  <c r="JK172" i="5"/>
  <c r="JL171" i="5"/>
  <c r="JK185" i="5"/>
  <c r="JK186" i="5" s="1"/>
  <c r="JJ191" i="5"/>
  <c r="JI189" i="5"/>
  <c r="JJ170" i="5"/>
  <c r="JJ223" i="5" s="1"/>
  <c r="JK191" i="5" l="1"/>
  <c r="JK229" i="5"/>
  <c r="JL1" i="4" s="1"/>
  <c r="JK225" i="5"/>
  <c r="JL210" i="5"/>
  <c r="JL176" i="5"/>
  <c r="JL173" i="5"/>
  <c r="JM171" i="5"/>
  <c r="JL172" i="5"/>
  <c r="JM181" i="5"/>
  <c r="JM182" i="5" s="1"/>
  <c r="JM184" i="5" s="1"/>
  <c r="JN2" i="4"/>
  <c r="JN169" i="5"/>
  <c r="JL185" i="5"/>
  <c r="JL186" i="5" s="1"/>
  <c r="JK170" i="5"/>
  <c r="JK223" i="5" s="1"/>
  <c r="JK211" i="5"/>
  <c r="JK230" i="5" s="1"/>
  <c r="JK174" i="5"/>
  <c r="JK189" i="5" s="1"/>
  <c r="JJ189" i="5"/>
  <c r="JL191" i="5" l="1"/>
  <c r="JL170" i="5"/>
  <c r="JL223" i="5" s="1"/>
  <c r="JM210" i="5"/>
  <c r="JN171" i="5"/>
  <c r="JM172" i="5"/>
  <c r="JM176" i="5"/>
  <c r="JM173" i="5"/>
  <c r="JN181" i="5"/>
  <c r="JN182" i="5" s="1"/>
  <c r="JN184" i="5" s="1"/>
  <c r="JO169" i="5"/>
  <c r="JO2" i="4"/>
  <c r="JL211" i="5"/>
  <c r="JL230" i="5" s="1"/>
  <c r="JL174" i="5"/>
  <c r="JM185" i="5"/>
  <c r="JM186" i="5" s="1"/>
  <c r="JL229" i="5"/>
  <c r="JM1" i="4" s="1"/>
  <c r="JL225" i="5"/>
  <c r="JL189" i="5" l="1"/>
  <c r="JM191" i="5"/>
  <c r="JO181" i="5"/>
  <c r="JO182" i="5" s="1"/>
  <c r="JO184" i="5" s="1"/>
  <c r="JP169" i="5"/>
  <c r="JP2" i="4"/>
  <c r="JN185" i="5"/>
  <c r="JN186" i="5" s="1"/>
  <c r="JM211" i="5"/>
  <c r="JM230" i="5" s="1"/>
  <c r="JM174" i="5"/>
  <c r="JM170" i="5"/>
  <c r="JM223" i="5" s="1"/>
  <c r="JN210" i="5"/>
  <c r="JN172" i="5"/>
  <c r="JN176" i="5"/>
  <c r="JN173" i="5"/>
  <c r="JO171" i="5"/>
  <c r="JM225" i="5"/>
  <c r="JM229" i="5"/>
  <c r="JN1" i="4" s="1"/>
  <c r="JN191" i="5" l="1"/>
  <c r="JP181" i="5"/>
  <c r="JP182" i="5" s="1"/>
  <c r="JP184" i="5" s="1"/>
  <c r="JQ169" i="5"/>
  <c r="JQ2" i="4"/>
  <c r="JO185" i="5"/>
  <c r="JO186" i="5" s="1"/>
  <c r="JN229" i="5"/>
  <c r="JO1" i="4" s="1"/>
  <c r="JN225" i="5"/>
  <c r="JO210" i="5"/>
  <c r="JO172" i="5"/>
  <c r="JO176" i="5"/>
  <c r="JO173" i="5"/>
  <c r="JP171" i="5"/>
  <c r="JN211" i="5"/>
  <c r="JN230" i="5" s="1"/>
  <c r="JN174" i="5"/>
  <c r="JM205" i="5" s="1"/>
  <c r="JM264" i="5" s="1"/>
  <c r="JN170" i="5"/>
  <c r="JN223" i="5" s="1"/>
  <c r="JM189" i="5"/>
  <c r="JO191" i="5" l="1"/>
  <c r="JN189" i="5"/>
  <c r="JP210" i="5"/>
  <c r="JP172" i="5"/>
  <c r="JP176" i="5"/>
  <c r="JP173" i="5"/>
  <c r="JQ171" i="5"/>
  <c r="JQ181" i="5"/>
  <c r="JQ182" i="5" s="1"/>
  <c r="JQ184" i="5" s="1"/>
  <c r="JR169" i="5"/>
  <c r="JR2" i="4"/>
  <c r="JO211" i="5"/>
  <c r="JO230" i="5" s="1"/>
  <c r="JO174" i="5"/>
  <c r="JN205" i="5" s="1"/>
  <c r="JN264" i="5" s="1"/>
  <c r="JP185" i="5"/>
  <c r="JP186" i="5" s="1"/>
  <c r="JO170" i="5"/>
  <c r="JO223" i="5" s="1"/>
  <c r="JO229" i="5"/>
  <c r="JP1" i="4" s="1"/>
  <c r="JO225" i="5"/>
  <c r="JO189" i="5" l="1"/>
  <c r="JP191" i="5"/>
  <c r="JP211" i="5"/>
  <c r="JP230" i="5" s="1"/>
  <c r="JP174" i="5"/>
  <c r="JQ210" i="5"/>
  <c r="JQ172" i="5"/>
  <c r="JQ176" i="5"/>
  <c r="JQ173" i="5"/>
  <c r="JR171" i="5"/>
  <c r="JP170" i="5"/>
  <c r="JP223" i="5" s="1"/>
  <c r="JP229" i="5"/>
  <c r="JQ1" i="4" s="1"/>
  <c r="JP225" i="5"/>
  <c r="JR181" i="5"/>
  <c r="JR182" i="5" s="1"/>
  <c r="JR184" i="5" s="1"/>
  <c r="JS169" i="5"/>
  <c r="JS2" i="4"/>
  <c r="JQ185" i="5"/>
  <c r="JQ186" i="5" s="1"/>
  <c r="JS181" i="5" l="1"/>
  <c r="JS182" i="5" s="1"/>
  <c r="JS184" i="5" s="1"/>
  <c r="JT169" i="5"/>
  <c r="JT2" i="4"/>
  <c r="JQ211" i="5"/>
  <c r="JQ230" i="5" s="1"/>
  <c r="JQ174" i="5"/>
  <c r="JQ170" i="5"/>
  <c r="JQ223" i="5" s="1"/>
  <c r="JQ191" i="5"/>
  <c r="JR210" i="5"/>
  <c r="JR176" i="5"/>
  <c r="JR173" i="5"/>
  <c r="JS171" i="5"/>
  <c r="JR172" i="5"/>
  <c r="JR185" i="5"/>
  <c r="JR186" i="5" s="1"/>
  <c r="JQ229" i="5"/>
  <c r="JR1" i="4" s="1"/>
  <c r="JQ225" i="5"/>
  <c r="JP189" i="5"/>
  <c r="JQ189" i="5" l="1"/>
  <c r="JR225" i="5"/>
  <c r="JR229" i="5"/>
  <c r="JS1" i="4" s="1"/>
  <c r="JR191" i="5"/>
  <c r="JR170" i="5"/>
  <c r="JR223" i="5" s="1"/>
  <c r="JS210" i="5"/>
  <c r="JS176" i="5"/>
  <c r="JS173" i="5"/>
  <c r="JS172" i="5"/>
  <c r="JT171" i="5"/>
  <c r="JR211" i="5"/>
  <c r="JR230" i="5" s="1"/>
  <c r="JR174" i="5"/>
  <c r="JR189" i="5" s="1"/>
  <c r="JT181" i="5"/>
  <c r="JT182" i="5" s="1"/>
  <c r="JT184" i="5" s="1"/>
  <c r="JU169" i="5"/>
  <c r="JU2" i="4"/>
  <c r="JS185" i="5"/>
  <c r="JS186" i="5" s="1"/>
  <c r="JT185" i="5" l="1"/>
  <c r="JT186" i="5" s="1"/>
  <c r="JS229" i="5"/>
  <c r="JT1" i="4" s="1"/>
  <c r="JS225" i="5"/>
  <c r="JU181" i="5"/>
  <c r="JU182" i="5" s="1"/>
  <c r="JU184" i="5" s="1"/>
  <c r="JV169" i="5"/>
  <c r="JV2" i="4"/>
  <c r="JS211" i="5"/>
  <c r="JS230" i="5" s="1"/>
  <c r="JS174" i="5"/>
  <c r="JR205" i="5" s="1"/>
  <c r="JR264" i="5" s="1"/>
  <c r="JS191" i="5"/>
  <c r="JT210" i="5"/>
  <c r="JT176" i="5"/>
  <c r="JT173" i="5"/>
  <c r="JU171" i="5"/>
  <c r="JT172" i="5"/>
  <c r="JS170" i="5"/>
  <c r="JS223" i="5" s="1"/>
  <c r="JS189" i="5" l="1"/>
  <c r="JT191" i="5"/>
  <c r="JV181" i="5"/>
  <c r="JV182" i="5" s="1"/>
  <c r="JV184" i="5" s="1"/>
  <c r="JW169" i="5"/>
  <c r="JW2" i="4"/>
  <c r="JU185" i="5"/>
  <c r="JU186" i="5" s="1"/>
  <c r="JT229" i="5"/>
  <c r="JU1" i="4" s="1"/>
  <c r="JT225" i="5"/>
  <c r="JT170" i="5"/>
  <c r="JT223" i="5" s="1"/>
  <c r="JU210" i="5"/>
  <c r="JV171" i="5"/>
  <c r="JU172" i="5"/>
  <c r="JU176" i="5"/>
  <c r="JU173" i="5"/>
  <c r="JT211" i="5"/>
  <c r="JT230" i="5" s="1"/>
  <c r="JT174" i="5"/>
  <c r="JT189" i="5" l="1"/>
  <c r="JU191" i="5"/>
  <c r="JU211" i="5"/>
  <c r="JU230" i="5" s="1"/>
  <c r="JU174" i="5"/>
  <c r="JT205" i="5" s="1"/>
  <c r="JT264" i="5" s="1"/>
  <c r="JU170" i="5"/>
  <c r="JU223" i="5" s="1"/>
  <c r="JW181" i="5"/>
  <c r="JW182" i="5" s="1"/>
  <c r="JW184" i="5" s="1"/>
  <c r="JX169" i="5"/>
  <c r="JX2" i="4"/>
  <c r="JV210" i="5"/>
  <c r="JV172" i="5"/>
  <c r="JV176" i="5"/>
  <c r="JV173" i="5"/>
  <c r="JW171" i="5"/>
  <c r="JV185" i="5"/>
  <c r="JV186" i="5" s="1"/>
  <c r="JU225" i="5"/>
  <c r="JU229" i="5"/>
  <c r="JV1" i="4" s="1"/>
  <c r="JW185" i="5" l="1"/>
  <c r="JW186" i="5" s="1"/>
  <c r="JV211" i="5"/>
  <c r="JV230" i="5" s="1"/>
  <c r="JV174" i="5"/>
  <c r="JV170" i="5"/>
  <c r="JV223" i="5" s="1"/>
  <c r="JV229" i="5"/>
  <c r="JW1" i="4" s="1"/>
  <c r="JV225" i="5"/>
  <c r="JX181" i="5"/>
  <c r="JX182" i="5" s="1"/>
  <c r="JX184" i="5" s="1"/>
  <c r="JY169" i="5"/>
  <c r="JY2" i="4"/>
  <c r="JU189" i="5"/>
  <c r="JV191" i="5"/>
  <c r="JW210" i="5"/>
  <c r="JW172" i="5"/>
  <c r="JW176" i="5"/>
  <c r="JW173" i="5"/>
  <c r="JX171" i="5"/>
  <c r="JV189" i="5" l="1"/>
  <c r="JW191" i="5"/>
  <c r="JW229" i="5"/>
  <c r="JX1" i="4" s="1"/>
  <c r="JW225" i="5"/>
  <c r="JX185" i="5"/>
  <c r="JX186" i="5" s="1"/>
  <c r="JX210" i="5"/>
  <c r="JX172" i="5"/>
  <c r="JX176" i="5"/>
  <c r="JX173" i="5"/>
  <c r="JY171" i="5"/>
  <c r="JW211" i="5"/>
  <c r="JW230" i="5" s="1"/>
  <c r="JW174" i="5"/>
  <c r="JW170" i="5"/>
  <c r="JW223" i="5" s="1"/>
  <c r="JY181" i="5"/>
  <c r="JY182" i="5" s="1"/>
  <c r="JY184" i="5" s="1"/>
  <c r="JZ169" i="5"/>
  <c r="JZ2" i="4"/>
  <c r="JX170" i="5" l="1"/>
  <c r="JX223" i="5" s="1"/>
  <c r="JX229" i="5"/>
  <c r="JY1" i="4" s="1"/>
  <c r="JX225" i="5"/>
  <c r="JZ181" i="5"/>
  <c r="JZ182" i="5" s="1"/>
  <c r="JZ184" i="5" s="1"/>
  <c r="KA169" i="5"/>
  <c r="KA2" i="4"/>
  <c r="JX211" i="5"/>
  <c r="JX230" i="5" s="1"/>
  <c r="JX174" i="5"/>
  <c r="JX191" i="5"/>
  <c r="JY185" i="5"/>
  <c r="JY186" i="5" s="1"/>
  <c r="JW189" i="5"/>
  <c r="JY210" i="5"/>
  <c r="JY172" i="5"/>
  <c r="JY176" i="5"/>
  <c r="JY173" i="5"/>
  <c r="JZ171" i="5"/>
  <c r="JZ210" i="5" l="1"/>
  <c r="JZ176" i="5"/>
  <c r="JZ173" i="5"/>
  <c r="KA171" i="5"/>
  <c r="JZ172" i="5"/>
  <c r="JY191" i="5"/>
  <c r="JZ185" i="5"/>
  <c r="JZ186" i="5" s="1"/>
  <c r="JY211" i="5"/>
  <c r="JY230" i="5" s="1"/>
  <c r="JY174" i="5"/>
  <c r="JY223" i="5"/>
  <c r="JY170" i="5"/>
  <c r="JY229" i="5"/>
  <c r="JZ1" i="4" s="1"/>
  <c r="JY225" i="5"/>
  <c r="JX189" i="5"/>
  <c r="KA181" i="5"/>
  <c r="KA182" i="5" s="1"/>
  <c r="KA184" i="5" s="1"/>
  <c r="KB169" i="5"/>
  <c r="KB2" i="4"/>
  <c r="JZ191" i="5" l="1"/>
  <c r="KA185" i="5"/>
  <c r="KA186" i="5" s="1"/>
  <c r="JZ225" i="5"/>
  <c r="JZ229" i="5"/>
  <c r="KA1" i="4" s="1"/>
  <c r="KB181" i="5"/>
  <c r="KB182" i="5" s="1"/>
  <c r="KB184" i="5" s="1"/>
  <c r="KC169" i="5"/>
  <c r="KC2" i="4"/>
  <c r="JY189" i="5"/>
  <c r="JZ170" i="5"/>
  <c r="JZ223" i="5" s="1"/>
  <c r="KA210" i="5"/>
  <c r="KA176" i="5"/>
  <c r="KA173" i="5"/>
  <c r="KA172" i="5"/>
  <c r="KB171" i="5"/>
  <c r="JZ211" i="5"/>
  <c r="JZ230" i="5" s="1"/>
  <c r="JZ174" i="5"/>
  <c r="JY205" i="5" s="1"/>
  <c r="JY264" i="5" s="1"/>
  <c r="KA191" i="5" l="1"/>
  <c r="JZ189" i="5"/>
  <c r="KB210" i="5"/>
  <c r="KB176" i="5"/>
  <c r="KB173" i="5"/>
  <c r="KC171" i="5"/>
  <c r="KB172" i="5"/>
  <c r="KA170" i="5"/>
  <c r="KA223" i="5" s="1"/>
  <c r="KA211" i="5"/>
  <c r="KA230" i="5" s="1"/>
  <c r="KA174" i="5"/>
  <c r="JZ205" i="5" s="1"/>
  <c r="JZ264" i="5" s="1"/>
  <c r="KC181" i="5"/>
  <c r="KC182" i="5" s="1"/>
  <c r="KC184" i="5" s="1"/>
  <c r="KD2" i="4"/>
  <c r="KD169" i="5"/>
  <c r="KB185" i="5"/>
  <c r="KB186" i="5" s="1"/>
  <c r="KA229" i="5"/>
  <c r="KB1" i="4" s="1"/>
  <c r="KA225" i="5"/>
  <c r="KA189" i="5" l="1"/>
  <c r="KB223" i="5"/>
  <c r="KB170" i="5"/>
  <c r="KC210" i="5"/>
  <c r="KD171" i="5"/>
  <c r="KC172" i="5"/>
  <c r="KC176" i="5"/>
  <c r="KC173" i="5"/>
  <c r="KB191" i="5"/>
  <c r="KD181" i="5"/>
  <c r="KD182" i="5" s="1"/>
  <c r="KD184" i="5" s="1"/>
  <c r="KE169" i="5"/>
  <c r="KE2" i="4"/>
  <c r="KB211" i="5"/>
  <c r="KB230" i="5" s="1"/>
  <c r="KB174" i="5"/>
  <c r="KC185" i="5"/>
  <c r="KC186" i="5" s="1"/>
  <c r="KB229" i="5"/>
  <c r="KC1" i="4" s="1"/>
  <c r="KB225" i="5"/>
  <c r="KB189" i="5" l="1"/>
  <c r="KC191" i="5"/>
  <c r="KC211" i="5"/>
  <c r="KC230" i="5" s="1"/>
  <c r="KC174" i="5"/>
  <c r="KC170" i="5"/>
  <c r="KC223" i="5" s="1"/>
  <c r="KE181" i="5"/>
  <c r="KE182" i="5" s="1"/>
  <c r="KE184" i="5" s="1"/>
  <c r="KF169" i="5"/>
  <c r="KF2" i="4"/>
  <c r="KD210" i="5"/>
  <c r="KD172" i="5"/>
  <c r="KD176" i="5"/>
  <c r="KD173" i="5"/>
  <c r="KE171" i="5"/>
  <c r="KD185" i="5"/>
  <c r="KD186" i="5" s="1"/>
  <c r="KC225" i="5"/>
  <c r="KC229" i="5"/>
  <c r="KD1" i="4" s="1"/>
  <c r="KC189" i="5" l="1"/>
  <c r="KD191" i="5"/>
  <c r="KD170" i="5"/>
  <c r="KD223" i="5" s="1"/>
  <c r="KD211" i="5"/>
  <c r="KD230" i="5" s="1"/>
  <c r="KD174" i="5"/>
  <c r="KD189" i="5" s="1"/>
  <c r="KD229" i="5"/>
  <c r="KE1" i="4" s="1"/>
  <c r="KD225" i="5"/>
  <c r="KE185" i="5"/>
  <c r="KE186" i="5" s="1"/>
  <c r="KE210" i="5"/>
  <c r="KE172" i="5"/>
  <c r="KE176" i="5"/>
  <c r="KE173" i="5"/>
  <c r="KF171" i="5"/>
  <c r="KF181" i="5"/>
  <c r="KF182" i="5" s="1"/>
  <c r="KF184" i="5" s="1"/>
  <c r="KG169" i="5"/>
  <c r="KG2" i="4"/>
  <c r="KF185" i="5" l="1"/>
  <c r="KF186" i="5" s="1"/>
  <c r="KE229" i="5"/>
  <c r="KF1" i="4" s="1"/>
  <c r="KE225" i="5"/>
  <c r="KE191" i="5"/>
  <c r="KF210" i="5"/>
  <c r="KF172" i="5"/>
  <c r="KF176" i="5"/>
  <c r="KF173" i="5"/>
  <c r="KG171" i="5"/>
  <c r="KE211" i="5"/>
  <c r="KE230" i="5" s="1"/>
  <c r="KE174" i="5"/>
  <c r="KD205" i="5" s="1"/>
  <c r="KD264" i="5" s="1"/>
  <c r="KE170" i="5"/>
  <c r="KE223" i="5" s="1"/>
  <c r="KG181" i="5"/>
  <c r="KG182" i="5" s="1"/>
  <c r="KG184" i="5" s="1"/>
  <c r="KH169" i="5"/>
  <c r="KH2" i="4"/>
  <c r="KE189" i="5" l="1"/>
  <c r="KF191" i="5"/>
  <c r="KF170" i="5"/>
  <c r="KF223" i="5" s="1"/>
  <c r="KH181" i="5"/>
  <c r="KH182" i="5" s="1"/>
  <c r="KH184" i="5" s="1"/>
  <c r="KI169" i="5"/>
  <c r="KI2" i="4"/>
  <c r="KF229" i="5"/>
  <c r="KG1" i="4" s="1"/>
  <c r="KF225" i="5"/>
  <c r="KG185" i="5"/>
  <c r="KG186" i="5" s="1"/>
  <c r="KG210" i="5"/>
  <c r="KG172" i="5"/>
  <c r="KG176" i="5"/>
  <c r="KG173" i="5"/>
  <c r="KH171" i="5"/>
  <c r="KF211" i="5"/>
  <c r="KF230" i="5" s="1"/>
  <c r="KF174" i="5"/>
  <c r="KI181" i="5" l="1"/>
  <c r="KI182" i="5" s="1"/>
  <c r="KI184" i="5" s="1"/>
  <c r="KJ169" i="5"/>
  <c r="KJ2" i="4"/>
  <c r="KH185" i="5"/>
  <c r="KH186" i="5" s="1"/>
  <c r="KG229" i="5"/>
  <c r="KH1" i="4" s="1"/>
  <c r="KG225" i="5"/>
  <c r="KH210" i="5"/>
  <c r="KH176" i="5"/>
  <c r="KH173" i="5"/>
  <c r="KI171" i="5"/>
  <c r="KH172" i="5"/>
  <c r="KG191" i="5"/>
  <c r="KG211" i="5"/>
  <c r="KG230" i="5" s="1"/>
  <c r="KG174" i="5"/>
  <c r="KF205" i="5" s="1"/>
  <c r="KF264" i="5" s="1"/>
  <c r="KG170" i="5"/>
  <c r="KG223" i="5" s="1"/>
  <c r="KF189" i="5"/>
  <c r="KH191" i="5" l="1"/>
  <c r="KI210" i="5"/>
  <c r="KI176" i="5"/>
  <c r="KI173" i="5"/>
  <c r="KI172" i="5"/>
  <c r="KJ171" i="5"/>
  <c r="KH170" i="5"/>
  <c r="KH223" i="5" s="1"/>
  <c r="KH211" i="5"/>
  <c r="KH230" i="5" s="1"/>
  <c r="KH174" i="5"/>
  <c r="KG189" i="5"/>
  <c r="KJ181" i="5"/>
  <c r="KJ182" i="5" s="1"/>
  <c r="KJ184" i="5" s="1"/>
  <c r="KK169" i="5"/>
  <c r="KK2" i="4"/>
  <c r="KH225" i="5"/>
  <c r="KH229" i="5"/>
  <c r="KI1" i="4" s="1"/>
  <c r="KI185" i="5"/>
  <c r="KI186" i="5" s="1"/>
  <c r="KH189" i="5" l="1"/>
  <c r="KI170" i="5"/>
  <c r="KI223" i="5" s="1"/>
  <c r="KJ185" i="5"/>
  <c r="KJ186" i="5" s="1"/>
  <c r="KI211" i="5"/>
  <c r="KI230" i="5" s="1"/>
  <c r="KI174" i="5"/>
  <c r="KK181" i="5"/>
  <c r="KK182" i="5" s="1"/>
  <c r="KK184" i="5" s="1"/>
  <c r="KL2" i="4"/>
  <c r="KL169" i="5"/>
  <c r="KI191" i="5"/>
  <c r="KJ210" i="5"/>
  <c r="KJ176" i="5"/>
  <c r="KJ173" i="5"/>
  <c r="KK171" i="5"/>
  <c r="KJ172" i="5"/>
  <c r="KI229" i="5"/>
  <c r="KJ1" i="4" s="1"/>
  <c r="KI225" i="5"/>
  <c r="KI189" i="5" l="1"/>
  <c r="KJ191" i="5"/>
  <c r="KJ229" i="5"/>
  <c r="KK1" i="4" s="1"/>
  <c r="KJ225" i="5"/>
  <c r="KL181" i="5"/>
  <c r="KL182" i="5" s="1"/>
  <c r="KL184" i="5" s="1"/>
  <c r="KM169" i="5"/>
  <c r="KM2" i="4"/>
  <c r="KJ170" i="5"/>
  <c r="KJ223" i="5" s="1"/>
  <c r="KK210" i="5"/>
  <c r="KL171" i="5"/>
  <c r="KK172" i="5"/>
  <c r="KK176" i="5"/>
  <c r="KK173" i="5"/>
  <c r="KK185" i="5"/>
  <c r="KK186" i="5" s="1"/>
  <c r="KJ211" i="5"/>
  <c r="KJ230" i="5" s="1"/>
  <c r="KJ174" i="5"/>
  <c r="KK191" i="5" l="1"/>
  <c r="KK211" i="5"/>
  <c r="KK230" i="5" s="1"/>
  <c r="KK174" i="5"/>
  <c r="KM181" i="5"/>
  <c r="KM182" i="5" s="1"/>
  <c r="KM184" i="5" s="1"/>
  <c r="KN169" i="5"/>
  <c r="KN2" i="4"/>
  <c r="KK170" i="5"/>
  <c r="KK223" i="5" s="1"/>
  <c r="KL185" i="5"/>
  <c r="KL186" i="5" s="1"/>
  <c r="KL210" i="5"/>
  <c r="KL172" i="5"/>
  <c r="KL176" i="5"/>
  <c r="KL173" i="5"/>
  <c r="KM171" i="5"/>
  <c r="KJ189" i="5"/>
  <c r="KK225" i="5"/>
  <c r="KK229" i="5"/>
  <c r="KL1" i="4" s="1"/>
  <c r="KK189" i="5" l="1"/>
  <c r="KL191" i="5"/>
  <c r="KL211" i="5"/>
  <c r="KL230" i="5" s="1"/>
  <c r="KL174" i="5"/>
  <c r="KK205" i="5" s="1"/>
  <c r="KK264" i="5" s="1"/>
  <c r="KM210" i="5"/>
  <c r="KM172" i="5"/>
  <c r="KM176" i="5"/>
  <c r="KM173" i="5"/>
  <c r="KN171" i="5"/>
  <c r="KN181" i="5"/>
  <c r="KN182" i="5" s="1"/>
  <c r="KN184" i="5" s="1"/>
  <c r="KO169" i="5"/>
  <c r="KO2" i="4"/>
  <c r="KL170" i="5"/>
  <c r="KL223" i="5" s="1"/>
  <c r="KM185" i="5"/>
  <c r="KM186" i="5" s="1"/>
  <c r="KL229" i="5"/>
  <c r="KM1" i="4" s="1"/>
  <c r="KL225" i="5"/>
  <c r="KL189" i="5" l="1"/>
  <c r="KM191" i="5"/>
  <c r="KN210" i="5"/>
  <c r="KN172" i="5"/>
  <c r="KN176" i="5"/>
  <c r="KN173" i="5"/>
  <c r="KO171" i="5"/>
  <c r="KM211" i="5"/>
  <c r="KM230" i="5" s="1"/>
  <c r="KM174" i="5"/>
  <c r="KL205" i="5" s="1"/>
  <c r="KL264" i="5" s="1"/>
  <c r="KN185" i="5"/>
  <c r="KN186" i="5" s="1"/>
  <c r="KM170" i="5"/>
  <c r="KM223" i="5" s="1"/>
  <c r="KO181" i="5"/>
  <c r="KO182" i="5" s="1"/>
  <c r="KO184" i="5" s="1"/>
  <c r="KP169" i="5"/>
  <c r="KP2" i="4"/>
  <c r="KM229" i="5"/>
  <c r="KN1" i="4" s="1"/>
  <c r="KM225" i="5"/>
  <c r="KM189" i="5" l="1"/>
  <c r="KP181" i="5"/>
  <c r="KP182" i="5" s="1"/>
  <c r="KP184" i="5" s="1"/>
  <c r="KQ169" i="5"/>
  <c r="KQ2" i="4"/>
  <c r="KO185" i="5"/>
  <c r="KO186" i="5" s="1"/>
  <c r="KN191" i="5"/>
  <c r="KN229" i="5"/>
  <c r="KO1" i="4" s="1"/>
  <c r="KN225" i="5"/>
  <c r="KO210" i="5"/>
  <c r="KO172" i="5"/>
  <c r="KO176" i="5"/>
  <c r="KO173" i="5"/>
  <c r="KP171" i="5"/>
  <c r="KN211" i="5"/>
  <c r="KN230" i="5" s="1"/>
  <c r="KN174" i="5"/>
  <c r="KN189" i="5" s="1"/>
  <c r="KN170" i="5"/>
  <c r="KN223" i="5" s="1"/>
  <c r="KO191" i="5" l="1"/>
  <c r="KP210" i="5"/>
  <c r="KP176" i="5"/>
  <c r="KP173" i="5"/>
  <c r="KQ171" i="5"/>
  <c r="KP172" i="5"/>
  <c r="KO211" i="5"/>
  <c r="KO230" i="5" s="1"/>
  <c r="KO174" i="5"/>
  <c r="KQ181" i="5"/>
  <c r="KQ182" i="5" s="1"/>
  <c r="KQ184" i="5" s="1"/>
  <c r="KR169" i="5"/>
  <c r="KR2" i="4"/>
  <c r="KO170" i="5"/>
  <c r="KO223" i="5" s="1"/>
  <c r="KP185" i="5"/>
  <c r="KP186" i="5" s="1"/>
  <c r="KO229" i="5"/>
  <c r="KP1" i="4" s="1"/>
  <c r="KO225" i="5"/>
  <c r="KO189" i="5" l="1"/>
  <c r="KQ185" i="5"/>
  <c r="KQ186" i="5" s="1"/>
  <c r="KP211" i="5"/>
  <c r="KP230" i="5" s="1"/>
  <c r="KP174" i="5"/>
  <c r="KP189" i="5" s="1"/>
  <c r="KR181" i="5"/>
  <c r="KS2" i="4"/>
  <c r="KQ210" i="5"/>
  <c r="KQ176" i="5"/>
  <c r="KQ173" i="5"/>
  <c r="KR171" i="5"/>
  <c r="KQ172" i="5"/>
  <c r="KP191" i="5"/>
  <c r="KP225" i="5"/>
  <c r="KP229" i="5"/>
  <c r="KQ1" i="4" s="1"/>
  <c r="KP170" i="5"/>
  <c r="KP223" i="5" s="1"/>
  <c r="KQ229" i="5" l="1"/>
  <c r="KR1" i="4" s="1"/>
  <c r="KQ225" i="5"/>
  <c r="KQ170" i="5"/>
  <c r="KQ223" i="5" s="1"/>
  <c r="KR210" i="5"/>
  <c r="KR176" i="5"/>
  <c r="KR173" i="5"/>
  <c r="D9" i="5" s="1"/>
  <c r="KR172" i="5"/>
  <c r="KQ211" i="5"/>
  <c r="KQ230" i="5" s="1"/>
  <c r="KQ174" i="5"/>
  <c r="KP205" i="5" s="1"/>
  <c r="KP264" i="5" s="1"/>
  <c r="E12" i="5"/>
  <c r="KR182" i="5"/>
  <c r="KR184" i="5" s="1"/>
  <c r="KQ191" i="5"/>
  <c r="KR229" i="5" l="1"/>
  <c r="KS1" i="4" s="1"/>
  <c r="KR225" i="5"/>
  <c r="KQ189" i="5"/>
  <c r="KR185" i="5"/>
  <c r="E16" i="5" s="1"/>
  <c r="E300" i="5" s="1"/>
  <c r="E15" i="5"/>
  <c r="KR170" i="5"/>
  <c r="KR223" i="5" s="1"/>
  <c r="KR211" i="5"/>
  <c r="KR174" i="5"/>
  <c r="KR189" i="5" s="1"/>
  <c r="D12" i="5"/>
  <c r="D10" i="5"/>
  <c r="H22" i="5"/>
  <c r="D20" i="5"/>
  <c r="H9" i="5"/>
  <c r="E10" i="5"/>
  <c r="F9" i="5"/>
  <c r="G12" i="5"/>
  <c r="G15" i="5"/>
  <c r="F16" i="5"/>
  <c r="F300" i="5" s="1"/>
  <c r="H10" i="5"/>
  <c r="F20" i="5"/>
  <c r="H20" i="5"/>
  <c r="F10" i="5"/>
  <c r="J22" i="5"/>
  <c r="F15" i="5"/>
  <c r="F22" i="5"/>
  <c r="F12" i="5"/>
  <c r="G22" i="5"/>
  <c r="H16" i="5"/>
  <c r="H300" i="5" s="1"/>
  <c r="G20" i="5"/>
  <c r="J12" i="5"/>
  <c r="I22" i="5"/>
  <c r="H15" i="5"/>
  <c r="I16" i="5"/>
  <c r="I300" i="5" s="1"/>
  <c r="G10" i="5"/>
  <c r="G9" i="5"/>
  <c r="G16" i="5"/>
  <c r="G300" i="5" s="1"/>
  <c r="H12" i="5"/>
  <c r="J16" i="5"/>
  <c r="J300" i="5" s="1"/>
  <c r="J20" i="5"/>
  <c r="K9" i="5"/>
  <c r="K10" i="5"/>
  <c r="J9" i="5"/>
  <c r="I15" i="5"/>
  <c r="I12" i="5"/>
  <c r="I10" i="5"/>
  <c r="I20" i="5"/>
  <c r="K22" i="5"/>
  <c r="J15" i="5"/>
  <c r="J10" i="5"/>
  <c r="I9" i="5"/>
  <c r="N15" i="5"/>
  <c r="K12" i="5"/>
  <c r="L20" i="5"/>
  <c r="K15" i="5"/>
  <c r="D16" i="5"/>
  <c r="D300" i="5" s="1"/>
  <c r="D15" i="5"/>
  <c r="L15" i="5"/>
  <c r="L12" i="5"/>
  <c r="L16" i="5"/>
  <c r="L300" i="5" s="1"/>
  <c r="K16" i="5"/>
  <c r="K300" i="5" s="1"/>
  <c r="K20" i="5"/>
  <c r="L10" i="5"/>
  <c r="L22" i="5"/>
  <c r="N9" i="5"/>
  <c r="N20" i="5"/>
  <c r="O20" i="5"/>
  <c r="M15" i="5"/>
  <c r="M16" i="5"/>
  <c r="M300" i="5" s="1"/>
  <c r="M20" i="5"/>
  <c r="L9" i="5"/>
  <c r="M22" i="5"/>
  <c r="D22" i="5"/>
  <c r="M10" i="5"/>
  <c r="N10" i="5"/>
  <c r="N12" i="5"/>
  <c r="M9" i="5"/>
  <c r="E22" i="5"/>
  <c r="M12" i="5"/>
  <c r="N16" i="5"/>
  <c r="N300" i="5" s="1"/>
  <c r="O12" i="5"/>
  <c r="O10" i="5"/>
  <c r="O15" i="5"/>
  <c r="O22" i="5"/>
  <c r="N22" i="5"/>
  <c r="O9" i="5"/>
  <c r="P16" i="5"/>
  <c r="P300" i="5" s="1"/>
  <c r="O16" i="5"/>
  <c r="O300" i="5" s="1"/>
  <c r="P15" i="5"/>
  <c r="P10" i="5"/>
  <c r="Q22" i="5"/>
  <c r="P22" i="5"/>
  <c r="Q16" i="5"/>
  <c r="Q300" i="5" s="1"/>
  <c r="Q15" i="5"/>
  <c r="Q10" i="5"/>
  <c r="P20" i="5"/>
  <c r="S22" i="5"/>
  <c r="Q20" i="5"/>
  <c r="P12" i="5"/>
  <c r="Q9" i="5"/>
  <c r="Q12" i="5"/>
  <c r="P9" i="5"/>
  <c r="R22" i="5"/>
  <c r="S10" i="5"/>
  <c r="S15" i="5"/>
  <c r="S20" i="5"/>
  <c r="R12" i="5"/>
  <c r="R15" i="5"/>
  <c r="R9" i="5"/>
  <c r="S9" i="5"/>
  <c r="R10" i="5"/>
  <c r="R16" i="5"/>
  <c r="R300" i="5" s="1"/>
  <c r="R20" i="5"/>
  <c r="T12" i="5"/>
  <c r="S16" i="5"/>
  <c r="S300" i="5" s="1"/>
  <c r="T22" i="5"/>
  <c r="T11" i="6" s="1"/>
  <c r="Y20" i="5"/>
  <c r="S12" i="5"/>
  <c r="T10" i="5"/>
  <c r="T16" i="5"/>
  <c r="T9" i="5"/>
  <c r="W22" i="5"/>
  <c r="W11" i="6" s="1"/>
  <c r="T15" i="5"/>
  <c r="X12" i="5"/>
  <c r="W20" i="5"/>
  <c r="Y15" i="5"/>
  <c r="T20" i="5"/>
  <c r="W15" i="5"/>
  <c r="W10" i="5"/>
  <c r="U15" i="5"/>
  <c r="U20" i="5"/>
  <c r="U9" i="5"/>
  <c r="W12" i="5"/>
  <c r="U22" i="5"/>
  <c r="U11" i="6" s="1"/>
  <c r="U10" i="5"/>
  <c r="U12" i="5"/>
  <c r="U16" i="5"/>
  <c r="W9" i="5"/>
  <c r="AA10" i="5"/>
  <c r="V20" i="5"/>
  <c r="V12" i="5"/>
  <c r="W16" i="5"/>
  <c r="V10" i="5"/>
  <c r="V9" i="5"/>
  <c r="V22" i="5"/>
  <c r="V11" i="6" s="1"/>
  <c r="V16" i="5"/>
  <c r="V15" i="5"/>
  <c r="Y12" i="5"/>
  <c r="X9" i="5"/>
  <c r="X20" i="5"/>
  <c r="X22" i="5"/>
  <c r="X11" i="6" s="1"/>
  <c r="X15" i="5"/>
  <c r="Y16" i="5"/>
  <c r="X10" i="5"/>
  <c r="X16" i="5"/>
  <c r="Y22" i="5"/>
  <c r="Y11" i="6" s="1"/>
  <c r="Y9" i="5"/>
  <c r="Y10" i="5"/>
  <c r="AA22" i="5"/>
  <c r="AA11" i="6" s="1"/>
  <c r="AA20" i="5"/>
  <c r="Z15" i="5"/>
  <c r="Z22" i="5"/>
  <c r="Z11" i="6" s="1"/>
  <c r="AA15" i="5"/>
  <c r="Z12" i="5"/>
  <c r="Z9" i="5"/>
  <c r="Z16" i="5"/>
  <c r="AA9" i="5"/>
  <c r="Z20" i="5"/>
  <c r="Z10" i="5"/>
  <c r="AA16" i="5"/>
  <c r="AB10" i="5"/>
  <c r="AA12" i="5"/>
  <c r="AB9" i="5"/>
  <c r="AB20" i="5"/>
  <c r="AB15" i="5"/>
  <c r="AB16" i="5"/>
  <c r="AB12" i="5"/>
  <c r="AB22" i="5"/>
  <c r="AB11" i="6" s="1"/>
  <c r="AC9" i="5"/>
  <c r="AC10" i="5"/>
  <c r="AC12" i="5"/>
  <c r="AC15" i="5"/>
  <c r="E9" i="5"/>
  <c r="AA11" i="5" l="1"/>
  <c r="AA13" i="5" s="1"/>
  <c r="AA14" i="5" s="1"/>
  <c r="P11" i="5"/>
  <c r="P13" i="5" s="1"/>
  <c r="P297" i="5" s="1"/>
  <c r="AB11" i="5"/>
  <c r="AB13" i="5" s="1"/>
  <c r="AB14" i="5" s="1"/>
  <c r="E11" i="5"/>
  <c r="E13" i="5" s="1"/>
  <c r="E297" i="5" s="1"/>
  <c r="R11" i="5"/>
  <c r="R13" i="5" s="1"/>
  <c r="R297" i="5" s="1"/>
  <c r="V11" i="5"/>
  <c r="V13" i="5" s="1"/>
  <c r="V14" i="5" s="1"/>
  <c r="K11" i="5"/>
  <c r="K13" i="5" s="1"/>
  <c r="AC16" i="5"/>
  <c r="AC17" i="5" s="1"/>
  <c r="S11" i="5"/>
  <c r="S13" i="5" s="1"/>
  <c r="S297" i="5" s="1"/>
  <c r="O11" i="5"/>
  <c r="O13" i="5" s="1"/>
  <c r="O297" i="5" s="1"/>
  <c r="M11" i="5"/>
  <c r="M13" i="5" s="1"/>
  <c r="M297" i="5" s="1"/>
  <c r="T11" i="5"/>
  <c r="T13" i="5" s="1"/>
  <c r="T14" i="5" s="1"/>
  <c r="L11" i="5"/>
  <c r="L13" i="5" s="1"/>
  <c r="I11" i="5"/>
  <c r="I13" i="5" s="1"/>
  <c r="I297" i="5" s="1"/>
  <c r="Q11" i="5"/>
  <c r="Q13" i="5" s="1"/>
  <c r="Q297" i="5" s="1"/>
  <c r="Y11" i="5"/>
  <c r="Y13" i="5" s="1"/>
  <c r="Y14" i="5" s="1"/>
  <c r="Z17" i="5"/>
  <c r="V9" i="6"/>
  <c r="R299" i="5"/>
  <c r="R301" i="5" s="1"/>
  <c r="R17" i="5"/>
  <c r="S11" i="6"/>
  <c r="S304" i="5"/>
  <c r="M11" i="6"/>
  <c r="M304" i="5"/>
  <c r="N9" i="6"/>
  <c r="N302" i="5"/>
  <c r="N299" i="5"/>
  <c r="N301" i="5" s="1"/>
  <c r="N17" i="5"/>
  <c r="G11" i="6"/>
  <c r="G304" i="5"/>
  <c r="AA9" i="6"/>
  <c r="X9" i="6"/>
  <c r="W17" i="5"/>
  <c r="P9" i="6"/>
  <c r="P302" i="5"/>
  <c r="P299" i="5"/>
  <c r="P301" i="5" s="1"/>
  <c r="P17" i="5"/>
  <c r="N11" i="5"/>
  <c r="N13" i="5" s="1"/>
  <c r="N297" i="5" s="1"/>
  <c r="L299" i="5"/>
  <c r="L301" i="5" s="1"/>
  <c r="L17" i="5"/>
  <c r="I9" i="6"/>
  <c r="I302" i="5"/>
  <c r="J9" i="6"/>
  <c r="J302" i="5"/>
  <c r="F11" i="5"/>
  <c r="F13" i="5" s="1"/>
  <c r="F297" i="5" s="1"/>
  <c r="KR186" i="5"/>
  <c r="T9" i="6"/>
  <c r="R9" i="6"/>
  <c r="R302" i="5"/>
  <c r="S9" i="6"/>
  <c r="S302" i="5"/>
  <c r="N11" i="6"/>
  <c r="N304" i="5"/>
  <c r="E11" i="6"/>
  <c r="E304" i="5"/>
  <c r="M9" i="6"/>
  <c r="M302" i="5"/>
  <c r="L11" i="6"/>
  <c r="L304" i="5"/>
  <c r="D299" i="5"/>
  <c r="D301" i="5" s="1"/>
  <c r="D17" i="5"/>
  <c r="H9" i="6"/>
  <c r="H302" i="5"/>
  <c r="AC11" i="5"/>
  <c r="AC13" i="5" s="1"/>
  <c r="AC14" i="5" s="1"/>
  <c r="Z11" i="5"/>
  <c r="Z13" i="5" s="1"/>
  <c r="Z14" i="5" s="1"/>
  <c r="X11" i="5"/>
  <c r="X13" i="5" s="1"/>
  <c r="X14" i="5" s="1"/>
  <c r="W11" i="5"/>
  <c r="W13" i="5" s="1"/>
  <c r="W14" i="5" s="1"/>
  <c r="Y17" i="5"/>
  <c r="Q299" i="5"/>
  <c r="Q301" i="5" s="1"/>
  <c r="Q17" i="5"/>
  <c r="H299" i="5"/>
  <c r="H301" i="5" s="1"/>
  <c r="H17" i="5"/>
  <c r="F11" i="6"/>
  <c r="F304" i="5"/>
  <c r="F9" i="6"/>
  <c r="F302" i="5"/>
  <c r="H11" i="5"/>
  <c r="H13" i="5" s="1"/>
  <c r="H297" i="5" s="1"/>
  <c r="KR230" i="5"/>
  <c r="U11" i="5"/>
  <c r="U13" i="5" s="1"/>
  <c r="U14" i="5" s="1"/>
  <c r="W9" i="6"/>
  <c r="Y9" i="6"/>
  <c r="O11" i="6"/>
  <c r="O304" i="5"/>
  <c r="M299" i="5"/>
  <c r="M301" i="5" s="1"/>
  <c r="M17" i="5"/>
  <c r="K299" i="5"/>
  <c r="K301" i="5" s="1"/>
  <c r="K17" i="5"/>
  <c r="I11" i="6"/>
  <c r="I304" i="5"/>
  <c r="F299" i="5"/>
  <c r="F301" i="5" s="1"/>
  <c r="F17" i="5"/>
  <c r="D9" i="6"/>
  <c r="D302" i="5"/>
  <c r="E20" i="5"/>
  <c r="AC20" i="5"/>
  <c r="AB17" i="5"/>
  <c r="S299" i="5"/>
  <c r="S301" i="5" s="1"/>
  <c r="S17" i="5"/>
  <c r="P11" i="6"/>
  <c r="P304" i="5"/>
  <c r="O299" i="5"/>
  <c r="O301" i="5" s="1"/>
  <c r="O17" i="5"/>
  <c r="O9" i="6"/>
  <c r="O302" i="5"/>
  <c r="K9" i="6"/>
  <c r="K302" i="5"/>
  <c r="L302" i="5"/>
  <c r="L9" i="6"/>
  <c r="I299" i="5"/>
  <c r="I301" i="5" s="1"/>
  <c r="I17" i="5"/>
  <c r="J11" i="6"/>
  <c r="J304" i="5"/>
  <c r="H11" i="6"/>
  <c r="H304" i="5"/>
  <c r="AB9" i="6"/>
  <c r="AA17" i="5"/>
  <c r="V17" i="5"/>
  <c r="U9" i="6"/>
  <c r="T17" i="5"/>
  <c r="J299" i="5"/>
  <c r="J301" i="5" s="1"/>
  <c r="J17" i="5"/>
  <c r="J11" i="5"/>
  <c r="J13" i="5" s="1"/>
  <c r="J297" i="5" s="1"/>
  <c r="G11" i="5"/>
  <c r="G13" i="5" s="1"/>
  <c r="G297" i="5" s="1"/>
  <c r="G9" i="6"/>
  <c r="G302" i="5"/>
  <c r="G299" i="5"/>
  <c r="G301" i="5" s="1"/>
  <c r="G17" i="5"/>
  <c r="D11" i="5"/>
  <c r="D13" i="5" s="1"/>
  <c r="D297" i="5" s="1"/>
  <c r="K38" i="3"/>
  <c r="G36" i="3" s="1"/>
  <c r="H36" i="3" s="1"/>
  <c r="Z9" i="6"/>
  <c r="X17" i="5"/>
  <c r="U17" i="5"/>
  <c r="R11" i="6"/>
  <c r="R304" i="5"/>
  <c r="Q9" i="6"/>
  <c r="Q302" i="5"/>
  <c r="Q11" i="6"/>
  <c r="Q304" i="5"/>
  <c r="D11" i="6"/>
  <c r="D304" i="5"/>
  <c r="K11" i="6"/>
  <c r="K304" i="5"/>
  <c r="E299" i="5"/>
  <c r="E301" i="5" s="1"/>
  <c r="E17" i="5"/>
  <c r="O14" i="5" l="1"/>
  <c r="O298" i="5" s="1"/>
  <c r="E14" i="5"/>
  <c r="E298" i="5" s="1"/>
  <c r="F14" i="5"/>
  <c r="F298" i="5" s="1"/>
  <c r="P14" i="5"/>
  <c r="P298" i="5" s="1"/>
  <c r="R14" i="5"/>
  <c r="R298" i="5" s="1"/>
  <c r="Q14" i="5"/>
  <c r="Q298" i="5" s="1"/>
  <c r="I14" i="5"/>
  <c r="I298" i="5" s="1"/>
  <c r="L297" i="5"/>
  <c r="L14" i="5"/>
  <c r="L298" i="5" s="1"/>
  <c r="K297" i="5"/>
  <c r="K14" i="5"/>
  <c r="K298" i="5" s="1"/>
  <c r="J14" i="5"/>
  <c r="J298" i="5" s="1"/>
  <c r="F6" i="6"/>
  <c r="I6" i="6"/>
  <c r="S14" i="5"/>
  <c r="S298" i="5" s="1"/>
  <c r="R6" i="6"/>
  <c r="E6" i="6"/>
  <c r="G6" i="6"/>
  <c r="AC6" i="6"/>
  <c r="O6" i="6"/>
  <c r="S6" i="6"/>
  <c r="V6" i="6"/>
  <c r="M14" i="5"/>
  <c r="M298" i="5" s="1"/>
  <c r="L6" i="6"/>
  <c r="X6" i="6"/>
  <c r="G14" i="5"/>
  <c r="G298" i="5" s="1"/>
  <c r="AB6" i="6"/>
  <c r="Q6" i="6"/>
  <c r="N14" i="5"/>
  <c r="N298" i="5" s="1"/>
  <c r="M6" i="6"/>
  <c r="W6" i="6"/>
  <c r="N6" i="6"/>
  <c r="J6" i="6"/>
  <c r="H6" i="6"/>
  <c r="D6" i="6"/>
  <c r="KR191" i="5"/>
  <c r="Z6" i="6"/>
  <c r="U6" i="6"/>
  <c r="AA6" i="6"/>
  <c r="E9" i="6"/>
  <c r="E302" i="5"/>
  <c r="K6" i="6"/>
  <c r="E132" i="5"/>
  <c r="E134" i="5"/>
  <c r="D138" i="5"/>
  <c r="E138" i="5"/>
  <c r="E114" i="5"/>
  <c r="D134" i="5"/>
  <c r="D114" i="5"/>
  <c r="D116" i="5"/>
  <c r="H138" i="5"/>
  <c r="J114" i="5"/>
  <c r="E116" i="5"/>
  <c r="E111" i="5"/>
  <c r="F114" i="5"/>
  <c r="G111" i="5"/>
  <c r="G132" i="5"/>
  <c r="F138" i="5"/>
  <c r="H111" i="5"/>
  <c r="H116" i="5"/>
  <c r="F134" i="5"/>
  <c r="H132" i="5"/>
  <c r="G116" i="5"/>
  <c r="F111" i="5"/>
  <c r="G114" i="5"/>
  <c r="F132" i="5"/>
  <c r="H114" i="5"/>
  <c r="F116" i="5"/>
  <c r="G134" i="5"/>
  <c r="G138" i="5"/>
  <c r="J111" i="5"/>
  <c r="I134" i="5"/>
  <c r="J116" i="5"/>
  <c r="H134" i="5"/>
  <c r="I132" i="5"/>
  <c r="J138" i="5"/>
  <c r="J134" i="5"/>
  <c r="I138" i="5"/>
  <c r="L134" i="5"/>
  <c r="J132" i="5"/>
  <c r="I114" i="5"/>
  <c r="I111" i="5"/>
  <c r="I116" i="5"/>
  <c r="L138" i="5"/>
  <c r="L132" i="5"/>
  <c r="K116" i="5"/>
  <c r="K134" i="5"/>
  <c r="M111" i="5"/>
  <c r="K132" i="5"/>
  <c r="K111" i="5"/>
  <c r="K114" i="5"/>
  <c r="L116" i="5"/>
  <c r="L111" i="5"/>
  <c r="M138" i="5"/>
  <c r="K138" i="5"/>
  <c r="M132" i="5"/>
  <c r="M116" i="5"/>
  <c r="L114" i="5"/>
  <c r="N116" i="5"/>
  <c r="M114" i="5"/>
  <c r="M134" i="5"/>
  <c r="N138" i="5"/>
  <c r="N114" i="5"/>
  <c r="N111" i="5"/>
  <c r="N134" i="5"/>
  <c r="N132" i="5"/>
  <c r="O114" i="5"/>
  <c r="O132" i="5"/>
  <c r="O138" i="5"/>
  <c r="O111" i="5"/>
  <c r="O134" i="5"/>
  <c r="O116" i="5"/>
  <c r="Q134" i="5"/>
  <c r="Q132" i="5"/>
  <c r="P132" i="5"/>
  <c r="Q116" i="5"/>
  <c r="P134" i="5"/>
  <c r="Q111" i="5"/>
  <c r="P114" i="5"/>
  <c r="P138" i="5"/>
  <c r="P111" i="5"/>
  <c r="S134" i="5"/>
  <c r="R116" i="5"/>
  <c r="P116" i="5"/>
  <c r="S116" i="5"/>
  <c r="R114" i="5"/>
  <c r="Q114" i="5"/>
  <c r="Q138" i="5"/>
  <c r="S114" i="5"/>
  <c r="R138" i="5"/>
  <c r="V111" i="5"/>
  <c r="S111" i="5"/>
  <c r="S132" i="5"/>
  <c r="S138" i="5"/>
  <c r="R111" i="5"/>
  <c r="R134" i="5"/>
  <c r="T111" i="5"/>
  <c r="U116" i="5"/>
  <c r="R132" i="5"/>
  <c r="T116" i="5"/>
  <c r="T138" i="5"/>
  <c r="T132" i="5"/>
  <c r="U138" i="5"/>
  <c r="T134" i="5"/>
  <c r="V116" i="5"/>
  <c r="V134" i="5"/>
  <c r="V132" i="5"/>
  <c r="U114" i="5"/>
  <c r="V138" i="5"/>
  <c r="T114" i="5"/>
  <c r="U111" i="5"/>
  <c r="U134" i="5"/>
  <c r="U132" i="5"/>
  <c r="V114" i="5"/>
  <c r="W116" i="5"/>
  <c r="Y132" i="5"/>
  <c r="W132" i="5"/>
  <c r="W114" i="5"/>
  <c r="W134" i="5"/>
  <c r="W111" i="5"/>
  <c r="Y114" i="5"/>
  <c r="Z134" i="5"/>
  <c r="Y116" i="5"/>
  <c r="W138" i="5"/>
  <c r="Y134" i="5"/>
  <c r="X116" i="5"/>
  <c r="Y138" i="5"/>
  <c r="X138" i="5"/>
  <c r="X132" i="5"/>
  <c r="X111" i="5"/>
  <c r="X114" i="5"/>
  <c r="Y111" i="5"/>
  <c r="AA116" i="5"/>
  <c r="Z138" i="5"/>
  <c r="Z116" i="5"/>
  <c r="Z111" i="5"/>
  <c r="X134" i="5"/>
  <c r="AA138" i="5"/>
  <c r="AA114" i="5"/>
  <c r="AA111" i="5"/>
  <c r="Z114" i="5"/>
  <c r="Z132" i="5"/>
  <c r="AC114" i="5"/>
  <c r="AA134" i="5"/>
  <c r="AB132" i="5"/>
  <c r="AA132" i="5"/>
  <c r="AB134" i="5"/>
  <c r="AC132" i="5"/>
  <c r="AC111" i="5"/>
  <c r="AB111" i="5"/>
  <c r="AB138" i="5"/>
  <c r="AB114" i="5"/>
  <c r="AB116" i="5"/>
  <c r="AC134" i="5"/>
  <c r="H14" i="5"/>
  <c r="H298" i="5" s="1"/>
  <c r="D14" i="5"/>
  <c r="D298" i="5" s="1"/>
  <c r="P6" i="6"/>
  <c r="Y6" i="6"/>
  <c r="T6" i="6"/>
  <c r="AC9" i="6"/>
  <c r="AC22" i="5" l="1"/>
  <c r="AC11" i="6" l="1"/>
  <c r="F205" i="5" l="1"/>
  <c r="H205" i="5"/>
  <c r="E205" i="5"/>
  <c r="F264" i="5" l="1"/>
  <c r="H264" i="5"/>
  <c r="E264" i="5"/>
  <c r="R205" i="5" l="1"/>
  <c r="R264" i="5" s="1"/>
  <c r="T205" i="5"/>
  <c r="Q205" i="5"/>
  <c r="T264" i="5" l="1"/>
  <c r="Q264" i="5"/>
  <c r="E224" i="5"/>
  <c r="AD205" i="5" l="1"/>
  <c r="AD264" i="5" s="1"/>
  <c r="AF205" i="5"/>
  <c r="AC205" i="5"/>
  <c r="AP205" i="5" l="1"/>
  <c r="AP264" i="5" s="1"/>
  <c r="AR205" i="5"/>
  <c r="AF264" i="5"/>
  <c r="AC264" i="5"/>
  <c r="AO205" i="5"/>
  <c r="BA205" i="5"/>
  <c r="F224" i="5"/>
  <c r="BD205" i="5" l="1"/>
  <c r="BD264" i="5" s="1"/>
  <c r="BN205" i="5"/>
  <c r="BN264" i="5" s="1"/>
  <c r="BP205" i="5"/>
  <c r="AR264" i="5"/>
  <c r="BB205" i="5"/>
  <c r="BM205" i="5"/>
  <c r="BA264" i="5"/>
  <c r="AO264" i="5"/>
  <c r="BP264" i="5" l="1"/>
  <c r="BB264" i="5"/>
  <c r="BM264" i="5"/>
  <c r="BY205" i="5"/>
  <c r="CB205" i="5" l="1"/>
  <c r="CB264" i="5" s="1"/>
  <c r="CL205" i="5"/>
  <c r="CL264" i="5" s="1"/>
  <c r="CN205" i="5"/>
  <c r="BZ205" i="5"/>
  <c r="BY264" i="5"/>
  <c r="CK205" i="5"/>
  <c r="CN264" i="5" l="1"/>
  <c r="CX205" i="5"/>
  <c r="CX264" i="5" s="1"/>
  <c r="CZ205" i="5"/>
  <c r="BZ264" i="5"/>
  <c r="CK264" i="5"/>
  <c r="CW205" i="5"/>
  <c r="CZ264" i="5" l="1"/>
  <c r="DI205" i="5"/>
  <c r="CW264" i="5"/>
  <c r="DL205" i="5" l="1"/>
  <c r="DL264" i="5" s="1"/>
  <c r="DV205" i="5"/>
  <c r="DV264" i="5" s="1"/>
  <c r="DX205" i="5"/>
  <c r="DJ205" i="5"/>
  <c r="DI264" i="5"/>
  <c r="DU205" i="5"/>
  <c r="EH205" i="5" l="1"/>
  <c r="EJ205" i="5"/>
  <c r="DX264" i="5"/>
  <c r="DJ264" i="5"/>
  <c r="DU264" i="5"/>
  <c r="EG205" i="5"/>
  <c r="EH264" i="5" l="1"/>
  <c r="EJ264" i="5"/>
  <c r="EG264" i="5"/>
  <c r="FF205" i="5" l="1"/>
  <c r="FF264" i="5" s="1"/>
  <c r="FH205" i="5"/>
  <c r="ET205" i="5"/>
  <c r="ET264" i="5" s="1"/>
  <c r="EV205" i="5"/>
  <c r="FE205" i="5"/>
  <c r="ES205" i="5"/>
  <c r="FH264" i="5" l="1"/>
  <c r="FR205" i="5"/>
  <c r="FT205" i="5"/>
  <c r="EV264" i="5"/>
  <c r="FE264" i="5"/>
  <c r="ES264" i="5"/>
  <c r="FQ205" i="5"/>
  <c r="FR264" i="5" l="1"/>
  <c r="FT264" i="5"/>
  <c r="R224" i="5"/>
  <c r="E88" i="5"/>
  <c r="FQ264" i="5"/>
  <c r="K1" i="3" l="1"/>
  <c r="K2" i="3"/>
  <c r="G38" i="3" s="1"/>
  <c r="H38" i="3" s="1"/>
  <c r="GD205" i="5"/>
  <c r="GD264" i="5" s="1"/>
  <c r="GF205" i="5"/>
  <c r="GO205" i="5"/>
  <c r="GC205" i="5"/>
  <c r="GR205" i="5" l="1"/>
  <c r="GR264" i="5" s="1"/>
  <c r="GF264" i="5"/>
  <c r="GP205" i="5"/>
  <c r="GC264" i="5"/>
  <c r="GO264" i="5"/>
  <c r="HA205" i="5"/>
  <c r="HD205" i="5" l="1"/>
  <c r="HB205" i="5"/>
  <c r="GP264" i="5"/>
  <c r="HA264" i="5"/>
  <c r="HP205" i="5" l="1"/>
  <c r="HD264" i="5"/>
  <c r="HN205" i="5"/>
  <c r="HB264" i="5"/>
  <c r="HM205" i="5"/>
  <c r="HM264" i="5" s="1"/>
  <c r="HP264" i="5" l="1"/>
  <c r="IB205" i="5"/>
  <c r="IB264" i="5" s="1"/>
  <c r="IL205" i="5"/>
  <c r="IN205" i="5"/>
  <c r="HZ205" i="5"/>
  <c r="HN264" i="5"/>
  <c r="HY205" i="5"/>
  <c r="HY264" i="5" s="1"/>
  <c r="IK205" i="5"/>
  <c r="IL264" i="5" l="1"/>
  <c r="IN264" i="5"/>
  <c r="HZ264" i="5"/>
  <c r="IK264" i="5"/>
  <c r="IZ205" i="5" l="1"/>
  <c r="IZ264" i="5" s="1"/>
  <c r="IX205" i="5"/>
  <c r="IW205" i="5"/>
  <c r="IW264" i="5" s="1"/>
  <c r="JJ205" i="5" l="1"/>
  <c r="JL205" i="5"/>
  <c r="IX264" i="5"/>
  <c r="JI205" i="5"/>
  <c r="JX205" i="5" l="1"/>
  <c r="JJ264" i="5"/>
  <c r="JL264" i="5"/>
  <c r="JV205" i="5"/>
  <c r="JU205" i="5"/>
  <c r="JI264" i="5"/>
  <c r="JX264" i="5" l="1"/>
  <c r="KH205" i="5"/>
  <c r="KJ205" i="5"/>
  <c r="JV264" i="5"/>
  <c r="JU264" i="5"/>
  <c r="KG205" i="5"/>
  <c r="KH264" i="5" l="1"/>
  <c r="KJ264" i="5"/>
  <c r="KG264" i="5"/>
  <c r="D224" i="5"/>
  <c r="Q224" i="5"/>
  <c r="K224" i="5"/>
  <c r="H224" i="5"/>
  <c r="N224" i="5"/>
  <c r="G224" i="5"/>
  <c r="M224" i="5"/>
  <c r="P224" i="5"/>
  <c r="L224" i="5"/>
  <c r="I224" i="5"/>
  <c r="J224" i="5"/>
  <c r="O224" i="5"/>
  <c r="H22" i="3"/>
  <c r="G205" i="5" l="1"/>
  <c r="G264" i="5" s="1"/>
  <c r="S205" i="5"/>
  <c r="S264" i="5" s="1"/>
  <c r="AE205" i="5"/>
  <c r="AQ205" i="5"/>
  <c r="AQ264" i="5" s="1"/>
  <c r="BC205" i="5"/>
  <c r="BC264" i="5" s="1"/>
  <c r="BO205" i="5"/>
  <c r="CA205" i="5"/>
  <c r="CA264" i="5" s="1"/>
  <c r="CM205" i="5"/>
  <c r="CM264" i="5" s="1"/>
  <c r="CY205" i="5"/>
  <c r="CY264" i="5" s="1"/>
  <c r="DK205" i="5"/>
  <c r="DW205" i="5"/>
  <c r="DW264" i="5" s="1"/>
  <c r="EI205" i="5"/>
  <c r="EU205" i="5"/>
  <c r="EU264" i="5" s="1"/>
  <c r="FG205" i="5"/>
  <c r="FG264" i="5" s="1"/>
  <c r="FS205" i="5"/>
  <c r="FS264" i="5" s="1"/>
  <c r="GE205" i="5"/>
  <c r="GE264" i="5" s="1"/>
  <c r="GQ205" i="5"/>
  <c r="GQ264" i="5" s="1"/>
  <c r="HC205" i="5"/>
  <c r="HC264" i="5" s="1"/>
  <c r="HO205" i="5"/>
  <c r="IA205" i="5"/>
  <c r="IA264" i="5" s="1"/>
  <c r="IM205" i="5"/>
  <c r="IM264" i="5" s="1"/>
  <c r="IY205" i="5"/>
  <c r="IY264" i="5" s="1"/>
  <c r="JK205" i="5"/>
  <c r="JK264" i="5" s="1"/>
  <c r="JW205" i="5"/>
  <c r="JW264" i="5" s="1"/>
  <c r="KI205" i="5"/>
  <c r="KI264" i="5" s="1"/>
  <c r="AE264" i="5"/>
  <c r="BO264" i="5"/>
  <c r="DK264" i="5"/>
  <c r="EI264" i="5"/>
  <c r="HO264" i="5"/>
  <c r="K205" i="5"/>
  <c r="K264" i="5" s="1"/>
  <c r="W205" i="5"/>
  <c r="AI205" i="5"/>
  <c r="AU205" i="5"/>
  <c r="AU264" i="5" s="1"/>
  <c r="BG205" i="5"/>
  <c r="BG264" i="5" s="1"/>
  <c r="BS205" i="5"/>
  <c r="CE205" i="5"/>
  <c r="CQ205" i="5"/>
  <c r="DC205" i="5"/>
  <c r="DO205" i="5"/>
  <c r="EA205" i="5"/>
  <c r="EM205" i="5"/>
  <c r="EY205" i="5"/>
  <c r="EY264" i="5" s="1"/>
  <c r="FK205" i="5"/>
  <c r="FW205" i="5"/>
  <c r="FW264" i="5" s="1"/>
  <c r="GI205" i="5"/>
  <c r="GU205" i="5"/>
  <c r="GU264" i="5" s="1"/>
  <c r="HG205" i="5"/>
  <c r="HG264" i="5" s="1"/>
  <c r="HS205" i="5"/>
  <c r="IE205" i="5"/>
  <c r="IE264" i="5" s="1"/>
  <c r="IQ205" i="5"/>
  <c r="IQ264" i="5" s="1"/>
  <c r="JC205" i="5"/>
  <c r="JO205" i="5"/>
  <c r="KA205" i="5"/>
  <c r="KM205" i="5"/>
  <c r="KM264" i="5" s="1"/>
  <c r="W264" i="5"/>
  <c r="AI264" i="5"/>
  <c r="BS264" i="5"/>
  <c r="CE264" i="5"/>
  <c r="CQ264" i="5"/>
  <c r="DC264" i="5"/>
  <c r="DO264" i="5"/>
  <c r="EA264" i="5"/>
  <c r="EM264" i="5"/>
  <c r="FK264" i="5"/>
  <c r="GI264" i="5"/>
  <c r="HS264" i="5"/>
  <c r="JC264" i="5"/>
  <c r="JO264" i="5"/>
  <c r="KA264" i="5"/>
  <c r="O205" i="5" l="1"/>
  <c r="O264" i="5" s="1"/>
  <c r="AA205" i="5"/>
  <c r="AM205" i="5"/>
  <c r="AY205" i="5"/>
  <c r="BK205" i="5"/>
  <c r="BK264" i="5" s="1"/>
  <c r="BW205" i="5"/>
  <c r="CI205" i="5"/>
  <c r="CI264" i="5" s="1"/>
  <c r="CU205" i="5"/>
  <c r="DG205" i="5"/>
  <c r="DG264" i="5" s="1"/>
  <c r="DS205" i="5"/>
  <c r="EE205" i="5"/>
  <c r="EQ205" i="5"/>
  <c r="FC205" i="5"/>
  <c r="FO205" i="5"/>
  <c r="GA205" i="5"/>
  <c r="GA264" i="5" s="1"/>
  <c r="GM205" i="5"/>
  <c r="GY205" i="5"/>
  <c r="GY264" i="5" s="1"/>
  <c r="HK205" i="5"/>
  <c r="HW205" i="5"/>
  <c r="II205" i="5"/>
  <c r="IU205" i="5"/>
  <c r="JG205" i="5"/>
  <c r="JS205" i="5"/>
  <c r="JS264" i="5" s="1"/>
  <c r="KE205" i="5"/>
  <c r="KQ205" i="5"/>
  <c r="KQ264" i="5" s="1"/>
  <c r="AA264" i="5"/>
  <c r="AM264" i="5"/>
  <c r="AY264" i="5"/>
  <c r="BW264" i="5"/>
  <c r="CU264" i="5"/>
  <c r="DS264" i="5"/>
  <c r="EE264" i="5"/>
  <c r="EQ264" i="5"/>
  <c r="FC264" i="5"/>
  <c r="FO264" i="5"/>
  <c r="GM264" i="5"/>
  <c r="HK264" i="5"/>
  <c r="HW264" i="5"/>
  <c r="II264" i="5"/>
  <c r="IU264" i="5"/>
  <c r="JG264" i="5"/>
  <c r="KE264" i="5"/>
  <c r="M205" i="5"/>
  <c r="Y205" i="5"/>
  <c r="AK205" i="5"/>
  <c r="AW205" i="5"/>
  <c r="BI205" i="5"/>
  <c r="BU205" i="5"/>
  <c r="CG205" i="5"/>
  <c r="CS205" i="5"/>
  <c r="DE205" i="5"/>
  <c r="DQ205" i="5"/>
  <c r="EC205" i="5"/>
  <c r="EO205" i="5"/>
  <c r="FA205" i="5"/>
  <c r="FM205" i="5"/>
  <c r="FY205" i="5"/>
  <c r="GK205" i="5"/>
  <c r="GW205" i="5"/>
  <c r="HI205" i="5"/>
  <c r="HU205" i="5"/>
  <c r="IG205" i="5"/>
  <c r="IS205" i="5"/>
  <c r="JE205" i="5"/>
  <c r="JQ205" i="5"/>
  <c r="KC205" i="5"/>
  <c r="KO205" i="5"/>
  <c r="M264" i="5"/>
  <c r="Y264" i="5"/>
  <c r="AK264" i="5"/>
  <c r="AW264" i="5"/>
  <c r="BI264" i="5"/>
  <c r="BU264" i="5"/>
  <c r="CG264" i="5"/>
  <c r="CS264" i="5"/>
  <c r="DE264" i="5"/>
  <c r="DQ264" i="5"/>
  <c r="EC264" i="5"/>
  <c r="EO264" i="5"/>
  <c r="FA264" i="5"/>
  <c r="FM264" i="5"/>
  <c r="FY264" i="5"/>
  <c r="GK264" i="5"/>
  <c r="GW264" i="5"/>
  <c r="HI264" i="5"/>
  <c r="HU264" i="5"/>
  <c r="IG264" i="5"/>
  <c r="IS264" i="5"/>
  <c r="JE264" i="5"/>
  <c r="JQ264" i="5"/>
  <c r="KC264" i="5"/>
  <c r="KO264" i="5"/>
  <c r="U288" i="5" l="1"/>
  <c r="P288" i="5" l="1"/>
  <c r="CV278" i="5" l="1"/>
  <c r="L288" i="5"/>
  <c r="CV238" i="5" l="1"/>
  <c r="CW278" i="5"/>
  <c r="CW238" i="5" l="1"/>
  <c r="CX278" i="5"/>
  <c r="CX238" i="5" l="1"/>
  <c r="CZ278" i="5"/>
  <c r="CZ238" i="5" s="1"/>
  <c r="CY278" i="5"/>
  <c r="CY238" i="5" l="1"/>
  <c r="DA278" i="5"/>
  <c r="DA238" i="5" l="1"/>
  <c r="DB278" i="5"/>
  <c r="DB238" i="5" l="1"/>
  <c r="DC278" i="5"/>
  <c r="DC238" i="5" l="1"/>
  <c r="DD278" i="5"/>
  <c r="DD238" i="5" l="1"/>
  <c r="DE278" i="5"/>
  <c r="DE238" i="5" l="1"/>
  <c r="DF278" i="5"/>
  <c r="DF238" i="5" l="1"/>
  <c r="DG278" i="5"/>
  <c r="DG238" i="5" l="1"/>
  <c r="DH278" i="5"/>
  <c r="DH238" i="5" l="1"/>
  <c r="DI278" i="5"/>
  <c r="DI238" i="5" l="1"/>
  <c r="DJ278" i="5"/>
  <c r="DJ238" i="5" l="1"/>
  <c r="DK278" i="5"/>
  <c r="DK238" i="5" l="1"/>
  <c r="DL278" i="5"/>
  <c r="DL238" i="5" l="1"/>
  <c r="DM278" i="5"/>
  <c r="DM238" i="5" l="1"/>
  <c r="DN278" i="5"/>
  <c r="DN238" i="5" l="1"/>
  <c r="DO278" i="5"/>
  <c r="DO238" i="5" l="1"/>
  <c r="DP278" i="5"/>
  <c r="DP238" i="5" l="1"/>
  <c r="DQ278" i="5"/>
  <c r="DQ238" i="5" l="1"/>
  <c r="DR278" i="5"/>
  <c r="DR238" i="5" l="1"/>
  <c r="DS278" i="5"/>
  <c r="DS238" i="5" l="1"/>
  <c r="DT278" i="5"/>
  <c r="DT238" i="5" l="1"/>
  <c r="DU278" i="5"/>
  <c r="DU238" i="5" l="1"/>
  <c r="DV278" i="5"/>
  <c r="DV238" i="5" l="1"/>
  <c r="DW278" i="5"/>
  <c r="DW238" i="5" l="1"/>
  <c r="DX278" i="5"/>
  <c r="DX238" i="5" l="1"/>
  <c r="DY278" i="5"/>
  <c r="DY238" i="5" l="1"/>
  <c r="DZ278" i="5"/>
  <c r="DZ238" i="5" l="1"/>
  <c r="EA278" i="5"/>
  <c r="EA238" i="5" l="1"/>
  <c r="EB278" i="5"/>
  <c r="EB238" i="5" l="1"/>
  <c r="EC278" i="5"/>
  <c r="EC238" i="5" l="1"/>
  <c r="ED278" i="5"/>
  <c r="ED238" i="5" l="1"/>
  <c r="EE278" i="5"/>
  <c r="EE238" i="5" l="1"/>
  <c r="EF278" i="5"/>
  <c r="EF238" i="5" l="1"/>
  <c r="EG278" i="5"/>
  <c r="EG238" i="5" l="1"/>
  <c r="EH278" i="5"/>
  <c r="EH238" i="5" l="1"/>
  <c r="EI278" i="5"/>
  <c r="EI238" i="5" l="1"/>
  <c r="EJ278" i="5"/>
  <c r="EJ238" i="5" l="1"/>
  <c r="EK278" i="5"/>
  <c r="EK238" i="5" l="1"/>
  <c r="EL278" i="5"/>
  <c r="EL238" i="5" l="1"/>
  <c r="EM278" i="5"/>
  <c r="EM238" i="5" l="1"/>
  <c r="EN278" i="5"/>
  <c r="EN238" i="5" l="1"/>
  <c r="EO278" i="5"/>
  <c r="EO238" i="5" l="1"/>
  <c r="EP278" i="5"/>
  <c r="EP238" i="5" l="1"/>
  <c r="EQ278" i="5"/>
  <c r="EQ238" i="5" l="1"/>
  <c r="ER278" i="5"/>
  <c r="ER238" i="5" l="1"/>
  <c r="ES278" i="5"/>
  <c r="ES238" i="5" l="1"/>
  <c r="ET278" i="5"/>
  <c r="ET238" i="5" l="1"/>
  <c r="EU278" i="5"/>
  <c r="EU238" i="5" l="1"/>
  <c r="EV278" i="5"/>
  <c r="EV238" i="5" l="1"/>
  <c r="EW278" i="5"/>
  <c r="EW238" i="5" l="1"/>
  <c r="EX278" i="5"/>
  <c r="EX238" i="5" l="1"/>
  <c r="EY278" i="5"/>
  <c r="EY238" i="5" l="1"/>
  <c r="EZ278" i="5"/>
  <c r="EZ238" i="5" l="1"/>
  <c r="FA278" i="5"/>
  <c r="FA238" i="5" l="1"/>
  <c r="FB278" i="5"/>
  <c r="FB238" i="5" l="1"/>
  <c r="FC278" i="5"/>
  <c r="FC238" i="5" l="1"/>
  <c r="FD278" i="5"/>
  <c r="FD238" i="5" l="1"/>
  <c r="FE278" i="5"/>
  <c r="FE238" i="5" l="1"/>
  <c r="FF278" i="5"/>
  <c r="FF238" i="5" l="1"/>
  <c r="FG278" i="5"/>
  <c r="FG238" i="5" l="1"/>
  <c r="FH278" i="5"/>
  <c r="FH238" i="5" l="1"/>
  <c r="FI278" i="5"/>
  <c r="FI238" i="5" l="1"/>
  <c r="FJ278" i="5"/>
  <c r="FJ238" i="5" l="1"/>
  <c r="FK278" i="5"/>
  <c r="FK238" i="5" l="1"/>
  <c r="FL278" i="5"/>
  <c r="FL238" i="5" l="1"/>
  <c r="FM278" i="5"/>
  <c r="FM238" i="5" l="1"/>
  <c r="FN278" i="5"/>
  <c r="FN238" i="5" l="1"/>
  <c r="FO278" i="5"/>
  <c r="FO238" i="5" l="1"/>
  <c r="FP278" i="5"/>
  <c r="FP238" i="5" l="1"/>
  <c r="FQ278" i="5"/>
  <c r="FQ238" i="5" l="1"/>
  <c r="FR278" i="5"/>
  <c r="FR238" i="5" l="1"/>
  <c r="FS278" i="5"/>
  <c r="FS238" i="5" l="1"/>
  <c r="FT278" i="5"/>
  <c r="FT238" i="5" l="1"/>
  <c r="FU278" i="5"/>
  <c r="FU238" i="5" l="1"/>
  <c r="FV278" i="5"/>
  <c r="FV238" i="5" l="1"/>
  <c r="FW278" i="5"/>
  <c r="FW238" i="5" l="1"/>
  <c r="FX278" i="5"/>
  <c r="FX238" i="5" l="1"/>
  <c r="FY278" i="5"/>
  <c r="FY238" i="5" l="1"/>
  <c r="FZ278" i="5"/>
  <c r="FZ238" i="5" l="1"/>
  <c r="GA278" i="5"/>
  <c r="GA238" i="5" l="1"/>
  <c r="GB278" i="5"/>
  <c r="GB238" i="5" l="1"/>
  <c r="GC278" i="5"/>
  <c r="GC238" i="5" l="1"/>
  <c r="GD278" i="5"/>
  <c r="GD238" i="5" l="1"/>
  <c r="GE278" i="5"/>
  <c r="GE238" i="5" l="1"/>
  <c r="GF278" i="5"/>
  <c r="GF238" i="5" l="1"/>
  <c r="GG278" i="5"/>
  <c r="GG238" i="5" l="1"/>
  <c r="GH278" i="5"/>
  <c r="GH238" i="5" l="1"/>
  <c r="GI278" i="5"/>
  <c r="GI238" i="5" l="1"/>
  <c r="GJ278" i="5"/>
  <c r="GJ238" i="5" l="1"/>
  <c r="GK278" i="5"/>
  <c r="GK238" i="5" l="1"/>
  <c r="GL278" i="5"/>
  <c r="GL238" i="5" l="1"/>
  <c r="GM278" i="5"/>
  <c r="GM238" i="5" l="1"/>
  <c r="GN278" i="5"/>
  <c r="GN238" i="5" l="1"/>
  <c r="GO278" i="5"/>
  <c r="GO238" i="5" l="1"/>
  <c r="GP278" i="5"/>
  <c r="GP238" i="5" l="1"/>
  <c r="GQ278" i="5"/>
  <c r="GQ238" i="5" l="1"/>
  <c r="GR278" i="5"/>
  <c r="GR238" i="5" l="1"/>
  <c r="GS278" i="5"/>
  <c r="GS238" i="5" l="1"/>
  <c r="GT278" i="5"/>
  <c r="GT238" i="5" l="1"/>
  <c r="GU278" i="5"/>
  <c r="GU238" i="5" l="1"/>
  <c r="GV278" i="5"/>
  <c r="GV238" i="5" l="1"/>
  <c r="GW278" i="5"/>
  <c r="GW238" i="5" l="1"/>
  <c r="GX278" i="5"/>
  <c r="GX238" i="5" l="1"/>
  <c r="GY278" i="5"/>
  <c r="GY238" i="5" l="1"/>
  <c r="GZ278" i="5"/>
  <c r="GZ238" i="5" l="1"/>
  <c r="HA278" i="5"/>
  <c r="HA238" i="5" l="1"/>
  <c r="HB278" i="5"/>
  <c r="HB238" i="5" l="1"/>
  <c r="HC278" i="5"/>
  <c r="HC238" i="5" l="1"/>
  <c r="HD278" i="5"/>
  <c r="HD238" i="5" l="1"/>
  <c r="HE278" i="5"/>
  <c r="HE238" i="5" l="1"/>
  <c r="HF278" i="5"/>
  <c r="HF238" i="5" l="1"/>
  <c r="HG278" i="5"/>
  <c r="HG238" i="5" l="1"/>
  <c r="HH278" i="5"/>
  <c r="HH238" i="5" l="1"/>
  <c r="HI278" i="5"/>
  <c r="HI238" i="5" l="1"/>
  <c r="HJ278" i="5"/>
  <c r="HJ238" i="5" l="1"/>
  <c r="HK278" i="5"/>
  <c r="HK238" i="5" l="1"/>
  <c r="HL278" i="5"/>
  <c r="HL238" i="5" l="1"/>
  <c r="HM278" i="5"/>
  <c r="HM238" i="5" l="1"/>
  <c r="HN278" i="5"/>
  <c r="HN238" i="5" l="1"/>
  <c r="HO278" i="5"/>
  <c r="HO238" i="5" l="1"/>
  <c r="HP278" i="5"/>
  <c r="HP238" i="5" l="1"/>
  <c r="HQ278" i="5"/>
  <c r="HQ238" i="5" l="1"/>
  <c r="HR278" i="5"/>
  <c r="HR238" i="5" l="1"/>
  <c r="HS278" i="5"/>
  <c r="HS238" i="5" l="1"/>
  <c r="HT278" i="5"/>
  <c r="HT238" i="5" l="1"/>
  <c r="HU278" i="5"/>
  <c r="HU238" i="5" l="1"/>
  <c r="HV278" i="5"/>
  <c r="HV238" i="5" l="1"/>
  <c r="HW278" i="5"/>
  <c r="HW238" i="5" l="1"/>
  <c r="HX278" i="5"/>
  <c r="HX238" i="5" l="1"/>
  <c r="HY278" i="5"/>
  <c r="HY238" i="5" l="1"/>
  <c r="HZ278" i="5"/>
  <c r="HZ238" i="5" l="1"/>
  <c r="IA278" i="5"/>
  <c r="IA238" i="5" l="1"/>
  <c r="IB278" i="5"/>
  <c r="IB238" i="5" l="1"/>
  <c r="IC278" i="5"/>
  <c r="IC238" i="5" l="1"/>
  <c r="ID278" i="5"/>
  <c r="ID238" i="5" l="1"/>
  <c r="IE278" i="5"/>
  <c r="IE238" i="5" l="1"/>
  <c r="IF278" i="5"/>
  <c r="IF238" i="5" l="1"/>
  <c r="IG278" i="5"/>
  <c r="IG238" i="5" l="1"/>
  <c r="IH278" i="5"/>
  <c r="IH238" i="5" l="1"/>
  <c r="II278" i="5"/>
  <c r="II238" i="5" l="1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D70" i="5"/>
  <c r="O70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AC75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AC76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AC77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U84" i="5"/>
  <c r="V84" i="5"/>
  <c r="W84" i="5"/>
  <c r="X84" i="5"/>
  <c r="Y84" i="5"/>
  <c r="Z84" i="5"/>
  <c r="AA84" i="5"/>
  <c r="AB84" i="5"/>
  <c r="AC84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AB85" i="5"/>
  <c r="AC85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U87" i="5"/>
  <c r="V87" i="5"/>
  <c r="W87" i="5"/>
  <c r="X87" i="5"/>
  <c r="Y87" i="5"/>
  <c r="Z87" i="5"/>
  <c r="AA87" i="5"/>
  <c r="AB87" i="5"/>
  <c r="AC87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AB94" i="5"/>
  <c r="AC94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AC95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AC96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U97" i="5"/>
  <c r="V97" i="5"/>
  <c r="W97" i="5"/>
  <c r="X97" i="5"/>
  <c r="Y97" i="5"/>
  <c r="Z97" i="5"/>
  <c r="AA97" i="5"/>
  <c r="AB97" i="5"/>
  <c r="AC97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U98" i="5"/>
  <c r="V98" i="5"/>
  <c r="W98" i="5"/>
  <c r="X98" i="5"/>
  <c r="Y98" i="5"/>
  <c r="Z98" i="5"/>
  <c r="AA98" i="5"/>
  <c r="AB98" i="5"/>
  <c r="AC98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U99" i="5"/>
  <c r="V99" i="5"/>
  <c r="W99" i="5"/>
  <c r="X99" i="5"/>
  <c r="Y99" i="5"/>
  <c r="Z99" i="5"/>
  <c r="AA99" i="5"/>
  <c r="AB99" i="5"/>
  <c r="AC99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U100" i="5"/>
  <c r="V100" i="5"/>
  <c r="W100" i="5"/>
  <c r="X100" i="5"/>
  <c r="Y100" i="5"/>
  <c r="Z100" i="5"/>
  <c r="AA100" i="5"/>
  <c r="AB100" i="5"/>
  <c r="AC100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U102" i="5"/>
  <c r="V102" i="5"/>
  <c r="W102" i="5"/>
  <c r="X102" i="5"/>
  <c r="Y102" i="5"/>
  <c r="Z102" i="5"/>
  <c r="AA102" i="5"/>
  <c r="AB102" i="5"/>
  <c r="AC102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AB103" i="5"/>
  <c r="AC103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AC104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AB105" i="5"/>
  <c r="AC105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AC106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AB107" i="5"/>
  <c r="AC107" i="5"/>
  <c r="D111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AB112" i="5"/>
  <c r="AC112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AB113" i="5"/>
  <c r="AC113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AB115" i="5"/>
  <c r="AC115" i="5"/>
  <c r="AC116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U117" i="5"/>
  <c r="V117" i="5"/>
  <c r="W117" i="5"/>
  <c r="X117" i="5"/>
  <c r="Y117" i="5"/>
  <c r="Z117" i="5"/>
  <c r="AA117" i="5"/>
  <c r="AB117" i="5"/>
  <c r="AC117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U119" i="5"/>
  <c r="V119" i="5"/>
  <c r="W119" i="5"/>
  <c r="X119" i="5"/>
  <c r="Y119" i="5"/>
  <c r="Z119" i="5"/>
  <c r="AA119" i="5"/>
  <c r="AB119" i="5"/>
  <c r="AC119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U120" i="5"/>
  <c r="V120" i="5"/>
  <c r="W120" i="5"/>
  <c r="X120" i="5"/>
  <c r="Y120" i="5"/>
  <c r="Z120" i="5"/>
  <c r="AA120" i="5"/>
  <c r="AB120" i="5"/>
  <c r="AC120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U124" i="5"/>
  <c r="V124" i="5"/>
  <c r="W124" i="5"/>
  <c r="X124" i="5"/>
  <c r="Y124" i="5"/>
  <c r="Z124" i="5"/>
  <c r="AA124" i="5"/>
  <c r="AB124" i="5"/>
  <c r="AC124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U125" i="5"/>
  <c r="V125" i="5"/>
  <c r="W125" i="5"/>
  <c r="X125" i="5"/>
  <c r="Y125" i="5"/>
  <c r="Z125" i="5"/>
  <c r="AA125" i="5"/>
  <c r="AB125" i="5"/>
  <c r="AC125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U126" i="5"/>
  <c r="V126" i="5"/>
  <c r="W126" i="5"/>
  <c r="X126" i="5"/>
  <c r="Y126" i="5"/>
  <c r="Z126" i="5"/>
  <c r="AA126" i="5"/>
  <c r="AB126" i="5"/>
  <c r="AC126" i="5"/>
  <c r="D132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U133" i="5"/>
  <c r="V133" i="5"/>
  <c r="W133" i="5"/>
  <c r="X133" i="5"/>
  <c r="Y133" i="5"/>
  <c r="Z133" i="5"/>
  <c r="AA133" i="5"/>
  <c r="AB133" i="5"/>
  <c r="AC133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U135" i="5"/>
  <c r="V135" i="5"/>
  <c r="W135" i="5"/>
  <c r="X135" i="5"/>
  <c r="Y135" i="5"/>
  <c r="Z135" i="5"/>
  <c r="AA135" i="5"/>
  <c r="AB135" i="5"/>
  <c r="AC135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U136" i="5"/>
  <c r="V136" i="5"/>
  <c r="W136" i="5"/>
  <c r="X136" i="5"/>
  <c r="Y136" i="5"/>
  <c r="Z136" i="5"/>
  <c r="AA136" i="5"/>
  <c r="AB136" i="5"/>
  <c r="AC136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U137" i="5"/>
  <c r="V137" i="5"/>
  <c r="W137" i="5"/>
  <c r="X137" i="5"/>
  <c r="Y137" i="5"/>
  <c r="Z137" i="5"/>
  <c r="AA137" i="5"/>
  <c r="AB137" i="5"/>
  <c r="AC137" i="5"/>
  <c r="AC138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U139" i="5"/>
  <c r="V139" i="5"/>
  <c r="W139" i="5"/>
  <c r="X139" i="5"/>
  <c r="Y139" i="5"/>
  <c r="Z139" i="5"/>
  <c r="AA139" i="5"/>
  <c r="AB139" i="5"/>
  <c r="AC139" i="5"/>
  <c r="D140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U143" i="5"/>
  <c r="V143" i="5"/>
  <c r="W143" i="5"/>
  <c r="X143" i="5"/>
  <c r="Y143" i="5"/>
  <c r="Z143" i="5"/>
  <c r="AA143" i="5"/>
  <c r="AB143" i="5"/>
  <c r="AC143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AB144" i="5"/>
  <c r="AC144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U145" i="5"/>
  <c r="V145" i="5"/>
  <c r="W145" i="5"/>
  <c r="X145" i="5"/>
  <c r="Y145" i="5"/>
  <c r="Z145" i="5"/>
  <c r="AA145" i="5"/>
  <c r="AB145" i="5"/>
  <c r="AC145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U149" i="5"/>
  <c r="V149" i="5"/>
  <c r="W149" i="5"/>
  <c r="X149" i="5"/>
  <c r="Y149" i="5"/>
  <c r="Z149" i="5"/>
  <c r="AA149" i="5"/>
  <c r="AB149" i="5"/>
  <c r="AC149" i="5"/>
  <c r="D153" i="5"/>
  <c r="D154" i="5"/>
  <c r="D156" i="5"/>
  <c r="D158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U160" i="5"/>
  <c r="V160" i="5"/>
  <c r="W160" i="5"/>
  <c r="X160" i="5"/>
  <c r="Y160" i="5"/>
  <c r="Z160" i="5"/>
  <c r="AA160" i="5"/>
  <c r="AB160" i="5"/>
  <c r="AC160" i="5"/>
  <c r="B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U163" i="5"/>
  <c r="V163" i="5"/>
  <c r="W163" i="5"/>
  <c r="X163" i="5"/>
  <c r="Y163" i="5"/>
  <c r="Z163" i="5"/>
  <c r="AA163" i="5"/>
  <c r="AB163" i="5"/>
  <c r="AC163" i="5"/>
  <c r="B164" i="5"/>
  <c r="B165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AG190" i="5"/>
  <c r="AH190" i="5"/>
  <c r="AI190" i="5"/>
  <c r="AJ190" i="5"/>
  <c r="AK190" i="5"/>
  <c r="AL190" i="5"/>
  <c r="AM190" i="5"/>
  <c r="AN190" i="5"/>
  <c r="AO190" i="5"/>
  <c r="AP190" i="5"/>
  <c r="AQ190" i="5"/>
  <c r="AR190" i="5"/>
  <c r="AS190" i="5"/>
  <c r="AT190" i="5"/>
  <c r="AU190" i="5"/>
  <c r="AV190" i="5"/>
  <c r="AW190" i="5"/>
  <c r="AX190" i="5"/>
  <c r="AY190" i="5"/>
  <c r="AZ190" i="5"/>
  <c r="BA190" i="5"/>
  <c r="BB190" i="5"/>
  <c r="BC190" i="5"/>
  <c r="BD190" i="5"/>
  <c r="BE190" i="5"/>
  <c r="BF190" i="5"/>
  <c r="BG190" i="5"/>
  <c r="BH190" i="5"/>
  <c r="BI190" i="5"/>
  <c r="BJ190" i="5"/>
  <c r="BK190" i="5"/>
  <c r="BL190" i="5"/>
  <c r="BM190" i="5"/>
  <c r="BN190" i="5"/>
  <c r="BO190" i="5"/>
  <c r="BP190" i="5"/>
  <c r="BQ190" i="5"/>
  <c r="BR190" i="5"/>
  <c r="BS190" i="5"/>
  <c r="BT190" i="5"/>
  <c r="BU190" i="5"/>
  <c r="BV190" i="5"/>
  <c r="BW190" i="5"/>
  <c r="BX190" i="5"/>
  <c r="BY190" i="5"/>
  <c r="BZ190" i="5"/>
  <c r="CA190" i="5"/>
  <c r="CB190" i="5"/>
  <c r="CC190" i="5"/>
  <c r="CD190" i="5"/>
  <c r="CE190" i="5"/>
  <c r="CF190" i="5"/>
  <c r="CG190" i="5"/>
  <c r="CH190" i="5"/>
  <c r="CI190" i="5"/>
  <c r="CJ190" i="5"/>
  <c r="CK190" i="5"/>
  <c r="CL190" i="5"/>
  <c r="CM190" i="5"/>
  <c r="CN190" i="5"/>
  <c r="CO190" i="5"/>
  <c r="CP190" i="5"/>
  <c r="CQ190" i="5"/>
  <c r="CR190" i="5"/>
  <c r="CS190" i="5"/>
  <c r="CT190" i="5"/>
  <c r="CU190" i="5"/>
  <c r="CV190" i="5"/>
  <c r="CW190" i="5"/>
  <c r="CX190" i="5"/>
  <c r="CY190" i="5"/>
  <c r="CZ190" i="5"/>
  <c r="DA190" i="5"/>
  <c r="DB190" i="5"/>
  <c r="DC190" i="5"/>
  <c r="DD190" i="5"/>
  <c r="DE190" i="5"/>
  <c r="DF190" i="5"/>
  <c r="DG190" i="5"/>
  <c r="DH190" i="5"/>
  <c r="DI190" i="5"/>
  <c r="DJ190" i="5"/>
  <c r="DK190" i="5"/>
  <c r="DL190" i="5"/>
  <c r="DM190" i="5"/>
  <c r="DN190" i="5"/>
  <c r="DO190" i="5"/>
  <c r="DP190" i="5"/>
  <c r="DQ190" i="5"/>
  <c r="DR190" i="5"/>
  <c r="DS190" i="5"/>
  <c r="DT190" i="5"/>
  <c r="DU190" i="5"/>
  <c r="DV190" i="5"/>
  <c r="DW190" i="5"/>
  <c r="DX190" i="5"/>
  <c r="DY190" i="5"/>
  <c r="DZ190" i="5"/>
  <c r="EA190" i="5"/>
  <c r="EB190" i="5"/>
  <c r="EC190" i="5"/>
  <c r="ED190" i="5"/>
  <c r="EE190" i="5"/>
  <c r="EF190" i="5"/>
  <c r="EG190" i="5"/>
  <c r="EH190" i="5"/>
  <c r="EI190" i="5"/>
  <c r="EJ190" i="5"/>
  <c r="EK190" i="5"/>
  <c r="EL190" i="5"/>
  <c r="EM190" i="5"/>
  <c r="EN190" i="5"/>
  <c r="EO190" i="5"/>
  <c r="EP190" i="5"/>
  <c r="EQ190" i="5"/>
  <c r="ER190" i="5"/>
  <c r="ES190" i="5"/>
  <c r="ET190" i="5"/>
  <c r="EU190" i="5"/>
  <c r="EV190" i="5"/>
  <c r="EW190" i="5"/>
  <c r="EX190" i="5"/>
  <c r="EY190" i="5"/>
  <c r="EZ190" i="5"/>
  <c r="FA190" i="5"/>
  <c r="FB190" i="5"/>
  <c r="FC190" i="5"/>
  <c r="FD190" i="5"/>
  <c r="FE190" i="5"/>
  <c r="FF190" i="5"/>
  <c r="FG190" i="5"/>
  <c r="FH190" i="5"/>
  <c r="FI190" i="5"/>
  <c r="FJ190" i="5"/>
  <c r="FK190" i="5"/>
  <c r="FL190" i="5"/>
  <c r="FM190" i="5"/>
  <c r="FN190" i="5"/>
  <c r="FO190" i="5"/>
  <c r="FP190" i="5"/>
  <c r="FQ190" i="5"/>
  <c r="FR190" i="5"/>
  <c r="FS190" i="5"/>
  <c r="FT190" i="5"/>
  <c r="FU190" i="5"/>
  <c r="FV190" i="5"/>
  <c r="FW190" i="5"/>
  <c r="FX190" i="5"/>
  <c r="FY190" i="5"/>
  <c r="FZ190" i="5"/>
  <c r="GA190" i="5"/>
  <c r="GB190" i="5"/>
  <c r="GC190" i="5"/>
  <c r="GD190" i="5"/>
  <c r="GE190" i="5"/>
  <c r="GF190" i="5"/>
  <c r="GG190" i="5"/>
  <c r="GH190" i="5"/>
  <c r="GI190" i="5"/>
  <c r="GJ190" i="5"/>
  <c r="GK190" i="5"/>
  <c r="GL190" i="5"/>
  <c r="GM190" i="5"/>
  <c r="GN190" i="5"/>
  <c r="GO190" i="5"/>
  <c r="GP190" i="5"/>
  <c r="GQ190" i="5"/>
  <c r="GR190" i="5"/>
  <c r="GS190" i="5"/>
  <c r="GT190" i="5"/>
  <c r="GU190" i="5"/>
  <c r="GV190" i="5"/>
  <c r="GW190" i="5"/>
  <c r="GX190" i="5"/>
  <c r="GY190" i="5"/>
  <c r="GZ190" i="5"/>
  <c r="HA190" i="5"/>
  <c r="HB190" i="5"/>
  <c r="HC190" i="5"/>
  <c r="HD190" i="5"/>
  <c r="HE190" i="5"/>
  <c r="HF190" i="5"/>
  <c r="HG190" i="5"/>
  <c r="HH190" i="5"/>
  <c r="HI190" i="5"/>
  <c r="HJ190" i="5"/>
  <c r="HK190" i="5"/>
  <c r="HL190" i="5"/>
  <c r="HM190" i="5"/>
  <c r="HN190" i="5"/>
  <c r="HO190" i="5"/>
  <c r="HP190" i="5"/>
  <c r="HQ190" i="5"/>
  <c r="HR190" i="5"/>
  <c r="HS190" i="5"/>
  <c r="HT190" i="5"/>
  <c r="HU190" i="5"/>
  <c r="HV190" i="5"/>
  <c r="HW190" i="5"/>
  <c r="HX190" i="5"/>
  <c r="HY190" i="5"/>
  <c r="HZ190" i="5"/>
  <c r="IA190" i="5"/>
  <c r="IB190" i="5"/>
  <c r="IC190" i="5"/>
  <c r="ID190" i="5"/>
  <c r="IE190" i="5"/>
  <c r="IF190" i="5"/>
  <c r="IG190" i="5"/>
  <c r="IH190" i="5"/>
  <c r="II190" i="5"/>
  <c r="IJ190" i="5"/>
  <c r="IK190" i="5"/>
  <c r="IL190" i="5"/>
  <c r="IM190" i="5"/>
  <c r="IN190" i="5"/>
  <c r="IO190" i="5"/>
  <c r="IP190" i="5"/>
  <c r="IQ190" i="5"/>
  <c r="IR190" i="5"/>
  <c r="IS190" i="5"/>
  <c r="IT190" i="5"/>
  <c r="IU190" i="5"/>
  <c r="IV190" i="5"/>
  <c r="IW190" i="5"/>
  <c r="IX190" i="5"/>
  <c r="IY190" i="5"/>
  <c r="IZ190" i="5"/>
  <c r="JA190" i="5"/>
  <c r="JB190" i="5"/>
  <c r="JC190" i="5"/>
  <c r="JD190" i="5"/>
  <c r="JE190" i="5"/>
  <c r="JF190" i="5"/>
  <c r="JG190" i="5"/>
  <c r="JH190" i="5"/>
  <c r="JI190" i="5"/>
  <c r="JJ190" i="5"/>
  <c r="JK190" i="5"/>
  <c r="JL190" i="5"/>
  <c r="JM190" i="5"/>
  <c r="JN190" i="5"/>
  <c r="JO190" i="5"/>
  <c r="JP190" i="5"/>
  <c r="JQ190" i="5"/>
  <c r="JR190" i="5"/>
  <c r="JS190" i="5"/>
  <c r="JT190" i="5"/>
  <c r="JU190" i="5"/>
  <c r="JV190" i="5"/>
  <c r="JW190" i="5"/>
  <c r="JX190" i="5"/>
  <c r="JY190" i="5"/>
  <c r="JZ190" i="5"/>
  <c r="KA190" i="5"/>
  <c r="KB190" i="5"/>
  <c r="KC190" i="5"/>
  <c r="KD190" i="5"/>
  <c r="KE190" i="5"/>
  <c r="KF190" i="5"/>
  <c r="KG190" i="5"/>
  <c r="KH190" i="5"/>
  <c r="KI190" i="5"/>
  <c r="KJ190" i="5"/>
  <c r="KK190" i="5"/>
  <c r="KL190" i="5"/>
  <c r="KM190" i="5"/>
  <c r="KN190" i="5"/>
  <c r="KO190" i="5"/>
  <c r="KP190" i="5"/>
  <c r="KQ190" i="5"/>
  <c r="KR190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AG192" i="5"/>
  <c r="AH192" i="5"/>
  <c r="AI192" i="5"/>
  <c r="AJ192" i="5"/>
  <c r="AK192" i="5"/>
  <c r="AL192" i="5"/>
  <c r="AM192" i="5"/>
  <c r="AN192" i="5"/>
  <c r="AO192" i="5"/>
  <c r="AP192" i="5"/>
  <c r="AQ192" i="5"/>
  <c r="AR192" i="5"/>
  <c r="AS192" i="5"/>
  <c r="AT192" i="5"/>
  <c r="AU192" i="5"/>
  <c r="AV192" i="5"/>
  <c r="AW192" i="5"/>
  <c r="AX192" i="5"/>
  <c r="AY192" i="5"/>
  <c r="AZ192" i="5"/>
  <c r="BA192" i="5"/>
  <c r="BB192" i="5"/>
  <c r="BC192" i="5"/>
  <c r="BD192" i="5"/>
  <c r="BE192" i="5"/>
  <c r="BF192" i="5"/>
  <c r="BG192" i="5"/>
  <c r="BH192" i="5"/>
  <c r="BI192" i="5"/>
  <c r="BJ192" i="5"/>
  <c r="BK192" i="5"/>
  <c r="BL192" i="5"/>
  <c r="BM192" i="5"/>
  <c r="BN192" i="5"/>
  <c r="BO192" i="5"/>
  <c r="BP192" i="5"/>
  <c r="BQ192" i="5"/>
  <c r="BR192" i="5"/>
  <c r="BS192" i="5"/>
  <c r="BT192" i="5"/>
  <c r="BU192" i="5"/>
  <c r="BV192" i="5"/>
  <c r="BW192" i="5"/>
  <c r="BX192" i="5"/>
  <c r="BY192" i="5"/>
  <c r="BZ192" i="5"/>
  <c r="CA192" i="5"/>
  <c r="CB192" i="5"/>
  <c r="CC192" i="5"/>
  <c r="CD192" i="5"/>
  <c r="CE192" i="5"/>
  <c r="CF192" i="5"/>
  <c r="CG192" i="5"/>
  <c r="CH192" i="5"/>
  <c r="CI192" i="5"/>
  <c r="CJ192" i="5"/>
  <c r="CK192" i="5"/>
  <c r="CL192" i="5"/>
  <c r="CM192" i="5"/>
  <c r="CN192" i="5"/>
  <c r="CO192" i="5"/>
  <c r="CP192" i="5"/>
  <c r="CQ192" i="5"/>
  <c r="CR192" i="5"/>
  <c r="CS192" i="5"/>
  <c r="CT192" i="5"/>
  <c r="CU192" i="5"/>
  <c r="CV192" i="5"/>
  <c r="CW192" i="5"/>
  <c r="CX192" i="5"/>
  <c r="CY192" i="5"/>
  <c r="CZ192" i="5"/>
  <c r="DA192" i="5"/>
  <c r="DB192" i="5"/>
  <c r="DC192" i="5"/>
  <c r="DD192" i="5"/>
  <c r="DE192" i="5"/>
  <c r="DF192" i="5"/>
  <c r="DG192" i="5"/>
  <c r="DH192" i="5"/>
  <c r="DI192" i="5"/>
  <c r="DJ192" i="5"/>
  <c r="DK192" i="5"/>
  <c r="DL192" i="5"/>
  <c r="DM192" i="5"/>
  <c r="DN192" i="5"/>
  <c r="DO192" i="5"/>
  <c r="DP192" i="5"/>
  <c r="DQ192" i="5"/>
  <c r="DR192" i="5"/>
  <c r="DS192" i="5"/>
  <c r="DT192" i="5"/>
  <c r="DU192" i="5"/>
  <c r="DV192" i="5"/>
  <c r="DW192" i="5"/>
  <c r="DX192" i="5"/>
  <c r="DY192" i="5"/>
  <c r="DZ192" i="5"/>
  <c r="EA192" i="5"/>
  <c r="EB192" i="5"/>
  <c r="EC192" i="5"/>
  <c r="ED192" i="5"/>
  <c r="EE192" i="5"/>
  <c r="EF192" i="5"/>
  <c r="EG192" i="5"/>
  <c r="EH192" i="5"/>
  <c r="EI192" i="5"/>
  <c r="EJ192" i="5"/>
  <c r="EK192" i="5"/>
  <c r="EL192" i="5"/>
  <c r="EM192" i="5"/>
  <c r="EN192" i="5"/>
  <c r="EO192" i="5"/>
  <c r="EP192" i="5"/>
  <c r="EQ192" i="5"/>
  <c r="ER192" i="5"/>
  <c r="ES192" i="5"/>
  <c r="ET192" i="5"/>
  <c r="EU192" i="5"/>
  <c r="EV192" i="5"/>
  <c r="EW192" i="5"/>
  <c r="EX192" i="5"/>
  <c r="EY192" i="5"/>
  <c r="EZ192" i="5"/>
  <c r="FA192" i="5"/>
  <c r="FB192" i="5"/>
  <c r="FC192" i="5"/>
  <c r="FD192" i="5"/>
  <c r="FE192" i="5"/>
  <c r="FF192" i="5"/>
  <c r="FG192" i="5"/>
  <c r="FH192" i="5"/>
  <c r="FI192" i="5"/>
  <c r="FJ192" i="5"/>
  <c r="FK192" i="5"/>
  <c r="FL192" i="5"/>
  <c r="FM192" i="5"/>
  <c r="FN192" i="5"/>
  <c r="FO192" i="5"/>
  <c r="FP192" i="5"/>
  <c r="FQ192" i="5"/>
  <c r="FR192" i="5"/>
  <c r="FS192" i="5"/>
  <c r="FT192" i="5"/>
  <c r="FU192" i="5"/>
  <c r="FV192" i="5"/>
  <c r="FW192" i="5"/>
  <c r="FX192" i="5"/>
  <c r="FY192" i="5"/>
  <c r="FZ192" i="5"/>
  <c r="GA192" i="5"/>
  <c r="GB192" i="5"/>
  <c r="GC192" i="5"/>
  <c r="GD192" i="5"/>
  <c r="GE192" i="5"/>
  <c r="GF192" i="5"/>
  <c r="GG192" i="5"/>
  <c r="GH192" i="5"/>
  <c r="GI192" i="5"/>
  <c r="GJ192" i="5"/>
  <c r="GK192" i="5"/>
  <c r="GL192" i="5"/>
  <c r="GM192" i="5"/>
  <c r="GN192" i="5"/>
  <c r="GO192" i="5"/>
  <c r="GP192" i="5"/>
  <c r="GQ192" i="5"/>
  <c r="GR192" i="5"/>
  <c r="GS192" i="5"/>
  <c r="GT192" i="5"/>
  <c r="GU192" i="5"/>
  <c r="GV192" i="5"/>
  <c r="GW192" i="5"/>
  <c r="GX192" i="5"/>
  <c r="GY192" i="5"/>
  <c r="GZ192" i="5"/>
  <c r="HA192" i="5"/>
  <c r="HB192" i="5"/>
  <c r="HC192" i="5"/>
  <c r="HD192" i="5"/>
  <c r="HE192" i="5"/>
  <c r="HF192" i="5"/>
  <c r="HG192" i="5"/>
  <c r="HH192" i="5"/>
  <c r="HI192" i="5"/>
  <c r="HJ192" i="5"/>
  <c r="HK192" i="5"/>
  <c r="HL192" i="5"/>
  <c r="HM192" i="5"/>
  <c r="HN192" i="5"/>
  <c r="HO192" i="5"/>
  <c r="HP192" i="5"/>
  <c r="HQ192" i="5"/>
  <c r="HR192" i="5"/>
  <c r="HS192" i="5"/>
  <c r="HT192" i="5"/>
  <c r="HU192" i="5"/>
  <c r="HV192" i="5"/>
  <c r="HW192" i="5"/>
  <c r="HX192" i="5"/>
  <c r="HY192" i="5"/>
  <c r="HZ192" i="5"/>
  <c r="IA192" i="5"/>
  <c r="IB192" i="5"/>
  <c r="IC192" i="5"/>
  <c r="ID192" i="5"/>
  <c r="IE192" i="5"/>
  <c r="IF192" i="5"/>
  <c r="IG192" i="5"/>
  <c r="IH192" i="5"/>
  <c r="II192" i="5"/>
  <c r="IJ192" i="5"/>
  <c r="IK192" i="5"/>
  <c r="IL192" i="5"/>
  <c r="IM192" i="5"/>
  <c r="IN192" i="5"/>
  <c r="IO192" i="5"/>
  <c r="IP192" i="5"/>
  <c r="IQ192" i="5"/>
  <c r="IR192" i="5"/>
  <c r="IS192" i="5"/>
  <c r="IT192" i="5"/>
  <c r="IU192" i="5"/>
  <c r="IV192" i="5"/>
  <c r="IW192" i="5"/>
  <c r="IX192" i="5"/>
  <c r="IY192" i="5"/>
  <c r="IZ192" i="5"/>
  <c r="JA192" i="5"/>
  <c r="JB192" i="5"/>
  <c r="JC192" i="5"/>
  <c r="JD192" i="5"/>
  <c r="JE192" i="5"/>
  <c r="JF192" i="5"/>
  <c r="JG192" i="5"/>
  <c r="JH192" i="5"/>
  <c r="JI192" i="5"/>
  <c r="JJ192" i="5"/>
  <c r="JK192" i="5"/>
  <c r="JL192" i="5"/>
  <c r="JM192" i="5"/>
  <c r="JN192" i="5"/>
  <c r="JO192" i="5"/>
  <c r="JP192" i="5"/>
  <c r="JQ192" i="5"/>
  <c r="JR192" i="5"/>
  <c r="JS192" i="5"/>
  <c r="JT192" i="5"/>
  <c r="JU192" i="5"/>
  <c r="JV192" i="5"/>
  <c r="JW192" i="5"/>
  <c r="JX192" i="5"/>
  <c r="JY192" i="5"/>
  <c r="JZ192" i="5"/>
  <c r="KA192" i="5"/>
  <c r="KB192" i="5"/>
  <c r="KC192" i="5"/>
  <c r="KD192" i="5"/>
  <c r="KE192" i="5"/>
  <c r="KF192" i="5"/>
  <c r="KG192" i="5"/>
  <c r="KH192" i="5"/>
  <c r="KI192" i="5"/>
  <c r="KJ192" i="5"/>
  <c r="KK192" i="5"/>
  <c r="KL192" i="5"/>
  <c r="KM192" i="5"/>
  <c r="KN192" i="5"/>
  <c r="KO192" i="5"/>
  <c r="KP192" i="5"/>
  <c r="KQ192" i="5"/>
  <c r="KR192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AG193" i="5"/>
  <c r="AH193" i="5"/>
  <c r="AI193" i="5"/>
  <c r="AJ193" i="5"/>
  <c r="AK193" i="5"/>
  <c r="AL193" i="5"/>
  <c r="AM193" i="5"/>
  <c r="AN193" i="5"/>
  <c r="AO193" i="5"/>
  <c r="AP193" i="5"/>
  <c r="AQ193" i="5"/>
  <c r="AR193" i="5"/>
  <c r="AS193" i="5"/>
  <c r="AT193" i="5"/>
  <c r="AU193" i="5"/>
  <c r="AV193" i="5"/>
  <c r="AW193" i="5"/>
  <c r="AX193" i="5"/>
  <c r="AY193" i="5"/>
  <c r="AZ193" i="5"/>
  <c r="BA193" i="5"/>
  <c r="BB193" i="5"/>
  <c r="BC193" i="5"/>
  <c r="BD193" i="5"/>
  <c r="BE193" i="5"/>
  <c r="BF193" i="5"/>
  <c r="BG193" i="5"/>
  <c r="BH193" i="5"/>
  <c r="BI193" i="5"/>
  <c r="BJ193" i="5"/>
  <c r="BK193" i="5"/>
  <c r="BL193" i="5"/>
  <c r="BM193" i="5"/>
  <c r="BN193" i="5"/>
  <c r="BO193" i="5"/>
  <c r="BP193" i="5"/>
  <c r="BQ193" i="5"/>
  <c r="BR193" i="5"/>
  <c r="BS193" i="5"/>
  <c r="BT193" i="5"/>
  <c r="BU193" i="5"/>
  <c r="BV193" i="5"/>
  <c r="BW193" i="5"/>
  <c r="BX193" i="5"/>
  <c r="BY193" i="5"/>
  <c r="BZ193" i="5"/>
  <c r="CA193" i="5"/>
  <c r="CB193" i="5"/>
  <c r="CC193" i="5"/>
  <c r="CD193" i="5"/>
  <c r="CE193" i="5"/>
  <c r="CF193" i="5"/>
  <c r="CG193" i="5"/>
  <c r="CH193" i="5"/>
  <c r="CI193" i="5"/>
  <c r="CJ193" i="5"/>
  <c r="CK193" i="5"/>
  <c r="CL193" i="5"/>
  <c r="CM193" i="5"/>
  <c r="CN193" i="5"/>
  <c r="CO193" i="5"/>
  <c r="CP193" i="5"/>
  <c r="CQ193" i="5"/>
  <c r="CR193" i="5"/>
  <c r="CS193" i="5"/>
  <c r="CT193" i="5"/>
  <c r="CU193" i="5"/>
  <c r="CV193" i="5"/>
  <c r="CW193" i="5"/>
  <c r="CX193" i="5"/>
  <c r="CY193" i="5"/>
  <c r="CZ193" i="5"/>
  <c r="DA193" i="5"/>
  <c r="DB193" i="5"/>
  <c r="DC193" i="5"/>
  <c r="DD193" i="5"/>
  <c r="DE193" i="5"/>
  <c r="DF193" i="5"/>
  <c r="DG193" i="5"/>
  <c r="DH193" i="5"/>
  <c r="DI193" i="5"/>
  <c r="DJ193" i="5"/>
  <c r="DK193" i="5"/>
  <c r="DL193" i="5"/>
  <c r="DM193" i="5"/>
  <c r="DN193" i="5"/>
  <c r="DO193" i="5"/>
  <c r="DP193" i="5"/>
  <c r="DQ193" i="5"/>
  <c r="DR193" i="5"/>
  <c r="DS193" i="5"/>
  <c r="DT193" i="5"/>
  <c r="DU193" i="5"/>
  <c r="DV193" i="5"/>
  <c r="DW193" i="5"/>
  <c r="DX193" i="5"/>
  <c r="DY193" i="5"/>
  <c r="DZ193" i="5"/>
  <c r="EA193" i="5"/>
  <c r="EB193" i="5"/>
  <c r="EC193" i="5"/>
  <c r="ED193" i="5"/>
  <c r="EE193" i="5"/>
  <c r="EF193" i="5"/>
  <c r="EG193" i="5"/>
  <c r="EH193" i="5"/>
  <c r="EI193" i="5"/>
  <c r="EJ193" i="5"/>
  <c r="EK193" i="5"/>
  <c r="EL193" i="5"/>
  <c r="EM193" i="5"/>
  <c r="EN193" i="5"/>
  <c r="EO193" i="5"/>
  <c r="EP193" i="5"/>
  <c r="EQ193" i="5"/>
  <c r="ER193" i="5"/>
  <c r="ES193" i="5"/>
  <c r="ET193" i="5"/>
  <c r="EU193" i="5"/>
  <c r="EV193" i="5"/>
  <c r="EW193" i="5"/>
  <c r="EX193" i="5"/>
  <c r="EY193" i="5"/>
  <c r="EZ193" i="5"/>
  <c r="FA193" i="5"/>
  <c r="FB193" i="5"/>
  <c r="FC193" i="5"/>
  <c r="FD193" i="5"/>
  <c r="FE193" i="5"/>
  <c r="FF193" i="5"/>
  <c r="FG193" i="5"/>
  <c r="FH193" i="5"/>
  <c r="FI193" i="5"/>
  <c r="FJ193" i="5"/>
  <c r="FK193" i="5"/>
  <c r="FL193" i="5"/>
  <c r="FM193" i="5"/>
  <c r="FN193" i="5"/>
  <c r="FO193" i="5"/>
  <c r="FP193" i="5"/>
  <c r="FQ193" i="5"/>
  <c r="FR193" i="5"/>
  <c r="FS193" i="5"/>
  <c r="FT193" i="5"/>
  <c r="FU193" i="5"/>
  <c r="FV193" i="5"/>
  <c r="FW193" i="5"/>
  <c r="FX193" i="5"/>
  <c r="FY193" i="5"/>
  <c r="FZ193" i="5"/>
  <c r="GA193" i="5"/>
  <c r="GB193" i="5"/>
  <c r="GC193" i="5"/>
  <c r="GD193" i="5"/>
  <c r="GE193" i="5"/>
  <c r="GF193" i="5"/>
  <c r="GG193" i="5"/>
  <c r="GH193" i="5"/>
  <c r="GI193" i="5"/>
  <c r="GJ193" i="5"/>
  <c r="GK193" i="5"/>
  <c r="GL193" i="5"/>
  <c r="GM193" i="5"/>
  <c r="GN193" i="5"/>
  <c r="GO193" i="5"/>
  <c r="GP193" i="5"/>
  <c r="GQ193" i="5"/>
  <c r="GR193" i="5"/>
  <c r="GS193" i="5"/>
  <c r="GT193" i="5"/>
  <c r="GU193" i="5"/>
  <c r="GV193" i="5"/>
  <c r="GW193" i="5"/>
  <c r="GX193" i="5"/>
  <c r="GY193" i="5"/>
  <c r="GZ193" i="5"/>
  <c r="HA193" i="5"/>
  <c r="HB193" i="5"/>
  <c r="HC193" i="5"/>
  <c r="HD193" i="5"/>
  <c r="HE193" i="5"/>
  <c r="HF193" i="5"/>
  <c r="HG193" i="5"/>
  <c r="HH193" i="5"/>
  <c r="HI193" i="5"/>
  <c r="HJ193" i="5"/>
  <c r="HK193" i="5"/>
  <c r="HL193" i="5"/>
  <c r="HM193" i="5"/>
  <c r="HN193" i="5"/>
  <c r="HO193" i="5"/>
  <c r="HP193" i="5"/>
  <c r="HQ193" i="5"/>
  <c r="HR193" i="5"/>
  <c r="HS193" i="5"/>
  <c r="HT193" i="5"/>
  <c r="HU193" i="5"/>
  <c r="HV193" i="5"/>
  <c r="HW193" i="5"/>
  <c r="HX193" i="5"/>
  <c r="HY193" i="5"/>
  <c r="HZ193" i="5"/>
  <c r="IA193" i="5"/>
  <c r="IB193" i="5"/>
  <c r="IC193" i="5"/>
  <c r="ID193" i="5"/>
  <c r="IE193" i="5"/>
  <c r="IF193" i="5"/>
  <c r="IG193" i="5"/>
  <c r="IH193" i="5"/>
  <c r="II193" i="5"/>
  <c r="IJ193" i="5"/>
  <c r="IK193" i="5"/>
  <c r="IL193" i="5"/>
  <c r="IM193" i="5"/>
  <c r="IN193" i="5"/>
  <c r="IO193" i="5"/>
  <c r="IP193" i="5"/>
  <c r="IQ193" i="5"/>
  <c r="IR193" i="5"/>
  <c r="IS193" i="5"/>
  <c r="IT193" i="5"/>
  <c r="IU193" i="5"/>
  <c r="IV193" i="5"/>
  <c r="IW193" i="5"/>
  <c r="IX193" i="5"/>
  <c r="IY193" i="5"/>
  <c r="IZ193" i="5"/>
  <c r="JA193" i="5"/>
  <c r="JB193" i="5"/>
  <c r="JC193" i="5"/>
  <c r="JD193" i="5"/>
  <c r="JE193" i="5"/>
  <c r="JF193" i="5"/>
  <c r="JG193" i="5"/>
  <c r="JH193" i="5"/>
  <c r="JI193" i="5"/>
  <c r="JJ193" i="5"/>
  <c r="JK193" i="5"/>
  <c r="JL193" i="5"/>
  <c r="JM193" i="5"/>
  <c r="JN193" i="5"/>
  <c r="JO193" i="5"/>
  <c r="JP193" i="5"/>
  <c r="JQ193" i="5"/>
  <c r="JR193" i="5"/>
  <c r="JS193" i="5"/>
  <c r="JT193" i="5"/>
  <c r="JU193" i="5"/>
  <c r="JV193" i="5"/>
  <c r="JW193" i="5"/>
  <c r="JX193" i="5"/>
  <c r="JY193" i="5"/>
  <c r="JZ193" i="5"/>
  <c r="KA193" i="5"/>
  <c r="KB193" i="5"/>
  <c r="KC193" i="5"/>
  <c r="KD193" i="5"/>
  <c r="KE193" i="5"/>
  <c r="KF193" i="5"/>
  <c r="KG193" i="5"/>
  <c r="KH193" i="5"/>
  <c r="KI193" i="5"/>
  <c r="KJ193" i="5"/>
  <c r="KK193" i="5"/>
  <c r="KL193" i="5"/>
  <c r="KM193" i="5"/>
  <c r="KN193" i="5"/>
  <c r="KO193" i="5"/>
  <c r="KP193" i="5"/>
  <c r="KQ193" i="5"/>
  <c r="KR193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AG195" i="5"/>
  <c r="AH195" i="5"/>
  <c r="AI195" i="5"/>
  <c r="AJ195" i="5"/>
  <c r="AK195" i="5"/>
  <c r="AL195" i="5"/>
  <c r="AM195" i="5"/>
  <c r="AN195" i="5"/>
  <c r="AO195" i="5"/>
  <c r="AP195" i="5"/>
  <c r="AQ195" i="5"/>
  <c r="AR195" i="5"/>
  <c r="AS195" i="5"/>
  <c r="AT195" i="5"/>
  <c r="AU195" i="5"/>
  <c r="AV195" i="5"/>
  <c r="AW195" i="5"/>
  <c r="AX195" i="5"/>
  <c r="AY195" i="5"/>
  <c r="AZ195" i="5"/>
  <c r="BA195" i="5"/>
  <c r="BB195" i="5"/>
  <c r="BC195" i="5"/>
  <c r="BD195" i="5"/>
  <c r="BE195" i="5"/>
  <c r="BF195" i="5"/>
  <c r="BG195" i="5"/>
  <c r="BH195" i="5"/>
  <c r="BI195" i="5"/>
  <c r="BJ195" i="5"/>
  <c r="BK195" i="5"/>
  <c r="BL195" i="5"/>
  <c r="BM195" i="5"/>
  <c r="BN195" i="5"/>
  <c r="BO195" i="5"/>
  <c r="BP195" i="5"/>
  <c r="BQ195" i="5"/>
  <c r="BR195" i="5"/>
  <c r="BS195" i="5"/>
  <c r="BT195" i="5"/>
  <c r="BU195" i="5"/>
  <c r="BV195" i="5"/>
  <c r="BW195" i="5"/>
  <c r="BX195" i="5"/>
  <c r="BY195" i="5"/>
  <c r="BZ195" i="5"/>
  <c r="CA195" i="5"/>
  <c r="CB195" i="5"/>
  <c r="CC195" i="5"/>
  <c r="CD195" i="5"/>
  <c r="CE195" i="5"/>
  <c r="CF195" i="5"/>
  <c r="CG195" i="5"/>
  <c r="CH195" i="5"/>
  <c r="CI195" i="5"/>
  <c r="CJ195" i="5"/>
  <c r="CK195" i="5"/>
  <c r="CL195" i="5"/>
  <c r="CM195" i="5"/>
  <c r="CN195" i="5"/>
  <c r="CO195" i="5"/>
  <c r="CP195" i="5"/>
  <c r="CQ195" i="5"/>
  <c r="CR195" i="5"/>
  <c r="CS195" i="5"/>
  <c r="CT195" i="5"/>
  <c r="CU195" i="5"/>
  <c r="CV195" i="5"/>
  <c r="CW195" i="5"/>
  <c r="CX195" i="5"/>
  <c r="CY195" i="5"/>
  <c r="CZ195" i="5"/>
  <c r="DA195" i="5"/>
  <c r="DB195" i="5"/>
  <c r="DC195" i="5"/>
  <c r="DD195" i="5"/>
  <c r="DE195" i="5"/>
  <c r="DF195" i="5"/>
  <c r="DG195" i="5"/>
  <c r="DH195" i="5"/>
  <c r="DI195" i="5"/>
  <c r="DJ195" i="5"/>
  <c r="DK195" i="5"/>
  <c r="DL195" i="5"/>
  <c r="DM195" i="5"/>
  <c r="DN195" i="5"/>
  <c r="DO195" i="5"/>
  <c r="DP195" i="5"/>
  <c r="DQ195" i="5"/>
  <c r="DR195" i="5"/>
  <c r="DS195" i="5"/>
  <c r="DT195" i="5"/>
  <c r="DU195" i="5"/>
  <c r="DV195" i="5"/>
  <c r="DW195" i="5"/>
  <c r="DX195" i="5"/>
  <c r="DY195" i="5"/>
  <c r="DZ195" i="5"/>
  <c r="EA195" i="5"/>
  <c r="EB195" i="5"/>
  <c r="EC195" i="5"/>
  <c r="ED195" i="5"/>
  <c r="EE195" i="5"/>
  <c r="EF195" i="5"/>
  <c r="EG195" i="5"/>
  <c r="EH195" i="5"/>
  <c r="EI195" i="5"/>
  <c r="EJ195" i="5"/>
  <c r="EK195" i="5"/>
  <c r="EL195" i="5"/>
  <c r="EM195" i="5"/>
  <c r="EN195" i="5"/>
  <c r="EO195" i="5"/>
  <c r="EP195" i="5"/>
  <c r="EQ195" i="5"/>
  <c r="ER195" i="5"/>
  <c r="ES195" i="5"/>
  <c r="ET195" i="5"/>
  <c r="EU195" i="5"/>
  <c r="EV195" i="5"/>
  <c r="EW195" i="5"/>
  <c r="EX195" i="5"/>
  <c r="EY195" i="5"/>
  <c r="EZ195" i="5"/>
  <c r="FA195" i="5"/>
  <c r="FB195" i="5"/>
  <c r="FC195" i="5"/>
  <c r="FD195" i="5"/>
  <c r="FE195" i="5"/>
  <c r="FF195" i="5"/>
  <c r="FG195" i="5"/>
  <c r="FH195" i="5"/>
  <c r="FI195" i="5"/>
  <c r="FJ195" i="5"/>
  <c r="FK195" i="5"/>
  <c r="FL195" i="5"/>
  <c r="FM195" i="5"/>
  <c r="FN195" i="5"/>
  <c r="FO195" i="5"/>
  <c r="FP195" i="5"/>
  <c r="FQ195" i="5"/>
  <c r="FR195" i="5"/>
  <c r="FS195" i="5"/>
  <c r="FT195" i="5"/>
  <c r="FU195" i="5"/>
  <c r="FV195" i="5"/>
  <c r="FW195" i="5"/>
  <c r="FX195" i="5"/>
  <c r="FY195" i="5"/>
  <c r="FZ195" i="5"/>
  <c r="GA195" i="5"/>
  <c r="GB195" i="5"/>
  <c r="GC195" i="5"/>
  <c r="GD195" i="5"/>
  <c r="GE195" i="5"/>
  <c r="GF195" i="5"/>
  <c r="GG195" i="5"/>
  <c r="GH195" i="5"/>
  <c r="GI195" i="5"/>
  <c r="GJ195" i="5"/>
  <c r="GK195" i="5"/>
  <c r="GL195" i="5"/>
  <c r="GM195" i="5"/>
  <c r="GN195" i="5"/>
  <c r="GO195" i="5"/>
  <c r="GP195" i="5"/>
  <c r="GQ195" i="5"/>
  <c r="GR195" i="5"/>
  <c r="GS195" i="5"/>
  <c r="GT195" i="5"/>
  <c r="GU195" i="5"/>
  <c r="GV195" i="5"/>
  <c r="GW195" i="5"/>
  <c r="GX195" i="5"/>
  <c r="GY195" i="5"/>
  <c r="GZ195" i="5"/>
  <c r="HA195" i="5"/>
  <c r="HB195" i="5"/>
  <c r="HC195" i="5"/>
  <c r="HD195" i="5"/>
  <c r="HE195" i="5"/>
  <c r="HF195" i="5"/>
  <c r="HG195" i="5"/>
  <c r="HH195" i="5"/>
  <c r="HI195" i="5"/>
  <c r="HJ195" i="5"/>
  <c r="HK195" i="5"/>
  <c r="HL195" i="5"/>
  <c r="HM195" i="5"/>
  <c r="HN195" i="5"/>
  <c r="HO195" i="5"/>
  <c r="HP195" i="5"/>
  <c r="HQ195" i="5"/>
  <c r="HR195" i="5"/>
  <c r="HS195" i="5"/>
  <c r="HT195" i="5"/>
  <c r="HU195" i="5"/>
  <c r="HV195" i="5"/>
  <c r="HW195" i="5"/>
  <c r="HX195" i="5"/>
  <c r="HY195" i="5"/>
  <c r="HZ195" i="5"/>
  <c r="IA195" i="5"/>
  <c r="IB195" i="5"/>
  <c r="IC195" i="5"/>
  <c r="ID195" i="5"/>
  <c r="IE195" i="5"/>
  <c r="IF195" i="5"/>
  <c r="IG195" i="5"/>
  <c r="IH195" i="5"/>
  <c r="II195" i="5"/>
  <c r="IJ195" i="5"/>
  <c r="IK195" i="5"/>
  <c r="IL195" i="5"/>
  <c r="IM195" i="5"/>
  <c r="IN195" i="5"/>
  <c r="IO195" i="5"/>
  <c r="IP195" i="5"/>
  <c r="IQ195" i="5"/>
  <c r="IR195" i="5"/>
  <c r="IS195" i="5"/>
  <c r="IT195" i="5"/>
  <c r="IU195" i="5"/>
  <c r="IV195" i="5"/>
  <c r="IW195" i="5"/>
  <c r="IX195" i="5"/>
  <c r="IY195" i="5"/>
  <c r="IZ195" i="5"/>
  <c r="JA195" i="5"/>
  <c r="JB195" i="5"/>
  <c r="JC195" i="5"/>
  <c r="JD195" i="5"/>
  <c r="JE195" i="5"/>
  <c r="JF195" i="5"/>
  <c r="JG195" i="5"/>
  <c r="JH195" i="5"/>
  <c r="JI195" i="5"/>
  <c r="JJ195" i="5"/>
  <c r="JK195" i="5"/>
  <c r="JL195" i="5"/>
  <c r="JM195" i="5"/>
  <c r="JN195" i="5"/>
  <c r="JO195" i="5"/>
  <c r="JP195" i="5"/>
  <c r="JQ195" i="5"/>
  <c r="JR195" i="5"/>
  <c r="JS195" i="5"/>
  <c r="JT195" i="5"/>
  <c r="JU195" i="5"/>
  <c r="JV195" i="5"/>
  <c r="JW195" i="5"/>
  <c r="JX195" i="5"/>
  <c r="JY195" i="5"/>
  <c r="JZ195" i="5"/>
  <c r="KA195" i="5"/>
  <c r="KB195" i="5"/>
  <c r="KC195" i="5"/>
  <c r="KD195" i="5"/>
  <c r="KE195" i="5"/>
  <c r="KF195" i="5"/>
  <c r="KG195" i="5"/>
  <c r="KH195" i="5"/>
  <c r="KI195" i="5"/>
  <c r="KJ195" i="5"/>
  <c r="KK195" i="5"/>
  <c r="KL195" i="5"/>
  <c r="KM195" i="5"/>
  <c r="KN195" i="5"/>
  <c r="KO195" i="5"/>
  <c r="KP195" i="5"/>
  <c r="KQ195" i="5"/>
  <c r="KR195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AG197" i="5"/>
  <c r="AH197" i="5"/>
  <c r="AI197" i="5"/>
  <c r="AJ197" i="5"/>
  <c r="AK197" i="5"/>
  <c r="AL197" i="5"/>
  <c r="AM197" i="5"/>
  <c r="AN197" i="5"/>
  <c r="AO197" i="5"/>
  <c r="AP197" i="5"/>
  <c r="AQ197" i="5"/>
  <c r="AR197" i="5"/>
  <c r="AS197" i="5"/>
  <c r="AT197" i="5"/>
  <c r="AU197" i="5"/>
  <c r="AV197" i="5"/>
  <c r="AW197" i="5"/>
  <c r="AX197" i="5"/>
  <c r="AY197" i="5"/>
  <c r="AZ197" i="5"/>
  <c r="BA197" i="5"/>
  <c r="BB197" i="5"/>
  <c r="BC197" i="5"/>
  <c r="BD197" i="5"/>
  <c r="BE197" i="5"/>
  <c r="BF197" i="5"/>
  <c r="BG197" i="5"/>
  <c r="BH197" i="5"/>
  <c r="BI197" i="5"/>
  <c r="BJ197" i="5"/>
  <c r="BK197" i="5"/>
  <c r="BL197" i="5"/>
  <c r="BM197" i="5"/>
  <c r="BN197" i="5"/>
  <c r="BO197" i="5"/>
  <c r="BP197" i="5"/>
  <c r="BQ197" i="5"/>
  <c r="BR197" i="5"/>
  <c r="BS197" i="5"/>
  <c r="BT197" i="5"/>
  <c r="BU197" i="5"/>
  <c r="BV197" i="5"/>
  <c r="BW197" i="5"/>
  <c r="BX197" i="5"/>
  <c r="BY197" i="5"/>
  <c r="BZ197" i="5"/>
  <c r="CA197" i="5"/>
  <c r="CB197" i="5"/>
  <c r="CC197" i="5"/>
  <c r="CD197" i="5"/>
  <c r="CE197" i="5"/>
  <c r="CF197" i="5"/>
  <c r="CG197" i="5"/>
  <c r="CH197" i="5"/>
  <c r="CI197" i="5"/>
  <c r="CJ197" i="5"/>
  <c r="CK197" i="5"/>
  <c r="CL197" i="5"/>
  <c r="CM197" i="5"/>
  <c r="CN197" i="5"/>
  <c r="CO197" i="5"/>
  <c r="CP197" i="5"/>
  <c r="CQ197" i="5"/>
  <c r="CR197" i="5"/>
  <c r="CS197" i="5"/>
  <c r="CT197" i="5"/>
  <c r="CU197" i="5"/>
  <c r="CV197" i="5"/>
  <c r="CW197" i="5"/>
  <c r="CX197" i="5"/>
  <c r="CY197" i="5"/>
  <c r="CZ197" i="5"/>
  <c r="DA197" i="5"/>
  <c r="DB197" i="5"/>
  <c r="DC197" i="5"/>
  <c r="DD197" i="5"/>
  <c r="DE197" i="5"/>
  <c r="DF197" i="5"/>
  <c r="DG197" i="5"/>
  <c r="DH197" i="5"/>
  <c r="DI197" i="5"/>
  <c r="DJ197" i="5"/>
  <c r="DK197" i="5"/>
  <c r="DL197" i="5"/>
  <c r="DM197" i="5"/>
  <c r="DN197" i="5"/>
  <c r="DO197" i="5"/>
  <c r="DP197" i="5"/>
  <c r="DQ197" i="5"/>
  <c r="DR197" i="5"/>
  <c r="DS197" i="5"/>
  <c r="DT197" i="5"/>
  <c r="DU197" i="5"/>
  <c r="DV197" i="5"/>
  <c r="DW197" i="5"/>
  <c r="DX197" i="5"/>
  <c r="DY197" i="5"/>
  <c r="DZ197" i="5"/>
  <c r="EA197" i="5"/>
  <c r="EB197" i="5"/>
  <c r="EC197" i="5"/>
  <c r="ED197" i="5"/>
  <c r="EE197" i="5"/>
  <c r="EF197" i="5"/>
  <c r="EG197" i="5"/>
  <c r="EH197" i="5"/>
  <c r="EI197" i="5"/>
  <c r="EJ197" i="5"/>
  <c r="EK197" i="5"/>
  <c r="EL197" i="5"/>
  <c r="EM197" i="5"/>
  <c r="EN197" i="5"/>
  <c r="EO197" i="5"/>
  <c r="EP197" i="5"/>
  <c r="EQ197" i="5"/>
  <c r="ER197" i="5"/>
  <c r="ES197" i="5"/>
  <c r="ET197" i="5"/>
  <c r="EU197" i="5"/>
  <c r="EV197" i="5"/>
  <c r="EW197" i="5"/>
  <c r="EX197" i="5"/>
  <c r="EY197" i="5"/>
  <c r="EZ197" i="5"/>
  <c r="FA197" i="5"/>
  <c r="FB197" i="5"/>
  <c r="FC197" i="5"/>
  <c r="FD197" i="5"/>
  <c r="FE197" i="5"/>
  <c r="FF197" i="5"/>
  <c r="FG197" i="5"/>
  <c r="FH197" i="5"/>
  <c r="FI197" i="5"/>
  <c r="FJ197" i="5"/>
  <c r="FK197" i="5"/>
  <c r="FL197" i="5"/>
  <c r="FM197" i="5"/>
  <c r="FN197" i="5"/>
  <c r="FO197" i="5"/>
  <c r="FP197" i="5"/>
  <c r="FQ197" i="5"/>
  <c r="FR197" i="5"/>
  <c r="FS197" i="5"/>
  <c r="FT197" i="5"/>
  <c r="FU197" i="5"/>
  <c r="FV197" i="5"/>
  <c r="FW197" i="5"/>
  <c r="FX197" i="5"/>
  <c r="FY197" i="5"/>
  <c r="FZ197" i="5"/>
  <c r="GA197" i="5"/>
  <c r="GB197" i="5"/>
  <c r="GC197" i="5"/>
  <c r="GD197" i="5"/>
  <c r="GE197" i="5"/>
  <c r="GF197" i="5"/>
  <c r="GG197" i="5"/>
  <c r="GH197" i="5"/>
  <c r="GI197" i="5"/>
  <c r="GJ197" i="5"/>
  <c r="GK197" i="5"/>
  <c r="GL197" i="5"/>
  <c r="GM197" i="5"/>
  <c r="GN197" i="5"/>
  <c r="GO197" i="5"/>
  <c r="GP197" i="5"/>
  <c r="GQ197" i="5"/>
  <c r="GR197" i="5"/>
  <c r="GS197" i="5"/>
  <c r="GT197" i="5"/>
  <c r="GU197" i="5"/>
  <c r="GV197" i="5"/>
  <c r="GW197" i="5"/>
  <c r="GX197" i="5"/>
  <c r="GY197" i="5"/>
  <c r="GZ197" i="5"/>
  <c r="HA197" i="5"/>
  <c r="HB197" i="5"/>
  <c r="HC197" i="5"/>
  <c r="HD197" i="5"/>
  <c r="HE197" i="5"/>
  <c r="HF197" i="5"/>
  <c r="HG197" i="5"/>
  <c r="HH197" i="5"/>
  <c r="HI197" i="5"/>
  <c r="HJ197" i="5"/>
  <c r="HK197" i="5"/>
  <c r="HL197" i="5"/>
  <c r="HM197" i="5"/>
  <c r="HN197" i="5"/>
  <c r="HO197" i="5"/>
  <c r="HP197" i="5"/>
  <c r="HQ197" i="5"/>
  <c r="HR197" i="5"/>
  <c r="HS197" i="5"/>
  <c r="HT197" i="5"/>
  <c r="HU197" i="5"/>
  <c r="HV197" i="5"/>
  <c r="HW197" i="5"/>
  <c r="HX197" i="5"/>
  <c r="HY197" i="5"/>
  <c r="HZ197" i="5"/>
  <c r="IA197" i="5"/>
  <c r="IB197" i="5"/>
  <c r="IC197" i="5"/>
  <c r="ID197" i="5"/>
  <c r="IE197" i="5"/>
  <c r="IF197" i="5"/>
  <c r="IG197" i="5"/>
  <c r="IH197" i="5"/>
  <c r="II197" i="5"/>
  <c r="IJ197" i="5"/>
  <c r="IK197" i="5"/>
  <c r="IL197" i="5"/>
  <c r="IM197" i="5"/>
  <c r="IN197" i="5"/>
  <c r="IO197" i="5"/>
  <c r="IP197" i="5"/>
  <c r="IQ197" i="5"/>
  <c r="IR197" i="5"/>
  <c r="IS197" i="5"/>
  <c r="IT197" i="5"/>
  <c r="IU197" i="5"/>
  <c r="IV197" i="5"/>
  <c r="IW197" i="5"/>
  <c r="IX197" i="5"/>
  <c r="IY197" i="5"/>
  <c r="IZ197" i="5"/>
  <c r="JA197" i="5"/>
  <c r="JB197" i="5"/>
  <c r="JC197" i="5"/>
  <c r="JD197" i="5"/>
  <c r="JE197" i="5"/>
  <c r="JF197" i="5"/>
  <c r="JG197" i="5"/>
  <c r="JH197" i="5"/>
  <c r="JI197" i="5"/>
  <c r="JJ197" i="5"/>
  <c r="JK197" i="5"/>
  <c r="JL197" i="5"/>
  <c r="JM197" i="5"/>
  <c r="JN197" i="5"/>
  <c r="JO197" i="5"/>
  <c r="JP197" i="5"/>
  <c r="JQ197" i="5"/>
  <c r="JR197" i="5"/>
  <c r="JS197" i="5"/>
  <c r="JT197" i="5"/>
  <c r="JU197" i="5"/>
  <c r="JV197" i="5"/>
  <c r="JW197" i="5"/>
  <c r="JX197" i="5"/>
  <c r="JY197" i="5"/>
  <c r="JZ197" i="5"/>
  <c r="KA197" i="5"/>
  <c r="KB197" i="5"/>
  <c r="KC197" i="5"/>
  <c r="KD197" i="5"/>
  <c r="KE197" i="5"/>
  <c r="KF197" i="5"/>
  <c r="KG197" i="5"/>
  <c r="KH197" i="5"/>
  <c r="KI197" i="5"/>
  <c r="KJ197" i="5"/>
  <c r="KK197" i="5"/>
  <c r="KL197" i="5"/>
  <c r="KM197" i="5"/>
  <c r="KN197" i="5"/>
  <c r="KO197" i="5"/>
  <c r="KP197" i="5"/>
  <c r="KQ197" i="5"/>
  <c r="KR197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AG199" i="5"/>
  <c r="AH199" i="5"/>
  <c r="AI199" i="5"/>
  <c r="AJ199" i="5"/>
  <c r="AK199" i="5"/>
  <c r="AL199" i="5"/>
  <c r="AM199" i="5"/>
  <c r="AN199" i="5"/>
  <c r="AO199" i="5"/>
  <c r="AP199" i="5"/>
  <c r="AQ199" i="5"/>
  <c r="AR199" i="5"/>
  <c r="AS199" i="5"/>
  <c r="AT199" i="5"/>
  <c r="AU199" i="5"/>
  <c r="AV199" i="5"/>
  <c r="AW199" i="5"/>
  <c r="AX199" i="5"/>
  <c r="AY199" i="5"/>
  <c r="AZ199" i="5"/>
  <c r="BA199" i="5"/>
  <c r="BB199" i="5"/>
  <c r="BC199" i="5"/>
  <c r="BD199" i="5"/>
  <c r="BE199" i="5"/>
  <c r="BF199" i="5"/>
  <c r="BG199" i="5"/>
  <c r="BH199" i="5"/>
  <c r="BI199" i="5"/>
  <c r="BJ199" i="5"/>
  <c r="BK199" i="5"/>
  <c r="BL199" i="5"/>
  <c r="BM199" i="5"/>
  <c r="BN199" i="5"/>
  <c r="BO199" i="5"/>
  <c r="BP199" i="5"/>
  <c r="BQ199" i="5"/>
  <c r="BR199" i="5"/>
  <c r="BS199" i="5"/>
  <c r="BT199" i="5"/>
  <c r="BU199" i="5"/>
  <c r="BV199" i="5"/>
  <c r="BW199" i="5"/>
  <c r="BX199" i="5"/>
  <c r="BY199" i="5"/>
  <c r="BZ199" i="5"/>
  <c r="CA199" i="5"/>
  <c r="CB199" i="5"/>
  <c r="CC199" i="5"/>
  <c r="CD199" i="5"/>
  <c r="CE199" i="5"/>
  <c r="CF199" i="5"/>
  <c r="CG199" i="5"/>
  <c r="CH199" i="5"/>
  <c r="CI199" i="5"/>
  <c r="CJ199" i="5"/>
  <c r="CK199" i="5"/>
  <c r="CL199" i="5"/>
  <c r="CM199" i="5"/>
  <c r="CN199" i="5"/>
  <c r="CO199" i="5"/>
  <c r="CP199" i="5"/>
  <c r="CQ199" i="5"/>
  <c r="CR199" i="5"/>
  <c r="CS199" i="5"/>
  <c r="CT199" i="5"/>
  <c r="CU199" i="5"/>
  <c r="CV199" i="5"/>
  <c r="CW199" i="5"/>
  <c r="CX199" i="5"/>
  <c r="CY199" i="5"/>
  <c r="CZ199" i="5"/>
  <c r="DA199" i="5"/>
  <c r="DB199" i="5"/>
  <c r="DC199" i="5"/>
  <c r="DD199" i="5"/>
  <c r="DE199" i="5"/>
  <c r="DF199" i="5"/>
  <c r="DG199" i="5"/>
  <c r="DH199" i="5"/>
  <c r="DI199" i="5"/>
  <c r="DJ199" i="5"/>
  <c r="DK199" i="5"/>
  <c r="DL199" i="5"/>
  <c r="DM199" i="5"/>
  <c r="DN199" i="5"/>
  <c r="DO199" i="5"/>
  <c r="DP199" i="5"/>
  <c r="DQ199" i="5"/>
  <c r="DR199" i="5"/>
  <c r="DS199" i="5"/>
  <c r="DT199" i="5"/>
  <c r="DU199" i="5"/>
  <c r="DV199" i="5"/>
  <c r="DW199" i="5"/>
  <c r="DX199" i="5"/>
  <c r="DY199" i="5"/>
  <c r="DZ199" i="5"/>
  <c r="EA199" i="5"/>
  <c r="EB199" i="5"/>
  <c r="EC199" i="5"/>
  <c r="ED199" i="5"/>
  <c r="EE199" i="5"/>
  <c r="EF199" i="5"/>
  <c r="EG199" i="5"/>
  <c r="EH199" i="5"/>
  <c r="EI199" i="5"/>
  <c r="EJ199" i="5"/>
  <c r="EK199" i="5"/>
  <c r="EL199" i="5"/>
  <c r="EM199" i="5"/>
  <c r="EN199" i="5"/>
  <c r="EO199" i="5"/>
  <c r="EP199" i="5"/>
  <c r="EQ199" i="5"/>
  <c r="ER199" i="5"/>
  <c r="ES199" i="5"/>
  <c r="ET199" i="5"/>
  <c r="EU199" i="5"/>
  <c r="EV199" i="5"/>
  <c r="EW199" i="5"/>
  <c r="EX199" i="5"/>
  <c r="EY199" i="5"/>
  <c r="EZ199" i="5"/>
  <c r="FA199" i="5"/>
  <c r="FB199" i="5"/>
  <c r="FC199" i="5"/>
  <c r="FD199" i="5"/>
  <c r="FE199" i="5"/>
  <c r="FF199" i="5"/>
  <c r="FG199" i="5"/>
  <c r="FH199" i="5"/>
  <c r="FI199" i="5"/>
  <c r="FJ199" i="5"/>
  <c r="FK199" i="5"/>
  <c r="FL199" i="5"/>
  <c r="FM199" i="5"/>
  <c r="FN199" i="5"/>
  <c r="FO199" i="5"/>
  <c r="FP199" i="5"/>
  <c r="FQ199" i="5"/>
  <c r="FR199" i="5"/>
  <c r="FS199" i="5"/>
  <c r="FT199" i="5"/>
  <c r="FU199" i="5"/>
  <c r="FV199" i="5"/>
  <c r="FW199" i="5"/>
  <c r="FX199" i="5"/>
  <c r="FY199" i="5"/>
  <c r="FZ199" i="5"/>
  <c r="GA199" i="5"/>
  <c r="GB199" i="5"/>
  <c r="GC199" i="5"/>
  <c r="GD199" i="5"/>
  <c r="GE199" i="5"/>
  <c r="GF199" i="5"/>
  <c r="GG199" i="5"/>
  <c r="GH199" i="5"/>
  <c r="GI199" i="5"/>
  <c r="GJ199" i="5"/>
  <c r="GK199" i="5"/>
  <c r="GL199" i="5"/>
  <c r="GM199" i="5"/>
  <c r="GN199" i="5"/>
  <c r="GO199" i="5"/>
  <c r="GP199" i="5"/>
  <c r="GQ199" i="5"/>
  <c r="GR199" i="5"/>
  <c r="GS199" i="5"/>
  <c r="GT199" i="5"/>
  <c r="GU199" i="5"/>
  <c r="GV199" i="5"/>
  <c r="GW199" i="5"/>
  <c r="GX199" i="5"/>
  <c r="GY199" i="5"/>
  <c r="GZ199" i="5"/>
  <c r="HA199" i="5"/>
  <c r="HB199" i="5"/>
  <c r="HC199" i="5"/>
  <c r="HD199" i="5"/>
  <c r="HE199" i="5"/>
  <c r="HF199" i="5"/>
  <c r="HG199" i="5"/>
  <c r="HH199" i="5"/>
  <c r="HI199" i="5"/>
  <c r="HJ199" i="5"/>
  <c r="HK199" i="5"/>
  <c r="HL199" i="5"/>
  <c r="HM199" i="5"/>
  <c r="HN199" i="5"/>
  <c r="HO199" i="5"/>
  <c r="HP199" i="5"/>
  <c r="HQ199" i="5"/>
  <c r="HR199" i="5"/>
  <c r="HS199" i="5"/>
  <c r="HT199" i="5"/>
  <c r="HU199" i="5"/>
  <c r="HV199" i="5"/>
  <c r="HW199" i="5"/>
  <c r="HX199" i="5"/>
  <c r="HY199" i="5"/>
  <c r="HZ199" i="5"/>
  <c r="IA199" i="5"/>
  <c r="IB199" i="5"/>
  <c r="IC199" i="5"/>
  <c r="ID199" i="5"/>
  <c r="IE199" i="5"/>
  <c r="IF199" i="5"/>
  <c r="IG199" i="5"/>
  <c r="IH199" i="5"/>
  <c r="II199" i="5"/>
  <c r="IJ199" i="5"/>
  <c r="IK199" i="5"/>
  <c r="IL199" i="5"/>
  <c r="IM199" i="5"/>
  <c r="IN199" i="5"/>
  <c r="IO199" i="5"/>
  <c r="IP199" i="5"/>
  <c r="IQ199" i="5"/>
  <c r="IR199" i="5"/>
  <c r="IS199" i="5"/>
  <c r="IT199" i="5"/>
  <c r="IU199" i="5"/>
  <c r="IV199" i="5"/>
  <c r="IW199" i="5"/>
  <c r="IX199" i="5"/>
  <c r="IY199" i="5"/>
  <c r="IZ199" i="5"/>
  <c r="JA199" i="5"/>
  <c r="JB199" i="5"/>
  <c r="JC199" i="5"/>
  <c r="JD199" i="5"/>
  <c r="JE199" i="5"/>
  <c r="JF199" i="5"/>
  <c r="JG199" i="5"/>
  <c r="JH199" i="5"/>
  <c r="JI199" i="5"/>
  <c r="JJ199" i="5"/>
  <c r="JK199" i="5"/>
  <c r="JL199" i="5"/>
  <c r="JM199" i="5"/>
  <c r="JN199" i="5"/>
  <c r="JO199" i="5"/>
  <c r="JP199" i="5"/>
  <c r="JQ199" i="5"/>
  <c r="JR199" i="5"/>
  <c r="JS199" i="5"/>
  <c r="JT199" i="5"/>
  <c r="JU199" i="5"/>
  <c r="JV199" i="5"/>
  <c r="JW199" i="5"/>
  <c r="JX199" i="5"/>
  <c r="JY199" i="5"/>
  <c r="JZ199" i="5"/>
  <c r="KA199" i="5"/>
  <c r="KB199" i="5"/>
  <c r="KC199" i="5"/>
  <c r="KD199" i="5"/>
  <c r="KE199" i="5"/>
  <c r="KF199" i="5"/>
  <c r="KG199" i="5"/>
  <c r="KH199" i="5"/>
  <c r="KI199" i="5"/>
  <c r="KJ199" i="5"/>
  <c r="KK199" i="5"/>
  <c r="KL199" i="5"/>
  <c r="KM199" i="5"/>
  <c r="KN199" i="5"/>
  <c r="KO199" i="5"/>
  <c r="KP199" i="5"/>
  <c r="KQ199" i="5"/>
  <c r="KR199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AG201" i="5"/>
  <c r="AH201" i="5"/>
  <c r="AI201" i="5"/>
  <c r="AJ201" i="5"/>
  <c r="AK201" i="5"/>
  <c r="AL201" i="5"/>
  <c r="AM201" i="5"/>
  <c r="AN201" i="5"/>
  <c r="AO201" i="5"/>
  <c r="AP201" i="5"/>
  <c r="AQ201" i="5"/>
  <c r="AR201" i="5"/>
  <c r="AS201" i="5"/>
  <c r="AT201" i="5"/>
  <c r="AU201" i="5"/>
  <c r="AV201" i="5"/>
  <c r="AW201" i="5"/>
  <c r="AX201" i="5"/>
  <c r="AY201" i="5"/>
  <c r="AZ201" i="5"/>
  <c r="BA201" i="5"/>
  <c r="BB201" i="5"/>
  <c r="BC201" i="5"/>
  <c r="BD201" i="5"/>
  <c r="BE201" i="5"/>
  <c r="BF201" i="5"/>
  <c r="BG201" i="5"/>
  <c r="BH201" i="5"/>
  <c r="BI201" i="5"/>
  <c r="BJ201" i="5"/>
  <c r="BK201" i="5"/>
  <c r="BL201" i="5"/>
  <c r="BM201" i="5"/>
  <c r="BN201" i="5"/>
  <c r="BO201" i="5"/>
  <c r="BP201" i="5"/>
  <c r="BQ201" i="5"/>
  <c r="BR201" i="5"/>
  <c r="BS201" i="5"/>
  <c r="BT201" i="5"/>
  <c r="BU201" i="5"/>
  <c r="BV201" i="5"/>
  <c r="BW201" i="5"/>
  <c r="BX201" i="5"/>
  <c r="BY201" i="5"/>
  <c r="BZ201" i="5"/>
  <c r="CA201" i="5"/>
  <c r="CB201" i="5"/>
  <c r="CC201" i="5"/>
  <c r="CD201" i="5"/>
  <c r="CE201" i="5"/>
  <c r="CF201" i="5"/>
  <c r="CG201" i="5"/>
  <c r="CH201" i="5"/>
  <c r="CI201" i="5"/>
  <c r="CJ201" i="5"/>
  <c r="CK201" i="5"/>
  <c r="CL201" i="5"/>
  <c r="CM201" i="5"/>
  <c r="CN201" i="5"/>
  <c r="CO201" i="5"/>
  <c r="CP201" i="5"/>
  <c r="CQ201" i="5"/>
  <c r="CR201" i="5"/>
  <c r="CS201" i="5"/>
  <c r="CT201" i="5"/>
  <c r="CU201" i="5"/>
  <c r="CV201" i="5"/>
  <c r="CW201" i="5"/>
  <c r="CX201" i="5"/>
  <c r="CY201" i="5"/>
  <c r="CZ201" i="5"/>
  <c r="DA201" i="5"/>
  <c r="DB201" i="5"/>
  <c r="DC201" i="5"/>
  <c r="DD201" i="5"/>
  <c r="DE201" i="5"/>
  <c r="DF201" i="5"/>
  <c r="DG201" i="5"/>
  <c r="DH201" i="5"/>
  <c r="DI201" i="5"/>
  <c r="DJ201" i="5"/>
  <c r="DK201" i="5"/>
  <c r="DL201" i="5"/>
  <c r="DM201" i="5"/>
  <c r="DN201" i="5"/>
  <c r="DO201" i="5"/>
  <c r="DP201" i="5"/>
  <c r="DQ201" i="5"/>
  <c r="DR201" i="5"/>
  <c r="DS201" i="5"/>
  <c r="DT201" i="5"/>
  <c r="DU201" i="5"/>
  <c r="DV201" i="5"/>
  <c r="DW201" i="5"/>
  <c r="DX201" i="5"/>
  <c r="DY201" i="5"/>
  <c r="DZ201" i="5"/>
  <c r="EA201" i="5"/>
  <c r="EB201" i="5"/>
  <c r="EC201" i="5"/>
  <c r="ED201" i="5"/>
  <c r="EE201" i="5"/>
  <c r="EF201" i="5"/>
  <c r="EG201" i="5"/>
  <c r="EH201" i="5"/>
  <c r="EI201" i="5"/>
  <c r="EJ201" i="5"/>
  <c r="EK201" i="5"/>
  <c r="EL201" i="5"/>
  <c r="EM201" i="5"/>
  <c r="EN201" i="5"/>
  <c r="EO201" i="5"/>
  <c r="EP201" i="5"/>
  <c r="EQ201" i="5"/>
  <c r="ER201" i="5"/>
  <c r="ES201" i="5"/>
  <c r="ET201" i="5"/>
  <c r="EU201" i="5"/>
  <c r="EV201" i="5"/>
  <c r="EW201" i="5"/>
  <c r="EX201" i="5"/>
  <c r="EY201" i="5"/>
  <c r="EZ201" i="5"/>
  <c r="FA201" i="5"/>
  <c r="FB201" i="5"/>
  <c r="FC201" i="5"/>
  <c r="FD201" i="5"/>
  <c r="FE201" i="5"/>
  <c r="FF201" i="5"/>
  <c r="FG201" i="5"/>
  <c r="FH201" i="5"/>
  <c r="FI201" i="5"/>
  <c r="FJ201" i="5"/>
  <c r="FK201" i="5"/>
  <c r="FL201" i="5"/>
  <c r="FM201" i="5"/>
  <c r="FN201" i="5"/>
  <c r="FO201" i="5"/>
  <c r="FP201" i="5"/>
  <c r="FQ201" i="5"/>
  <c r="FR201" i="5"/>
  <c r="FS201" i="5"/>
  <c r="FT201" i="5"/>
  <c r="FU201" i="5"/>
  <c r="FV201" i="5"/>
  <c r="FW201" i="5"/>
  <c r="FX201" i="5"/>
  <c r="FY201" i="5"/>
  <c r="FZ201" i="5"/>
  <c r="GA201" i="5"/>
  <c r="GB201" i="5"/>
  <c r="GC201" i="5"/>
  <c r="GD201" i="5"/>
  <c r="GE201" i="5"/>
  <c r="GF201" i="5"/>
  <c r="GG201" i="5"/>
  <c r="GH201" i="5"/>
  <c r="GI201" i="5"/>
  <c r="GJ201" i="5"/>
  <c r="GK201" i="5"/>
  <c r="GL201" i="5"/>
  <c r="GM201" i="5"/>
  <c r="GN201" i="5"/>
  <c r="GO201" i="5"/>
  <c r="GP201" i="5"/>
  <c r="GQ201" i="5"/>
  <c r="GR201" i="5"/>
  <c r="GS201" i="5"/>
  <c r="GT201" i="5"/>
  <c r="GU201" i="5"/>
  <c r="GV201" i="5"/>
  <c r="GW201" i="5"/>
  <c r="GX201" i="5"/>
  <c r="GY201" i="5"/>
  <c r="GZ201" i="5"/>
  <c r="HA201" i="5"/>
  <c r="HB201" i="5"/>
  <c r="HC201" i="5"/>
  <c r="HD201" i="5"/>
  <c r="HE201" i="5"/>
  <c r="HF201" i="5"/>
  <c r="HG201" i="5"/>
  <c r="HH201" i="5"/>
  <c r="HI201" i="5"/>
  <c r="HJ201" i="5"/>
  <c r="HK201" i="5"/>
  <c r="HL201" i="5"/>
  <c r="HM201" i="5"/>
  <c r="HN201" i="5"/>
  <c r="HO201" i="5"/>
  <c r="HP201" i="5"/>
  <c r="HQ201" i="5"/>
  <c r="HR201" i="5"/>
  <c r="HS201" i="5"/>
  <c r="HT201" i="5"/>
  <c r="HU201" i="5"/>
  <c r="HV201" i="5"/>
  <c r="HW201" i="5"/>
  <c r="HX201" i="5"/>
  <c r="HY201" i="5"/>
  <c r="HZ201" i="5"/>
  <c r="IA201" i="5"/>
  <c r="IB201" i="5"/>
  <c r="IC201" i="5"/>
  <c r="ID201" i="5"/>
  <c r="IE201" i="5"/>
  <c r="IF201" i="5"/>
  <c r="IG201" i="5"/>
  <c r="IH201" i="5"/>
  <c r="II201" i="5"/>
  <c r="IJ201" i="5"/>
  <c r="IK201" i="5"/>
  <c r="IL201" i="5"/>
  <c r="IM201" i="5"/>
  <c r="IN201" i="5"/>
  <c r="IO201" i="5"/>
  <c r="IP201" i="5"/>
  <c r="IQ201" i="5"/>
  <c r="IR201" i="5"/>
  <c r="IS201" i="5"/>
  <c r="IT201" i="5"/>
  <c r="IU201" i="5"/>
  <c r="IV201" i="5"/>
  <c r="IW201" i="5"/>
  <c r="IX201" i="5"/>
  <c r="IY201" i="5"/>
  <c r="IZ201" i="5"/>
  <c r="JA201" i="5"/>
  <c r="JB201" i="5"/>
  <c r="JC201" i="5"/>
  <c r="JD201" i="5"/>
  <c r="JE201" i="5"/>
  <c r="JF201" i="5"/>
  <c r="JG201" i="5"/>
  <c r="JH201" i="5"/>
  <c r="JI201" i="5"/>
  <c r="JJ201" i="5"/>
  <c r="JK201" i="5"/>
  <c r="JL201" i="5"/>
  <c r="JM201" i="5"/>
  <c r="JN201" i="5"/>
  <c r="JO201" i="5"/>
  <c r="JP201" i="5"/>
  <c r="JQ201" i="5"/>
  <c r="JR201" i="5"/>
  <c r="JS201" i="5"/>
  <c r="JT201" i="5"/>
  <c r="JU201" i="5"/>
  <c r="JV201" i="5"/>
  <c r="JW201" i="5"/>
  <c r="JX201" i="5"/>
  <c r="JY201" i="5"/>
  <c r="JZ201" i="5"/>
  <c r="KA201" i="5"/>
  <c r="KB201" i="5"/>
  <c r="KC201" i="5"/>
  <c r="KD201" i="5"/>
  <c r="KE201" i="5"/>
  <c r="KF201" i="5"/>
  <c r="KG201" i="5"/>
  <c r="KH201" i="5"/>
  <c r="KI201" i="5"/>
  <c r="KJ201" i="5"/>
  <c r="KK201" i="5"/>
  <c r="KL201" i="5"/>
  <c r="KM201" i="5"/>
  <c r="KN201" i="5"/>
  <c r="KO201" i="5"/>
  <c r="KP201" i="5"/>
  <c r="KQ201" i="5"/>
  <c r="KR201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AG203" i="5"/>
  <c r="AH203" i="5"/>
  <c r="AI203" i="5"/>
  <c r="AJ203" i="5"/>
  <c r="AK203" i="5"/>
  <c r="AL203" i="5"/>
  <c r="AM203" i="5"/>
  <c r="AN203" i="5"/>
  <c r="AO203" i="5"/>
  <c r="AP203" i="5"/>
  <c r="AQ203" i="5"/>
  <c r="AR203" i="5"/>
  <c r="AS203" i="5"/>
  <c r="AT203" i="5"/>
  <c r="AU203" i="5"/>
  <c r="AV203" i="5"/>
  <c r="AW203" i="5"/>
  <c r="AX203" i="5"/>
  <c r="AY203" i="5"/>
  <c r="AZ203" i="5"/>
  <c r="BA203" i="5"/>
  <c r="BB203" i="5"/>
  <c r="BC203" i="5"/>
  <c r="BD203" i="5"/>
  <c r="BE203" i="5"/>
  <c r="BF203" i="5"/>
  <c r="BG203" i="5"/>
  <c r="BH203" i="5"/>
  <c r="BI203" i="5"/>
  <c r="BJ203" i="5"/>
  <c r="BK203" i="5"/>
  <c r="BL203" i="5"/>
  <c r="BM203" i="5"/>
  <c r="BN203" i="5"/>
  <c r="BO203" i="5"/>
  <c r="BP203" i="5"/>
  <c r="BQ203" i="5"/>
  <c r="BR203" i="5"/>
  <c r="BS203" i="5"/>
  <c r="BT203" i="5"/>
  <c r="BU203" i="5"/>
  <c r="BV203" i="5"/>
  <c r="BW203" i="5"/>
  <c r="BX203" i="5"/>
  <c r="BY203" i="5"/>
  <c r="BZ203" i="5"/>
  <c r="CA203" i="5"/>
  <c r="CB203" i="5"/>
  <c r="CC203" i="5"/>
  <c r="CD203" i="5"/>
  <c r="CE203" i="5"/>
  <c r="CF203" i="5"/>
  <c r="CG203" i="5"/>
  <c r="CH203" i="5"/>
  <c r="CI203" i="5"/>
  <c r="CJ203" i="5"/>
  <c r="CK203" i="5"/>
  <c r="CL203" i="5"/>
  <c r="CM203" i="5"/>
  <c r="CN203" i="5"/>
  <c r="CO203" i="5"/>
  <c r="CP203" i="5"/>
  <c r="CQ203" i="5"/>
  <c r="CR203" i="5"/>
  <c r="CS203" i="5"/>
  <c r="CT203" i="5"/>
  <c r="CU203" i="5"/>
  <c r="CV203" i="5"/>
  <c r="CW203" i="5"/>
  <c r="CX203" i="5"/>
  <c r="CY203" i="5"/>
  <c r="CZ203" i="5"/>
  <c r="DA203" i="5"/>
  <c r="DB203" i="5"/>
  <c r="DC203" i="5"/>
  <c r="DD203" i="5"/>
  <c r="DE203" i="5"/>
  <c r="DF203" i="5"/>
  <c r="DG203" i="5"/>
  <c r="DH203" i="5"/>
  <c r="DI203" i="5"/>
  <c r="DJ203" i="5"/>
  <c r="DK203" i="5"/>
  <c r="DL203" i="5"/>
  <c r="DM203" i="5"/>
  <c r="DN203" i="5"/>
  <c r="DO203" i="5"/>
  <c r="DP203" i="5"/>
  <c r="DQ203" i="5"/>
  <c r="DR203" i="5"/>
  <c r="DS203" i="5"/>
  <c r="DT203" i="5"/>
  <c r="DU203" i="5"/>
  <c r="DV203" i="5"/>
  <c r="DW203" i="5"/>
  <c r="DX203" i="5"/>
  <c r="DY203" i="5"/>
  <c r="DZ203" i="5"/>
  <c r="EA203" i="5"/>
  <c r="EB203" i="5"/>
  <c r="EC203" i="5"/>
  <c r="ED203" i="5"/>
  <c r="EE203" i="5"/>
  <c r="EF203" i="5"/>
  <c r="EG203" i="5"/>
  <c r="EH203" i="5"/>
  <c r="EI203" i="5"/>
  <c r="EJ203" i="5"/>
  <c r="EK203" i="5"/>
  <c r="EL203" i="5"/>
  <c r="EM203" i="5"/>
  <c r="EN203" i="5"/>
  <c r="EO203" i="5"/>
  <c r="EP203" i="5"/>
  <c r="EQ203" i="5"/>
  <c r="ER203" i="5"/>
  <c r="ES203" i="5"/>
  <c r="ET203" i="5"/>
  <c r="EU203" i="5"/>
  <c r="EV203" i="5"/>
  <c r="EW203" i="5"/>
  <c r="EX203" i="5"/>
  <c r="EY203" i="5"/>
  <c r="EZ203" i="5"/>
  <c r="FA203" i="5"/>
  <c r="FB203" i="5"/>
  <c r="FC203" i="5"/>
  <c r="FD203" i="5"/>
  <c r="FE203" i="5"/>
  <c r="FF203" i="5"/>
  <c r="FG203" i="5"/>
  <c r="FH203" i="5"/>
  <c r="FI203" i="5"/>
  <c r="FJ203" i="5"/>
  <c r="FK203" i="5"/>
  <c r="FL203" i="5"/>
  <c r="FM203" i="5"/>
  <c r="FN203" i="5"/>
  <c r="FO203" i="5"/>
  <c r="FP203" i="5"/>
  <c r="FQ203" i="5"/>
  <c r="FR203" i="5"/>
  <c r="FS203" i="5"/>
  <c r="FT203" i="5"/>
  <c r="FU203" i="5"/>
  <c r="FV203" i="5"/>
  <c r="FW203" i="5"/>
  <c r="FX203" i="5"/>
  <c r="FY203" i="5"/>
  <c r="FZ203" i="5"/>
  <c r="GA203" i="5"/>
  <c r="GB203" i="5"/>
  <c r="GC203" i="5"/>
  <c r="GD203" i="5"/>
  <c r="GE203" i="5"/>
  <c r="GF203" i="5"/>
  <c r="GG203" i="5"/>
  <c r="GH203" i="5"/>
  <c r="GI203" i="5"/>
  <c r="GJ203" i="5"/>
  <c r="GK203" i="5"/>
  <c r="GL203" i="5"/>
  <c r="GM203" i="5"/>
  <c r="GN203" i="5"/>
  <c r="GO203" i="5"/>
  <c r="GP203" i="5"/>
  <c r="GQ203" i="5"/>
  <c r="GR203" i="5"/>
  <c r="GS203" i="5"/>
  <c r="GT203" i="5"/>
  <c r="GU203" i="5"/>
  <c r="GV203" i="5"/>
  <c r="GW203" i="5"/>
  <c r="GX203" i="5"/>
  <c r="GY203" i="5"/>
  <c r="GZ203" i="5"/>
  <c r="HA203" i="5"/>
  <c r="HB203" i="5"/>
  <c r="HC203" i="5"/>
  <c r="HD203" i="5"/>
  <c r="HE203" i="5"/>
  <c r="HF203" i="5"/>
  <c r="HG203" i="5"/>
  <c r="HH203" i="5"/>
  <c r="HI203" i="5"/>
  <c r="HJ203" i="5"/>
  <c r="HK203" i="5"/>
  <c r="HL203" i="5"/>
  <c r="HM203" i="5"/>
  <c r="HN203" i="5"/>
  <c r="HO203" i="5"/>
  <c r="HP203" i="5"/>
  <c r="HQ203" i="5"/>
  <c r="HR203" i="5"/>
  <c r="HS203" i="5"/>
  <c r="HT203" i="5"/>
  <c r="HU203" i="5"/>
  <c r="HV203" i="5"/>
  <c r="HW203" i="5"/>
  <c r="HX203" i="5"/>
  <c r="HY203" i="5"/>
  <c r="HZ203" i="5"/>
  <c r="IA203" i="5"/>
  <c r="IB203" i="5"/>
  <c r="IC203" i="5"/>
  <c r="ID203" i="5"/>
  <c r="IE203" i="5"/>
  <c r="IF203" i="5"/>
  <c r="IG203" i="5"/>
  <c r="IH203" i="5"/>
  <c r="II203" i="5"/>
  <c r="IJ203" i="5"/>
  <c r="IK203" i="5"/>
  <c r="IL203" i="5"/>
  <c r="IM203" i="5"/>
  <c r="IN203" i="5"/>
  <c r="IO203" i="5"/>
  <c r="IP203" i="5"/>
  <c r="IQ203" i="5"/>
  <c r="IR203" i="5"/>
  <c r="IS203" i="5"/>
  <c r="IT203" i="5"/>
  <c r="IU203" i="5"/>
  <c r="IV203" i="5"/>
  <c r="IW203" i="5"/>
  <c r="IX203" i="5"/>
  <c r="IY203" i="5"/>
  <c r="IZ203" i="5"/>
  <c r="JA203" i="5"/>
  <c r="JB203" i="5"/>
  <c r="JC203" i="5"/>
  <c r="JD203" i="5"/>
  <c r="JE203" i="5"/>
  <c r="JF203" i="5"/>
  <c r="JG203" i="5"/>
  <c r="JH203" i="5"/>
  <c r="JI203" i="5"/>
  <c r="JJ203" i="5"/>
  <c r="JK203" i="5"/>
  <c r="JL203" i="5"/>
  <c r="JM203" i="5"/>
  <c r="JN203" i="5"/>
  <c r="JO203" i="5"/>
  <c r="JP203" i="5"/>
  <c r="JQ203" i="5"/>
  <c r="JR203" i="5"/>
  <c r="JS203" i="5"/>
  <c r="JT203" i="5"/>
  <c r="JU203" i="5"/>
  <c r="JV203" i="5"/>
  <c r="JW203" i="5"/>
  <c r="JX203" i="5"/>
  <c r="JY203" i="5"/>
  <c r="JZ203" i="5"/>
  <c r="KA203" i="5"/>
  <c r="KB203" i="5"/>
  <c r="KC203" i="5"/>
  <c r="KD203" i="5"/>
  <c r="KE203" i="5"/>
  <c r="KF203" i="5"/>
  <c r="KG203" i="5"/>
  <c r="KH203" i="5"/>
  <c r="KI203" i="5"/>
  <c r="KJ203" i="5"/>
  <c r="KK203" i="5"/>
  <c r="KL203" i="5"/>
  <c r="KM203" i="5"/>
  <c r="KN203" i="5"/>
  <c r="KO203" i="5"/>
  <c r="KP203" i="5"/>
  <c r="KQ203" i="5"/>
  <c r="KR203" i="5"/>
  <c r="L205" i="5"/>
  <c r="X205" i="5"/>
  <c r="AJ205" i="5"/>
  <c r="AV205" i="5"/>
  <c r="BH205" i="5"/>
  <c r="BT205" i="5"/>
  <c r="CF205" i="5"/>
  <c r="CR205" i="5"/>
  <c r="DD205" i="5"/>
  <c r="DP205" i="5"/>
  <c r="EB205" i="5"/>
  <c r="EN205" i="5"/>
  <c r="EZ205" i="5"/>
  <c r="FL205" i="5"/>
  <c r="FX205" i="5"/>
  <c r="GJ205" i="5"/>
  <c r="GV205" i="5"/>
  <c r="HH205" i="5"/>
  <c r="HT205" i="5"/>
  <c r="IF205" i="5"/>
  <c r="IR205" i="5"/>
  <c r="JD205" i="5"/>
  <c r="JP205" i="5"/>
  <c r="KB205" i="5"/>
  <c r="KN205" i="5"/>
  <c r="KR205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AG207" i="5"/>
  <c r="AH207" i="5"/>
  <c r="AI207" i="5"/>
  <c r="AJ207" i="5"/>
  <c r="AK207" i="5"/>
  <c r="AL207" i="5"/>
  <c r="AM207" i="5"/>
  <c r="AN207" i="5"/>
  <c r="AO207" i="5"/>
  <c r="AP207" i="5"/>
  <c r="AQ207" i="5"/>
  <c r="AR207" i="5"/>
  <c r="AS207" i="5"/>
  <c r="AT207" i="5"/>
  <c r="AU207" i="5"/>
  <c r="AV207" i="5"/>
  <c r="AW207" i="5"/>
  <c r="AX207" i="5"/>
  <c r="AY207" i="5"/>
  <c r="AZ207" i="5"/>
  <c r="BA207" i="5"/>
  <c r="BB207" i="5"/>
  <c r="BC207" i="5"/>
  <c r="BD207" i="5"/>
  <c r="BE207" i="5"/>
  <c r="BF207" i="5"/>
  <c r="BG207" i="5"/>
  <c r="BH207" i="5"/>
  <c r="BI207" i="5"/>
  <c r="BJ207" i="5"/>
  <c r="BK207" i="5"/>
  <c r="BL207" i="5"/>
  <c r="BM207" i="5"/>
  <c r="BN207" i="5"/>
  <c r="BO207" i="5"/>
  <c r="BP207" i="5"/>
  <c r="BQ207" i="5"/>
  <c r="BR207" i="5"/>
  <c r="BS207" i="5"/>
  <c r="BT207" i="5"/>
  <c r="BU207" i="5"/>
  <c r="BV207" i="5"/>
  <c r="BW207" i="5"/>
  <c r="BX207" i="5"/>
  <c r="BY207" i="5"/>
  <c r="BZ207" i="5"/>
  <c r="CA207" i="5"/>
  <c r="CB207" i="5"/>
  <c r="CC207" i="5"/>
  <c r="CD207" i="5"/>
  <c r="CE207" i="5"/>
  <c r="CF207" i="5"/>
  <c r="CG207" i="5"/>
  <c r="CH207" i="5"/>
  <c r="CI207" i="5"/>
  <c r="CJ207" i="5"/>
  <c r="CK207" i="5"/>
  <c r="CL207" i="5"/>
  <c r="CM207" i="5"/>
  <c r="CN207" i="5"/>
  <c r="CO207" i="5"/>
  <c r="CP207" i="5"/>
  <c r="CQ207" i="5"/>
  <c r="CR207" i="5"/>
  <c r="CS207" i="5"/>
  <c r="CT207" i="5"/>
  <c r="CU207" i="5"/>
  <c r="CV207" i="5"/>
  <c r="CW207" i="5"/>
  <c r="CX207" i="5"/>
  <c r="CY207" i="5"/>
  <c r="CZ207" i="5"/>
  <c r="DA207" i="5"/>
  <c r="DB207" i="5"/>
  <c r="DC207" i="5"/>
  <c r="DD207" i="5"/>
  <c r="DE207" i="5"/>
  <c r="DF207" i="5"/>
  <c r="DG207" i="5"/>
  <c r="DH207" i="5"/>
  <c r="DI207" i="5"/>
  <c r="DJ207" i="5"/>
  <c r="DK207" i="5"/>
  <c r="DL207" i="5"/>
  <c r="DM207" i="5"/>
  <c r="DN207" i="5"/>
  <c r="DO207" i="5"/>
  <c r="DP207" i="5"/>
  <c r="DQ207" i="5"/>
  <c r="DR207" i="5"/>
  <c r="DS207" i="5"/>
  <c r="DT207" i="5"/>
  <c r="DU207" i="5"/>
  <c r="DV207" i="5"/>
  <c r="DW207" i="5"/>
  <c r="DX207" i="5"/>
  <c r="DY207" i="5"/>
  <c r="DZ207" i="5"/>
  <c r="EA207" i="5"/>
  <c r="EB207" i="5"/>
  <c r="EC207" i="5"/>
  <c r="ED207" i="5"/>
  <c r="EE207" i="5"/>
  <c r="EF207" i="5"/>
  <c r="EG207" i="5"/>
  <c r="EH207" i="5"/>
  <c r="EI207" i="5"/>
  <c r="EJ207" i="5"/>
  <c r="EK207" i="5"/>
  <c r="EL207" i="5"/>
  <c r="EM207" i="5"/>
  <c r="EN207" i="5"/>
  <c r="EO207" i="5"/>
  <c r="EP207" i="5"/>
  <c r="EQ207" i="5"/>
  <c r="ER207" i="5"/>
  <c r="ES207" i="5"/>
  <c r="ET207" i="5"/>
  <c r="EU207" i="5"/>
  <c r="EV207" i="5"/>
  <c r="EW207" i="5"/>
  <c r="EX207" i="5"/>
  <c r="EY207" i="5"/>
  <c r="EZ207" i="5"/>
  <c r="FA207" i="5"/>
  <c r="FB207" i="5"/>
  <c r="FC207" i="5"/>
  <c r="FD207" i="5"/>
  <c r="FE207" i="5"/>
  <c r="FF207" i="5"/>
  <c r="FG207" i="5"/>
  <c r="FH207" i="5"/>
  <c r="FI207" i="5"/>
  <c r="FJ207" i="5"/>
  <c r="FK207" i="5"/>
  <c r="FL207" i="5"/>
  <c r="FM207" i="5"/>
  <c r="FN207" i="5"/>
  <c r="FO207" i="5"/>
  <c r="FP207" i="5"/>
  <c r="FQ207" i="5"/>
  <c r="FR207" i="5"/>
  <c r="FS207" i="5"/>
  <c r="FT207" i="5"/>
  <c r="FU207" i="5"/>
  <c r="FV207" i="5"/>
  <c r="FW207" i="5"/>
  <c r="FX207" i="5"/>
  <c r="FY207" i="5"/>
  <c r="FZ207" i="5"/>
  <c r="GA207" i="5"/>
  <c r="GB207" i="5"/>
  <c r="GC207" i="5"/>
  <c r="GD207" i="5"/>
  <c r="GE207" i="5"/>
  <c r="GF207" i="5"/>
  <c r="GG207" i="5"/>
  <c r="GH207" i="5"/>
  <c r="GI207" i="5"/>
  <c r="GJ207" i="5"/>
  <c r="GK207" i="5"/>
  <c r="GL207" i="5"/>
  <c r="GM207" i="5"/>
  <c r="GN207" i="5"/>
  <c r="GO207" i="5"/>
  <c r="GP207" i="5"/>
  <c r="GQ207" i="5"/>
  <c r="GR207" i="5"/>
  <c r="GS207" i="5"/>
  <c r="GT207" i="5"/>
  <c r="GU207" i="5"/>
  <c r="GV207" i="5"/>
  <c r="GW207" i="5"/>
  <c r="GX207" i="5"/>
  <c r="GY207" i="5"/>
  <c r="GZ207" i="5"/>
  <c r="HA207" i="5"/>
  <c r="HB207" i="5"/>
  <c r="HC207" i="5"/>
  <c r="HD207" i="5"/>
  <c r="HE207" i="5"/>
  <c r="HF207" i="5"/>
  <c r="HG207" i="5"/>
  <c r="HH207" i="5"/>
  <c r="HI207" i="5"/>
  <c r="HJ207" i="5"/>
  <c r="HK207" i="5"/>
  <c r="HL207" i="5"/>
  <c r="HM207" i="5"/>
  <c r="HN207" i="5"/>
  <c r="HO207" i="5"/>
  <c r="HP207" i="5"/>
  <c r="HQ207" i="5"/>
  <c r="HR207" i="5"/>
  <c r="HS207" i="5"/>
  <c r="HT207" i="5"/>
  <c r="HU207" i="5"/>
  <c r="HV207" i="5"/>
  <c r="HW207" i="5"/>
  <c r="HX207" i="5"/>
  <c r="HY207" i="5"/>
  <c r="HZ207" i="5"/>
  <c r="IA207" i="5"/>
  <c r="IB207" i="5"/>
  <c r="IC207" i="5"/>
  <c r="ID207" i="5"/>
  <c r="IE207" i="5"/>
  <c r="IF207" i="5"/>
  <c r="IG207" i="5"/>
  <c r="IH207" i="5"/>
  <c r="II207" i="5"/>
  <c r="IJ207" i="5"/>
  <c r="IK207" i="5"/>
  <c r="IL207" i="5"/>
  <c r="IM207" i="5"/>
  <c r="IN207" i="5"/>
  <c r="IO207" i="5"/>
  <c r="IP207" i="5"/>
  <c r="IQ207" i="5"/>
  <c r="IR207" i="5"/>
  <c r="IS207" i="5"/>
  <c r="IT207" i="5"/>
  <c r="IU207" i="5"/>
  <c r="IV207" i="5"/>
  <c r="IW207" i="5"/>
  <c r="IX207" i="5"/>
  <c r="IY207" i="5"/>
  <c r="IZ207" i="5"/>
  <c r="JA207" i="5"/>
  <c r="JB207" i="5"/>
  <c r="JC207" i="5"/>
  <c r="JD207" i="5"/>
  <c r="JE207" i="5"/>
  <c r="JF207" i="5"/>
  <c r="JG207" i="5"/>
  <c r="JH207" i="5"/>
  <c r="JI207" i="5"/>
  <c r="JJ207" i="5"/>
  <c r="JK207" i="5"/>
  <c r="JL207" i="5"/>
  <c r="JM207" i="5"/>
  <c r="JN207" i="5"/>
  <c r="JO207" i="5"/>
  <c r="JP207" i="5"/>
  <c r="JQ207" i="5"/>
  <c r="JR207" i="5"/>
  <c r="JS207" i="5"/>
  <c r="JT207" i="5"/>
  <c r="JU207" i="5"/>
  <c r="JV207" i="5"/>
  <c r="JW207" i="5"/>
  <c r="JX207" i="5"/>
  <c r="JY207" i="5"/>
  <c r="JZ207" i="5"/>
  <c r="KA207" i="5"/>
  <c r="KB207" i="5"/>
  <c r="KC207" i="5"/>
  <c r="KD207" i="5"/>
  <c r="KE207" i="5"/>
  <c r="KF207" i="5"/>
  <c r="KG207" i="5"/>
  <c r="KH207" i="5"/>
  <c r="KI207" i="5"/>
  <c r="KJ207" i="5"/>
  <c r="KK207" i="5"/>
  <c r="KL207" i="5"/>
  <c r="KM207" i="5"/>
  <c r="KN207" i="5"/>
  <c r="KO207" i="5"/>
  <c r="KP207" i="5"/>
  <c r="KQ207" i="5"/>
  <c r="KR207" i="5"/>
  <c r="D214" i="5"/>
  <c r="EK218" i="5"/>
  <c r="EL218" i="5"/>
  <c r="D219" i="5"/>
  <c r="E219" i="5"/>
  <c r="F219" i="5"/>
  <c r="G219" i="5"/>
  <c r="H219" i="5"/>
  <c r="I219" i="5"/>
  <c r="J219" i="5"/>
  <c r="K219" i="5"/>
  <c r="L219" i="5"/>
  <c r="M219" i="5"/>
  <c r="N219" i="5"/>
  <c r="O219" i="5"/>
  <c r="P219" i="5"/>
  <c r="Q219" i="5"/>
  <c r="R219" i="5"/>
  <c r="S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AG219" i="5"/>
  <c r="AH219" i="5"/>
  <c r="AI219" i="5"/>
  <c r="AJ219" i="5"/>
  <c r="AK219" i="5"/>
  <c r="AL219" i="5"/>
  <c r="AM219" i="5"/>
  <c r="AN219" i="5"/>
  <c r="AO219" i="5"/>
  <c r="AP219" i="5"/>
  <c r="AQ219" i="5"/>
  <c r="AR219" i="5"/>
  <c r="AS219" i="5"/>
  <c r="AT219" i="5"/>
  <c r="AU219" i="5"/>
  <c r="AV219" i="5"/>
  <c r="AW219" i="5"/>
  <c r="AX219" i="5"/>
  <c r="AY219" i="5"/>
  <c r="AZ219" i="5"/>
  <c r="BA219" i="5"/>
  <c r="BB219" i="5"/>
  <c r="BC219" i="5"/>
  <c r="BD219" i="5"/>
  <c r="BE219" i="5"/>
  <c r="BF219" i="5"/>
  <c r="BG219" i="5"/>
  <c r="BH219" i="5"/>
  <c r="BI219" i="5"/>
  <c r="BJ219" i="5"/>
  <c r="BK219" i="5"/>
  <c r="BL219" i="5"/>
  <c r="BM219" i="5"/>
  <c r="BN219" i="5"/>
  <c r="BO219" i="5"/>
  <c r="BP219" i="5"/>
  <c r="BQ219" i="5"/>
  <c r="BR219" i="5"/>
  <c r="BS219" i="5"/>
  <c r="BT219" i="5"/>
  <c r="BU219" i="5"/>
  <c r="BV219" i="5"/>
  <c r="BW219" i="5"/>
  <c r="BX219" i="5"/>
  <c r="BY219" i="5"/>
  <c r="BZ219" i="5"/>
  <c r="CA219" i="5"/>
  <c r="CB219" i="5"/>
  <c r="CC219" i="5"/>
  <c r="CD219" i="5"/>
  <c r="CE219" i="5"/>
  <c r="CF219" i="5"/>
  <c r="CG219" i="5"/>
  <c r="CH219" i="5"/>
  <c r="CI219" i="5"/>
  <c r="CJ219" i="5"/>
  <c r="CK219" i="5"/>
  <c r="CL219" i="5"/>
  <c r="CM219" i="5"/>
  <c r="CN219" i="5"/>
  <c r="CO219" i="5"/>
  <c r="CP219" i="5"/>
  <c r="CQ219" i="5"/>
  <c r="CR219" i="5"/>
  <c r="CS219" i="5"/>
  <c r="CT219" i="5"/>
  <c r="CU219" i="5"/>
  <c r="CV219" i="5"/>
  <c r="CW219" i="5"/>
  <c r="CX219" i="5"/>
  <c r="CY219" i="5"/>
  <c r="CZ219" i="5"/>
  <c r="DA219" i="5"/>
  <c r="DB219" i="5"/>
  <c r="DC219" i="5"/>
  <c r="DD219" i="5"/>
  <c r="DE219" i="5"/>
  <c r="DF219" i="5"/>
  <c r="DG219" i="5"/>
  <c r="DH219" i="5"/>
  <c r="DI219" i="5"/>
  <c r="DJ219" i="5"/>
  <c r="DK219" i="5"/>
  <c r="DL219" i="5"/>
  <c r="DM219" i="5"/>
  <c r="DN219" i="5"/>
  <c r="DO219" i="5"/>
  <c r="DP219" i="5"/>
  <c r="DQ219" i="5"/>
  <c r="DR219" i="5"/>
  <c r="DS219" i="5"/>
  <c r="DT219" i="5"/>
  <c r="DU219" i="5"/>
  <c r="DV219" i="5"/>
  <c r="DW219" i="5"/>
  <c r="DX219" i="5"/>
  <c r="DY219" i="5"/>
  <c r="DZ219" i="5"/>
  <c r="EA219" i="5"/>
  <c r="EB219" i="5"/>
  <c r="EC219" i="5"/>
  <c r="ED219" i="5"/>
  <c r="EE219" i="5"/>
  <c r="EF219" i="5"/>
  <c r="EG219" i="5"/>
  <c r="EH219" i="5"/>
  <c r="EI219" i="5"/>
  <c r="EJ219" i="5"/>
  <c r="EK219" i="5"/>
  <c r="EL219" i="5"/>
  <c r="EM219" i="5"/>
  <c r="EN219" i="5"/>
  <c r="EO219" i="5"/>
  <c r="EP219" i="5"/>
  <c r="EQ219" i="5"/>
  <c r="ER219" i="5"/>
  <c r="ES219" i="5"/>
  <c r="ET219" i="5"/>
  <c r="EU219" i="5"/>
  <c r="EV219" i="5"/>
  <c r="EW219" i="5"/>
  <c r="EX219" i="5"/>
  <c r="EY219" i="5"/>
  <c r="EZ219" i="5"/>
  <c r="FA219" i="5"/>
  <c r="FB219" i="5"/>
  <c r="FC219" i="5"/>
  <c r="FD219" i="5"/>
  <c r="FE219" i="5"/>
  <c r="FF219" i="5"/>
  <c r="FG219" i="5"/>
  <c r="FH219" i="5"/>
  <c r="FI219" i="5"/>
  <c r="FJ219" i="5"/>
  <c r="FK219" i="5"/>
  <c r="FL219" i="5"/>
  <c r="FM219" i="5"/>
  <c r="FN219" i="5"/>
  <c r="FO219" i="5"/>
  <c r="FP219" i="5"/>
  <c r="FQ219" i="5"/>
  <c r="FR219" i="5"/>
  <c r="FS219" i="5"/>
  <c r="FT219" i="5"/>
  <c r="FU219" i="5"/>
  <c r="FV219" i="5"/>
  <c r="FW219" i="5"/>
  <c r="FX219" i="5"/>
  <c r="FY219" i="5"/>
  <c r="FZ219" i="5"/>
  <c r="GA219" i="5"/>
  <c r="GB219" i="5"/>
  <c r="GC219" i="5"/>
  <c r="GD219" i="5"/>
  <c r="GE219" i="5"/>
  <c r="GF219" i="5"/>
  <c r="GG219" i="5"/>
  <c r="GH219" i="5"/>
  <c r="GI219" i="5"/>
  <c r="GJ219" i="5"/>
  <c r="GK219" i="5"/>
  <c r="GL219" i="5"/>
  <c r="GM219" i="5"/>
  <c r="GN219" i="5"/>
  <c r="GO219" i="5"/>
  <c r="GP219" i="5"/>
  <c r="GQ219" i="5"/>
  <c r="GR219" i="5"/>
  <c r="GS219" i="5"/>
  <c r="GT219" i="5"/>
  <c r="GU219" i="5"/>
  <c r="GV219" i="5"/>
  <c r="GW219" i="5"/>
  <c r="GX219" i="5"/>
  <c r="GY219" i="5"/>
  <c r="GZ219" i="5"/>
  <c r="HA219" i="5"/>
  <c r="HB219" i="5"/>
  <c r="HC219" i="5"/>
  <c r="HD219" i="5"/>
  <c r="HE219" i="5"/>
  <c r="HF219" i="5"/>
  <c r="HG219" i="5"/>
  <c r="HH219" i="5"/>
  <c r="HI219" i="5"/>
  <c r="HJ219" i="5"/>
  <c r="HK219" i="5"/>
  <c r="HL219" i="5"/>
  <c r="HM219" i="5"/>
  <c r="HN219" i="5"/>
  <c r="HO219" i="5"/>
  <c r="HP219" i="5"/>
  <c r="HQ219" i="5"/>
  <c r="HR219" i="5"/>
  <c r="HS219" i="5"/>
  <c r="HT219" i="5"/>
  <c r="HU219" i="5"/>
  <c r="HV219" i="5"/>
  <c r="HW219" i="5"/>
  <c r="HX219" i="5"/>
  <c r="HY219" i="5"/>
  <c r="HZ219" i="5"/>
  <c r="IA219" i="5"/>
  <c r="IB219" i="5"/>
  <c r="IC219" i="5"/>
  <c r="ID219" i="5"/>
  <c r="IE219" i="5"/>
  <c r="IF219" i="5"/>
  <c r="IG219" i="5"/>
  <c r="IH219" i="5"/>
  <c r="II219" i="5"/>
  <c r="IJ219" i="5"/>
  <c r="IK219" i="5"/>
  <c r="IL219" i="5"/>
  <c r="IM219" i="5"/>
  <c r="IN219" i="5"/>
  <c r="IO219" i="5"/>
  <c r="IP219" i="5"/>
  <c r="IQ219" i="5"/>
  <c r="IR219" i="5"/>
  <c r="IS219" i="5"/>
  <c r="IT219" i="5"/>
  <c r="IU219" i="5"/>
  <c r="IV219" i="5"/>
  <c r="IW219" i="5"/>
  <c r="IX219" i="5"/>
  <c r="IY219" i="5"/>
  <c r="IZ219" i="5"/>
  <c r="JA219" i="5"/>
  <c r="JB219" i="5"/>
  <c r="JC219" i="5"/>
  <c r="JD219" i="5"/>
  <c r="JE219" i="5"/>
  <c r="JF219" i="5"/>
  <c r="JG219" i="5"/>
  <c r="JH219" i="5"/>
  <c r="JI219" i="5"/>
  <c r="JJ219" i="5"/>
  <c r="JK219" i="5"/>
  <c r="JL219" i="5"/>
  <c r="JM219" i="5"/>
  <c r="JN219" i="5"/>
  <c r="JO219" i="5"/>
  <c r="JP219" i="5"/>
  <c r="JQ219" i="5"/>
  <c r="JR219" i="5"/>
  <c r="JS219" i="5"/>
  <c r="JT219" i="5"/>
  <c r="JU219" i="5"/>
  <c r="JV219" i="5"/>
  <c r="JW219" i="5"/>
  <c r="JX219" i="5"/>
  <c r="JY219" i="5"/>
  <c r="JZ219" i="5"/>
  <c r="KA219" i="5"/>
  <c r="KB219" i="5"/>
  <c r="KC219" i="5"/>
  <c r="KD219" i="5"/>
  <c r="KE219" i="5"/>
  <c r="KF219" i="5"/>
  <c r="KG219" i="5"/>
  <c r="KH219" i="5"/>
  <c r="KI219" i="5"/>
  <c r="KJ219" i="5"/>
  <c r="KK219" i="5"/>
  <c r="KL219" i="5"/>
  <c r="KM219" i="5"/>
  <c r="KN219" i="5"/>
  <c r="KO219" i="5"/>
  <c r="KP219" i="5"/>
  <c r="KQ219" i="5"/>
  <c r="KR219" i="5"/>
  <c r="C220" i="5"/>
  <c r="D220" i="5"/>
  <c r="E220" i="5"/>
  <c r="F220" i="5"/>
  <c r="G220" i="5"/>
  <c r="H220" i="5"/>
  <c r="I220" i="5"/>
  <c r="J220" i="5"/>
  <c r="K220" i="5"/>
  <c r="L220" i="5"/>
  <c r="M220" i="5"/>
  <c r="N220" i="5"/>
  <c r="O220" i="5"/>
  <c r="P220" i="5"/>
  <c r="Q220" i="5"/>
  <c r="R220" i="5"/>
  <c r="S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AG220" i="5"/>
  <c r="AH220" i="5"/>
  <c r="AI220" i="5"/>
  <c r="AJ220" i="5"/>
  <c r="AK220" i="5"/>
  <c r="AL220" i="5"/>
  <c r="AM220" i="5"/>
  <c r="AN220" i="5"/>
  <c r="AO220" i="5"/>
  <c r="AP220" i="5"/>
  <c r="AQ220" i="5"/>
  <c r="AR220" i="5"/>
  <c r="AS220" i="5"/>
  <c r="AT220" i="5"/>
  <c r="AU220" i="5"/>
  <c r="AV220" i="5"/>
  <c r="AW220" i="5"/>
  <c r="AX220" i="5"/>
  <c r="AY220" i="5"/>
  <c r="AZ220" i="5"/>
  <c r="BA220" i="5"/>
  <c r="BB220" i="5"/>
  <c r="BC220" i="5"/>
  <c r="BD220" i="5"/>
  <c r="BE220" i="5"/>
  <c r="BF220" i="5"/>
  <c r="BG220" i="5"/>
  <c r="BH220" i="5"/>
  <c r="BI220" i="5"/>
  <c r="BJ220" i="5"/>
  <c r="BK220" i="5"/>
  <c r="BL220" i="5"/>
  <c r="BM220" i="5"/>
  <c r="BN220" i="5"/>
  <c r="BO220" i="5"/>
  <c r="BP220" i="5"/>
  <c r="BQ220" i="5"/>
  <c r="BR220" i="5"/>
  <c r="BS220" i="5"/>
  <c r="BT220" i="5"/>
  <c r="BU220" i="5"/>
  <c r="BV220" i="5"/>
  <c r="BW220" i="5"/>
  <c r="BX220" i="5"/>
  <c r="BY220" i="5"/>
  <c r="BZ220" i="5"/>
  <c r="CA220" i="5"/>
  <c r="CB220" i="5"/>
  <c r="CC220" i="5"/>
  <c r="CD220" i="5"/>
  <c r="CE220" i="5"/>
  <c r="CF220" i="5"/>
  <c r="CG220" i="5"/>
  <c r="CH220" i="5"/>
  <c r="CI220" i="5"/>
  <c r="CJ220" i="5"/>
  <c r="CK220" i="5"/>
  <c r="CL220" i="5"/>
  <c r="CM220" i="5"/>
  <c r="CN220" i="5"/>
  <c r="CO220" i="5"/>
  <c r="CP220" i="5"/>
  <c r="CQ220" i="5"/>
  <c r="CR220" i="5"/>
  <c r="CS220" i="5"/>
  <c r="CT220" i="5"/>
  <c r="CU220" i="5"/>
  <c r="CV220" i="5"/>
  <c r="CW220" i="5"/>
  <c r="CX220" i="5"/>
  <c r="CY220" i="5"/>
  <c r="CZ220" i="5"/>
  <c r="DA220" i="5"/>
  <c r="DB220" i="5"/>
  <c r="DC220" i="5"/>
  <c r="DD220" i="5"/>
  <c r="DE220" i="5"/>
  <c r="DF220" i="5"/>
  <c r="DG220" i="5"/>
  <c r="DH220" i="5"/>
  <c r="DI220" i="5"/>
  <c r="DJ220" i="5"/>
  <c r="DK220" i="5"/>
  <c r="DL220" i="5"/>
  <c r="DM220" i="5"/>
  <c r="DN220" i="5"/>
  <c r="DO220" i="5"/>
  <c r="DP220" i="5"/>
  <c r="DQ220" i="5"/>
  <c r="DR220" i="5"/>
  <c r="DS220" i="5"/>
  <c r="DT220" i="5"/>
  <c r="DU220" i="5"/>
  <c r="DV220" i="5"/>
  <c r="DW220" i="5"/>
  <c r="DX220" i="5"/>
  <c r="DY220" i="5"/>
  <c r="DZ220" i="5"/>
  <c r="EA220" i="5"/>
  <c r="EB220" i="5"/>
  <c r="EC220" i="5"/>
  <c r="ED220" i="5"/>
  <c r="EE220" i="5"/>
  <c r="EF220" i="5"/>
  <c r="EG220" i="5"/>
  <c r="EH220" i="5"/>
  <c r="EI220" i="5"/>
  <c r="EJ220" i="5"/>
  <c r="EK220" i="5"/>
  <c r="EL220" i="5"/>
  <c r="EM220" i="5"/>
  <c r="EN220" i="5"/>
  <c r="EO220" i="5"/>
  <c r="EP220" i="5"/>
  <c r="EQ220" i="5"/>
  <c r="ER220" i="5"/>
  <c r="ES220" i="5"/>
  <c r="ET220" i="5"/>
  <c r="EU220" i="5"/>
  <c r="EV220" i="5"/>
  <c r="EW220" i="5"/>
  <c r="EX220" i="5"/>
  <c r="EY220" i="5"/>
  <c r="EZ220" i="5"/>
  <c r="FA220" i="5"/>
  <c r="FB220" i="5"/>
  <c r="FC220" i="5"/>
  <c r="FD220" i="5"/>
  <c r="FE220" i="5"/>
  <c r="FF220" i="5"/>
  <c r="FG220" i="5"/>
  <c r="FH220" i="5"/>
  <c r="FI220" i="5"/>
  <c r="FJ220" i="5"/>
  <c r="FK220" i="5"/>
  <c r="FL220" i="5"/>
  <c r="FM220" i="5"/>
  <c r="FN220" i="5"/>
  <c r="FO220" i="5"/>
  <c r="FP220" i="5"/>
  <c r="FQ220" i="5"/>
  <c r="FR220" i="5"/>
  <c r="FS220" i="5"/>
  <c r="FT220" i="5"/>
  <c r="FU220" i="5"/>
  <c r="FV220" i="5"/>
  <c r="FW220" i="5"/>
  <c r="FX220" i="5"/>
  <c r="FY220" i="5"/>
  <c r="FZ220" i="5"/>
  <c r="GA220" i="5"/>
  <c r="GB220" i="5"/>
  <c r="GC220" i="5"/>
  <c r="GD220" i="5"/>
  <c r="GE220" i="5"/>
  <c r="GF220" i="5"/>
  <c r="GG220" i="5"/>
  <c r="GH220" i="5"/>
  <c r="GI220" i="5"/>
  <c r="GJ220" i="5"/>
  <c r="GK220" i="5"/>
  <c r="GL220" i="5"/>
  <c r="GM220" i="5"/>
  <c r="GN220" i="5"/>
  <c r="GO220" i="5"/>
  <c r="GP220" i="5"/>
  <c r="GQ220" i="5"/>
  <c r="GR220" i="5"/>
  <c r="GS220" i="5"/>
  <c r="GT220" i="5"/>
  <c r="GU220" i="5"/>
  <c r="GV220" i="5"/>
  <c r="GW220" i="5"/>
  <c r="GX220" i="5"/>
  <c r="GY220" i="5"/>
  <c r="GZ220" i="5"/>
  <c r="HA220" i="5"/>
  <c r="HB220" i="5"/>
  <c r="HC220" i="5"/>
  <c r="HD220" i="5"/>
  <c r="HE220" i="5"/>
  <c r="HF220" i="5"/>
  <c r="HG220" i="5"/>
  <c r="HH220" i="5"/>
  <c r="HI220" i="5"/>
  <c r="HJ220" i="5"/>
  <c r="HK220" i="5"/>
  <c r="HL220" i="5"/>
  <c r="HM220" i="5"/>
  <c r="HN220" i="5"/>
  <c r="HO220" i="5"/>
  <c r="HP220" i="5"/>
  <c r="HQ220" i="5"/>
  <c r="HR220" i="5"/>
  <c r="HS220" i="5"/>
  <c r="HT220" i="5"/>
  <c r="HU220" i="5"/>
  <c r="HV220" i="5"/>
  <c r="HW220" i="5"/>
  <c r="HX220" i="5"/>
  <c r="HY220" i="5"/>
  <c r="HZ220" i="5"/>
  <c r="IA220" i="5"/>
  <c r="IB220" i="5"/>
  <c r="IC220" i="5"/>
  <c r="ID220" i="5"/>
  <c r="IE220" i="5"/>
  <c r="IF220" i="5"/>
  <c r="IG220" i="5"/>
  <c r="IH220" i="5"/>
  <c r="II220" i="5"/>
  <c r="IJ220" i="5"/>
  <c r="IK220" i="5"/>
  <c r="IL220" i="5"/>
  <c r="IM220" i="5"/>
  <c r="IN220" i="5"/>
  <c r="IO220" i="5"/>
  <c r="IP220" i="5"/>
  <c r="IQ220" i="5"/>
  <c r="IR220" i="5"/>
  <c r="IS220" i="5"/>
  <c r="IT220" i="5"/>
  <c r="IU220" i="5"/>
  <c r="IV220" i="5"/>
  <c r="IW220" i="5"/>
  <c r="IX220" i="5"/>
  <c r="IY220" i="5"/>
  <c r="IZ220" i="5"/>
  <c r="JA220" i="5"/>
  <c r="JB220" i="5"/>
  <c r="JC220" i="5"/>
  <c r="JD220" i="5"/>
  <c r="JE220" i="5"/>
  <c r="JF220" i="5"/>
  <c r="JG220" i="5"/>
  <c r="JH220" i="5"/>
  <c r="JI220" i="5"/>
  <c r="JJ220" i="5"/>
  <c r="JK220" i="5"/>
  <c r="JL220" i="5"/>
  <c r="JM220" i="5"/>
  <c r="JN220" i="5"/>
  <c r="JO220" i="5"/>
  <c r="JP220" i="5"/>
  <c r="JQ220" i="5"/>
  <c r="JR220" i="5"/>
  <c r="JS220" i="5"/>
  <c r="JT220" i="5"/>
  <c r="JU220" i="5"/>
  <c r="JV220" i="5"/>
  <c r="JW220" i="5"/>
  <c r="JX220" i="5"/>
  <c r="JY220" i="5"/>
  <c r="JZ220" i="5"/>
  <c r="KA220" i="5"/>
  <c r="KB220" i="5"/>
  <c r="KC220" i="5"/>
  <c r="KD220" i="5"/>
  <c r="KE220" i="5"/>
  <c r="KF220" i="5"/>
  <c r="KG220" i="5"/>
  <c r="KH220" i="5"/>
  <c r="KI220" i="5"/>
  <c r="KJ220" i="5"/>
  <c r="KK220" i="5"/>
  <c r="KL220" i="5"/>
  <c r="KM220" i="5"/>
  <c r="KN220" i="5"/>
  <c r="KO220" i="5"/>
  <c r="KP220" i="5"/>
  <c r="KQ220" i="5"/>
  <c r="KR220" i="5"/>
  <c r="D221" i="5"/>
  <c r="E221" i="5"/>
  <c r="F221" i="5"/>
  <c r="G221" i="5"/>
  <c r="H221" i="5"/>
  <c r="I221" i="5"/>
  <c r="J221" i="5"/>
  <c r="K221" i="5"/>
  <c r="L221" i="5"/>
  <c r="M221" i="5"/>
  <c r="N221" i="5"/>
  <c r="O221" i="5"/>
  <c r="P221" i="5"/>
  <c r="Q221" i="5"/>
  <c r="R221" i="5"/>
  <c r="S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AG221" i="5"/>
  <c r="AH221" i="5"/>
  <c r="AI221" i="5"/>
  <c r="AJ221" i="5"/>
  <c r="AK221" i="5"/>
  <c r="AL221" i="5"/>
  <c r="AM221" i="5"/>
  <c r="AN221" i="5"/>
  <c r="AO221" i="5"/>
  <c r="AP221" i="5"/>
  <c r="AQ221" i="5"/>
  <c r="AR221" i="5"/>
  <c r="AS221" i="5"/>
  <c r="AT221" i="5"/>
  <c r="AU221" i="5"/>
  <c r="AV221" i="5"/>
  <c r="AW221" i="5"/>
  <c r="AX221" i="5"/>
  <c r="AY221" i="5"/>
  <c r="AZ221" i="5"/>
  <c r="BA221" i="5"/>
  <c r="BB221" i="5"/>
  <c r="BC221" i="5"/>
  <c r="BD221" i="5"/>
  <c r="BE221" i="5"/>
  <c r="BF221" i="5"/>
  <c r="BG221" i="5"/>
  <c r="BH221" i="5"/>
  <c r="BI221" i="5"/>
  <c r="BJ221" i="5"/>
  <c r="BK221" i="5"/>
  <c r="BL221" i="5"/>
  <c r="BM221" i="5"/>
  <c r="BN221" i="5"/>
  <c r="BO221" i="5"/>
  <c r="BP221" i="5"/>
  <c r="BQ221" i="5"/>
  <c r="BR221" i="5"/>
  <c r="BS221" i="5"/>
  <c r="BT221" i="5"/>
  <c r="BU221" i="5"/>
  <c r="BV221" i="5"/>
  <c r="BW221" i="5"/>
  <c r="BX221" i="5"/>
  <c r="BY221" i="5"/>
  <c r="BZ221" i="5"/>
  <c r="CA221" i="5"/>
  <c r="CB221" i="5"/>
  <c r="CC221" i="5"/>
  <c r="CD221" i="5"/>
  <c r="CE221" i="5"/>
  <c r="CF221" i="5"/>
  <c r="CG221" i="5"/>
  <c r="CH221" i="5"/>
  <c r="CI221" i="5"/>
  <c r="CJ221" i="5"/>
  <c r="CK221" i="5"/>
  <c r="CL221" i="5"/>
  <c r="CM221" i="5"/>
  <c r="CN221" i="5"/>
  <c r="CO221" i="5"/>
  <c r="CP221" i="5"/>
  <c r="CQ221" i="5"/>
  <c r="CR221" i="5"/>
  <c r="CS221" i="5"/>
  <c r="CT221" i="5"/>
  <c r="CU221" i="5"/>
  <c r="CV221" i="5"/>
  <c r="CW221" i="5"/>
  <c r="CX221" i="5"/>
  <c r="CY221" i="5"/>
  <c r="CZ221" i="5"/>
  <c r="DA221" i="5"/>
  <c r="DB221" i="5"/>
  <c r="DC221" i="5"/>
  <c r="DD221" i="5"/>
  <c r="DE221" i="5"/>
  <c r="DF221" i="5"/>
  <c r="DG221" i="5"/>
  <c r="DH221" i="5"/>
  <c r="DI221" i="5"/>
  <c r="DJ221" i="5"/>
  <c r="DK221" i="5"/>
  <c r="DL221" i="5"/>
  <c r="DM221" i="5"/>
  <c r="DN221" i="5"/>
  <c r="DO221" i="5"/>
  <c r="DP221" i="5"/>
  <c r="DQ221" i="5"/>
  <c r="DR221" i="5"/>
  <c r="DS221" i="5"/>
  <c r="DT221" i="5"/>
  <c r="DU221" i="5"/>
  <c r="DV221" i="5"/>
  <c r="DW221" i="5"/>
  <c r="DX221" i="5"/>
  <c r="DY221" i="5"/>
  <c r="DZ221" i="5"/>
  <c r="EA221" i="5"/>
  <c r="EB221" i="5"/>
  <c r="EC221" i="5"/>
  <c r="ED221" i="5"/>
  <c r="EE221" i="5"/>
  <c r="EF221" i="5"/>
  <c r="EG221" i="5"/>
  <c r="EH221" i="5"/>
  <c r="EI221" i="5"/>
  <c r="EJ221" i="5"/>
  <c r="EK221" i="5"/>
  <c r="EL221" i="5"/>
  <c r="EM221" i="5"/>
  <c r="EN221" i="5"/>
  <c r="EO221" i="5"/>
  <c r="EP221" i="5"/>
  <c r="EQ221" i="5"/>
  <c r="ER221" i="5"/>
  <c r="ES221" i="5"/>
  <c r="ET221" i="5"/>
  <c r="EU221" i="5"/>
  <c r="EV221" i="5"/>
  <c r="EW221" i="5"/>
  <c r="EX221" i="5"/>
  <c r="EY221" i="5"/>
  <c r="EZ221" i="5"/>
  <c r="FA221" i="5"/>
  <c r="FB221" i="5"/>
  <c r="FC221" i="5"/>
  <c r="FD221" i="5"/>
  <c r="FE221" i="5"/>
  <c r="FF221" i="5"/>
  <c r="FG221" i="5"/>
  <c r="FH221" i="5"/>
  <c r="FI221" i="5"/>
  <c r="FJ221" i="5"/>
  <c r="FK221" i="5"/>
  <c r="FL221" i="5"/>
  <c r="FM221" i="5"/>
  <c r="FN221" i="5"/>
  <c r="FO221" i="5"/>
  <c r="FP221" i="5"/>
  <c r="FQ221" i="5"/>
  <c r="FR221" i="5"/>
  <c r="FS221" i="5"/>
  <c r="FT221" i="5"/>
  <c r="FU221" i="5"/>
  <c r="FV221" i="5"/>
  <c r="FW221" i="5"/>
  <c r="FX221" i="5"/>
  <c r="FY221" i="5"/>
  <c r="FZ221" i="5"/>
  <c r="GA221" i="5"/>
  <c r="GB221" i="5"/>
  <c r="GC221" i="5"/>
  <c r="GD221" i="5"/>
  <c r="GE221" i="5"/>
  <c r="GF221" i="5"/>
  <c r="GG221" i="5"/>
  <c r="GH221" i="5"/>
  <c r="GI221" i="5"/>
  <c r="GJ221" i="5"/>
  <c r="GK221" i="5"/>
  <c r="GL221" i="5"/>
  <c r="GM221" i="5"/>
  <c r="GN221" i="5"/>
  <c r="GO221" i="5"/>
  <c r="GP221" i="5"/>
  <c r="GQ221" i="5"/>
  <c r="GR221" i="5"/>
  <c r="GS221" i="5"/>
  <c r="GT221" i="5"/>
  <c r="GU221" i="5"/>
  <c r="GV221" i="5"/>
  <c r="GW221" i="5"/>
  <c r="GX221" i="5"/>
  <c r="GY221" i="5"/>
  <c r="GZ221" i="5"/>
  <c r="HA221" i="5"/>
  <c r="HB221" i="5"/>
  <c r="HC221" i="5"/>
  <c r="HD221" i="5"/>
  <c r="HE221" i="5"/>
  <c r="HF221" i="5"/>
  <c r="HG221" i="5"/>
  <c r="HH221" i="5"/>
  <c r="HI221" i="5"/>
  <c r="HJ221" i="5"/>
  <c r="HK221" i="5"/>
  <c r="HL221" i="5"/>
  <c r="HM221" i="5"/>
  <c r="HN221" i="5"/>
  <c r="HO221" i="5"/>
  <c r="HP221" i="5"/>
  <c r="HQ221" i="5"/>
  <c r="HR221" i="5"/>
  <c r="HS221" i="5"/>
  <c r="HT221" i="5"/>
  <c r="HU221" i="5"/>
  <c r="HV221" i="5"/>
  <c r="HW221" i="5"/>
  <c r="HX221" i="5"/>
  <c r="HY221" i="5"/>
  <c r="HZ221" i="5"/>
  <c r="IA221" i="5"/>
  <c r="IB221" i="5"/>
  <c r="IC221" i="5"/>
  <c r="ID221" i="5"/>
  <c r="IE221" i="5"/>
  <c r="IF221" i="5"/>
  <c r="IG221" i="5"/>
  <c r="IH221" i="5"/>
  <c r="II221" i="5"/>
  <c r="IJ221" i="5"/>
  <c r="IK221" i="5"/>
  <c r="IL221" i="5"/>
  <c r="IM221" i="5"/>
  <c r="IN221" i="5"/>
  <c r="IO221" i="5"/>
  <c r="IP221" i="5"/>
  <c r="IQ221" i="5"/>
  <c r="IR221" i="5"/>
  <c r="IS221" i="5"/>
  <c r="IT221" i="5"/>
  <c r="IU221" i="5"/>
  <c r="IV221" i="5"/>
  <c r="IW221" i="5"/>
  <c r="IX221" i="5"/>
  <c r="IY221" i="5"/>
  <c r="IZ221" i="5"/>
  <c r="JA221" i="5"/>
  <c r="JB221" i="5"/>
  <c r="JC221" i="5"/>
  <c r="JD221" i="5"/>
  <c r="JE221" i="5"/>
  <c r="JF221" i="5"/>
  <c r="JG221" i="5"/>
  <c r="JH221" i="5"/>
  <c r="JI221" i="5"/>
  <c r="JJ221" i="5"/>
  <c r="JK221" i="5"/>
  <c r="JL221" i="5"/>
  <c r="JM221" i="5"/>
  <c r="JN221" i="5"/>
  <c r="JO221" i="5"/>
  <c r="JP221" i="5"/>
  <c r="JQ221" i="5"/>
  <c r="JR221" i="5"/>
  <c r="JS221" i="5"/>
  <c r="JT221" i="5"/>
  <c r="JU221" i="5"/>
  <c r="JV221" i="5"/>
  <c r="JW221" i="5"/>
  <c r="JX221" i="5"/>
  <c r="JY221" i="5"/>
  <c r="JZ221" i="5"/>
  <c r="KA221" i="5"/>
  <c r="KB221" i="5"/>
  <c r="KC221" i="5"/>
  <c r="KD221" i="5"/>
  <c r="KE221" i="5"/>
  <c r="KF221" i="5"/>
  <c r="KG221" i="5"/>
  <c r="KH221" i="5"/>
  <c r="KI221" i="5"/>
  <c r="KJ221" i="5"/>
  <c r="KK221" i="5"/>
  <c r="KL221" i="5"/>
  <c r="KM221" i="5"/>
  <c r="KN221" i="5"/>
  <c r="KO221" i="5"/>
  <c r="KP221" i="5"/>
  <c r="KQ221" i="5"/>
  <c r="KR221" i="5"/>
  <c r="D226" i="5"/>
  <c r="E226" i="5"/>
  <c r="F226" i="5"/>
  <c r="G226" i="5"/>
  <c r="H226" i="5"/>
  <c r="I226" i="5"/>
  <c r="J226" i="5"/>
  <c r="K226" i="5"/>
  <c r="L226" i="5"/>
  <c r="M226" i="5"/>
  <c r="N226" i="5"/>
  <c r="O226" i="5"/>
  <c r="P226" i="5"/>
  <c r="Q226" i="5"/>
  <c r="R226" i="5"/>
  <c r="S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AG226" i="5"/>
  <c r="AH226" i="5"/>
  <c r="AI226" i="5"/>
  <c r="AJ226" i="5"/>
  <c r="AK226" i="5"/>
  <c r="AL226" i="5"/>
  <c r="AM226" i="5"/>
  <c r="AN226" i="5"/>
  <c r="AO226" i="5"/>
  <c r="AP226" i="5"/>
  <c r="AQ226" i="5"/>
  <c r="AR226" i="5"/>
  <c r="AS226" i="5"/>
  <c r="AT226" i="5"/>
  <c r="AU226" i="5"/>
  <c r="AV226" i="5"/>
  <c r="AW226" i="5"/>
  <c r="AX226" i="5"/>
  <c r="AY226" i="5"/>
  <c r="AZ226" i="5"/>
  <c r="BA226" i="5"/>
  <c r="BB226" i="5"/>
  <c r="BC226" i="5"/>
  <c r="BD226" i="5"/>
  <c r="BE226" i="5"/>
  <c r="BF226" i="5"/>
  <c r="BG226" i="5"/>
  <c r="BH226" i="5"/>
  <c r="BI226" i="5"/>
  <c r="BJ226" i="5"/>
  <c r="BK226" i="5"/>
  <c r="BL226" i="5"/>
  <c r="BM226" i="5"/>
  <c r="BN226" i="5"/>
  <c r="BO226" i="5"/>
  <c r="BP226" i="5"/>
  <c r="BQ226" i="5"/>
  <c r="BR226" i="5"/>
  <c r="BS226" i="5"/>
  <c r="BT226" i="5"/>
  <c r="BU226" i="5"/>
  <c r="BV226" i="5"/>
  <c r="BW226" i="5"/>
  <c r="BX226" i="5"/>
  <c r="BY226" i="5"/>
  <c r="BZ226" i="5"/>
  <c r="CA226" i="5"/>
  <c r="CB226" i="5"/>
  <c r="CC226" i="5"/>
  <c r="CD226" i="5"/>
  <c r="CE226" i="5"/>
  <c r="CF226" i="5"/>
  <c r="CG226" i="5"/>
  <c r="CH226" i="5"/>
  <c r="CI226" i="5"/>
  <c r="CJ226" i="5"/>
  <c r="CK226" i="5"/>
  <c r="CL226" i="5"/>
  <c r="CM226" i="5"/>
  <c r="CN226" i="5"/>
  <c r="CO226" i="5"/>
  <c r="CP226" i="5"/>
  <c r="CQ226" i="5"/>
  <c r="CR226" i="5"/>
  <c r="CS226" i="5"/>
  <c r="CT226" i="5"/>
  <c r="CU226" i="5"/>
  <c r="CV226" i="5"/>
  <c r="CW226" i="5"/>
  <c r="CX226" i="5"/>
  <c r="CY226" i="5"/>
  <c r="CZ226" i="5"/>
  <c r="DA226" i="5"/>
  <c r="DB226" i="5"/>
  <c r="DC226" i="5"/>
  <c r="DD226" i="5"/>
  <c r="DE226" i="5"/>
  <c r="DF226" i="5"/>
  <c r="DG226" i="5"/>
  <c r="DH226" i="5"/>
  <c r="DI226" i="5"/>
  <c r="DJ226" i="5"/>
  <c r="DK226" i="5"/>
  <c r="DL226" i="5"/>
  <c r="DM226" i="5"/>
  <c r="DN226" i="5"/>
  <c r="DO226" i="5"/>
  <c r="DP226" i="5"/>
  <c r="DQ226" i="5"/>
  <c r="DR226" i="5"/>
  <c r="DS226" i="5"/>
  <c r="DT226" i="5"/>
  <c r="DU226" i="5"/>
  <c r="DV226" i="5"/>
  <c r="DW226" i="5"/>
  <c r="DX226" i="5"/>
  <c r="DY226" i="5"/>
  <c r="DZ226" i="5"/>
  <c r="EA226" i="5"/>
  <c r="EB226" i="5"/>
  <c r="EC226" i="5"/>
  <c r="ED226" i="5"/>
  <c r="EE226" i="5"/>
  <c r="EF226" i="5"/>
  <c r="EG226" i="5"/>
  <c r="EH226" i="5"/>
  <c r="EI226" i="5"/>
  <c r="EJ226" i="5"/>
  <c r="EK226" i="5"/>
  <c r="EL226" i="5"/>
  <c r="EM226" i="5"/>
  <c r="EN226" i="5"/>
  <c r="EO226" i="5"/>
  <c r="EP226" i="5"/>
  <c r="EQ226" i="5"/>
  <c r="ER226" i="5"/>
  <c r="ES226" i="5"/>
  <c r="ET226" i="5"/>
  <c r="EU226" i="5"/>
  <c r="EV226" i="5"/>
  <c r="EW226" i="5"/>
  <c r="EX226" i="5"/>
  <c r="EY226" i="5"/>
  <c r="EZ226" i="5"/>
  <c r="FA226" i="5"/>
  <c r="FB226" i="5"/>
  <c r="FC226" i="5"/>
  <c r="FD226" i="5"/>
  <c r="FE226" i="5"/>
  <c r="FF226" i="5"/>
  <c r="FG226" i="5"/>
  <c r="FH226" i="5"/>
  <c r="FI226" i="5"/>
  <c r="FJ226" i="5"/>
  <c r="FK226" i="5"/>
  <c r="FL226" i="5"/>
  <c r="FM226" i="5"/>
  <c r="FN226" i="5"/>
  <c r="FO226" i="5"/>
  <c r="FP226" i="5"/>
  <c r="FQ226" i="5"/>
  <c r="FR226" i="5"/>
  <c r="FS226" i="5"/>
  <c r="FT226" i="5"/>
  <c r="FU226" i="5"/>
  <c r="FV226" i="5"/>
  <c r="FW226" i="5"/>
  <c r="FX226" i="5"/>
  <c r="FY226" i="5"/>
  <c r="FZ226" i="5"/>
  <c r="GA226" i="5"/>
  <c r="GB226" i="5"/>
  <c r="GC226" i="5"/>
  <c r="GD226" i="5"/>
  <c r="GE226" i="5"/>
  <c r="GF226" i="5"/>
  <c r="GG226" i="5"/>
  <c r="GH226" i="5"/>
  <c r="GI226" i="5"/>
  <c r="GJ226" i="5"/>
  <c r="GK226" i="5"/>
  <c r="GL226" i="5"/>
  <c r="GM226" i="5"/>
  <c r="GN226" i="5"/>
  <c r="GO226" i="5"/>
  <c r="GP226" i="5"/>
  <c r="GQ226" i="5"/>
  <c r="GR226" i="5"/>
  <c r="GS226" i="5"/>
  <c r="GT226" i="5"/>
  <c r="GU226" i="5"/>
  <c r="GV226" i="5"/>
  <c r="GW226" i="5"/>
  <c r="GX226" i="5"/>
  <c r="GY226" i="5"/>
  <c r="GZ226" i="5"/>
  <c r="HA226" i="5"/>
  <c r="HB226" i="5"/>
  <c r="HC226" i="5"/>
  <c r="HD226" i="5"/>
  <c r="HE226" i="5"/>
  <c r="HF226" i="5"/>
  <c r="HG226" i="5"/>
  <c r="HH226" i="5"/>
  <c r="HI226" i="5"/>
  <c r="HJ226" i="5"/>
  <c r="HK226" i="5"/>
  <c r="HL226" i="5"/>
  <c r="HM226" i="5"/>
  <c r="HN226" i="5"/>
  <c r="HO226" i="5"/>
  <c r="HP226" i="5"/>
  <c r="HQ226" i="5"/>
  <c r="HR226" i="5"/>
  <c r="HS226" i="5"/>
  <c r="HT226" i="5"/>
  <c r="HU226" i="5"/>
  <c r="HV226" i="5"/>
  <c r="HW226" i="5"/>
  <c r="HX226" i="5"/>
  <c r="HY226" i="5"/>
  <c r="HZ226" i="5"/>
  <c r="IA226" i="5"/>
  <c r="IB226" i="5"/>
  <c r="IC226" i="5"/>
  <c r="ID226" i="5"/>
  <c r="IE226" i="5"/>
  <c r="IF226" i="5"/>
  <c r="IG226" i="5"/>
  <c r="IH226" i="5"/>
  <c r="II226" i="5"/>
  <c r="IJ226" i="5"/>
  <c r="IK226" i="5"/>
  <c r="IL226" i="5"/>
  <c r="IM226" i="5"/>
  <c r="IN226" i="5"/>
  <c r="IO226" i="5"/>
  <c r="IP226" i="5"/>
  <c r="IQ226" i="5"/>
  <c r="IR226" i="5"/>
  <c r="IS226" i="5"/>
  <c r="IT226" i="5"/>
  <c r="IU226" i="5"/>
  <c r="IV226" i="5"/>
  <c r="IW226" i="5"/>
  <c r="IX226" i="5"/>
  <c r="IY226" i="5"/>
  <c r="IZ226" i="5"/>
  <c r="JA226" i="5"/>
  <c r="JB226" i="5"/>
  <c r="JC226" i="5"/>
  <c r="JD226" i="5"/>
  <c r="JE226" i="5"/>
  <c r="JF226" i="5"/>
  <c r="JG226" i="5"/>
  <c r="JH226" i="5"/>
  <c r="JI226" i="5"/>
  <c r="JJ226" i="5"/>
  <c r="JK226" i="5"/>
  <c r="JL226" i="5"/>
  <c r="JM226" i="5"/>
  <c r="JN226" i="5"/>
  <c r="JO226" i="5"/>
  <c r="JP226" i="5"/>
  <c r="JQ226" i="5"/>
  <c r="JR226" i="5"/>
  <c r="JS226" i="5"/>
  <c r="JT226" i="5"/>
  <c r="JU226" i="5"/>
  <c r="JV226" i="5"/>
  <c r="JW226" i="5"/>
  <c r="JX226" i="5"/>
  <c r="JY226" i="5"/>
  <c r="JZ226" i="5"/>
  <c r="KA226" i="5"/>
  <c r="KB226" i="5"/>
  <c r="KC226" i="5"/>
  <c r="KD226" i="5"/>
  <c r="KE226" i="5"/>
  <c r="KF226" i="5"/>
  <c r="KG226" i="5"/>
  <c r="KH226" i="5"/>
  <c r="KI226" i="5"/>
  <c r="KJ226" i="5"/>
  <c r="KK226" i="5"/>
  <c r="KL226" i="5"/>
  <c r="KM226" i="5"/>
  <c r="KN226" i="5"/>
  <c r="KO226" i="5"/>
  <c r="KP226" i="5"/>
  <c r="KQ226" i="5"/>
  <c r="KR226" i="5"/>
  <c r="D232" i="5"/>
  <c r="D234" i="5"/>
  <c r="E234" i="5"/>
  <c r="F234" i="5"/>
  <c r="G234" i="5"/>
  <c r="H234" i="5"/>
  <c r="I234" i="5"/>
  <c r="J234" i="5"/>
  <c r="K234" i="5"/>
  <c r="L234" i="5"/>
  <c r="M234" i="5"/>
  <c r="N234" i="5"/>
  <c r="O234" i="5"/>
  <c r="P234" i="5"/>
  <c r="Q234" i="5"/>
  <c r="R234" i="5"/>
  <c r="S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AG234" i="5"/>
  <c r="AH234" i="5"/>
  <c r="AI234" i="5"/>
  <c r="AJ234" i="5"/>
  <c r="AK234" i="5"/>
  <c r="AL234" i="5"/>
  <c r="AM234" i="5"/>
  <c r="AN234" i="5"/>
  <c r="AO234" i="5"/>
  <c r="AP234" i="5"/>
  <c r="AQ234" i="5"/>
  <c r="AR234" i="5"/>
  <c r="AS234" i="5"/>
  <c r="AT234" i="5"/>
  <c r="AU234" i="5"/>
  <c r="AV234" i="5"/>
  <c r="AW234" i="5"/>
  <c r="AX234" i="5"/>
  <c r="AY234" i="5"/>
  <c r="AZ234" i="5"/>
  <c r="BA234" i="5"/>
  <c r="BB234" i="5"/>
  <c r="BC234" i="5"/>
  <c r="BD234" i="5"/>
  <c r="BE234" i="5"/>
  <c r="BF234" i="5"/>
  <c r="BG234" i="5"/>
  <c r="BH234" i="5"/>
  <c r="BI234" i="5"/>
  <c r="BJ234" i="5"/>
  <c r="BK234" i="5"/>
  <c r="BL234" i="5"/>
  <c r="BM234" i="5"/>
  <c r="BN234" i="5"/>
  <c r="BO234" i="5"/>
  <c r="BP234" i="5"/>
  <c r="BQ234" i="5"/>
  <c r="BR234" i="5"/>
  <c r="BS234" i="5"/>
  <c r="BT234" i="5"/>
  <c r="BU234" i="5"/>
  <c r="BV234" i="5"/>
  <c r="BW234" i="5"/>
  <c r="BX234" i="5"/>
  <c r="BY234" i="5"/>
  <c r="BZ234" i="5"/>
  <c r="CA234" i="5"/>
  <c r="CB234" i="5"/>
  <c r="CC234" i="5"/>
  <c r="CD234" i="5"/>
  <c r="CE234" i="5"/>
  <c r="CF234" i="5"/>
  <c r="CG234" i="5"/>
  <c r="CH234" i="5"/>
  <c r="CI234" i="5"/>
  <c r="CJ234" i="5"/>
  <c r="CK234" i="5"/>
  <c r="CL234" i="5"/>
  <c r="CM234" i="5"/>
  <c r="CN234" i="5"/>
  <c r="CO234" i="5"/>
  <c r="CP234" i="5"/>
  <c r="CQ234" i="5"/>
  <c r="CR234" i="5"/>
  <c r="CS234" i="5"/>
  <c r="CT234" i="5"/>
  <c r="CU234" i="5"/>
  <c r="CV234" i="5"/>
  <c r="CW234" i="5"/>
  <c r="CX234" i="5"/>
  <c r="CY234" i="5"/>
  <c r="CZ234" i="5"/>
  <c r="DA234" i="5"/>
  <c r="DB234" i="5"/>
  <c r="DC234" i="5"/>
  <c r="DD234" i="5"/>
  <c r="DE234" i="5"/>
  <c r="DF234" i="5"/>
  <c r="DG234" i="5"/>
  <c r="DH234" i="5"/>
  <c r="DI234" i="5"/>
  <c r="DJ234" i="5"/>
  <c r="DK234" i="5"/>
  <c r="DL234" i="5"/>
  <c r="DM234" i="5"/>
  <c r="DN234" i="5"/>
  <c r="DO234" i="5"/>
  <c r="DP234" i="5"/>
  <c r="DQ234" i="5"/>
  <c r="DR234" i="5"/>
  <c r="DS234" i="5"/>
  <c r="DT234" i="5"/>
  <c r="DU234" i="5"/>
  <c r="DV234" i="5"/>
  <c r="DW234" i="5"/>
  <c r="DX234" i="5"/>
  <c r="DY234" i="5"/>
  <c r="DZ234" i="5"/>
  <c r="EA234" i="5"/>
  <c r="EB234" i="5"/>
  <c r="EC234" i="5"/>
  <c r="ED234" i="5"/>
  <c r="EE234" i="5"/>
  <c r="EF234" i="5"/>
  <c r="EG234" i="5"/>
  <c r="EH234" i="5"/>
  <c r="EI234" i="5"/>
  <c r="EJ234" i="5"/>
  <c r="EK234" i="5"/>
  <c r="EL234" i="5"/>
  <c r="EM234" i="5"/>
  <c r="EN234" i="5"/>
  <c r="EO234" i="5"/>
  <c r="EP234" i="5"/>
  <c r="EQ234" i="5"/>
  <c r="ER234" i="5"/>
  <c r="ES234" i="5"/>
  <c r="ET234" i="5"/>
  <c r="EU234" i="5"/>
  <c r="EV234" i="5"/>
  <c r="EW234" i="5"/>
  <c r="EX234" i="5"/>
  <c r="EY234" i="5"/>
  <c r="EZ234" i="5"/>
  <c r="FA234" i="5"/>
  <c r="FB234" i="5"/>
  <c r="FC234" i="5"/>
  <c r="FD234" i="5"/>
  <c r="FE234" i="5"/>
  <c r="FF234" i="5"/>
  <c r="FG234" i="5"/>
  <c r="FH234" i="5"/>
  <c r="FI234" i="5"/>
  <c r="FJ234" i="5"/>
  <c r="FK234" i="5"/>
  <c r="FL234" i="5"/>
  <c r="FM234" i="5"/>
  <c r="FN234" i="5"/>
  <c r="FO234" i="5"/>
  <c r="FP234" i="5"/>
  <c r="FQ234" i="5"/>
  <c r="FR234" i="5"/>
  <c r="FS234" i="5"/>
  <c r="FT234" i="5"/>
  <c r="FU234" i="5"/>
  <c r="FV234" i="5"/>
  <c r="FW234" i="5"/>
  <c r="FX234" i="5"/>
  <c r="FY234" i="5"/>
  <c r="FZ234" i="5"/>
  <c r="GA234" i="5"/>
  <c r="GB234" i="5"/>
  <c r="GC234" i="5"/>
  <c r="GD234" i="5"/>
  <c r="GE234" i="5"/>
  <c r="GF234" i="5"/>
  <c r="GG234" i="5"/>
  <c r="GH234" i="5"/>
  <c r="GI234" i="5"/>
  <c r="GJ234" i="5"/>
  <c r="GK234" i="5"/>
  <c r="GL234" i="5"/>
  <c r="GM234" i="5"/>
  <c r="GN234" i="5"/>
  <c r="GO234" i="5"/>
  <c r="GP234" i="5"/>
  <c r="GQ234" i="5"/>
  <c r="GR234" i="5"/>
  <c r="GS234" i="5"/>
  <c r="GT234" i="5"/>
  <c r="GU234" i="5"/>
  <c r="GV234" i="5"/>
  <c r="GW234" i="5"/>
  <c r="GX234" i="5"/>
  <c r="GY234" i="5"/>
  <c r="GZ234" i="5"/>
  <c r="HA234" i="5"/>
  <c r="HB234" i="5"/>
  <c r="HC234" i="5"/>
  <c r="HD234" i="5"/>
  <c r="HE234" i="5"/>
  <c r="HF234" i="5"/>
  <c r="HG234" i="5"/>
  <c r="HH234" i="5"/>
  <c r="HI234" i="5"/>
  <c r="HJ234" i="5"/>
  <c r="HK234" i="5"/>
  <c r="HL234" i="5"/>
  <c r="HM234" i="5"/>
  <c r="HN234" i="5"/>
  <c r="HO234" i="5"/>
  <c r="HP234" i="5"/>
  <c r="HQ234" i="5"/>
  <c r="HR234" i="5"/>
  <c r="HS234" i="5"/>
  <c r="HT234" i="5"/>
  <c r="HU234" i="5"/>
  <c r="HV234" i="5"/>
  <c r="HW234" i="5"/>
  <c r="HX234" i="5"/>
  <c r="HY234" i="5"/>
  <c r="HZ234" i="5"/>
  <c r="IA234" i="5"/>
  <c r="IB234" i="5"/>
  <c r="IC234" i="5"/>
  <c r="ID234" i="5"/>
  <c r="IE234" i="5"/>
  <c r="IF234" i="5"/>
  <c r="IG234" i="5"/>
  <c r="IH234" i="5"/>
  <c r="II234" i="5"/>
  <c r="IJ234" i="5"/>
  <c r="IK234" i="5"/>
  <c r="IL234" i="5"/>
  <c r="IM234" i="5"/>
  <c r="IN234" i="5"/>
  <c r="IO234" i="5"/>
  <c r="IP234" i="5"/>
  <c r="IQ234" i="5"/>
  <c r="IR234" i="5"/>
  <c r="IS234" i="5"/>
  <c r="IT234" i="5"/>
  <c r="IU234" i="5"/>
  <c r="IV234" i="5"/>
  <c r="IW234" i="5"/>
  <c r="IX234" i="5"/>
  <c r="IY234" i="5"/>
  <c r="IZ234" i="5"/>
  <c r="JA234" i="5"/>
  <c r="JB234" i="5"/>
  <c r="JC234" i="5"/>
  <c r="JD234" i="5"/>
  <c r="JE234" i="5"/>
  <c r="JF234" i="5"/>
  <c r="JG234" i="5"/>
  <c r="JH234" i="5"/>
  <c r="JI234" i="5"/>
  <c r="JJ234" i="5"/>
  <c r="JK234" i="5"/>
  <c r="JL234" i="5"/>
  <c r="JM234" i="5"/>
  <c r="JN234" i="5"/>
  <c r="JO234" i="5"/>
  <c r="JP234" i="5"/>
  <c r="JQ234" i="5"/>
  <c r="JR234" i="5"/>
  <c r="JS234" i="5"/>
  <c r="JT234" i="5"/>
  <c r="JU234" i="5"/>
  <c r="JV234" i="5"/>
  <c r="JW234" i="5"/>
  <c r="JX234" i="5"/>
  <c r="JY234" i="5"/>
  <c r="JZ234" i="5"/>
  <c r="KA234" i="5"/>
  <c r="KB234" i="5"/>
  <c r="KC234" i="5"/>
  <c r="KD234" i="5"/>
  <c r="KE234" i="5"/>
  <c r="KF234" i="5"/>
  <c r="KG234" i="5"/>
  <c r="KH234" i="5"/>
  <c r="KI234" i="5"/>
  <c r="KJ234" i="5"/>
  <c r="KK234" i="5"/>
  <c r="KL234" i="5"/>
  <c r="KM234" i="5"/>
  <c r="KN234" i="5"/>
  <c r="KO234" i="5"/>
  <c r="KP234" i="5"/>
  <c r="KQ234" i="5"/>
  <c r="KR234" i="5"/>
  <c r="D235" i="5"/>
  <c r="E235" i="5"/>
  <c r="F235" i="5"/>
  <c r="G235" i="5"/>
  <c r="H235" i="5"/>
  <c r="I235" i="5"/>
  <c r="J235" i="5"/>
  <c r="K235" i="5"/>
  <c r="L235" i="5"/>
  <c r="M235" i="5"/>
  <c r="N235" i="5"/>
  <c r="O235" i="5"/>
  <c r="P235" i="5"/>
  <c r="Q235" i="5"/>
  <c r="R235" i="5"/>
  <c r="S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AG235" i="5"/>
  <c r="AH235" i="5"/>
  <c r="AI235" i="5"/>
  <c r="AJ235" i="5"/>
  <c r="AK235" i="5"/>
  <c r="AL235" i="5"/>
  <c r="AM235" i="5"/>
  <c r="AN235" i="5"/>
  <c r="AO235" i="5"/>
  <c r="AP235" i="5"/>
  <c r="AQ235" i="5"/>
  <c r="AR235" i="5"/>
  <c r="AS235" i="5"/>
  <c r="AT235" i="5"/>
  <c r="AU235" i="5"/>
  <c r="AV235" i="5"/>
  <c r="AW235" i="5"/>
  <c r="AX235" i="5"/>
  <c r="AY235" i="5"/>
  <c r="AZ235" i="5"/>
  <c r="BA235" i="5"/>
  <c r="BB235" i="5"/>
  <c r="BC235" i="5"/>
  <c r="BD235" i="5"/>
  <c r="BE235" i="5"/>
  <c r="BF235" i="5"/>
  <c r="BG235" i="5"/>
  <c r="BH235" i="5"/>
  <c r="BI235" i="5"/>
  <c r="BJ235" i="5"/>
  <c r="BK235" i="5"/>
  <c r="BL235" i="5"/>
  <c r="BM235" i="5"/>
  <c r="BN235" i="5"/>
  <c r="BO235" i="5"/>
  <c r="BP235" i="5"/>
  <c r="BQ235" i="5"/>
  <c r="BR235" i="5"/>
  <c r="BS235" i="5"/>
  <c r="BT235" i="5"/>
  <c r="BU235" i="5"/>
  <c r="BV235" i="5"/>
  <c r="BW235" i="5"/>
  <c r="BX235" i="5"/>
  <c r="BY235" i="5"/>
  <c r="BZ235" i="5"/>
  <c r="CA235" i="5"/>
  <c r="CB235" i="5"/>
  <c r="CC235" i="5"/>
  <c r="CD235" i="5"/>
  <c r="CE235" i="5"/>
  <c r="CF235" i="5"/>
  <c r="CG235" i="5"/>
  <c r="CH235" i="5"/>
  <c r="CI235" i="5"/>
  <c r="CJ235" i="5"/>
  <c r="CK235" i="5"/>
  <c r="CL235" i="5"/>
  <c r="CM235" i="5"/>
  <c r="CN235" i="5"/>
  <c r="CO235" i="5"/>
  <c r="CP235" i="5"/>
  <c r="CQ235" i="5"/>
  <c r="CR235" i="5"/>
  <c r="CS235" i="5"/>
  <c r="CT235" i="5"/>
  <c r="CU235" i="5"/>
  <c r="CV235" i="5"/>
  <c r="CW235" i="5"/>
  <c r="CX235" i="5"/>
  <c r="CY235" i="5"/>
  <c r="CZ235" i="5"/>
  <c r="DA235" i="5"/>
  <c r="DB235" i="5"/>
  <c r="DC235" i="5"/>
  <c r="DD235" i="5"/>
  <c r="DE235" i="5"/>
  <c r="DF235" i="5"/>
  <c r="DG235" i="5"/>
  <c r="DH235" i="5"/>
  <c r="DI235" i="5"/>
  <c r="DJ235" i="5"/>
  <c r="DK235" i="5"/>
  <c r="DL235" i="5"/>
  <c r="DM235" i="5"/>
  <c r="DN235" i="5"/>
  <c r="DO235" i="5"/>
  <c r="DP235" i="5"/>
  <c r="DQ235" i="5"/>
  <c r="DR235" i="5"/>
  <c r="DS235" i="5"/>
  <c r="DT235" i="5"/>
  <c r="DU235" i="5"/>
  <c r="DV235" i="5"/>
  <c r="DW235" i="5"/>
  <c r="DX235" i="5"/>
  <c r="DY235" i="5"/>
  <c r="DZ235" i="5"/>
  <c r="EA235" i="5"/>
  <c r="EB235" i="5"/>
  <c r="EC235" i="5"/>
  <c r="ED235" i="5"/>
  <c r="EE235" i="5"/>
  <c r="EF235" i="5"/>
  <c r="EG235" i="5"/>
  <c r="EH235" i="5"/>
  <c r="EI235" i="5"/>
  <c r="EJ235" i="5"/>
  <c r="EK235" i="5"/>
  <c r="EL235" i="5"/>
  <c r="EM235" i="5"/>
  <c r="EN235" i="5"/>
  <c r="EO235" i="5"/>
  <c r="EP235" i="5"/>
  <c r="EQ235" i="5"/>
  <c r="ER235" i="5"/>
  <c r="ES235" i="5"/>
  <c r="ET235" i="5"/>
  <c r="EU235" i="5"/>
  <c r="EV235" i="5"/>
  <c r="EW235" i="5"/>
  <c r="EX235" i="5"/>
  <c r="EY235" i="5"/>
  <c r="EZ235" i="5"/>
  <c r="FA235" i="5"/>
  <c r="FB235" i="5"/>
  <c r="FC235" i="5"/>
  <c r="FD235" i="5"/>
  <c r="FE235" i="5"/>
  <c r="FF235" i="5"/>
  <c r="FG235" i="5"/>
  <c r="FH235" i="5"/>
  <c r="FI235" i="5"/>
  <c r="FJ235" i="5"/>
  <c r="FK235" i="5"/>
  <c r="FL235" i="5"/>
  <c r="FM235" i="5"/>
  <c r="FN235" i="5"/>
  <c r="FO235" i="5"/>
  <c r="FP235" i="5"/>
  <c r="FQ235" i="5"/>
  <c r="FR235" i="5"/>
  <c r="FS235" i="5"/>
  <c r="FT235" i="5"/>
  <c r="FU235" i="5"/>
  <c r="FV235" i="5"/>
  <c r="FW235" i="5"/>
  <c r="FX235" i="5"/>
  <c r="FY235" i="5"/>
  <c r="FZ235" i="5"/>
  <c r="GA235" i="5"/>
  <c r="GB235" i="5"/>
  <c r="GC235" i="5"/>
  <c r="GD235" i="5"/>
  <c r="GE235" i="5"/>
  <c r="GF235" i="5"/>
  <c r="GG235" i="5"/>
  <c r="GH235" i="5"/>
  <c r="GI235" i="5"/>
  <c r="GJ235" i="5"/>
  <c r="GK235" i="5"/>
  <c r="GL235" i="5"/>
  <c r="GM235" i="5"/>
  <c r="GN235" i="5"/>
  <c r="GO235" i="5"/>
  <c r="GP235" i="5"/>
  <c r="GQ235" i="5"/>
  <c r="GR235" i="5"/>
  <c r="GS235" i="5"/>
  <c r="GT235" i="5"/>
  <c r="GU235" i="5"/>
  <c r="GV235" i="5"/>
  <c r="GW235" i="5"/>
  <c r="GX235" i="5"/>
  <c r="GY235" i="5"/>
  <c r="GZ235" i="5"/>
  <c r="HA235" i="5"/>
  <c r="HB235" i="5"/>
  <c r="HC235" i="5"/>
  <c r="HD235" i="5"/>
  <c r="HE235" i="5"/>
  <c r="HF235" i="5"/>
  <c r="HG235" i="5"/>
  <c r="HH235" i="5"/>
  <c r="HI235" i="5"/>
  <c r="HJ235" i="5"/>
  <c r="HK235" i="5"/>
  <c r="HL235" i="5"/>
  <c r="HM235" i="5"/>
  <c r="HN235" i="5"/>
  <c r="HO235" i="5"/>
  <c r="HP235" i="5"/>
  <c r="HQ235" i="5"/>
  <c r="HR235" i="5"/>
  <c r="HS235" i="5"/>
  <c r="HT235" i="5"/>
  <c r="HU235" i="5"/>
  <c r="HV235" i="5"/>
  <c r="HW235" i="5"/>
  <c r="HX235" i="5"/>
  <c r="HY235" i="5"/>
  <c r="HZ235" i="5"/>
  <c r="IA235" i="5"/>
  <c r="IB235" i="5"/>
  <c r="IC235" i="5"/>
  <c r="ID235" i="5"/>
  <c r="IE235" i="5"/>
  <c r="IF235" i="5"/>
  <c r="IG235" i="5"/>
  <c r="IH235" i="5"/>
  <c r="II235" i="5"/>
  <c r="IJ235" i="5"/>
  <c r="IK235" i="5"/>
  <c r="IL235" i="5"/>
  <c r="IM235" i="5"/>
  <c r="IN235" i="5"/>
  <c r="IO235" i="5"/>
  <c r="IP235" i="5"/>
  <c r="IQ235" i="5"/>
  <c r="IR235" i="5"/>
  <c r="IS235" i="5"/>
  <c r="IT235" i="5"/>
  <c r="IU235" i="5"/>
  <c r="IV235" i="5"/>
  <c r="IW235" i="5"/>
  <c r="IX235" i="5"/>
  <c r="IY235" i="5"/>
  <c r="IZ235" i="5"/>
  <c r="JA235" i="5"/>
  <c r="JB235" i="5"/>
  <c r="JC235" i="5"/>
  <c r="JD235" i="5"/>
  <c r="JE235" i="5"/>
  <c r="JF235" i="5"/>
  <c r="JG235" i="5"/>
  <c r="JH235" i="5"/>
  <c r="JI235" i="5"/>
  <c r="JJ235" i="5"/>
  <c r="JK235" i="5"/>
  <c r="JL235" i="5"/>
  <c r="JM235" i="5"/>
  <c r="JN235" i="5"/>
  <c r="JO235" i="5"/>
  <c r="JP235" i="5"/>
  <c r="JQ235" i="5"/>
  <c r="JR235" i="5"/>
  <c r="JS235" i="5"/>
  <c r="JT235" i="5"/>
  <c r="JU235" i="5"/>
  <c r="JV235" i="5"/>
  <c r="JW235" i="5"/>
  <c r="JX235" i="5"/>
  <c r="JY235" i="5"/>
  <c r="JZ235" i="5"/>
  <c r="KA235" i="5"/>
  <c r="KB235" i="5"/>
  <c r="KC235" i="5"/>
  <c r="KD235" i="5"/>
  <c r="KE235" i="5"/>
  <c r="KF235" i="5"/>
  <c r="KG235" i="5"/>
  <c r="KH235" i="5"/>
  <c r="KI235" i="5"/>
  <c r="KJ235" i="5"/>
  <c r="KK235" i="5"/>
  <c r="KL235" i="5"/>
  <c r="KM235" i="5"/>
  <c r="KN235" i="5"/>
  <c r="KO235" i="5"/>
  <c r="KP235" i="5"/>
  <c r="KQ235" i="5"/>
  <c r="KR235" i="5"/>
  <c r="D237" i="5"/>
  <c r="E237" i="5"/>
  <c r="F237" i="5"/>
  <c r="G237" i="5"/>
  <c r="H237" i="5"/>
  <c r="I237" i="5"/>
  <c r="J237" i="5"/>
  <c r="K237" i="5"/>
  <c r="L237" i="5"/>
  <c r="M237" i="5"/>
  <c r="N237" i="5"/>
  <c r="O237" i="5"/>
  <c r="P237" i="5"/>
  <c r="Q237" i="5"/>
  <c r="R237" i="5"/>
  <c r="S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AG237" i="5"/>
  <c r="AH237" i="5"/>
  <c r="AI237" i="5"/>
  <c r="AJ237" i="5"/>
  <c r="AK237" i="5"/>
  <c r="AL237" i="5"/>
  <c r="AM237" i="5"/>
  <c r="AN237" i="5"/>
  <c r="AO237" i="5"/>
  <c r="AP237" i="5"/>
  <c r="AQ237" i="5"/>
  <c r="AR237" i="5"/>
  <c r="AS237" i="5"/>
  <c r="AT237" i="5"/>
  <c r="AU237" i="5"/>
  <c r="AV237" i="5"/>
  <c r="AW237" i="5"/>
  <c r="AX237" i="5"/>
  <c r="AY237" i="5"/>
  <c r="AZ237" i="5"/>
  <c r="BA237" i="5"/>
  <c r="BB237" i="5"/>
  <c r="BC237" i="5"/>
  <c r="BD237" i="5"/>
  <c r="BE237" i="5"/>
  <c r="BF237" i="5"/>
  <c r="BG237" i="5"/>
  <c r="BH237" i="5"/>
  <c r="BI237" i="5"/>
  <c r="BJ237" i="5"/>
  <c r="BK237" i="5"/>
  <c r="BL237" i="5"/>
  <c r="BM237" i="5"/>
  <c r="BN237" i="5"/>
  <c r="BO237" i="5"/>
  <c r="BP237" i="5"/>
  <c r="BQ237" i="5"/>
  <c r="BR237" i="5"/>
  <c r="BS237" i="5"/>
  <c r="BT237" i="5"/>
  <c r="BU237" i="5"/>
  <c r="BV237" i="5"/>
  <c r="BW237" i="5"/>
  <c r="BX237" i="5"/>
  <c r="BY237" i="5"/>
  <c r="BZ237" i="5"/>
  <c r="CA237" i="5"/>
  <c r="CB237" i="5"/>
  <c r="CC237" i="5"/>
  <c r="CD237" i="5"/>
  <c r="CE237" i="5"/>
  <c r="CF237" i="5"/>
  <c r="CG237" i="5"/>
  <c r="CH237" i="5"/>
  <c r="CI237" i="5"/>
  <c r="CJ237" i="5"/>
  <c r="CK237" i="5"/>
  <c r="CL237" i="5"/>
  <c r="CM237" i="5"/>
  <c r="CN237" i="5"/>
  <c r="CO237" i="5"/>
  <c r="CP237" i="5"/>
  <c r="CQ237" i="5"/>
  <c r="CR237" i="5"/>
  <c r="CS237" i="5"/>
  <c r="CT237" i="5"/>
  <c r="CU237" i="5"/>
  <c r="CV237" i="5"/>
  <c r="CW237" i="5"/>
  <c r="CX237" i="5"/>
  <c r="CY237" i="5"/>
  <c r="CZ237" i="5"/>
  <c r="DA237" i="5"/>
  <c r="DB237" i="5"/>
  <c r="DC237" i="5"/>
  <c r="DD237" i="5"/>
  <c r="DE237" i="5"/>
  <c r="DF237" i="5"/>
  <c r="DG237" i="5"/>
  <c r="DH237" i="5"/>
  <c r="DI237" i="5"/>
  <c r="DJ237" i="5"/>
  <c r="DK237" i="5"/>
  <c r="DL237" i="5"/>
  <c r="DM237" i="5"/>
  <c r="DN237" i="5"/>
  <c r="DO237" i="5"/>
  <c r="DP237" i="5"/>
  <c r="DQ237" i="5"/>
  <c r="DR237" i="5"/>
  <c r="DS237" i="5"/>
  <c r="DT237" i="5"/>
  <c r="DU237" i="5"/>
  <c r="DV237" i="5"/>
  <c r="DW237" i="5"/>
  <c r="DX237" i="5"/>
  <c r="DY237" i="5"/>
  <c r="DZ237" i="5"/>
  <c r="EA237" i="5"/>
  <c r="EB237" i="5"/>
  <c r="EC237" i="5"/>
  <c r="ED237" i="5"/>
  <c r="EE237" i="5"/>
  <c r="EF237" i="5"/>
  <c r="EG237" i="5"/>
  <c r="EH237" i="5"/>
  <c r="EI237" i="5"/>
  <c r="EJ237" i="5"/>
  <c r="EK237" i="5"/>
  <c r="EL237" i="5"/>
  <c r="EM237" i="5"/>
  <c r="EN237" i="5"/>
  <c r="EO237" i="5"/>
  <c r="EP237" i="5"/>
  <c r="EQ237" i="5"/>
  <c r="ER237" i="5"/>
  <c r="ES237" i="5"/>
  <c r="ET237" i="5"/>
  <c r="EU237" i="5"/>
  <c r="EV237" i="5"/>
  <c r="EW237" i="5"/>
  <c r="EX237" i="5"/>
  <c r="EY237" i="5"/>
  <c r="EZ237" i="5"/>
  <c r="FA237" i="5"/>
  <c r="FB237" i="5"/>
  <c r="FC237" i="5"/>
  <c r="FD237" i="5"/>
  <c r="FE237" i="5"/>
  <c r="FF237" i="5"/>
  <c r="FG237" i="5"/>
  <c r="FH237" i="5"/>
  <c r="FI237" i="5"/>
  <c r="FJ237" i="5"/>
  <c r="FK237" i="5"/>
  <c r="FL237" i="5"/>
  <c r="FM237" i="5"/>
  <c r="FN237" i="5"/>
  <c r="FO237" i="5"/>
  <c r="FP237" i="5"/>
  <c r="FQ237" i="5"/>
  <c r="FR237" i="5"/>
  <c r="FS237" i="5"/>
  <c r="FT237" i="5"/>
  <c r="FU237" i="5"/>
  <c r="FV237" i="5"/>
  <c r="FW237" i="5"/>
  <c r="FX237" i="5"/>
  <c r="FY237" i="5"/>
  <c r="FZ237" i="5"/>
  <c r="GA237" i="5"/>
  <c r="GB237" i="5"/>
  <c r="GC237" i="5"/>
  <c r="GD237" i="5"/>
  <c r="GE237" i="5"/>
  <c r="GF237" i="5"/>
  <c r="GG237" i="5"/>
  <c r="GH237" i="5"/>
  <c r="GI237" i="5"/>
  <c r="GJ237" i="5"/>
  <c r="GK237" i="5"/>
  <c r="GL237" i="5"/>
  <c r="GM237" i="5"/>
  <c r="GN237" i="5"/>
  <c r="GO237" i="5"/>
  <c r="GP237" i="5"/>
  <c r="GQ237" i="5"/>
  <c r="GR237" i="5"/>
  <c r="GS237" i="5"/>
  <c r="GT237" i="5"/>
  <c r="GU237" i="5"/>
  <c r="GV237" i="5"/>
  <c r="GW237" i="5"/>
  <c r="GX237" i="5"/>
  <c r="GY237" i="5"/>
  <c r="GZ237" i="5"/>
  <c r="HA237" i="5"/>
  <c r="HB237" i="5"/>
  <c r="HC237" i="5"/>
  <c r="HD237" i="5"/>
  <c r="HE237" i="5"/>
  <c r="HF237" i="5"/>
  <c r="HG237" i="5"/>
  <c r="HH237" i="5"/>
  <c r="HI237" i="5"/>
  <c r="HJ237" i="5"/>
  <c r="HK237" i="5"/>
  <c r="HL237" i="5"/>
  <c r="HM237" i="5"/>
  <c r="HN237" i="5"/>
  <c r="HO237" i="5"/>
  <c r="HP237" i="5"/>
  <c r="HQ237" i="5"/>
  <c r="HR237" i="5"/>
  <c r="HS237" i="5"/>
  <c r="HT237" i="5"/>
  <c r="HU237" i="5"/>
  <c r="HV237" i="5"/>
  <c r="HW237" i="5"/>
  <c r="HX237" i="5"/>
  <c r="HY237" i="5"/>
  <c r="HZ237" i="5"/>
  <c r="IA237" i="5"/>
  <c r="IB237" i="5"/>
  <c r="IC237" i="5"/>
  <c r="ID237" i="5"/>
  <c r="IE237" i="5"/>
  <c r="IF237" i="5"/>
  <c r="IG237" i="5"/>
  <c r="IH237" i="5"/>
  <c r="II237" i="5"/>
  <c r="IJ237" i="5"/>
  <c r="IK237" i="5"/>
  <c r="IL237" i="5"/>
  <c r="IM237" i="5"/>
  <c r="IN237" i="5"/>
  <c r="IO237" i="5"/>
  <c r="IP237" i="5"/>
  <c r="IQ237" i="5"/>
  <c r="IR237" i="5"/>
  <c r="IS237" i="5"/>
  <c r="IT237" i="5"/>
  <c r="IU237" i="5"/>
  <c r="IV237" i="5"/>
  <c r="IW237" i="5"/>
  <c r="IX237" i="5"/>
  <c r="IY237" i="5"/>
  <c r="IZ237" i="5"/>
  <c r="JA237" i="5"/>
  <c r="JB237" i="5"/>
  <c r="JC237" i="5"/>
  <c r="JD237" i="5"/>
  <c r="JE237" i="5"/>
  <c r="JF237" i="5"/>
  <c r="JG237" i="5"/>
  <c r="JH237" i="5"/>
  <c r="JI237" i="5"/>
  <c r="JJ237" i="5"/>
  <c r="JK237" i="5"/>
  <c r="JL237" i="5"/>
  <c r="JM237" i="5"/>
  <c r="JN237" i="5"/>
  <c r="JO237" i="5"/>
  <c r="JP237" i="5"/>
  <c r="JQ237" i="5"/>
  <c r="JR237" i="5"/>
  <c r="JS237" i="5"/>
  <c r="JT237" i="5"/>
  <c r="JU237" i="5"/>
  <c r="JV237" i="5"/>
  <c r="JW237" i="5"/>
  <c r="JX237" i="5"/>
  <c r="JY237" i="5"/>
  <c r="JZ237" i="5"/>
  <c r="KA237" i="5"/>
  <c r="KB237" i="5"/>
  <c r="KC237" i="5"/>
  <c r="KD237" i="5"/>
  <c r="KE237" i="5"/>
  <c r="KF237" i="5"/>
  <c r="KG237" i="5"/>
  <c r="KH237" i="5"/>
  <c r="KI237" i="5"/>
  <c r="KJ237" i="5"/>
  <c r="KK237" i="5"/>
  <c r="KL237" i="5"/>
  <c r="KM237" i="5"/>
  <c r="KN237" i="5"/>
  <c r="KO237" i="5"/>
  <c r="KP237" i="5"/>
  <c r="KQ237" i="5"/>
  <c r="KR237" i="5"/>
  <c r="IJ238" i="5"/>
  <c r="IK238" i="5"/>
  <c r="IL238" i="5"/>
  <c r="IM238" i="5"/>
  <c r="IN238" i="5"/>
  <c r="IO238" i="5"/>
  <c r="IP238" i="5"/>
  <c r="IQ238" i="5"/>
  <c r="IR238" i="5"/>
  <c r="IS238" i="5"/>
  <c r="IT238" i="5"/>
  <c r="IU238" i="5"/>
  <c r="IV238" i="5"/>
  <c r="IW238" i="5"/>
  <c r="IX238" i="5"/>
  <c r="IY238" i="5"/>
  <c r="IZ238" i="5"/>
  <c r="JA238" i="5"/>
  <c r="JB238" i="5"/>
  <c r="JC238" i="5"/>
  <c r="JD238" i="5"/>
  <c r="JE238" i="5"/>
  <c r="JF238" i="5"/>
  <c r="JG238" i="5"/>
  <c r="JH238" i="5"/>
  <c r="JI238" i="5"/>
  <c r="JJ238" i="5"/>
  <c r="JK238" i="5"/>
  <c r="JL238" i="5"/>
  <c r="JM238" i="5"/>
  <c r="JN238" i="5"/>
  <c r="JO238" i="5"/>
  <c r="JP238" i="5"/>
  <c r="JQ238" i="5"/>
  <c r="JR238" i="5"/>
  <c r="JS238" i="5"/>
  <c r="JT238" i="5"/>
  <c r="JU238" i="5"/>
  <c r="JV238" i="5"/>
  <c r="JW238" i="5"/>
  <c r="JX238" i="5"/>
  <c r="JY238" i="5"/>
  <c r="JZ238" i="5"/>
  <c r="KA238" i="5"/>
  <c r="KB238" i="5"/>
  <c r="KC238" i="5"/>
  <c r="KD238" i="5"/>
  <c r="KE238" i="5"/>
  <c r="KF238" i="5"/>
  <c r="KG238" i="5"/>
  <c r="KH238" i="5"/>
  <c r="KI238" i="5"/>
  <c r="KJ238" i="5"/>
  <c r="KK238" i="5"/>
  <c r="KL238" i="5"/>
  <c r="KM238" i="5"/>
  <c r="KN238" i="5"/>
  <c r="KO238" i="5"/>
  <c r="KP238" i="5"/>
  <c r="KQ238" i="5"/>
  <c r="KR238" i="5"/>
  <c r="KR239" i="5"/>
  <c r="D240" i="5"/>
  <c r="E240" i="5"/>
  <c r="F240" i="5"/>
  <c r="G240" i="5"/>
  <c r="H240" i="5"/>
  <c r="I240" i="5"/>
  <c r="J240" i="5"/>
  <c r="K240" i="5"/>
  <c r="L240" i="5"/>
  <c r="M240" i="5"/>
  <c r="N240" i="5"/>
  <c r="O240" i="5"/>
  <c r="P240" i="5"/>
  <c r="Q240" i="5"/>
  <c r="R240" i="5"/>
  <c r="S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AJ240" i="5"/>
  <c r="AK240" i="5"/>
  <c r="AL240" i="5"/>
  <c r="AM240" i="5"/>
  <c r="AN240" i="5"/>
  <c r="AO240" i="5"/>
  <c r="AP240" i="5"/>
  <c r="AQ240" i="5"/>
  <c r="AR240" i="5"/>
  <c r="AS240" i="5"/>
  <c r="AT240" i="5"/>
  <c r="AU240" i="5"/>
  <c r="AV240" i="5"/>
  <c r="AW240" i="5"/>
  <c r="AX240" i="5"/>
  <c r="AY240" i="5"/>
  <c r="AZ240" i="5"/>
  <c r="BA240" i="5"/>
  <c r="BB240" i="5"/>
  <c r="BC240" i="5"/>
  <c r="BD240" i="5"/>
  <c r="BE240" i="5"/>
  <c r="BF240" i="5"/>
  <c r="BG240" i="5"/>
  <c r="BH240" i="5"/>
  <c r="BI240" i="5"/>
  <c r="BJ240" i="5"/>
  <c r="BK240" i="5"/>
  <c r="BL240" i="5"/>
  <c r="BM240" i="5"/>
  <c r="BN240" i="5"/>
  <c r="BO240" i="5"/>
  <c r="BP240" i="5"/>
  <c r="BQ240" i="5"/>
  <c r="BR240" i="5"/>
  <c r="BS240" i="5"/>
  <c r="BT240" i="5"/>
  <c r="BU240" i="5"/>
  <c r="BV240" i="5"/>
  <c r="BW240" i="5"/>
  <c r="BX240" i="5"/>
  <c r="BY240" i="5"/>
  <c r="BZ240" i="5"/>
  <c r="CA240" i="5"/>
  <c r="CB240" i="5"/>
  <c r="CC240" i="5"/>
  <c r="CD240" i="5"/>
  <c r="CE240" i="5"/>
  <c r="CF240" i="5"/>
  <c r="CG240" i="5"/>
  <c r="CH240" i="5"/>
  <c r="CI240" i="5"/>
  <c r="CJ240" i="5"/>
  <c r="CK240" i="5"/>
  <c r="CL240" i="5"/>
  <c r="CM240" i="5"/>
  <c r="CN240" i="5"/>
  <c r="CO240" i="5"/>
  <c r="CP240" i="5"/>
  <c r="CQ240" i="5"/>
  <c r="CR240" i="5"/>
  <c r="CS240" i="5"/>
  <c r="CT240" i="5"/>
  <c r="CU240" i="5"/>
  <c r="CV240" i="5"/>
  <c r="CW240" i="5"/>
  <c r="CX240" i="5"/>
  <c r="CY240" i="5"/>
  <c r="CZ240" i="5"/>
  <c r="DA240" i="5"/>
  <c r="DB240" i="5"/>
  <c r="DC240" i="5"/>
  <c r="DD240" i="5"/>
  <c r="DE240" i="5"/>
  <c r="DF240" i="5"/>
  <c r="DG240" i="5"/>
  <c r="DH240" i="5"/>
  <c r="DI240" i="5"/>
  <c r="DJ240" i="5"/>
  <c r="DK240" i="5"/>
  <c r="DL240" i="5"/>
  <c r="DM240" i="5"/>
  <c r="DN240" i="5"/>
  <c r="DO240" i="5"/>
  <c r="DP240" i="5"/>
  <c r="DQ240" i="5"/>
  <c r="DR240" i="5"/>
  <c r="DS240" i="5"/>
  <c r="DT240" i="5"/>
  <c r="DU240" i="5"/>
  <c r="DV240" i="5"/>
  <c r="DW240" i="5"/>
  <c r="DX240" i="5"/>
  <c r="DY240" i="5"/>
  <c r="DZ240" i="5"/>
  <c r="EA240" i="5"/>
  <c r="EB240" i="5"/>
  <c r="EC240" i="5"/>
  <c r="ED240" i="5"/>
  <c r="EE240" i="5"/>
  <c r="EF240" i="5"/>
  <c r="EG240" i="5"/>
  <c r="EH240" i="5"/>
  <c r="EI240" i="5"/>
  <c r="EJ240" i="5"/>
  <c r="EK240" i="5"/>
  <c r="EL240" i="5"/>
  <c r="EM240" i="5"/>
  <c r="EN240" i="5"/>
  <c r="EO240" i="5"/>
  <c r="EP240" i="5"/>
  <c r="EQ240" i="5"/>
  <c r="ER240" i="5"/>
  <c r="ES240" i="5"/>
  <c r="ET240" i="5"/>
  <c r="EU240" i="5"/>
  <c r="EV240" i="5"/>
  <c r="EW240" i="5"/>
  <c r="EX240" i="5"/>
  <c r="EY240" i="5"/>
  <c r="EZ240" i="5"/>
  <c r="FA240" i="5"/>
  <c r="FB240" i="5"/>
  <c r="FC240" i="5"/>
  <c r="FD240" i="5"/>
  <c r="FE240" i="5"/>
  <c r="FF240" i="5"/>
  <c r="FG240" i="5"/>
  <c r="FH240" i="5"/>
  <c r="FI240" i="5"/>
  <c r="FJ240" i="5"/>
  <c r="FK240" i="5"/>
  <c r="FL240" i="5"/>
  <c r="FM240" i="5"/>
  <c r="FN240" i="5"/>
  <c r="FO240" i="5"/>
  <c r="FP240" i="5"/>
  <c r="FQ240" i="5"/>
  <c r="FR240" i="5"/>
  <c r="FS240" i="5"/>
  <c r="FT240" i="5"/>
  <c r="FU240" i="5"/>
  <c r="FV240" i="5"/>
  <c r="FW240" i="5"/>
  <c r="FX240" i="5"/>
  <c r="FY240" i="5"/>
  <c r="FZ240" i="5"/>
  <c r="GA240" i="5"/>
  <c r="GB240" i="5"/>
  <c r="GC240" i="5"/>
  <c r="GD240" i="5"/>
  <c r="GE240" i="5"/>
  <c r="GF240" i="5"/>
  <c r="GG240" i="5"/>
  <c r="GH240" i="5"/>
  <c r="GI240" i="5"/>
  <c r="GJ240" i="5"/>
  <c r="GK240" i="5"/>
  <c r="GL240" i="5"/>
  <c r="GM240" i="5"/>
  <c r="GN240" i="5"/>
  <c r="GO240" i="5"/>
  <c r="GP240" i="5"/>
  <c r="GQ240" i="5"/>
  <c r="GR240" i="5"/>
  <c r="GS240" i="5"/>
  <c r="GT240" i="5"/>
  <c r="GU240" i="5"/>
  <c r="GV240" i="5"/>
  <c r="GW240" i="5"/>
  <c r="GX240" i="5"/>
  <c r="GY240" i="5"/>
  <c r="GZ240" i="5"/>
  <c r="HA240" i="5"/>
  <c r="HB240" i="5"/>
  <c r="HC240" i="5"/>
  <c r="HD240" i="5"/>
  <c r="HE240" i="5"/>
  <c r="HF240" i="5"/>
  <c r="HG240" i="5"/>
  <c r="HH240" i="5"/>
  <c r="HI240" i="5"/>
  <c r="HJ240" i="5"/>
  <c r="HK240" i="5"/>
  <c r="HL240" i="5"/>
  <c r="HM240" i="5"/>
  <c r="HN240" i="5"/>
  <c r="HO240" i="5"/>
  <c r="HP240" i="5"/>
  <c r="HQ240" i="5"/>
  <c r="HR240" i="5"/>
  <c r="HS240" i="5"/>
  <c r="HT240" i="5"/>
  <c r="HU240" i="5"/>
  <c r="HV240" i="5"/>
  <c r="HW240" i="5"/>
  <c r="HX240" i="5"/>
  <c r="HY240" i="5"/>
  <c r="HZ240" i="5"/>
  <c r="IA240" i="5"/>
  <c r="IB240" i="5"/>
  <c r="IC240" i="5"/>
  <c r="ID240" i="5"/>
  <c r="IE240" i="5"/>
  <c r="IF240" i="5"/>
  <c r="IG240" i="5"/>
  <c r="IH240" i="5"/>
  <c r="II240" i="5"/>
  <c r="IJ240" i="5"/>
  <c r="IK240" i="5"/>
  <c r="IL240" i="5"/>
  <c r="IM240" i="5"/>
  <c r="IN240" i="5"/>
  <c r="IO240" i="5"/>
  <c r="IP240" i="5"/>
  <c r="IQ240" i="5"/>
  <c r="IR240" i="5"/>
  <c r="IS240" i="5"/>
  <c r="IT240" i="5"/>
  <c r="IU240" i="5"/>
  <c r="IV240" i="5"/>
  <c r="IW240" i="5"/>
  <c r="IX240" i="5"/>
  <c r="IY240" i="5"/>
  <c r="IZ240" i="5"/>
  <c r="JA240" i="5"/>
  <c r="JB240" i="5"/>
  <c r="JC240" i="5"/>
  <c r="JD240" i="5"/>
  <c r="JE240" i="5"/>
  <c r="JF240" i="5"/>
  <c r="JG240" i="5"/>
  <c r="JH240" i="5"/>
  <c r="JI240" i="5"/>
  <c r="JJ240" i="5"/>
  <c r="JK240" i="5"/>
  <c r="JL240" i="5"/>
  <c r="JM240" i="5"/>
  <c r="JN240" i="5"/>
  <c r="JO240" i="5"/>
  <c r="JP240" i="5"/>
  <c r="JQ240" i="5"/>
  <c r="JR240" i="5"/>
  <c r="JS240" i="5"/>
  <c r="JT240" i="5"/>
  <c r="JU240" i="5"/>
  <c r="JV240" i="5"/>
  <c r="JW240" i="5"/>
  <c r="JX240" i="5"/>
  <c r="JY240" i="5"/>
  <c r="JZ240" i="5"/>
  <c r="KA240" i="5"/>
  <c r="KB240" i="5"/>
  <c r="KC240" i="5"/>
  <c r="KD240" i="5"/>
  <c r="KE240" i="5"/>
  <c r="KF240" i="5"/>
  <c r="KG240" i="5"/>
  <c r="KH240" i="5"/>
  <c r="KI240" i="5"/>
  <c r="KJ240" i="5"/>
  <c r="KK240" i="5"/>
  <c r="KL240" i="5"/>
  <c r="KM240" i="5"/>
  <c r="KN240" i="5"/>
  <c r="KO240" i="5"/>
  <c r="KP240" i="5"/>
  <c r="KQ240" i="5"/>
  <c r="KR240" i="5"/>
  <c r="D241" i="5"/>
  <c r="D242" i="5"/>
  <c r="H242" i="5"/>
  <c r="I242" i="5"/>
  <c r="J242" i="5"/>
  <c r="K242" i="5"/>
  <c r="L242" i="5"/>
  <c r="M242" i="5"/>
  <c r="N242" i="5"/>
  <c r="O242" i="5"/>
  <c r="P242" i="5"/>
  <c r="Q242" i="5"/>
  <c r="R242" i="5"/>
  <c r="S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AG242" i="5"/>
  <c r="AH242" i="5"/>
  <c r="AI242" i="5"/>
  <c r="AJ242" i="5"/>
  <c r="AK242" i="5"/>
  <c r="AL242" i="5"/>
  <c r="AM242" i="5"/>
  <c r="AN242" i="5"/>
  <c r="AO242" i="5"/>
  <c r="AP242" i="5"/>
  <c r="AQ242" i="5"/>
  <c r="AR242" i="5"/>
  <c r="AS242" i="5"/>
  <c r="AT242" i="5"/>
  <c r="AU242" i="5"/>
  <c r="AV242" i="5"/>
  <c r="AW242" i="5"/>
  <c r="AX242" i="5"/>
  <c r="AY242" i="5"/>
  <c r="AZ242" i="5"/>
  <c r="BA242" i="5"/>
  <c r="BB242" i="5"/>
  <c r="BC242" i="5"/>
  <c r="BD242" i="5"/>
  <c r="BE242" i="5"/>
  <c r="BF242" i="5"/>
  <c r="BG242" i="5"/>
  <c r="BH242" i="5"/>
  <c r="BI242" i="5"/>
  <c r="BJ242" i="5"/>
  <c r="BK242" i="5"/>
  <c r="BL242" i="5"/>
  <c r="BM242" i="5"/>
  <c r="BN242" i="5"/>
  <c r="BO242" i="5"/>
  <c r="BP242" i="5"/>
  <c r="BQ242" i="5"/>
  <c r="BR242" i="5"/>
  <c r="BS242" i="5"/>
  <c r="BT242" i="5"/>
  <c r="BU242" i="5"/>
  <c r="BV242" i="5"/>
  <c r="BW242" i="5"/>
  <c r="BX242" i="5"/>
  <c r="BY242" i="5"/>
  <c r="BZ242" i="5"/>
  <c r="CA242" i="5"/>
  <c r="CB242" i="5"/>
  <c r="CC242" i="5"/>
  <c r="CD242" i="5"/>
  <c r="CE242" i="5"/>
  <c r="CF242" i="5"/>
  <c r="CG242" i="5"/>
  <c r="CH242" i="5"/>
  <c r="CI242" i="5"/>
  <c r="CJ242" i="5"/>
  <c r="CK242" i="5"/>
  <c r="CL242" i="5"/>
  <c r="CM242" i="5"/>
  <c r="CN242" i="5"/>
  <c r="CO242" i="5"/>
  <c r="CP242" i="5"/>
  <c r="CQ242" i="5"/>
  <c r="CR242" i="5"/>
  <c r="CS242" i="5"/>
  <c r="CT242" i="5"/>
  <c r="CU242" i="5"/>
  <c r="CV242" i="5"/>
  <c r="CW242" i="5"/>
  <c r="CX242" i="5"/>
  <c r="CY242" i="5"/>
  <c r="CZ242" i="5"/>
  <c r="DA242" i="5"/>
  <c r="DB242" i="5"/>
  <c r="DC242" i="5"/>
  <c r="DD242" i="5"/>
  <c r="DE242" i="5"/>
  <c r="DF242" i="5"/>
  <c r="DG242" i="5"/>
  <c r="DH242" i="5"/>
  <c r="DI242" i="5"/>
  <c r="DJ242" i="5"/>
  <c r="DK242" i="5"/>
  <c r="DL242" i="5"/>
  <c r="DM242" i="5"/>
  <c r="DN242" i="5"/>
  <c r="DO242" i="5"/>
  <c r="DP242" i="5"/>
  <c r="DQ242" i="5"/>
  <c r="DR242" i="5"/>
  <c r="DS242" i="5"/>
  <c r="DT242" i="5"/>
  <c r="DU242" i="5"/>
  <c r="DV242" i="5"/>
  <c r="DW242" i="5"/>
  <c r="DX242" i="5"/>
  <c r="DY242" i="5"/>
  <c r="DZ242" i="5"/>
  <c r="EA242" i="5"/>
  <c r="EB242" i="5"/>
  <c r="EC242" i="5"/>
  <c r="ED242" i="5"/>
  <c r="EE242" i="5"/>
  <c r="EF242" i="5"/>
  <c r="EG242" i="5"/>
  <c r="EH242" i="5"/>
  <c r="EI242" i="5"/>
  <c r="EJ242" i="5"/>
  <c r="EK242" i="5"/>
  <c r="EL242" i="5"/>
  <c r="EM242" i="5"/>
  <c r="EN242" i="5"/>
  <c r="EO242" i="5"/>
  <c r="EP242" i="5"/>
  <c r="EQ242" i="5"/>
  <c r="ER242" i="5"/>
  <c r="ES242" i="5"/>
  <c r="ET242" i="5"/>
  <c r="EU242" i="5"/>
  <c r="EV242" i="5"/>
  <c r="EW242" i="5"/>
  <c r="EX242" i="5"/>
  <c r="EY242" i="5"/>
  <c r="EZ242" i="5"/>
  <c r="FA242" i="5"/>
  <c r="FB242" i="5"/>
  <c r="FC242" i="5"/>
  <c r="FD242" i="5"/>
  <c r="FE242" i="5"/>
  <c r="FF242" i="5"/>
  <c r="FG242" i="5"/>
  <c r="FH242" i="5"/>
  <c r="FI242" i="5"/>
  <c r="FJ242" i="5"/>
  <c r="FK242" i="5"/>
  <c r="FL242" i="5"/>
  <c r="FM242" i="5"/>
  <c r="FN242" i="5"/>
  <c r="FO242" i="5"/>
  <c r="FP242" i="5"/>
  <c r="FQ242" i="5"/>
  <c r="FR242" i="5"/>
  <c r="FS242" i="5"/>
  <c r="FT242" i="5"/>
  <c r="FU242" i="5"/>
  <c r="FV242" i="5"/>
  <c r="FW242" i="5"/>
  <c r="FX242" i="5"/>
  <c r="FY242" i="5"/>
  <c r="FZ242" i="5"/>
  <c r="GA242" i="5"/>
  <c r="GB242" i="5"/>
  <c r="GC242" i="5"/>
  <c r="GD242" i="5"/>
  <c r="GE242" i="5"/>
  <c r="GF242" i="5"/>
  <c r="GG242" i="5"/>
  <c r="GH242" i="5"/>
  <c r="GI242" i="5"/>
  <c r="GJ242" i="5"/>
  <c r="GK242" i="5"/>
  <c r="GL242" i="5"/>
  <c r="GM242" i="5"/>
  <c r="GN242" i="5"/>
  <c r="GO242" i="5"/>
  <c r="GP242" i="5"/>
  <c r="GQ242" i="5"/>
  <c r="GR242" i="5"/>
  <c r="GS242" i="5"/>
  <c r="GT242" i="5"/>
  <c r="GU242" i="5"/>
  <c r="GV242" i="5"/>
  <c r="GW242" i="5"/>
  <c r="GX242" i="5"/>
  <c r="GY242" i="5"/>
  <c r="GZ242" i="5"/>
  <c r="HA242" i="5"/>
  <c r="HB242" i="5"/>
  <c r="HC242" i="5"/>
  <c r="HD242" i="5"/>
  <c r="HE242" i="5"/>
  <c r="HF242" i="5"/>
  <c r="HG242" i="5"/>
  <c r="HH242" i="5"/>
  <c r="HI242" i="5"/>
  <c r="HJ242" i="5"/>
  <c r="HK242" i="5"/>
  <c r="HL242" i="5"/>
  <c r="HM242" i="5"/>
  <c r="HN242" i="5"/>
  <c r="HO242" i="5"/>
  <c r="HP242" i="5"/>
  <c r="HQ242" i="5"/>
  <c r="HR242" i="5"/>
  <c r="HS242" i="5"/>
  <c r="HT242" i="5"/>
  <c r="HU242" i="5"/>
  <c r="HV242" i="5"/>
  <c r="HW242" i="5"/>
  <c r="HX242" i="5"/>
  <c r="HY242" i="5"/>
  <c r="HZ242" i="5"/>
  <c r="IA242" i="5"/>
  <c r="IB242" i="5"/>
  <c r="IC242" i="5"/>
  <c r="ID242" i="5"/>
  <c r="IE242" i="5"/>
  <c r="IF242" i="5"/>
  <c r="IG242" i="5"/>
  <c r="IH242" i="5"/>
  <c r="II242" i="5"/>
  <c r="IJ242" i="5"/>
  <c r="IK242" i="5"/>
  <c r="IL242" i="5"/>
  <c r="IM242" i="5"/>
  <c r="IN242" i="5"/>
  <c r="IO242" i="5"/>
  <c r="IP242" i="5"/>
  <c r="IQ242" i="5"/>
  <c r="IR242" i="5"/>
  <c r="IS242" i="5"/>
  <c r="IT242" i="5"/>
  <c r="IU242" i="5"/>
  <c r="IV242" i="5"/>
  <c r="IW242" i="5"/>
  <c r="IX242" i="5"/>
  <c r="IY242" i="5"/>
  <c r="IZ242" i="5"/>
  <c r="JA242" i="5"/>
  <c r="JB242" i="5"/>
  <c r="JC242" i="5"/>
  <c r="JD242" i="5"/>
  <c r="JE242" i="5"/>
  <c r="JF242" i="5"/>
  <c r="JG242" i="5"/>
  <c r="JH242" i="5"/>
  <c r="JI242" i="5"/>
  <c r="JJ242" i="5"/>
  <c r="JK242" i="5"/>
  <c r="JL242" i="5"/>
  <c r="JM242" i="5"/>
  <c r="JN242" i="5"/>
  <c r="JO242" i="5"/>
  <c r="JP242" i="5"/>
  <c r="JQ242" i="5"/>
  <c r="JR242" i="5"/>
  <c r="JS242" i="5"/>
  <c r="JT242" i="5"/>
  <c r="JU242" i="5"/>
  <c r="JV242" i="5"/>
  <c r="JW242" i="5"/>
  <c r="JX242" i="5"/>
  <c r="JY242" i="5"/>
  <c r="JZ242" i="5"/>
  <c r="KA242" i="5"/>
  <c r="KB242" i="5"/>
  <c r="KC242" i="5"/>
  <c r="KD242" i="5"/>
  <c r="KE242" i="5"/>
  <c r="KF242" i="5"/>
  <c r="KG242" i="5"/>
  <c r="KH242" i="5"/>
  <c r="KI242" i="5"/>
  <c r="KJ242" i="5"/>
  <c r="KK242" i="5"/>
  <c r="KL242" i="5"/>
  <c r="KM242" i="5"/>
  <c r="KN242" i="5"/>
  <c r="KO242" i="5"/>
  <c r="KP242" i="5"/>
  <c r="KQ242" i="5"/>
  <c r="KR242" i="5"/>
  <c r="D243" i="5"/>
  <c r="E244" i="5"/>
  <c r="G244" i="5"/>
  <c r="I244" i="5"/>
  <c r="D245" i="5"/>
  <c r="C246" i="5"/>
  <c r="D246" i="5"/>
  <c r="H246" i="5"/>
  <c r="I246" i="5"/>
  <c r="J246" i="5"/>
  <c r="K246" i="5"/>
  <c r="L246" i="5"/>
  <c r="M246" i="5"/>
  <c r="N246" i="5"/>
  <c r="O246" i="5"/>
  <c r="P246" i="5"/>
  <c r="Q246" i="5"/>
  <c r="R246" i="5"/>
  <c r="S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AG246" i="5"/>
  <c r="AH246" i="5"/>
  <c r="AI246" i="5"/>
  <c r="AJ246" i="5"/>
  <c r="AK246" i="5"/>
  <c r="AL246" i="5"/>
  <c r="AM246" i="5"/>
  <c r="AN246" i="5"/>
  <c r="C247" i="5"/>
  <c r="D247" i="5"/>
  <c r="H247" i="5"/>
  <c r="I247" i="5"/>
  <c r="J247" i="5"/>
  <c r="K247" i="5"/>
  <c r="L247" i="5"/>
  <c r="M247" i="5"/>
  <c r="N247" i="5"/>
  <c r="O247" i="5"/>
  <c r="P247" i="5"/>
  <c r="Q247" i="5"/>
  <c r="R247" i="5"/>
  <c r="S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AG247" i="5"/>
  <c r="AH247" i="5"/>
  <c r="AI247" i="5"/>
  <c r="AJ247" i="5"/>
  <c r="AK247" i="5"/>
  <c r="AL247" i="5"/>
  <c r="AM247" i="5"/>
  <c r="AN247" i="5"/>
  <c r="AO247" i="5"/>
  <c r="AP247" i="5"/>
  <c r="AQ247" i="5"/>
  <c r="AR247" i="5"/>
  <c r="AS247" i="5"/>
  <c r="AT247" i="5"/>
  <c r="AU247" i="5"/>
  <c r="AV247" i="5"/>
  <c r="AW247" i="5"/>
  <c r="AX247" i="5"/>
  <c r="AY247" i="5"/>
  <c r="AZ247" i="5"/>
  <c r="C248" i="5"/>
  <c r="D248" i="5"/>
  <c r="H248" i="5"/>
  <c r="I248" i="5"/>
  <c r="J248" i="5"/>
  <c r="K248" i="5"/>
  <c r="L248" i="5"/>
  <c r="M248" i="5"/>
  <c r="N248" i="5"/>
  <c r="O248" i="5"/>
  <c r="P248" i="5"/>
  <c r="Q248" i="5"/>
  <c r="R248" i="5"/>
  <c r="S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AJ248" i="5"/>
  <c r="AK248" i="5"/>
  <c r="AL248" i="5"/>
  <c r="AM248" i="5"/>
  <c r="AN248" i="5"/>
  <c r="AO248" i="5"/>
  <c r="AP248" i="5"/>
  <c r="AQ248" i="5"/>
  <c r="AR248" i="5"/>
  <c r="AS248" i="5"/>
  <c r="AT248" i="5"/>
  <c r="AU248" i="5"/>
  <c r="AV248" i="5"/>
  <c r="AW248" i="5"/>
  <c r="AX248" i="5"/>
  <c r="AY248" i="5"/>
  <c r="AZ248" i="5"/>
  <c r="BA248" i="5"/>
  <c r="BB248" i="5"/>
  <c r="BC248" i="5"/>
  <c r="BD248" i="5"/>
  <c r="BE248" i="5"/>
  <c r="BF248" i="5"/>
  <c r="BG248" i="5"/>
  <c r="BH248" i="5"/>
  <c r="BI248" i="5"/>
  <c r="BJ248" i="5"/>
  <c r="BK248" i="5"/>
  <c r="BL248" i="5"/>
  <c r="C249" i="5"/>
  <c r="D249" i="5"/>
  <c r="H249" i="5"/>
  <c r="I249" i="5"/>
  <c r="J249" i="5"/>
  <c r="K249" i="5"/>
  <c r="L249" i="5"/>
  <c r="M249" i="5"/>
  <c r="N249" i="5"/>
  <c r="O249" i="5"/>
  <c r="P249" i="5"/>
  <c r="Q249" i="5"/>
  <c r="R249" i="5"/>
  <c r="S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AG249" i="5"/>
  <c r="AH249" i="5"/>
  <c r="AI249" i="5"/>
  <c r="AJ249" i="5"/>
  <c r="AK249" i="5"/>
  <c r="AL249" i="5"/>
  <c r="AM249" i="5"/>
  <c r="AN249" i="5"/>
  <c r="AO249" i="5"/>
  <c r="AP249" i="5"/>
  <c r="AQ249" i="5"/>
  <c r="AR249" i="5"/>
  <c r="AS249" i="5"/>
  <c r="AT249" i="5"/>
  <c r="AU249" i="5"/>
  <c r="AV249" i="5"/>
  <c r="AW249" i="5"/>
  <c r="AX249" i="5"/>
  <c r="AY249" i="5"/>
  <c r="AZ249" i="5"/>
  <c r="BA249" i="5"/>
  <c r="BB249" i="5"/>
  <c r="BC249" i="5"/>
  <c r="BD249" i="5"/>
  <c r="BE249" i="5"/>
  <c r="BF249" i="5"/>
  <c r="BG249" i="5"/>
  <c r="BH249" i="5"/>
  <c r="BI249" i="5"/>
  <c r="BJ249" i="5"/>
  <c r="BK249" i="5"/>
  <c r="BL249" i="5"/>
  <c r="BM249" i="5"/>
  <c r="BN249" i="5"/>
  <c r="BO249" i="5"/>
  <c r="BP249" i="5"/>
  <c r="BQ249" i="5"/>
  <c r="BR249" i="5"/>
  <c r="BS249" i="5"/>
  <c r="BT249" i="5"/>
  <c r="BU249" i="5"/>
  <c r="BV249" i="5"/>
  <c r="BW249" i="5"/>
  <c r="BX249" i="5"/>
  <c r="C250" i="5"/>
  <c r="D250" i="5"/>
  <c r="H250" i="5"/>
  <c r="I250" i="5"/>
  <c r="J250" i="5"/>
  <c r="K250" i="5"/>
  <c r="L250" i="5"/>
  <c r="M250" i="5"/>
  <c r="N250" i="5"/>
  <c r="O250" i="5"/>
  <c r="P250" i="5"/>
  <c r="Q250" i="5"/>
  <c r="R250" i="5"/>
  <c r="S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AG250" i="5"/>
  <c r="AH250" i="5"/>
  <c r="AI250" i="5"/>
  <c r="AJ250" i="5"/>
  <c r="AK250" i="5"/>
  <c r="AL250" i="5"/>
  <c r="AM250" i="5"/>
  <c r="AN250" i="5"/>
  <c r="AO250" i="5"/>
  <c r="AP250" i="5"/>
  <c r="AQ250" i="5"/>
  <c r="AR250" i="5"/>
  <c r="AS250" i="5"/>
  <c r="AT250" i="5"/>
  <c r="AU250" i="5"/>
  <c r="AV250" i="5"/>
  <c r="AW250" i="5"/>
  <c r="AX250" i="5"/>
  <c r="AY250" i="5"/>
  <c r="AZ250" i="5"/>
  <c r="BA250" i="5"/>
  <c r="BB250" i="5"/>
  <c r="BC250" i="5"/>
  <c r="BD250" i="5"/>
  <c r="BE250" i="5"/>
  <c r="BF250" i="5"/>
  <c r="BG250" i="5"/>
  <c r="BH250" i="5"/>
  <c r="BI250" i="5"/>
  <c r="BJ250" i="5"/>
  <c r="BK250" i="5"/>
  <c r="BL250" i="5"/>
  <c r="BM250" i="5"/>
  <c r="BN250" i="5"/>
  <c r="BO250" i="5"/>
  <c r="BP250" i="5"/>
  <c r="BQ250" i="5"/>
  <c r="BR250" i="5"/>
  <c r="BS250" i="5"/>
  <c r="BT250" i="5"/>
  <c r="BU250" i="5"/>
  <c r="BV250" i="5"/>
  <c r="BW250" i="5"/>
  <c r="BX250" i="5"/>
  <c r="BY250" i="5"/>
  <c r="BZ250" i="5"/>
  <c r="CA250" i="5"/>
  <c r="CB250" i="5"/>
  <c r="CC250" i="5"/>
  <c r="CD250" i="5"/>
  <c r="CE250" i="5"/>
  <c r="CF250" i="5"/>
  <c r="CG250" i="5"/>
  <c r="CH250" i="5"/>
  <c r="CI250" i="5"/>
  <c r="CJ250" i="5"/>
  <c r="C251" i="5"/>
  <c r="D251" i="5"/>
  <c r="H251" i="5"/>
  <c r="I251" i="5"/>
  <c r="J251" i="5"/>
  <c r="K251" i="5"/>
  <c r="L251" i="5"/>
  <c r="M251" i="5"/>
  <c r="N251" i="5"/>
  <c r="O251" i="5"/>
  <c r="P251" i="5"/>
  <c r="Q251" i="5"/>
  <c r="R251" i="5"/>
  <c r="S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AG251" i="5"/>
  <c r="AH251" i="5"/>
  <c r="AI251" i="5"/>
  <c r="AJ251" i="5"/>
  <c r="AK251" i="5"/>
  <c r="AL251" i="5"/>
  <c r="AM251" i="5"/>
  <c r="AN251" i="5"/>
  <c r="AO251" i="5"/>
  <c r="AP251" i="5"/>
  <c r="AQ251" i="5"/>
  <c r="AR251" i="5"/>
  <c r="AS251" i="5"/>
  <c r="AT251" i="5"/>
  <c r="AU251" i="5"/>
  <c r="AV251" i="5"/>
  <c r="AW251" i="5"/>
  <c r="AX251" i="5"/>
  <c r="AY251" i="5"/>
  <c r="AZ251" i="5"/>
  <c r="BA251" i="5"/>
  <c r="BB251" i="5"/>
  <c r="BC251" i="5"/>
  <c r="BD251" i="5"/>
  <c r="BE251" i="5"/>
  <c r="BF251" i="5"/>
  <c r="BG251" i="5"/>
  <c r="BH251" i="5"/>
  <c r="BI251" i="5"/>
  <c r="BJ251" i="5"/>
  <c r="BK251" i="5"/>
  <c r="BL251" i="5"/>
  <c r="BM251" i="5"/>
  <c r="BN251" i="5"/>
  <c r="BO251" i="5"/>
  <c r="BP251" i="5"/>
  <c r="BQ251" i="5"/>
  <c r="BR251" i="5"/>
  <c r="BS251" i="5"/>
  <c r="BT251" i="5"/>
  <c r="BU251" i="5"/>
  <c r="BV251" i="5"/>
  <c r="BW251" i="5"/>
  <c r="BX251" i="5"/>
  <c r="BY251" i="5"/>
  <c r="BZ251" i="5"/>
  <c r="CA251" i="5"/>
  <c r="CB251" i="5"/>
  <c r="CC251" i="5"/>
  <c r="CD251" i="5"/>
  <c r="CE251" i="5"/>
  <c r="CF251" i="5"/>
  <c r="CG251" i="5"/>
  <c r="CH251" i="5"/>
  <c r="CI251" i="5"/>
  <c r="CJ251" i="5"/>
  <c r="CK251" i="5"/>
  <c r="CL251" i="5"/>
  <c r="CM251" i="5"/>
  <c r="CN251" i="5"/>
  <c r="CO251" i="5"/>
  <c r="CP251" i="5"/>
  <c r="CQ251" i="5"/>
  <c r="CR251" i="5"/>
  <c r="CS251" i="5"/>
  <c r="CT251" i="5"/>
  <c r="CU251" i="5"/>
  <c r="CV251" i="5"/>
  <c r="C252" i="5"/>
  <c r="D252" i="5"/>
  <c r="H252" i="5"/>
  <c r="I252" i="5"/>
  <c r="J252" i="5"/>
  <c r="K252" i="5"/>
  <c r="L252" i="5"/>
  <c r="M252" i="5"/>
  <c r="N252" i="5"/>
  <c r="O252" i="5"/>
  <c r="P252" i="5"/>
  <c r="Q252" i="5"/>
  <c r="R252" i="5"/>
  <c r="S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AG252" i="5"/>
  <c r="AH252" i="5"/>
  <c r="AI252" i="5"/>
  <c r="AJ252" i="5"/>
  <c r="AK252" i="5"/>
  <c r="AL252" i="5"/>
  <c r="AM252" i="5"/>
  <c r="AN252" i="5"/>
  <c r="AO252" i="5"/>
  <c r="AP252" i="5"/>
  <c r="AQ252" i="5"/>
  <c r="AR252" i="5"/>
  <c r="AS252" i="5"/>
  <c r="AT252" i="5"/>
  <c r="AU252" i="5"/>
  <c r="AV252" i="5"/>
  <c r="AW252" i="5"/>
  <c r="AX252" i="5"/>
  <c r="AY252" i="5"/>
  <c r="AZ252" i="5"/>
  <c r="BA252" i="5"/>
  <c r="BB252" i="5"/>
  <c r="BC252" i="5"/>
  <c r="BD252" i="5"/>
  <c r="BE252" i="5"/>
  <c r="BF252" i="5"/>
  <c r="BG252" i="5"/>
  <c r="BH252" i="5"/>
  <c r="BI252" i="5"/>
  <c r="BJ252" i="5"/>
  <c r="BK252" i="5"/>
  <c r="BL252" i="5"/>
  <c r="BM252" i="5"/>
  <c r="BN252" i="5"/>
  <c r="BO252" i="5"/>
  <c r="BP252" i="5"/>
  <c r="BQ252" i="5"/>
  <c r="BR252" i="5"/>
  <c r="BS252" i="5"/>
  <c r="BT252" i="5"/>
  <c r="BU252" i="5"/>
  <c r="BV252" i="5"/>
  <c r="BW252" i="5"/>
  <c r="BX252" i="5"/>
  <c r="BY252" i="5"/>
  <c r="BZ252" i="5"/>
  <c r="CA252" i="5"/>
  <c r="CB252" i="5"/>
  <c r="CC252" i="5"/>
  <c r="CD252" i="5"/>
  <c r="CE252" i="5"/>
  <c r="CF252" i="5"/>
  <c r="CG252" i="5"/>
  <c r="CH252" i="5"/>
  <c r="CI252" i="5"/>
  <c r="CJ252" i="5"/>
  <c r="CK252" i="5"/>
  <c r="CL252" i="5"/>
  <c r="CM252" i="5"/>
  <c r="CN252" i="5"/>
  <c r="CO252" i="5"/>
  <c r="CP252" i="5"/>
  <c r="CQ252" i="5"/>
  <c r="CR252" i="5"/>
  <c r="CS252" i="5"/>
  <c r="CT252" i="5"/>
  <c r="CU252" i="5"/>
  <c r="CV252" i="5"/>
  <c r="CW252" i="5"/>
  <c r="CX252" i="5"/>
  <c r="CY252" i="5"/>
  <c r="CZ252" i="5"/>
  <c r="DA252" i="5"/>
  <c r="DB252" i="5"/>
  <c r="DC252" i="5"/>
  <c r="DD252" i="5"/>
  <c r="DE252" i="5"/>
  <c r="DF252" i="5"/>
  <c r="DG252" i="5"/>
  <c r="DH252" i="5"/>
  <c r="DI252" i="5"/>
  <c r="C253" i="5"/>
  <c r="D253" i="5"/>
  <c r="H253" i="5"/>
  <c r="I253" i="5"/>
  <c r="J253" i="5"/>
  <c r="K253" i="5"/>
  <c r="L253" i="5"/>
  <c r="M253" i="5"/>
  <c r="N253" i="5"/>
  <c r="O253" i="5"/>
  <c r="P253" i="5"/>
  <c r="Q253" i="5"/>
  <c r="R253" i="5"/>
  <c r="S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AG253" i="5"/>
  <c r="AH253" i="5"/>
  <c r="AI253" i="5"/>
  <c r="AJ253" i="5"/>
  <c r="AK253" i="5"/>
  <c r="AL253" i="5"/>
  <c r="AM253" i="5"/>
  <c r="AN253" i="5"/>
  <c r="AO253" i="5"/>
  <c r="AP253" i="5"/>
  <c r="AQ253" i="5"/>
  <c r="AR253" i="5"/>
  <c r="AS253" i="5"/>
  <c r="AT253" i="5"/>
  <c r="AU253" i="5"/>
  <c r="AV253" i="5"/>
  <c r="AW253" i="5"/>
  <c r="AX253" i="5"/>
  <c r="AY253" i="5"/>
  <c r="AZ253" i="5"/>
  <c r="BA253" i="5"/>
  <c r="BB253" i="5"/>
  <c r="BC253" i="5"/>
  <c r="BD253" i="5"/>
  <c r="BE253" i="5"/>
  <c r="BF253" i="5"/>
  <c r="BG253" i="5"/>
  <c r="BH253" i="5"/>
  <c r="BI253" i="5"/>
  <c r="BJ253" i="5"/>
  <c r="BK253" i="5"/>
  <c r="BL253" i="5"/>
  <c r="BM253" i="5"/>
  <c r="BN253" i="5"/>
  <c r="BO253" i="5"/>
  <c r="BP253" i="5"/>
  <c r="BQ253" i="5"/>
  <c r="BR253" i="5"/>
  <c r="BS253" i="5"/>
  <c r="BT253" i="5"/>
  <c r="BU253" i="5"/>
  <c r="BV253" i="5"/>
  <c r="BW253" i="5"/>
  <c r="BX253" i="5"/>
  <c r="BY253" i="5"/>
  <c r="BZ253" i="5"/>
  <c r="CA253" i="5"/>
  <c r="CB253" i="5"/>
  <c r="CC253" i="5"/>
  <c r="CD253" i="5"/>
  <c r="CE253" i="5"/>
  <c r="CF253" i="5"/>
  <c r="CG253" i="5"/>
  <c r="CH253" i="5"/>
  <c r="CI253" i="5"/>
  <c r="CJ253" i="5"/>
  <c r="CK253" i="5"/>
  <c r="CL253" i="5"/>
  <c r="CM253" i="5"/>
  <c r="CN253" i="5"/>
  <c r="CO253" i="5"/>
  <c r="CP253" i="5"/>
  <c r="CQ253" i="5"/>
  <c r="CR253" i="5"/>
  <c r="CS253" i="5"/>
  <c r="CT253" i="5"/>
  <c r="CU253" i="5"/>
  <c r="CV253" i="5"/>
  <c r="CW253" i="5"/>
  <c r="CX253" i="5"/>
  <c r="CY253" i="5"/>
  <c r="CZ253" i="5"/>
  <c r="DA253" i="5"/>
  <c r="DB253" i="5"/>
  <c r="DC253" i="5"/>
  <c r="DD253" i="5"/>
  <c r="DE253" i="5"/>
  <c r="DF253" i="5"/>
  <c r="DG253" i="5"/>
  <c r="DH253" i="5"/>
  <c r="DI253" i="5"/>
  <c r="DJ253" i="5"/>
  <c r="DK253" i="5"/>
  <c r="DL253" i="5"/>
  <c r="DM253" i="5"/>
  <c r="DN253" i="5"/>
  <c r="DO253" i="5"/>
  <c r="DP253" i="5"/>
  <c r="DQ253" i="5"/>
  <c r="DR253" i="5"/>
  <c r="DS253" i="5"/>
  <c r="DT253" i="5"/>
  <c r="DU253" i="5"/>
  <c r="C254" i="5"/>
  <c r="D254" i="5"/>
  <c r="H254" i="5"/>
  <c r="I254" i="5"/>
  <c r="J254" i="5"/>
  <c r="K254" i="5"/>
  <c r="L254" i="5"/>
  <c r="M254" i="5"/>
  <c r="N254" i="5"/>
  <c r="O254" i="5"/>
  <c r="P254" i="5"/>
  <c r="Q254" i="5"/>
  <c r="R254" i="5"/>
  <c r="S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AG254" i="5"/>
  <c r="AH254" i="5"/>
  <c r="AI254" i="5"/>
  <c r="AJ254" i="5"/>
  <c r="AK254" i="5"/>
  <c r="AL254" i="5"/>
  <c r="AM254" i="5"/>
  <c r="AN254" i="5"/>
  <c r="AO254" i="5"/>
  <c r="AP254" i="5"/>
  <c r="AQ254" i="5"/>
  <c r="AR254" i="5"/>
  <c r="AS254" i="5"/>
  <c r="AT254" i="5"/>
  <c r="AU254" i="5"/>
  <c r="AV254" i="5"/>
  <c r="AW254" i="5"/>
  <c r="AX254" i="5"/>
  <c r="AY254" i="5"/>
  <c r="AZ254" i="5"/>
  <c r="BA254" i="5"/>
  <c r="BB254" i="5"/>
  <c r="BC254" i="5"/>
  <c r="BD254" i="5"/>
  <c r="BE254" i="5"/>
  <c r="BF254" i="5"/>
  <c r="BG254" i="5"/>
  <c r="BH254" i="5"/>
  <c r="BI254" i="5"/>
  <c r="BJ254" i="5"/>
  <c r="BK254" i="5"/>
  <c r="BL254" i="5"/>
  <c r="BM254" i="5"/>
  <c r="BN254" i="5"/>
  <c r="BO254" i="5"/>
  <c r="BP254" i="5"/>
  <c r="BQ254" i="5"/>
  <c r="BR254" i="5"/>
  <c r="BS254" i="5"/>
  <c r="BT254" i="5"/>
  <c r="BU254" i="5"/>
  <c r="BV254" i="5"/>
  <c r="BW254" i="5"/>
  <c r="BX254" i="5"/>
  <c r="BY254" i="5"/>
  <c r="BZ254" i="5"/>
  <c r="CA254" i="5"/>
  <c r="CB254" i="5"/>
  <c r="CC254" i="5"/>
  <c r="CD254" i="5"/>
  <c r="CE254" i="5"/>
  <c r="CF254" i="5"/>
  <c r="CG254" i="5"/>
  <c r="CH254" i="5"/>
  <c r="CI254" i="5"/>
  <c r="CJ254" i="5"/>
  <c r="CK254" i="5"/>
  <c r="CL254" i="5"/>
  <c r="CM254" i="5"/>
  <c r="CN254" i="5"/>
  <c r="CO254" i="5"/>
  <c r="CP254" i="5"/>
  <c r="CQ254" i="5"/>
  <c r="CR254" i="5"/>
  <c r="CS254" i="5"/>
  <c r="CT254" i="5"/>
  <c r="CU254" i="5"/>
  <c r="CV254" i="5"/>
  <c r="CW254" i="5"/>
  <c r="CX254" i="5"/>
  <c r="CY254" i="5"/>
  <c r="CZ254" i="5"/>
  <c r="DA254" i="5"/>
  <c r="DB254" i="5"/>
  <c r="DC254" i="5"/>
  <c r="DD254" i="5"/>
  <c r="DE254" i="5"/>
  <c r="DF254" i="5"/>
  <c r="DG254" i="5"/>
  <c r="DH254" i="5"/>
  <c r="DI254" i="5"/>
  <c r="DJ254" i="5"/>
  <c r="DK254" i="5"/>
  <c r="DL254" i="5"/>
  <c r="DM254" i="5"/>
  <c r="DN254" i="5"/>
  <c r="DO254" i="5"/>
  <c r="DP254" i="5"/>
  <c r="DQ254" i="5"/>
  <c r="DR254" i="5"/>
  <c r="DS254" i="5"/>
  <c r="DT254" i="5"/>
  <c r="DU254" i="5"/>
  <c r="DV254" i="5"/>
  <c r="DW254" i="5"/>
  <c r="DX254" i="5"/>
  <c r="DY254" i="5"/>
  <c r="DZ254" i="5"/>
  <c r="EA254" i="5"/>
  <c r="EB254" i="5"/>
  <c r="EC254" i="5"/>
  <c r="ED254" i="5"/>
  <c r="EE254" i="5"/>
  <c r="EF254" i="5"/>
  <c r="C255" i="5"/>
  <c r="D255" i="5"/>
  <c r="H255" i="5"/>
  <c r="I255" i="5"/>
  <c r="J255" i="5"/>
  <c r="K255" i="5"/>
  <c r="L255" i="5"/>
  <c r="M255" i="5"/>
  <c r="N255" i="5"/>
  <c r="O255" i="5"/>
  <c r="P255" i="5"/>
  <c r="Q255" i="5"/>
  <c r="R255" i="5"/>
  <c r="S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AG255" i="5"/>
  <c r="AH255" i="5"/>
  <c r="AI255" i="5"/>
  <c r="AJ255" i="5"/>
  <c r="AK255" i="5"/>
  <c r="AL255" i="5"/>
  <c r="AM255" i="5"/>
  <c r="AN255" i="5"/>
  <c r="AO255" i="5"/>
  <c r="AP255" i="5"/>
  <c r="AQ255" i="5"/>
  <c r="AR255" i="5"/>
  <c r="AS255" i="5"/>
  <c r="AT255" i="5"/>
  <c r="AU255" i="5"/>
  <c r="AV255" i="5"/>
  <c r="AW255" i="5"/>
  <c r="AX255" i="5"/>
  <c r="AY255" i="5"/>
  <c r="AZ255" i="5"/>
  <c r="BA255" i="5"/>
  <c r="BB255" i="5"/>
  <c r="BC255" i="5"/>
  <c r="BD255" i="5"/>
  <c r="BE255" i="5"/>
  <c r="BF255" i="5"/>
  <c r="BG255" i="5"/>
  <c r="BH255" i="5"/>
  <c r="BI255" i="5"/>
  <c r="BJ255" i="5"/>
  <c r="BK255" i="5"/>
  <c r="BL255" i="5"/>
  <c r="BM255" i="5"/>
  <c r="BN255" i="5"/>
  <c r="BO255" i="5"/>
  <c r="BP255" i="5"/>
  <c r="BQ255" i="5"/>
  <c r="BR255" i="5"/>
  <c r="BS255" i="5"/>
  <c r="BT255" i="5"/>
  <c r="BU255" i="5"/>
  <c r="BV255" i="5"/>
  <c r="BW255" i="5"/>
  <c r="BX255" i="5"/>
  <c r="BY255" i="5"/>
  <c r="BZ255" i="5"/>
  <c r="CA255" i="5"/>
  <c r="CB255" i="5"/>
  <c r="CC255" i="5"/>
  <c r="CD255" i="5"/>
  <c r="CE255" i="5"/>
  <c r="CF255" i="5"/>
  <c r="CG255" i="5"/>
  <c r="CH255" i="5"/>
  <c r="CI255" i="5"/>
  <c r="CJ255" i="5"/>
  <c r="CK255" i="5"/>
  <c r="CL255" i="5"/>
  <c r="CM255" i="5"/>
  <c r="CN255" i="5"/>
  <c r="CO255" i="5"/>
  <c r="CP255" i="5"/>
  <c r="CQ255" i="5"/>
  <c r="CR255" i="5"/>
  <c r="CS255" i="5"/>
  <c r="CT255" i="5"/>
  <c r="CU255" i="5"/>
  <c r="CV255" i="5"/>
  <c r="CW255" i="5"/>
  <c r="CX255" i="5"/>
  <c r="CY255" i="5"/>
  <c r="CZ255" i="5"/>
  <c r="DA255" i="5"/>
  <c r="DB255" i="5"/>
  <c r="DC255" i="5"/>
  <c r="DD255" i="5"/>
  <c r="DE255" i="5"/>
  <c r="DF255" i="5"/>
  <c r="DG255" i="5"/>
  <c r="DH255" i="5"/>
  <c r="DI255" i="5"/>
  <c r="DJ255" i="5"/>
  <c r="DK255" i="5"/>
  <c r="DL255" i="5"/>
  <c r="DM255" i="5"/>
  <c r="DN255" i="5"/>
  <c r="DO255" i="5"/>
  <c r="DP255" i="5"/>
  <c r="DQ255" i="5"/>
  <c r="DR255" i="5"/>
  <c r="DS255" i="5"/>
  <c r="DT255" i="5"/>
  <c r="DU255" i="5"/>
  <c r="DV255" i="5"/>
  <c r="DW255" i="5"/>
  <c r="DX255" i="5"/>
  <c r="DY255" i="5"/>
  <c r="DZ255" i="5"/>
  <c r="EA255" i="5"/>
  <c r="EB255" i="5"/>
  <c r="EC255" i="5"/>
  <c r="ED255" i="5"/>
  <c r="EE255" i="5"/>
  <c r="EF255" i="5"/>
  <c r="EG255" i="5"/>
  <c r="EH255" i="5"/>
  <c r="EI255" i="5"/>
  <c r="EJ255" i="5"/>
  <c r="EK255" i="5"/>
  <c r="EL255" i="5"/>
  <c r="EM255" i="5"/>
  <c r="EN255" i="5"/>
  <c r="EO255" i="5"/>
  <c r="EP255" i="5"/>
  <c r="EQ255" i="5"/>
  <c r="ER255" i="5"/>
  <c r="C256" i="5"/>
  <c r="D256" i="5"/>
  <c r="H256" i="5"/>
  <c r="I256" i="5"/>
  <c r="J256" i="5"/>
  <c r="K256" i="5"/>
  <c r="L256" i="5"/>
  <c r="M256" i="5"/>
  <c r="N256" i="5"/>
  <c r="O256" i="5"/>
  <c r="P256" i="5"/>
  <c r="Q256" i="5"/>
  <c r="R256" i="5"/>
  <c r="S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AG256" i="5"/>
  <c r="AH256" i="5"/>
  <c r="AI256" i="5"/>
  <c r="AJ256" i="5"/>
  <c r="AK256" i="5"/>
  <c r="AL256" i="5"/>
  <c r="AM256" i="5"/>
  <c r="AN256" i="5"/>
  <c r="AO256" i="5"/>
  <c r="AP256" i="5"/>
  <c r="AQ256" i="5"/>
  <c r="AR256" i="5"/>
  <c r="AS256" i="5"/>
  <c r="AT256" i="5"/>
  <c r="AU256" i="5"/>
  <c r="AV256" i="5"/>
  <c r="AW256" i="5"/>
  <c r="AX256" i="5"/>
  <c r="AY256" i="5"/>
  <c r="AZ256" i="5"/>
  <c r="BA256" i="5"/>
  <c r="BB256" i="5"/>
  <c r="BC256" i="5"/>
  <c r="BD256" i="5"/>
  <c r="BE256" i="5"/>
  <c r="BF256" i="5"/>
  <c r="BG256" i="5"/>
  <c r="BH256" i="5"/>
  <c r="BI256" i="5"/>
  <c r="BJ256" i="5"/>
  <c r="BK256" i="5"/>
  <c r="BL256" i="5"/>
  <c r="BM256" i="5"/>
  <c r="BN256" i="5"/>
  <c r="BO256" i="5"/>
  <c r="BP256" i="5"/>
  <c r="BQ256" i="5"/>
  <c r="BR256" i="5"/>
  <c r="BS256" i="5"/>
  <c r="BT256" i="5"/>
  <c r="BU256" i="5"/>
  <c r="BV256" i="5"/>
  <c r="BW256" i="5"/>
  <c r="BX256" i="5"/>
  <c r="BY256" i="5"/>
  <c r="BZ256" i="5"/>
  <c r="CA256" i="5"/>
  <c r="CB256" i="5"/>
  <c r="CC256" i="5"/>
  <c r="CD256" i="5"/>
  <c r="CE256" i="5"/>
  <c r="CF256" i="5"/>
  <c r="CG256" i="5"/>
  <c r="CH256" i="5"/>
  <c r="CI256" i="5"/>
  <c r="CJ256" i="5"/>
  <c r="CK256" i="5"/>
  <c r="CL256" i="5"/>
  <c r="CM256" i="5"/>
  <c r="CN256" i="5"/>
  <c r="CO256" i="5"/>
  <c r="CP256" i="5"/>
  <c r="CQ256" i="5"/>
  <c r="CR256" i="5"/>
  <c r="CS256" i="5"/>
  <c r="CT256" i="5"/>
  <c r="CU256" i="5"/>
  <c r="CV256" i="5"/>
  <c r="CW256" i="5"/>
  <c r="CX256" i="5"/>
  <c r="CY256" i="5"/>
  <c r="CZ256" i="5"/>
  <c r="DA256" i="5"/>
  <c r="DB256" i="5"/>
  <c r="DC256" i="5"/>
  <c r="DD256" i="5"/>
  <c r="DE256" i="5"/>
  <c r="DF256" i="5"/>
  <c r="DG256" i="5"/>
  <c r="DH256" i="5"/>
  <c r="DI256" i="5"/>
  <c r="DJ256" i="5"/>
  <c r="DK256" i="5"/>
  <c r="DL256" i="5"/>
  <c r="DM256" i="5"/>
  <c r="DN256" i="5"/>
  <c r="DO256" i="5"/>
  <c r="DP256" i="5"/>
  <c r="DQ256" i="5"/>
  <c r="DR256" i="5"/>
  <c r="DS256" i="5"/>
  <c r="DT256" i="5"/>
  <c r="DU256" i="5"/>
  <c r="DV256" i="5"/>
  <c r="DW256" i="5"/>
  <c r="DX256" i="5"/>
  <c r="DY256" i="5"/>
  <c r="DZ256" i="5"/>
  <c r="EA256" i="5"/>
  <c r="EB256" i="5"/>
  <c r="EC256" i="5"/>
  <c r="ED256" i="5"/>
  <c r="EE256" i="5"/>
  <c r="EF256" i="5"/>
  <c r="EG256" i="5"/>
  <c r="EH256" i="5"/>
  <c r="EI256" i="5"/>
  <c r="EJ256" i="5"/>
  <c r="EK256" i="5"/>
  <c r="EL256" i="5"/>
  <c r="EM256" i="5"/>
  <c r="EN256" i="5"/>
  <c r="EO256" i="5"/>
  <c r="EP256" i="5"/>
  <c r="EQ256" i="5"/>
  <c r="ER256" i="5"/>
  <c r="ES256" i="5"/>
  <c r="ET256" i="5"/>
  <c r="EU256" i="5"/>
  <c r="EV256" i="5"/>
  <c r="EW256" i="5"/>
  <c r="EX256" i="5"/>
  <c r="EY256" i="5"/>
  <c r="EZ256" i="5"/>
  <c r="FA256" i="5"/>
  <c r="FB256" i="5"/>
  <c r="FC256" i="5"/>
  <c r="FD256" i="5"/>
  <c r="C257" i="5"/>
  <c r="D257" i="5"/>
  <c r="H257" i="5"/>
  <c r="I257" i="5"/>
  <c r="J257" i="5"/>
  <c r="K257" i="5"/>
  <c r="L257" i="5"/>
  <c r="M257" i="5"/>
  <c r="N257" i="5"/>
  <c r="O257" i="5"/>
  <c r="P257" i="5"/>
  <c r="Q257" i="5"/>
  <c r="R257" i="5"/>
  <c r="S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AG257" i="5"/>
  <c r="AH257" i="5"/>
  <c r="AI257" i="5"/>
  <c r="AJ257" i="5"/>
  <c r="AK257" i="5"/>
  <c r="AL257" i="5"/>
  <c r="AM257" i="5"/>
  <c r="AN257" i="5"/>
  <c r="AO257" i="5"/>
  <c r="AP257" i="5"/>
  <c r="AQ257" i="5"/>
  <c r="AR257" i="5"/>
  <c r="AS257" i="5"/>
  <c r="AT257" i="5"/>
  <c r="AU257" i="5"/>
  <c r="AV257" i="5"/>
  <c r="AW257" i="5"/>
  <c r="AX257" i="5"/>
  <c r="AY257" i="5"/>
  <c r="AZ257" i="5"/>
  <c r="BA257" i="5"/>
  <c r="BB257" i="5"/>
  <c r="BC257" i="5"/>
  <c r="BD257" i="5"/>
  <c r="BE257" i="5"/>
  <c r="BF257" i="5"/>
  <c r="BG257" i="5"/>
  <c r="BH257" i="5"/>
  <c r="BI257" i="5"/>
  <c r="BJ257" i="5"/>
  <c r="BK257" i="5"/>
  <c r="BL257" i="5"/>
  <c r="BM257" i="5"/>
  <c r="BN257" i="5"/>
  <c r="BO257" i="5"/>
  <c r="BP257" i="5"/>
  <c r="BQ257" i="5"/>
  <c r="BR257" i="5"/>
  <c r="BS257" i="5"/>
  <c r="BT257" i="5"/>
  <c r="BU257" i="5"/>
  <c r="BV257" i="5"/>
  <c r="BW257" i="5"/>
  <c r="BX257" i="5"/>
  <c r="BY257" i="5"/>
  <c r="BZ257" i="5"/>
  <c r="CA257" i="5"/>
  <c r="CB257" i="5"/>
  <c r="CC257" i="5"/>
  <c r="CD257" i="5"/>
  <c r="CE257" i="5"/>
  <c r="CF257" i="5"/>
  <c r="CG257" i="5"/>
  <c r="CH257" i="5"/>
  <c r="CI257" i="5"/>
  <c r="CJ257" i="5"/>
  <c r="CK257" i="5"/>
  <c r="CL257" i="5"/>
  <c r="CM257" i="5"/>
  <c r="CN257" i="5"/>
  <c r="CO257" i="5"/>
  <c r="CP257" i="5"/>
  <c r="CQ257" i="5"/>
  <c r="CR257" i="5"/>
  <c r="CS257" i="5"/>
  <c r="CT257" i="5"/>
  <c r="CU257" i="5"/>
  <c r="CV257" i="5"/>
  <c r="CW257" i="5"/>
  <c r="CX257" i="5"/>
  <c r="CY257" i="5"/>
  <c r="CZ257" i="5"/>
  <c r="DA257" i="5"/>
  <c r="DB257" i="5"/>
  <c r="DC257" i="5"/>
  <c r="DD257" i="5"/>
  <c r="DE257" i="5"/>
  <c r="DF257" i="5"/>
  <c r="DG257" i="5"/>
  <c r="DH257" i="5"/>
  <c r="DI257" i="5"/>
  <c r="DJ257" i="5"/>
  <c r="DK257" i="5"/>
  <c r="DL257" i="5"/>
  <c r="DM257" i="5"/>
  <c r="DN257" i="5"/>
  <c r="DO257" i="5"/>
  <c r="DP257" i="5"/>
  <c r="DQ257" i="5"/>
  <c r="DR257" i="5"/>
  <c r="DS257" i="5"/>
  <c r="DT257" i="5"/>
  <c r="DU257" i="5"/>
  <c r="DV257" i="5"/>
  <c r="DW257" i="5"/>
  <c r="DX257" i="5"/>
  <c r="DY257" i="5"/>
  <c r="DZ257" i="5"/>
  <c r="EA257" i="5"/>
  <c r="EB257" i="5"/>
  <c r="EC257" i="5"/>
  <c r="ED257" i="5"/>
  <c r="EE257" i="5"/>
  <c r="EF257" i="5"/>
  <c r="EG257" i="5"/>
  <c r="EH257" i="5"/>
  <c r="EI257" i="5"/>
  <c r="EJ257" i="5"/>
  <c r="EK257" i="5"/>
  <c r="EL257" i="5"/>
  <c r="EM257" i="5"/>
  <c r="EN257" i="5"/>
  <c r="EO257" i="5"/>
  <c r="EP257" i="5"/>
  <c r="EQ257" i="5"/>
  <c r="ER257" i="5"/>
  <c r="ES257" i="5"/>
  <c r="ET257" i="5"/>
  <c r="EU257" i="5"/>
  <c r="EV257" i="5"/>
  <c r="EW257" i="5"/>
  <c r="EX257" i="5"/>
  <c r="EY257" i="5"/>
  <c r="EZ257" i="5"/>
  <c r="FA257" i="5"/>
  <c r="FB257" i="5"/>
  <c r="FC257" i="5"/>
  <c r="FD257" i="5"/>
  <c r="FE257" i="5"/>
  <c r="FF257" i="5"/>
  <c r="FG257" i="5"/>
  <c r="FH257" i="5"/>
  <c r="FI257" i="5"/>
  <c r="FJ257" i="5"/>
  <c r="FK257" i="5"/>
  <c r="FL257" i="5"/>
  <c r="FM257" i="5"/>
  <c r="FN257" i="5"/>
  <c r="FO257" i="5"/>
  <c r="FP257" i="5"/>
  <c r="C258" i="5"/>
  <c r="D258" i="5"/>
  <c r="H258" i="5"/>
  <c r="I258" i="5"/>
  <c r="J258" i="5"/>
  <c r="K258" i="5"/>
  <c r="L258" i="5"/>
  <c r="M258" i="5"/>
  <c r="N258" i="5"/>
  <c r="O258" i="5"/>
  <c r="P258" i="5"/>
  <c r="Q258" i="5"/>
  <c r="R258" i="5"/>
  <c r="S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AG258" i="5"/>
  <c r="AH258" i="5"/>
  <c r="AI258" i="5"/>
  <c r="AJ258" i="5"/>
  <c r="AK258" i="5"/>
  <c r="AL258" i="5"/>
  <c r="AM258" i="5"/>
  <c r="AN258" i="5"/>
  <c r="AO258" i="5"/>
  <c r="AP258" i="5"/>
  <c r="AQ258" i="5"/>
  <c r="AR258" i="5"/>
  <c r="AS258" i="5"/>
  <c r="AT258" i="5"/>
  <c r="AU258" i="5"/>
  <c r="AV258" i="5"/>
  <c r="AW258" i="5"/>
  <c r="AX258" i="5"/>
  <c r="AY258" i="5"/>
  <c r="AZ258" i="5"/>
  <c r="BA258" i="5"/>
  <c r="BB258" i="5"/>
  <c r="BC258" i="5"/>
  <c r="BD258" i="5"/>
  <c r="BE258" i="5"/>
  <c r="BF258" i="5"/>
  <c r="BG258" i="5"/>
  <c r="BH258" i="5"/>
  <c r="BI258" i="5"/>
  <c r="BJ258" i="5"/>
  <c r="BK258" i="5"/>
  <c r="BL258" i="5"/>
  <c r="BM258" i="5"/>
  <c r="BN258" i="5"/>
  <c r="BO258" i="5"/>
  <c r="BP258" i="5"/>
  <c r="BQ258" i="5"/>
  <c r="BR258" i="5"/>
  <c r="BS258" i="5"/>
  <c r="BT258" i="5"/>
  <c r="BU258" i="5"/>
  <c r="BV258" i="5"/>
  <c r="BW258" i="5"/>
  <c r="BX258" i="5"/>
  <c r="BY258" i="5"/>
  <c r="BZ258" i="5"/>
  <c r="CA258" i="5"/>
  <c r="CB258" i="5"/>
  <c r="CC258" i="5"/>
  <c r="CD258" i="5"/>
  <c r="CE258" i="5"/>
  <c r="CF258" i="5"/>
  <c r="CG258" i="5"/>
  <c r="CH258" i="5"/>
  <c r="CI258" i="5"/>
  <c r="CJ258" i="5"/>
  <c r="CK258" i="5"/>
  <c r="CL258" i="5"/>
  <c r="CM258" i="5"/>
  <c r="CN258" i="5"/>
  <c r="CO258" i="5"/>
  <c r="CP258" i="5"/>
  <c r="CQ258" i="5"/>
  <c r="CR258" i="5"/>
  <c r="CS258" i="5"/>
  <c r="CT258" i="5"/>
  <c r="CU258" i="5"/>
  <c r="CV258" i="5"/>
  <c r="CW258" i="5"/>
  <c r="CX258" i="5"/>
  <c r="CY258" i="5"/>
  <c r="CZ258" i="5"/>
  <c r="DA258" i="5"/>
  <c r="DB258" i="5"/>
  <c r="DC258" i="5"/>
  <c r="DD258" i="5"/>
  <c r="DE258" i="5"/>
  <c r="DF258" i="5"/>
  <c r="DG258" i="5"/>
  <c r="DH258" i="5"/>
  <c r="DI258" i="5"/>
  <c r="DJ258" i="5"/>
  <c r="DK258" i="5"/>
  <c r="DL258" i="5"/>
  <c r="DM258" i="5"/>
  <c r="DN258" i="5"/>
  <c r="DO258" i="5"/>
  <c r="DP258" i="5"/>
  <c r="DQ258" i="5"/>
  <c r="DR258" i="5"/>
  <c r="DS258" i="5"/>
  <c r="DT258" i="5"/>
  <c r="DU258" i="5"/>
  <c r="DV258" i="5"/>
  <c r="DW258" i="5"/>
  <c r="DX258" i="5"/>
  <c r="DY258" i="5"/>
  <c r="DZ258" i="5"/>
  <c r="EA258" i="5"/>
  <c r="EB258" i="5"/>
  <c r="EC258" i="5"/>
  <c r="ED258" i="5"/>
  <c r="EE258" i="5"/>
  <c r="EF258" i="5"/>
  <c r="EG258" i="5"/>
  <c r="EH258" i="5"/>
  <c r="EI258" i="5"/>
  <c r="EJ258" i="5"/>
  <c r="EK258" i="5"/>
  <c r="EL258" i="5"/>
  <c r="EM258" i="5"/>
  <c r="EN258" i="5"/>
  <c r="EO258" i="5"/>
  <c r="EP258" i="5"/>
  <c r="EQ258" i="5"/>
  <c r="ER258" i="5"/>
  <c r="ES258" i="5"/>
  <c r="ET258" i="5"/>
  <c r="EU258" i="5"/>
  <c r="EV258" i="5"/>
  <c r="EW258" i="5"/>
  <c r="EX258" i="5"/>
  <c r="EY258" i="5"/>
  <c r="EZ258" i="5"/>
  <c r="FA258" i="5"/>
  <c r="FB258" i="5"/>
  <c r="FC258" i="5"/>
  <c r="FD258" i="5"/>
  <c r="FE258" i="5"/>
  <c r="FF258" i="5"/>
  <c r="FG258" i="5"/>
  <c r="FH258" i="5"/>
  <c r="FI258" i="5"/>
  <c r="FJ258" i="5"/>
  <c r="FK258" i="5"/>
  <c r="FL258" i="5"/>
  <c r="FM258" i="5"/>
  <c r="FN258" i="5"/>
  <c r="FO258" i="5"/>
  <c r="FP258" i="5"/>
  <c r="FQ258" i="5"/>
  <c r="FR258" i="5"/>
  <c r="FS258" i="5"/>
  <c r="FT258" i="5"/>
  <c r="FU258" i="5"/>
  <c r="FV258" i="5"/>
  <c r="FW258" i="5"/>
  <c r="FX258" i="5"/>
  <c r="FY258" i="5"/>
  <c r="FZ258" i="5"/>
  <c r="GA258" i="5"/>
  <c r="GB258" i="5"/>
  <c r="D259" i="5"/>
  <c r="H259" i="5"/>
  <c r="I259" i="5"/>
  <c r="J259" i="5"/>
  <c r="K259" i="5"/>
  <c r="L259" i="5"/>
  <c r="M259" i="5"/>
  <c r="N259" i="5"/>
  <c r="O259" i="5"/>
  <c r="P259" i="5"/>
  <c r="Q259" i="5"/>
  <c r="R259" i="5"/>
  <c r="S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AG259" i="5"/>
  <c r="AH259" i="5"/>
  <c r="AI259" i="5"/>
  <c r="AJ259" i="5"/>
  <c r="AK259" i="5"/>
  <c r="AL259" i="5"/>
  <c r="AM259" i="5"/>
  <c r="AN259" i="5"/>
  <c r="AO259" i="5"/>
  <c r="AP259" i="5"/>
  <c r="AQ259" i="5"/>
  <c r="AR259" i="5"/>
  <c r="AS259" i="5"/>
  <c r="AT259" i="5"/>
  <c r="AU259" i="5"/>
  <c r="AV259" i="5"/>
  <c r="AW259" i="5"/>
  <c r="AX259" i="5"/>
  <c r="AY259" i="5"/>
  <c r="AZ259" i="5"/>
  <c r="BA259" i="5"/>
  <c r="BB259" i="5"/>
  <c r="BC259" i="5"/>
  <c r="BD259" i="5"/>
  <c r="BE259" i="5"/>
  <c r="BF259" i="5"/>
  <c r="BG259" i="5"/>
  <c r="BH259" i="5"/>
  <c r="BI259" i="5"/>
  <c r="BJ259" i="5"/>
  <c r="BK259" i="5"/>
  <c r="BL259" i="5"/>
  <c r="BM259" i="5"/>
  <c r="BN259" i="5"/>
  <c r="BO259" i="5"/>
  <c r="BP259" i="5"/>
  <c r="BQ259" i="5"/>
  <c r="BR259" i="5"/>
  <c r="BS259" i="5"/>
  <c r="BT259" i="5"/>
  <c r="BU259" i="5"/>
  <c r="BV259" i="5"/>
  <c r="BW259" i="5"/>
  <c r="BX259" i="5"/>
  <c r="BY259" i="5"/>
  <c r="BZ259" i="5"/>
  <c r="CA259" i="5"/>
  <c r="CB259" i="5"/>
  <c r="CC259" i="5"/>
  <c r="CD259" i="5"/>
  <c r="CE259" i="5"/>
  <c r="CF259" i="5"/>
  <c r="CG259" i="5"/>
  <c r="CH259" i="5"/>
  <c r="CI259" i="5"/>
  <c r="CJ259" i="5"/>
  <c r="CK259" i="5"/>
  <c r="CL259" i="5"/>
  <c r="CM259" i="5"/>
  <c r="CN259" i="5"/>
  <c r="CO259" i="5"/>
  <c r="CP259" i="5"/>
  <c r="CQ259" i="5"/>
  <c r="CR259" i="5"/>
  <c r="CS259" i="5"/>
  <c r="CT259" i="5"/>
  <c r="CU259" i="5"/>
  <c r="CV259" i="5"/>
  <c r="CW259" i="5"/>
  <c r="CX259" i="5"/>
  <c r="CY259" i="5"/>
  <c r="CZ259" i="5"/>
  <c r="DA259" i="5"/>
  <c r="DB259" i="5"/>
  <c r="DC259" i="5"/>
  <c r="DD259" i="5"/>
  <c r="DE259" i="5"/>
  <c r="DF259" i="5"/>
  <c r="DG259" i="5"/>
  <c r="DH259" i="5"/>
  <c r="DI259" i="5"/>
  <c r="DJ259" i="5"/>
  <c r="DK259" i="5"/>
  <c r="DL259" i="5"/>
  <c r="DM259" i="5"/>
  <c r="DN259" i="5"/>
  <c r="DO259" i="5"/>
  <c r="DP259" i="5"/>
  <c r="DQ259" i="5"/>
  <c r="DR259" i="5"/>
  <c r="DS259" i="5"/>
  <c r="DT259" i="5"/>
  <c r="DU259" i="5"/>
  <c r="DV259" i="5"/>
  <c r="DW259" i="5"/>
  <c r="DX259" i="5"/>
  <c r="DY259" i="5"/>
  <c r="DZ259" i="5"/>
  <c r="EA259" i="5"/>
  <c r="EB259" i="5"/>
  <c r="EC259" i="5"/>
  <c r="ED259" i="5"/>
  <c r="EE259" i="5"/>
  <c r="EF259" i="5"/>
  <c r="EG259" i="5"/>
  <c r="EH259" i="5"/>
  <c r="EI259" i="5"/>
  <c r="EJ259" i="5"/>
  <c r="EK259" i="5"/>
  <c r="EL259" i="5"/>
  <c r="EM259" i="5"/>
  <c r="EN259" i="5"/>
  <c r="EO259" i="5"/>
  <c r="EP259" i="5"/>
  <c r="EQ259" i="5"/>
  <c r="ER259" i="5"/>
  <c r="ES259" i="5"/>
  <c r="ET259" i="5"/>
  <c r="EU259" i="5"/>
  <c r="EV259" i="5"/>
  <c r="EW259" i="5"/>
  <c r="EX259" i="5"/>
  <c r="EY259" i="5"/>
  <c r="EZ259" i="5"/>
  <c r="FA259" i="5"/>
  <c r="FB259" i="5"/>
  <c r="FC259" i="5"/>
  <c r="FD259" i="5"/>
  <c r="FE259" i="5"/>
  <c r="FF259" i="5"/>
  <c r="FG259" i="5"/>
  <c r="FH259" i="5"/>
  <c r="FI259" i="5"/>
  <c r="FJ259" i="5"/>
  <c r="FK259" i="5"/>
  <c r="FL259" i="5"/>
  <c r="FM259" i="5"/>
  <c r="FN259" i="5"/>
  <c r="FO259" i="5"/>
  <c r="FP259" i="5"/>
  <c r="FQ259" i="5"/>
  <c r="FR259" i="5"/>
  <c r="FS259" i="5"/>
  <c r="FT259" i="5"/>
  <c r="FU259" i="5"/>
  <c r="FV259" i="5"/>
  <c r="FW259" i="5"/>
  <c r="FX259" i="5"/>
  <c r="FY259" i="5"/>
  <c r="FZ259" i="5"/>
  <c r="GA259" i="5"/>
  <c r="GB259" i="5"/>
  <c r="GC259" i="5"/>
  <c r="GD259" i="5"/>
  <c r="GE259" i="5"/>
  <c r="GF259" i="5"/>
  <c r="GG259" i="5"/>
  <c r="GH259" i="5"/>
  <c r="GI259" i="5"/>
  <c r="GJ259" i="5"/>
  <c r="GK259" i="5"/>
  <c r="GL259" i="5"/>
  <c r="GM259" i="5"/>
  <c r="GN259" i="5"/>
  <c r="GO259" i="5"/>
  <c r="GP259" i="5"/>
  <c r="GQ259" i="5"/>
  <c r="GR259" i="5"/>
  <c r="GS259" i="5"/>
  <c r="GT259" i="5"/>
  <c r="GU259" i="5"/>
  <c r="GV259" i="5"/>
  <c r="GW259" i="5"/>
  <c r="GX259" i="5"/>
  <c r="GY259" i="5"/>
  <c r="GZ259" i="5"/>
  <c r="HA259" i="5"/>
  <c r="HB259" i="5"/>
  <c r="HC259" i="5"/>
  <c r="HD259" i="5"/>
  <c r="HE259" i="5"/>
  <c r="HF259" i="5"/>
  <c r="HG259" i="5"/>
  <c r="HH259" i="5"/>
  <c r="HI259" i="5"/>
  <c r="HJ259" i="5"/>
  <c r="HK259" i="5"/>
  <c r="HL259" i="5"/>
  <c r="HM259" i="5"/>
  <c r="HN259" i="5"/>
  <c r="HO259" i="5"/>
  <c r="HP259" i="5"/>
  <c r="HQ259" i="5"/>
  <c r="HR259" i="5"/>
  <c r="HS259" i="5"/>
  <c r="HT259" i="5"/>
  <c r="HU259" i="5"/>
  <c r="HV259" i="5"/>
  <c r="HW259" i="5"/>
  <c r="HX259" i="5"/>
  <c r="HY259" i="5"/>
  <c r="HZ259" i="5"/>
  <c r="IA259" i="5"/>
  <c r="IB259" i="5"/>
  <c r="IC259" i="5"/>
  <c r="ID259" i="5"/>
  <c r="IE259" i="5"/>
  <c r="IF259" i="5"/>
  <c r="IG259" i="5"/>
  <c r="IH259" i="5"/>
  <c r="II259" i="5"/>
  <c r="IJ259" i="5"/>
  <c r="IK259" i="5"/>
  <c r="IL259" i="5"/>
  <c r="IM259" i="5"/>
  <c r="IN259" i="5"/>
  <c r="IO259" i="5"/>
  <c r="IP259" i="5"/>
  <c r="IQ259" i="5"/>
  <c r="IR259" i="5"/>
  <c r="IS259" i="5"/>
  <c r="IT259" i="5"/>
  <c r="IU259" i="5"/>
  <c r="IV259" i="5"/>
  <c r="IW259" i="5"/>
  <c r="IX259" i="5"/>
  <c r="IY259" i="5"/>
  <c r="IZ259" i="5"/>
  <c r="JA259" i="5"/>
  <c r="JB259" i="5"/>
  <c r="JC259" i="5"/>
  <c r="JD259" i="5"/>
  <c r="JE259" i="5"/>
  <c r="JF259" i="5"/>
  <c r="JG259" i="5"/>
  <c r="JH259" i="5"/>
  <c r="JI259" i="5"/>
  <c r="JJ259" i="5"/>
  <c r="JK259" i="5"/>
  <c r="JL259" i="5"/>
  <c r="JM259" i="5"/>
  <c r="JN259" i="5"/>
  <c r="JO259" i="5"/>
  <c r="JP259" i="5"/>
  <c r="JQ259" i="5"/>
  <c r="JR259" i="5"/>
  <c r="JS259" i="5"/>
  <c r="JT259" i="5"/>
  <c r="JU259" i="5"/>
  <c r="JV259" i="5"/>
  <c r="JW259" i="5"/>
  <c r="JX259" i="5"/>
  <c r="JY259" i="5"/>
  <c r="JZ259" i="5"/>
  <c r="KA259" i="5"/>
  <c r="KB259" i="5"/>
  <c r="KC259" i="5"/>
  <c r="KD259" i="5"/>
  <c r="KE259" i="5"/>
  <c r="KF259" i="5"/>
  <c r="KG259" i="5"/>
  <c r="KH259" i="5"/>
  <c r="KI259" i="5"/>
  <c r="KJ259" i="5"/>
  <c r="KK259" i="5"/>
  <c r="KL259" i="5"/>
  <c r="KM259" i="5"/>
  <c r="KN259" i="5"/>
  <c r="KO259" i="5"/>
  <c r="KP259" i="5"/>
  <c r="KQ259" i="5"/>
  <c r="KR259" i="5"/>
  <c r="D260" i="5"/>
  <c r="C261" i="5"/>
  <c r="E261" i="5"/>
  <c r="G261" i="5"/>
  <c r="I261" i="5"/>
  <c r="D263" i="5"/>
  <c r="E263" i="5"/>
  <c r="F263" i="5"/>
  <c r="G263" i="5"/>
  <c r="H263" i="5"/>
  <c r="I263" i="5"/>
  <c r="J263" i="5"/>
  <c r="K263" i="5"/>
  <c r="L263" i="5"/>
  <c r="M263" i="5"/>
  <c r="N263" i="5"/>
  <c r="O263" i="5"/>
  <c r="P263" i="5"/>
  <c r="Q263" i="5"/>
  <c r="R263" i="5"/>
  <c r="S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AG263" i="5"/>
  <c r="AH263" i="5"/>
  <c r="AI263" i="5"/>
  <c r="AJ263" i="5"/>
  <c r="AK263" i="5"/>
  <c r="AL263" i="5"/>
  <c r="AM263" i="5"/>
  <c r="AN263" i="5"/>
  <c r="AO263" i="5"/>
  <c r="AP263" i="5"/>
  <c r="AQ263" i="5"/>
  <c r="AR263" i="5"/>
  <c r="AS263" i="5"/>
  <c r="AT263" i="5"/>
  <c r="AU263" i="5"/>
  <c r="AV263" i="5"/>
  <c r="AW263" i="5"/>
  <c r="AX263" i="5"/>
  <c r="AY263" i="5"/>
  <c r="AZ263" i="5"/>
  <c r="BA263" i="5"/>
  <c r="BB263" i="5"/>
  <c r="BC263" i="5"/>
  <c r="BD263" i="5"/>
  <c r="BE263" i="5"/>
  <c r="BF263" i="5"/>
  <c r="BG263" i="5"/>
  <c r="BH263" i="5"/>
  <c r="BI263" i="5"/>
  <c r="BJ263" i="5"/>
  <c r="BK263" i="5"/>
  <c r="BL263" i="5"/>
  <c r="BM263" i="5"/>
  <c r="BN263" i="5"/>
  <c r="BO263" i="5"/>
  <c r="BP263" i="5"/>
  <c r="BQ263" i="5"/>
  <c r="BR263" i="5"/>
  <c r="BS263" i="5"/>
  <c r="BT263" i="5"/>
  <c r="BU263" i="5"/>
  <c r="BV263" i="5"/>
  <c r="BW263" i="5"/>
  <c r="BX263" i="5"/>
  <c r="BY263" i="5"/>
  <c r="BZ263" i="5"/>
  <c r="CA263" i="5"/>
  <c r="CB263" i="5"/>
  <c r="CC263" i="5"/>
  <c r="CD263" i="5"/>
  <c r="CE263" i="5"/>
  <c r="CF263" i="5"/>
  <c r="CG263" i="5"/>
  <c r="CH263" i="5"/>
  <c r="CI263" i="5"/>
  <c r="CJ263" i="5"/>
  <c r="CK263" i="5"/>
  <c r="CL263" i="5"/>
  <c r="CM263" i="5"/>
  <c r="CN263" i="5"/>
  <c r="CO263" i="5"/>
  <c r="CP263" i="5"/>
  <c r="CQ263" i="5"/>
  <c r="CR263" i="5"/>
  <c r="CS263" i="5"/>
  <c r="CT263" i="5"/>
  <c r="CU263" i="5"/>
  <c r="CV263" i="5"/>
  <c r="CW263" i="5"/>
  <c r="CX263" i="5"/>
  <c r="CY263" i="5"/>
  <c r="CZ263" i="5"/>
  <c r="DA263" i="5"/>
  <c r="DB263" i="5"/>
  <c r="DC263" i="5"/>
  <c r="DD263" i="5"/>
  <c r="DE263" i="5"/>
  <c r="DF263" i="5"/>
  <c r="DG263" i="5"/>
  <c r="DH263" i="5"/>
  <c r="DI263" i="5"/>
  <c r="DJ263" i="5"/>
  <c r="DK263" i="5"/>
  <c r="DL263" i="5"/>
  <c r="DM263" i="5"/>
  <c r="DN263" i="5"/>
  <c r="DO263" i="5"/>
  <c r="DP263" i="5"/>
  <c r="DQ263" i="5"/>
  <c r="DR263" i="5"/>
  <c r="DS263" i="5"/>
  <c r="DT263" i="5"/>
  <c r="DU263" i="5"/>
  <c r="DV263" i="5"/>
  <c r="DW263" i="5"/>
  <c r="DX263" i="5"/>
  <c r="DY263" i="5"/>
  <c r="DZ263" i="5"/>
  <c r="EA263" i="5"/>
  <c r="EB263" i="5"/>
  <c r="EC263" i="5"/>
  <c r="ED263" i="5"/>
  <c r="EE263" i="5"/>
  <c r="EF263" i="5"/>
  <c r="EG263" i="5"/>
  <c r="EH263" i="5"/>
  <c r="EI263" i="5"/>
  <c r="EJ263" i="5"/>
  <c r="EK263" i="5"/>
  <c r="EL263" i="5"/>
  <c r="EM263" i="5"/>
  <c r="EN263" i="5"/>
  <c r="EO263" i="5"/>
  <c r="EP263" i="5"/>
  <c r="EQ263" i="5"/>
  <c r="ER263" i="5"/>
  <c r="ES263" i="5"/>
  <c r="ET263" i="5"/>
  <c r="EU263" i="5"/>
  <c r="EV263" i="5"/>
  <c r="EW263" i="5"/>
  <c r="EX263" i="5"/>
  <c r="EY263" i="5"/>
  <c r="EZ263" i="5"/>
  <c r="FA263" i="5"/>
  <c r="FB263" i="5"/>
  <c r="FC263" i="5"/>
  <c r="FD263" i="5"/>
  <c r="FE263" i="5"/>
  <c r="FF263" i="5"/>
  <c r="FG263" i="5"/>
  <c r="FH263" i="5"/>
  <c r="FI263" i="5"/>
  <c r="FJ263" i="5"/>
  <c r="FK263" i="5"/>
  <c r="FL263" i="5"/>
  <c r="FM263" i="5"/>
  <c r="FN263" i="5"/>
  <c r="FO263" i="5"/>
  <c r="FP263" i="5"/>
  <c r="FQ263" i="5"/>
  <c r="FR263" i="5"/>
  <c r="FS263" i="5"/>
  <c r="FT263" i="5"/>
  <c r="FU263" i="5"/>
  <c r="FV263" i="5"/>
  <c r="FW263" i="5"/>
  <c r="FX263" i="5"/>
  <c r="FY263" i="5"/>
  <c r="FZ263" i="5"/>
  <c r="GA263" i="5"/>
  <c r="GB263" i="5"/>
  <c r="GC263" i="5"/>
  <c r="GD263" i="5"/>
  <c r="GE263" i="5"/>
  <c r="GF263" i="5"/>
  <c r="GG263" i="5"/>
  <c r="GH263" i="5"/>
  <c r="GI263" i="5"/>
  <c r="GJ263" i="5"/>
  <c r="GK263" i="5"/>
  <c r="GL263" i="5"/>
  <c r="GM263" i="5"/>
  <c r="GN263" i="5"/>
  <c r="GO263" i="5"/>
  <c r="GP263" i="5"/>
  <c r="GQ263" i="5"/>
  <c r="GR263" i="5"/>
  <c r="GS263" i="5"/>
  <c r="GT263" i="5"/>
  <c r="GU263" i="5"/>
  <c r="GV263" i="5"/>
  <c r="GW263" i="5"/>
  <c r="GX263" i="5"/>
  <c r="GY263" i="5"/>
  <c r="GZ263" i="5"/>
  <c r="HA263" i="5"/>
  <c r="HB263" i="5"/>
  <c r="HC263" i="5"/>
  <c r="HD263" i="5"/>
  <c r="HE263" i="5"/>
  <c r="HF263" i="5"/>
  <c r="HG263" i="5"/>
  <c r="HH263" i="5"/>
  <c r="HI263" i="5"/>
  <c r="HJ263" i="5"/>
  <c r="HK263" i="5"/>
  <c r="HL263" i="5"/>
  <c r="HM263" i="5"/>
  <c r="HN263" i="5"/>
  <c r="HO263" i="5"/>
  <c r="HP263" i="5"/>
  <c r="HQ263" i="5"/>
  <c r="HR263" i="5"/>
  <c r="HS263" i="5"/>
  <c r="HT263" i="5"/>
  <c r="HU263" i="5"/>
  <c r="HV263" i="5"/>
  <c r="HW263" i="5"/>
  <c r="HX263" i="5"/>
  <c r="HY263" i="5"/>
  <c r="HZ263" i="5"/>
  <c r="IA263" i="5"/>
  <c r="IB263" i="5"/>
  <c r="IC263" i="5"/>
  <c r="ID263" i="5"/>
  <c r="IE263" i="5"/>
  <c r="IF263" i="5"/>
  <c r="IG263" i="5"/>
  <c r="IH263" i="5"/>
  <c r="II263" i="5"/>
  <c r="IJ263" i="5"/>
  <c r="IK263" i="5"/>
  <c r="IL263" i="5"/>
  <c r="IM263" i="5"/>
  <c r="IN263" i="5"/>
  <c r="IO263" i="5"/>
  <c r="IP263" i="5"/>
  <c r="IQ263" i="5"/>
  <c r="IR263" i="5"/>
  <c r="IS263" i="5"/>
  <c r="IT263" i="5"/>
  <c r="IU263" i="5"/>
  <c r="IV263" i="5"/>
  <c r="IW263" i="5"/>
  <c r="IX263" i="5"/>
  <c r="IY263" i="5"/>
  <c r="IZ263" i="5"/>
  <c r="JA263" i="5"/>
  <c r="JB263" i="5"/>
  <c r="JC263" i="5"/>
  <c r="JD263" i="5"/>
  <c r="JE263" i="5"/>
  <c r="JF263" i="5"/>
  <c r="JG263" i="5"/>
  <c r="JH263" i="5"/>
  <c r="JI263" i="5"/>
  <c r="JJ263" i="5"/>
  <c r="JK263" i="5"/>
  <c r="JL263" i="5"/>
  <c r="JM263" i="5"/>
  <c r="JN263" i="5"/>
  <c r="JO263" i="5"/>
  <c r="JP263" i="5"/>
  <c r="JQ263" i="5"/>
  <c r="JR263" i="5"/>
  <c r="JS263" i="5"/>
  <c r="JT263" i="5"/>
  <c r="JU263" i="5"/>
  <c r="JV263" i="5"/>
  <c r="JW263" i="5"/>
  <c r="JX263" i="5"/>
  <c r="JY263" i="5"/>
  <c r="JZ263" i="5"/>
  <c r="KA263" i="5"/>
  <c r="KB263" i="5"/>
  <c r="KC263" i="5"/>
  <c r="KD263" i="5"/>
  <c r="KE263" i="5"/>
  <c r="KF263" i="5"/>
  <c r="KG263" i="5"/>
  <c r="KH263" i="5"/>
  <c r="KI263" i="5"/>
  <c r="KJ263" i="5"/>
  <c r="KK263" i="5"/>
  <c r="KL263" i="5"/>
  <c r="KM263" i="5"/>
  <c r="KN263" i="5"/>
  <c r="KO263" i="5"/>
  <c r="KP263" i="5"/>
  <c r="KQ263" i="5"/>
  <c r="KR263" i="5"/>
  <c r="L264" i="5"/>
  <c r="X264" i="5"/>
  <c r="AJ264" i="5"/>
  <c r="AV264" i="5"/>
  <c r="BH264" i="5"/>
  <c r="BT264" i="5"/>
  <c r="CF264" i="5"/>
  <c r="CR264" i="5"/>
  <c r="DD264" i="5"/>
  <c r="DP264" i="5"/>
  <c r="EB264" i="5"/>
  <c r="EN264" i="5"/>
  <c r="EZ264" i="5"/>
  <c r="FL264" i="5"/>
  <c r="FX264" i="5"/>
  <c r="GJ264" i="5"/>
  <c r="GV264" i="5"/>
  <c r="HH264" i="5"/>
  <c r="HT264" i="5"/>
  <c r="IF264" i="5"/>
  <c r="IR264" i="5"/>
  <c r="JD264" i="5"/>
  <c r="JP264" i="5"/>
  <c r="KB264" i="5"/>
  <c r="KN264" i="5"/>
  <c r="KR264" i="5"/>
  <c r="D265" i="5"/>
  <c r="E265" i="5"/>
  <c r="F265" i="5"/>
  <c r="G265" i="5"/>
  <c r="H265" i="5"/>
  <c r="I265" i="5"/>
  <c r="J265" i="5"/>
  <c r="K265" i="5"/>
  <c r="L265" i="5"/>
  <c r="M265" i="5"/>
  <c r="N265" i="5"/>
  <c r="O265" i="5"/>
  <c r="P265" i="5"/>
  <c r="Q265" i="5"/>
  <c r="R265" i="5"/>
  <c r="S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AG265" i="5"/>
  <c r="AH265" i="5"/>
  <c r="AI265" i="5"/>
  <c r="AJ265" i="5"/>
  <c r="AK265" i="5"/>
  <c r="AL265" i="5"/>
  <c r="AM265" i="5"/>
  <c r="AN265" i="5"/>
  <c r="AO265" i="5"/>
  <c r="AP265" i="5"/>
  <c r="AQ265" i="5"/>
  <c r="AR265" i="5"/>
  <c r="AS265" i="5"/>
  <c r="AT265" i="5"/>
  <c r="AU265" i="5"/>
  <c r="AV265" i="5"/>
  <c r="AW265" i="5"/>
  <c r="AX265" i="5"/>
  <c r="AY265" i="5"/>
  <c r="AZ265" i="5"/>
  <c r="BA265" i="5"/>
  <c r="BB265" i="5"/>
  <c r="BC265" i="5"/>
  <c r="BD265" i="5"/>
  <c r="BE265" i="5"/>
  <c r="BF265" i="5"/>
  <c r="BG265" i="5"/>
  <c r="BH265" i="5"/>
  <c r="BI265" i="5"/>
  <c r="BJ265" i="5"/>
  <c r="BK265" i="5"/>
  <c r="BL265" i="5"/>
  <c r="BM265" i="5"/>
  <c r="BN265" i="5"/>
  <c r="BO265" i="5"/>
  <c r="BP265" i="5"/>
  <c r="BQ265" i="5"/>
  <c r="BR265" i="5"/>
  <c r="BS265" i="5"/>
  <c r="BT265" i="5"/>
  <c r="BU265" i="5"/>
  <c r="BV265" i="5"/>
  <c r="BW265" i="5"/>
  <c r="BX265" i="5"/>
  <c r="BY265" i="5"/>
  <c r="BZ265" i="5"/>
  <c r="CA265" i="5"/>
  <c r="CB265" i="5"/>
  <c r="CC265" i="5"/>
  <c r="CD265" i="5"/>
  <c r="CE265" i="5"/>
  <c r="CF265" i="5"/>
  <c r="CG265" i="5"/>
  <c r="CH265" i="5"/>
  <c r="CI265" i="5"/>
  <c r="CJ265" i="5"/>
  <c r="CK265" i="5"/>
  <c r="CL265" i="5"/>
  <c r="CM265" i="5"/>
  <c r="CN265" i="5"/>
  <c r="CO265" i="5"/>
  <c r="CP265" i="5"/>
  <c r="CQ265" i="5"/>
  <c r="CR265" i="5"/>
  <c r="CS265" i="5"/>
  <c r="CT265" i="5"/>
  <c r="CU265" i="5"/>
  <c r="CV265" i="5"/>
  <c r="CW265" i="5"/>
  <c r="CX265" i="5"/>
  <c r="CY265" i="5"/>
  <c r="CZ265" i="5"/>
  <c r="DA265" i="5"/>
  <c r="DB265" i="5"/>
  <c r="DC265" i="5"/>
  <c r="DD265" i="5"/>
  <c r="DE265" i="5"/>
  <c r="DF265" i="5"/>
  <c r="DG265" i="5"/>
  <c r="DH265" i="5"/>
  <c r="DI265" i="5"/>
  <c r="DJ265" i="5"/>
  <c r="DK265" i="5"/>
  <c r="DL265" i="5"/>
  <c r="DM265" i="5"/>
  <c r="DN265" i="5"/>
  <c r="DO265" i="5"/>
  <c r="DP265" i="5"/>
  <c r="DQ265" i="5"/>
  <c r="DR265" i="5"/>
  <c r="DS265" i="5"/>
  <c r="DT265" i="5"/>
  <c r="DU265" i="5"/>
  <c r="DV265" i="5"/>
  <c r="DW265" i="5"/>
  <c r="DX265" i="5"/>
  <c r="DY265" i="5"/>
  <c r="DZ265" i="5"/>
  <c r="EA265" i="5"/>
  <c r="EB265" i="5"/>
  <c r="EC265" i="5"/>
  <c r="ED265" i="5"/>
  <c r="EE265" i="5"/>
  <c r="EF265" i="5"/>
  <c r="EG265" i="5"/>
  <c r="EH265" i="5"/>
  <c r="EI265" i="5"/>
  <c r="EJ265" i="5"/>
  <c r="EK265" i="5"/>
  <c r="EL265" i="5"/>
  <c r="EM265" i="5"/>
  <c r="EN265" i="5"/>
  <c r="EO265" i="5"/>
  <c r="EP265" i="5"/>
  <c r="EQ265" i="5"/>
  <c r="ER265" i="5"/>
  <c r="ES265" i="5"/>
  <c r="ET265" i="5"/>
  <c r="EU265" i="5"/>
  <c r="EV265" i="5"/>
  <c r="EW265" i="5"/>
  <c r="EX265" i="5"/>
  <c r="EY265" i="5"/>
  <c r="EZ265" i="5"/>
  <c r="FA265" i="5"/>
  <c r="FB265" i="5"/>
  <c r="FC265" i="5"/>
  <c r="FD265" i="5"/>
  <c r="FE265" i="5"/>
  <c r="FF265" i="5"/>
  <c r="FG265" i="5"/>
  <c r="FH265" i="5"/>
  <c r="FI265" i="5"/>
  <c r="FJ265" i="5"/>
  <c r="FK265" i="5"/>
  <c r="FL265" i="5"/>
  <c r="FM265" i="5"/>
  <c r="FN265" i="5"/>
  <c r="FO265" i="5"/>
  <c r="FP265" i="5"/>
  <c r="FQ265" i="5"/>
  <c r="FR265" i="5"/>
  <c r="FS265" i="5"/>
  <c r="FT265" i="5"/>
  <c r="FU265" i="5"/>
  <c r="FV265" i="5"/>
  <c r="FW265" i="5"/>
  <c r="FX265" i="5"/>
  <c r="FY265" i="5"/>
  <c r="FZ265" i="5"/>
  <c r="GA265" i="5"/>
  <c r="GB265" i="5"/>
  <c r="GC265" i="5"/>
  <c r="GD265" i="5"/>
  <c r="GE265" i="5"/>
  <c r="GF265" i="5"/>
  <c r="GG265" i="5"/>
  <c r="GH265" i="5"/>
  <c r="GI265" i="5"/>
  <c r="GJ265" i="5"/>
  <c r="GK265" i="5"/>
  <c r="GL265" i="5"/>
  <c r="GM265" i="5"/>
  <c r="GN265" i="5"/>
  <c r="GO265" i="5"/>
  <c r="GP265" i="5"/>
  <c r="GQ265" i="5"/>
  <c r="GR265" i="5"/>
  <c r="GS265" i="5"/>
  <c r="GT265" i="5"/>
  <c r="GU265" i="5"/>
  <c r="GV265" i="5"/>
  <c r="GW265" i="5"/>
  <c r="GX265" i="5"/>
  <c r="GY265" i="5"/>
  <c r="GZ265" i="5"/>
  <c r="HA265" i="5"/>
  <c r="HB265" i="5"/>
  <c r="HC265" i="5"/>
  <c r="HD265" i="5"/>
  <c r="HE265" i="5"/>
  <c r="HF265" i="5"/>
  <c r="HG265" i="5"/>
  <c r="HH265" i="5"/>
  <c r="HI265" i="5"/>
  <c r="HJ265" i="5"/>
  <c r="HK265" i="5"/>
  <c r="HL265" i="5"/>
  <c r="HM265" i="5"/>
  <c r="HN265" i="5"/>
  <c r="HO265" i="5"/>
  <c r="HP265" i="5"/>
  <c r="HQ265" i="5"/>
  <c r="HR265" i="5"/>
  <c r="HS265" i="5"/>
  <c r="HT265" i="5"/>
  <c r="HU265" i="5"/>
  <c r="HV265" i="5"/>
  <c r="HW265" i="5"/>
  <c r="HX265" i="5"/>
  <c r="HY265" i="5"/>
  <c r="HZ265" i="5"/>
  <c r="IA265" i="5"/>
  <c r="IB265" i="5"/>
  <c r="IC265" i="5"/>
  <c r="ID265" i="5"/>
  <c r="IE265" i="5"/>
  <c r="IF265" i="5"/>
  <c r="IG265" i="5"/>
  <c r="IH265" i="5"/>
  <c r="II265" i="5"/>
  <c r="IJ265" i="5"/>
  <c r="IK265" i="5"/>
  <c r="IL265" i="5"/>
  <c r="IM265" i="5"/>
  <c r="IN265" i="5"/>
  <c r="IO265" i="5"/>
  <c r="IP265" i="5"/>
  <c r="IQ265" i="5"/>
  <c r="IR265" i="5"/>
  <c r="IS265" i="5"/>
  <c r="IT265" i="5"/>
  <c r="IU265" i="5"/>
  <c r="IV265" i="5"/>
  <c r="IW265" i="5"/>
  <c r="IX265" i="5"/>
  <c r="IY265" i="5"/>
  <c r="IZ265" i="5"/>
  <c r="JA265" i="5"/>
  <c r="JB265" i="5"/>
  <c r="JC265" i="5"/>
  <c r="JD265" i="5"/>
  <c r="JE265" i="5"/>
  <c r="JF265" i="5"/>
  <c r="JG265" i="5"/>
  <c r="JH265" i="5"/>
  <c r="JI265" i="5"/>
  <c r="JJ265" i="5"/>
  <c r="JK265" i="5"/>
  <c r="JL265" i="5"/>
  <c r="JM265" i="5"/>
  <c r="JN265" i="5"/>
  <c r="JO265" i="5"/>
  <c r="JP265" i="5"/>
  <c r="JQ265" i="5"/>
  <c r="JR265" i="5"/>
  <c r="JS265" i="5"/>
  <c r="JT265" i="5"/>
  <c r="JU265" i="5"/>
  <c r="JV265" i="5"/>
  <c r="JW265" i="5"/>
  <c r="JX265" i="5"/>
  <c r="JY265" i="5"/>
  <c r="JZ265" i="5"/>
  <c r="KA265" i="5"/>
  <c r="KB265" i="5"/>
  <c r="KC265" i="5"/>
  <c r="KD265" i="5"/>
  <c r="KE265" i="5"/>
  <c r="KF265" i="5"/>
  <c r="KG265" i="5"/>
  <c r="KH265" i="5"/>
  <c r="KI265" i="5"/>
  <c r="KJ265" i="5"/>
  <c r="KK265" i="5"/>
  <c r="KL265" i="5"/>
  <c r="KM265" i="5"/>
  <c r="KN265" i="5"/>
  <c r="KO265" i="5"/>
  <c r="KP265" i="5"/>
  <c r="KQ265" i="5"/>
  <c r="KR265" i="5"/>
  <c r="D266" i="5"/>
  <c r="D271" i="5"/>
  <c r="D273" i="5"/>
  <c r="E273" i="5"/>
  <c r="F273" i="5"/>
  <c r="G273" i="5"/>
  <c r="H273" i="5"/>
  <c r="I273" i="5"/>
  <c r="J273" i="5"/>
  <c r="K273" i="5"/>
  <c r="L273" i="5"/>
  <c r="M273" i="5"/>
  <c r="N273" i="5"/>
  <c r="O273" i="5"/>
  <c r="P273" i="5"/>
  <c r="Q273" i="5"/>
  <c r="R273" i="5"/>
  <c r="S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AG273" i="5"/>
  <c r="AH273" i="5"/>
  <c r="AI273" i="5"/>
  <c r="AJ273" i="5"/>
  <c r="AK273" i="5"/>
  <c r="AL273" i="5"/>
  <c r="AM273" i="5"/>
  <c r="AN273" i="5"/>
  <c r="AO273" i="5"/>
  <c r="AP273" i="5"/>
  <c r="AQ273" i="5"/>
  <c r="AR273" i="5"/>
  <c r="AS273" i="5"/>
  <c r="AT273" i="5"/>
  <c r="AU273" i="5"/>
  <c r="AV273" i="5"/>
  <c r="AW273" i="5"/>
  <c r="AX273" i="5"/>
  <c r="AY273" i="5"/>
  <c r="AZ273" i="5"/>
  <c r="BA273" i="5"/>
  <c r="BB273" i="5"/>
  <c r="BC273" i="5"/>
  <c r="BD273" i="5"/>
  <c r="BE273" i="5"/>
  <c r="BF273" i="5"/>
  <c r="BG273" i="5"/>
  <c r="BH273" i="5"/>
  <c r="BI273" i="5"/>
  <c r="BJ273" i="5"/>
  <c r="BK273" i="5"/>
  <c r="BL273" i="5"/>
  <c r="BM273" i="5"/>
  <c r="BN273" i="5"/>
  <c r="BO273" i="5"/>
  <c r="BP273" i="5"/>
  <c r="BQ273" i="5"/>
  <c r="BR273" i="5"/>
  <c r="BS273" i="5"/>
  <c r="BT273" i="5"/>
  <c r="BU273" i="5"/>
  <c r="BV273" i="5"/>
  <c r="BW273" i="5"/>
  <c r="BX273" i="5"/>
  <c r="BY273" i="5"/>
  <c r="BZ273" i="5"/>
  <c r="CA273" i="5"/>
  <c r="CB273" i="5"/>
  <c r="CC273" i="5"/>
  <c r="CD273" i="5"/>
  <c r="CE273" i="5"/>
  <c r="CF273" i="5"/>
  <c r="CG273" i="5"/>
  <c r="CH273" i="5"/>
  <c r="CI273" i="5"/>
  <c r="CJ273" i="5"/>
  <c r="CK273" i="5"/>
  <c r="CL273" i="5"/>
  <c r="CM273" i="5"/>
  <c r="CN273" i="5"/>
  <c r="CO273" i="5"/>
  <c r="CP273" i="5"/>
  <c r="CQ273" i="5"/>
  <c r="CR273" i="5"/>
  <c r="CS273" i="5"/>
  <c r="CT273" i="5"/>
  <c r="CU273" i="5"/>
  <c r="CV273" i="5"/>
  <c r="CW273" i="5"/>
  <c r="CX273" i="5"/>
  <c r="CY273" i="5"/>
  <c r="CZ273" i="5"/>
  <c r="DA273" i="5"/>
  <c r="DB273" i="5"/>
  <c r="DC273" i="5"/>
  <c r="DD273" i="5"/>
  <c r="DE273" i="5"/>
  <c r="DF273" i="5"/>
  <c r="DG273" i="5"/>
  <c r="DH273" i="5"/>
  <c r="DI273" i="5"/>
  <c r="DJ273" i="5"/>
  <c r="DK273" i="5"/>
  <c r="DL273" i="5"/>
  <c r="DM273" i="5"/>
  <c r="DN273" i="5"/>
  <c r="DO273" i="5"/>
  <c r="DP273" i="5"/>
  <c r="DQ273" i="5"/>
  <c r="DR273" i="5"/>
  <c r="DS273" i="5"/>
  <c r="DT273" i="5"/>
  <c r="DU273" i="5"/>
  <c r="DV273" i="5"/>
  <c r="DW273" i="5"/>
  <c r="DX273" i="5"/>
  <c r="DY273" i="5"/>
  <c r="DZ273" i="5"/>
  <c r="EA273" i="5"/>
  <c r="EB273" i="5"/>
  <c r="EC273" i="5"/>
  <c r="ED273" i="5"/>
  <c r="EE273" i="5"/>
  <c r="EF273" i="5"/>
  <c r="EG273" i="5"/>
  <c r="EH273" i="5"/>
  <c r="EI273" i="5"/>
  <c r="EJ273" i="5"/>
  <c r="EK273" i="5"/>
  <c r="EL273" i="5"/>
  <c r="EM273" i="5"/>
  <c r="EN273" i="5"/>
  <c r="EO273" i="5"/>
  <c r="EP273" i="5"/>
  <c r="EQ273" i="5"/>
  <c r="ER273" i="5"/>
  <c r="ES273" i="5"/>
  <c r="ET273" i="5"/>
  <c r="EU273" i="5"/>
  <c r="EV273" i="5"/>
  <c r="EW273" i="5"/>
  <c r="EX273" i="5"/>
  <c r="EY273" i="5"/>
  <c r="EZ273" i="5"/>
  <c r="FA273" i="5"/>
  <c r="FB273" i="5"/>
  <c r="FC273" i="5"/>
  <c r="FD273" i="5"/>
  <c r="FE273" i="5"/>
  <c r="FF273" i="5"/>
  <c r="FG273" i="5"/>
  <c r="FH273" i="5"/>
  <c r="FI273" i="5"/>
  <c r="FJ273" i="5"/>
  <c r="FK273" i="5"/>
  <c r="FL273" i="5"/>
  <c r="FM273" i="5"/>
  <c r="FN273" i="5"/>
  <c r="FO273" i="5"/>
  <c r="FP273" i="5"/>
  <c r="FQ273" i="5"/>
  <c r="FR273" i="5"/>
  <c r="FS273" i="5"/>
  <c r="FT273" i="5"/>
  <c r="FU273" i="5"/>
  <c r="FV273" i="5"/>
  <c r="FW273" i="5"/>
  <c r="FX273" i="5"/>
  <c r="FY273" i="5"/>
  <c r="FZ273" i="5"/>
  <c r="GA273" i="5"/>
  <c r="GB273" i="5"/>
  <c r="GC273" i="5"/>
  <c r="GD273" i="5"/>
  <c r="GE273" i="5"/>
  <c r="GF273" i="5"/>
  <c r="GG273" i="5"/>
  <c r="GH273" i="5"/>
  <c r="GI273" i="5"/>
  <c r="GJ273" i="5"/>
  <c r="GK273" i="5"/>
  <c r="GL273" i="5"/>
  <c r="GM273" i="5"/>
  <c r="GN273" i="5"/>
  <c r="GO273" i="5"/>
  <c r="GP273" i="5"/>
  <c r="GQ273" i="5"/>
  <c r="GR273" i="5"/>
  <c r="GS273" i="5"/>
  <c r="GT273" i="5"/>
  <c r="GU273" i="5"/>
  <c r="GV273" i="5"/>
  <c r="GW273" i="5"/>
  <c r="GX273" i="5"/>
  <c r="GY273" i="5"/>
  <c r="GZ273" i="5"/>
  <c r="HA273" i="5"/>
  <c r="HB273" i="5"/>
  <c r="HC273" i="5"/>
  <c r="HD273" i="5"/>
  <c r="HE273" i="5"/>
  <c r="HF273" i="5"/>
  <c r="HG273" i="5"/>
  <c r="HH273" i="5"/>
  <c r="HI273" i="5"/>
  <c r="HJ273" i="5"/>
  <c r="HK273" i="5"/>
  <c r="HL273" i="5"/>
  <c r="HM273" i="5"/>
  <c r="HN273" i="5"/>
  <c r="HO273" i="5"/>
  <c r="HP273" i="5"/>
  <c r="HQ273" i="5"/>
  <c r="HR273" i="5"/>
  <c r="HS273" i="5"/>
  <c r="HT273" i="5"/>
  <c r="HU273" i="5"/>
  <c r="HV273" i="5"/>
  <c r="HW273" i="5"/>
  <c r="HX273" i="5"/>
  <c r="HY273" i="5"/>
  <c r="HZ273" i="5"/>
  <c r="IA273" i="5"/>
  <c r="IB273" i="5"/>
  <c r="IC273" i="5"/>
  <c r="ID273" i="5"/>
  <c r="IE273" i="5"/>
  <c r="IF273" i="5"/>
  <c r="IG273" i="5"/>
  <c r="IH273" i="5"/>
  <c r="II273" i="5"/>
  <c r="IJ273" i="5"/>
  <c r="IK273" i="5"/>
  <c r="IL273" i="5"/>
  <c r="IM273" i="5"/>
  <c r="IN273" i="5"/>
  <c r="IO273" i="5"/>
  <c r="IP273" i="5"/>
  <c r="IQ273" i="5"/>
  <c r="IR273" i="5"/>
  <c r="IS273" i="5"/>
  <c r="IT273" i="5"/>
  <c r="IU273" i="5"/>
  <c r="IV273" i="5"/>
  <c r="IW273" i="5"/>
  <c r="IX273" i="5"/>
  <c r="IY273" i="5"/>
  <c r="IZ273" i="5"/>
  <c r="JA273" i="5"/>
  <c r="JB273" i="5"/>
  <c r="JC273" i="5"/>
  <c r="JD273" i="5"/>
  <c r="JE273" i="5"/>
  <c r="JF273" i="5"/>
  <c r="JG273" i="5"/>
  <c r="JH273" i="5"/>
  <c r="JI273" i="5"/>
  <c r="JJ273" i="5"/>
  <c r="JK273" i="5"/>
  <c r="JL273" i="5"/>
  <c r="JM273" i="5"/>
  <c r="JN273" i="5"/>
  <c r="JO273" i="5"/>
  <c r="JP273" i="5"/>
  <c r="JQ273" i="5"/>
  <c r="JR273" i="5"/>
  <c r="JS273" i="5"/>
  <c r="JT273" i="5"/>
  <c r="JU273" i="5"/>
  <c r="JV273" i="5"/>
  <c r="JW273" i="5"/>
  <c r="JX273" i="5"/>
  <c r="JY273" i="5"/>
  <c r="JZ273" i="5"/>
  <c r="KA273" i="5"/>
  <c r="KB273" i="5"/>
  <c r="KC273" i="5"/>
  <c r="KD273" i="5"/>
  <c r="KE273" i="5"/>
  <c r="KF273" i="5"/>
  <c r="KG273" i="5"/>
  <c r="KH273" i="5"/>
  <c r="KI273" i="5"/>
  <c r="KJ273" i="5"/>
  <c r="KK273" i="5"/>
  <c r="KL273" i="5"/>
  <c r="KM273" i="5"/>
  <c r="KN273" i="5"/>
  <c r="KO273" i="5"/>
  <c r="KP273" i="5"/>
  <c r="KQ273" i="5"/>
  <c r="KR273" i="5"/>
  <c r="D275" i="5"/>
  <c r="E275" i="5"/>
  <c r="F275" i="5"/>
  <c r="G275" i="5"/>
  <c r="H275" i="5"/>
  <c r="I275" i="5"/>
  <c r="J275" i="5"/>
  <c r="K275" i="5"/>
  <c r="L275" i="5"/>
  <c r="M275" i="5"/>
  <c r="N275" i="5"/>
  <c r="O275" i="5"/>
  <c r="P275" i="5"/>
  <c r="Q275" i="5"/>
  <c r="R275" i="5"/>
  <c r="S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AG275" i="5"/>
  <c r="AH275" i="5"/>
  <c r="AI275" i="5"/>
  <c r="AJ275" i="5"/>
  <c r="AK275" i="5"/>
  <c r="AL275" i="5"/>
  <c r="AM275" i="5"/>
  <c r="AN275" i="5"/>
  <c r="AO275" i="5"/>
  <c r="AP275" i="5"/>
  <c r="AQ275" i="5"/>
  <c r="AR275" i="5"/>
  <c r="AS275" i="5"/>
  <c r="AT275" i="5"/>
  <c r="AU275" i="5"/>
  <c r="AV275" i="5"/>
  <c r="AW275" i="5"/>
  <c r="AX275" i="5"/>
  <c r="AY275" i="5"/>
  <c r="AZ275" i="5"/>
  <c r="BA275" i="5"/>
  <c r="BB275" i="5"/>
  <c r="BC275" i="5"/>
  <c r="BD275" i="5"/>
  <c r="BE275" i="5"/>
  <c r="BF275" i="5"/>
  <c r="BG275" i="5"/>
  <c r="BH275" i="5"/>
  <c r="BI275" i="5"/>
  <c r="BJ275" i="5"/>
  <c r="BK275" i="5"/>
  <c r="BL275" i="5"/>
  <c r="BM275" i="5"/>
  <c r="BN275" i="5"/>
  <c r="BO275" i="5"/>
  <c r="BP275" i="5"/>
  <c r="BQ275" i="5"/>
  <c r="BR275" i="5"/>
  <c r="BS275" i="5"/>
  <c r="BT275" i="5"/>
  <c r="BU275" i="5"/>
  <c r="BV275" i="5"/>
  <c r="BW275" i="5"/>
  <c r="BX275" i="5"/>
  <c r="BY275" i="5"/>
  <c r="BZ275" i="5"/>
  <c r="CA275" i="5"/>
  <c r="CB275" i="5"/>
  <c r="CC275" i="5"/>
  <c r="CD275" i="5"/>
  <c r="CE275" i="5"/>
  <c r="CF275" i="5"/>
  <c r="CG275" i="5"/>
  <c r="CH275" i="5"/>
  <c r="CI275" i="5"/>
  <c r="CJ275" i="5"/>
  <c r="CK275" i="5"/>
  <c r="CL275" i="5"/>
  <c r="CM275" i="5"/>
  <c r="CN275" i="5"/>
  <c r="CO275" i="5"/>
  <c r="CP275" i="5"/>
  <c r="CQ275" i="5"/>
  <c r="CR275" i="5"/>
  <c r="CS275" i="5"/>
  <c r="CT275" i="5"/>
  <c r="CU275" i="5"/>
  <c r="CV275" i="5"/>
  <c r="CW275" i="5"/>
  <c r="CX275" i="5"/>
  <c r="CY275" i="5"/>
  <c r="CZ275" i="5"/>
  <c r="DA275" i="5"/>
  <c r="DB275" i="5"/>
  <c r="DC275" i="5"/>
  <c r="DD275" i="5"/>
  <c r="DE275" i="5"/>
  <c r="DF275" i="5"/>
  <c r="DG275" i="5"/>
  <c r="DH275" i="5"/>
  <c r="DI275" i="5"/>
  <c r="DJ275" i="5"/>
  <c r="DK275" i="5"/>
  <c r="DL275" i="5"/>
  <c r="DM275" i="5"/>
  <c r="DN275" i="5"/>
  <c r="DO275" i="5"/>
  <c r="DP275" i="5"/>
  <c r="DQ275" i="5"/>
  <c r="DR275" i="5"/>
  <c r="DS275" i="5"/>
  <c r="DT275" i="5"/>
  <c r="DU275" i="5"/>
  <c r="DV275" i="5"/>
  <c r="DW275" i="5"/>
  <c r="DX275" i="5"/>
  <c r="DY275" i="5"/>
  <c r="DZ275" i="5"/>
  <c r="EA275" i="5"/>
  <c r="EB275" i="5"/>
  <c r="EC275" i="5"/>
  <c r="ED275" i="5"/>
  <c r="EE275" i="5"/>
  <c r="EF275" i="5"/>
  <c r="EG275" i="5"/>
  <c r="EH275" i="5"/>
  <c r="EI275" i="5"/>
  <c r="EJ275" i="5"/>
  <c r="EK275" i="5"/>
  <c r="EL275" i="5"/>
  <c r="EM275" i="5"/>
  <c r="EN275" i="5"/>
  <c r="EO275" i="5"/>
  <c r="EP275" i="5"/>
  <c r="EQ275" i="5"/>
  <c r="ER275" i="5"/>
  <c r="ES275" i="5"/>
  <c r="ET275" i="5"/>
  <c r="EU275" i="5"/>
  <c r="EV275" i="5"/>
  <c r="EW275" i="5"/>
  <c r="EX275" i="5"/>
  <c r="EY275" i="5"/>
  <c r="EZ275" i="5"/>
  <c r="FA275" i="5"/>
  <c r="FB275" i="5"/>
  <c r="FC275" i="5"/>
  <c r="FD275" i="5"/>
  <c r="FE275" i="5"/>
  <c r="FF275" i="5"/>
  <c r="FG275" i="5"/>
  <c r="FH275" i="5"/>
  <c r="FI275" i="5"/>
  <c r="FJ275" i="5"/>
  <c r="FK275" i="5"/>
  <c r="FL275" i="5"/>
  <c r="FM275" i="5"/>
  <c r="FN275" i="5"/>
  <c r="FO275" i="5"/>
  <c r="FP275" i="5"/>
  <c r="FQ275" i="5"/>
  <c r="FR275" i="5"/>
  <c r="FS275" i="5"/>
  <c r="FT275" i="5"/>
  <c r="FU275" i="5"/>
  <c r="FV275" i="5"/>
  <c r="FW275" i="5"/>
  <c r="FX275" i="5"/>
  <c r="FY275" i="5"/>
  <c r="FZ275" i="5"/>
  <c r="GA275" i="5"/>
  <c r="GB275" i="5"/>
  <c r="GC275" i="5"/>
  <c r="GD275" i="5"/>
  <c r="GE275" i="5"/>
  <c r="GF275" i="5"/>
  <c r="GG275" i="5"/>
  <c r="GH275" i="5"/>
  <c r="GI275" i="5"/>
  <c r="GJ275" i="5"/>
  <c r="GK275" i="5"/>
  <c r="GL275" i="5"/>
  <c r="GM275" i="5"/>
  <c r="GN275" i="5"/>
  <c r="GO275" i="5"/>
  <c r="GP275" i="5"/>
  <c r="GQ275" i="5"/>
  <c r="GR275" i="5"/>
  <c r="GS275" i="5"/>
  <c r="GT275" i="5"/>
  <c r="GU275" i="5"/>
  <c r="GV275" i="5"/>
  <c r="GW275" i="5"/>
  <c r="GX275" i="5"/>
  <c r="GY275" i="5"/>
  <c r="GZ275" i="5"/>
  <c r="HA275" i="5"/>
  <c r="HB275" i="5"/>
  <c r="HC275" i="5"/>
  <c r="HD275" i="5"/>
  <c r="HE275" i="5"/>
  <c r="HF275" i="5"/>
  <c r="HG275" i="5"/>
  <c r="HH275" i="5"/>
  <c r="HI275" i="5"/>
  <c r="HJ275" i="5"/>
  <c r="HK275" i="5"/>
  <c r="HL275" i="5"/>
  <c r="HM275" i="5"/>
  <c r="HN275" i="5"/>
  <c r="HO275" i="5"/>
  <c r="HP275" i="5"/>
  <c r="HQ275" i="5"/>
  <c r="HR275" i="5"/>
  <c r="HS275" i="5"/>
  <c r="HT275" i="5"/>
  <c r="HU275" i="5"/>
  <c r="HV275" i="5"/>
  <c r="HW275" i="5"/>
  <c r="HX275" i="5"/>
  <c r="HY275" i="5"/>
  <c r="HZ275" i="5"/>
  <c r="IA275" i="5"/>
  <c r="IB275" i="5"/>
  <c r="IC275" i="5"/>
  <c r="ID275" i="5"/>
  <c r="IE275" i="5"/>
  <c r="IF275" i="5"/>
  <c r="IG275" i="5"/>
  <c r="IH275" i="5"/>
  <c r="II275" i="5"/>
  <c r="IJ275" i="5"/>
  <c r="IK275" i="5"/>
  <c r="IL275" i="5"/>
  <c r="IM275" i="5"/>
  <c r="IN275" i="5"/>
  <c r="IO275" i="5"/>
  <c r="IP275" i="5"/>
  <c r="IQ275" i="5"/>
  <c r="IR275" i="5"/>
  <c r="IS275" i="5"/>
  <c r="IT275" i="5"/>
  <c r="IU275" i="5"/>
  <c r="IV275" i="5"/>
  <c r="IW275" i="5"/>
  <c r="IX275" i="5"/>
  <c r="IY275" i="5"/>
  <c r="IZ275" i="5"/>
  <c r="JA275" i="5"/>
  <c r="JB275" i="5"/>
  <c r="JC275" i="5"/>
  <c r="JD275" i="5"/>
  <c r="JE275" i="5"/>
  <c r="JF275" i="5"/>
  <c r="JG275" i="5"/>
  <c r="JH275" i="5"/>
  <c r="JI275" i="5"/>
  <c r="JJ275" i="5"/>
  <c r="JK275" i="5"/>
  <c r="JL275" i="5"/>
  <c r="JM275" i="5"/>
  <c r="JN275" i="5"/>
  <c r="JO275" i="5"/>
  <c r="JP275" i="5"/>
  <c r="JQ275" i="5"/>
  <c r="JR275" i="5"/>
  <c r="JS275" i="5"/>
  <c r="JT275" i="5"/>
  <c r="JU275" i="5"/>
  <c r="JV275" i="5"/>
  <c r="JW275" i="5"/>
  <c r="JX275" i="5"/>
  <c r="JY275" i="5"/>
  <c r="JZ275" i="5"/>
  <c r="KA275" i="5"/>
  <c r="KB275" i="5"/>
  <c r="KC275" i="5"/>
  <c r="KD275" i="5"/>
  <c r="KE275" i="5"/>
  <c r="KF275" i="5"/>
  <c r="KG275" i="5"/>
  <c r="KH275" i="5"/>
  <c r="KI275" i="5"/>
  <c r="KJ275" i="5"/>
  <c r="KK275" i="5"/>
  <c r="KL275" i="5"/>
  <c r="KM275" i="5"/>
  <c r="KN275" i="5"/>
  <c r="KO275" i="5"/>
  <c r="KP275" i="5"/>
  <c r="KQ275" i="5"/>
  <c r="KR275" i="5"/>
  <c r="D276" i="5"/>
  <c r="E276" i="5"/>
  <c r="F276" i="5"/>
  <c r="G276" i="5"/>
  <c r="H276" i="5"/>
  <c r="I276" i="5"/>
  <c r="J276" i="5"/>
  <c r="K276" i="5"/>
  <c r="L276" i="5"/>
  <c r="M276" i="5"/>
  <c r="N276" i="5"/>
  <c r="O276" i="5"/>
  <c r="P276" i="5"/>
  <c r="Q276" i="5"/>
  <c r="R276" i="5"/>
  <c r="S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AG276" i="5"/>
  <c r="AH276" i="5"/>
  <c r="AI276" i="5"/>
  <c r="AJ276" i="5"/>
  <c r="AK276" i="5"/>
  <c r="AL276" i="5"/>
  <c r="AM276" i="5"/>
  <c r="AN276" i="5"/>
  <c r="AO276" i="5"/>
  <c r="AP276" i="5"/>
  <c r="AQ276" i="5"/>
  <c r="AR276" i="5"/>
  <c r="AS276" i="5"/>
  <c r="AT276" i="5"/>
  <c r="AU276" i="5"/>
  <c r="AV276" i="5"/>
  <c r="AW276" i="5"/>
  <c r="AX276" i="5"/>
  <c r="AY276" i="5"/>
  <c r="AZ276" i="5"/>
  <c r="BA276" i="5"/>
  <c r="BB276" i="5"/>
  <c r="BC276" i="5"/>
  <c r="BD276" i="5"/>
  <c r="BE276" i="5"/>
  <c r="BF276" i="5"/>
  <c r="BG276" i="5"/>
  <c r="BH276" i="5"/>
  <c r="BI276" i="5"/>
  <c r="BJ276" i="5"/>
  <c r="BK276" i="5"/>
  <c r="BL276" i="5"/>
  <c r="BM276" i="5"/>
  <c r="BN276" i="5"/>
  <c r="BO276" i="5"/>
  <c r="BP276" i="5"/>
  <c r="BQ276" i="5"/>
  <c r="BR276" i="5"/>
  <c r="BS276" i="5"/>
  <c r="BT276" i="5"/>
  <c r="BU276" i="5"/>
  <c r="BV276" i="5"/>
  <c r="BW276" i="5"/>
  <c r="BX276" i="5"/>
  <c r="BY276" i="5"/>
  <c r="BZ276" i="5"/>
  <c r="CA276" i="5"/>
  <c r="CB276" i="5"/>
  <c r="CC276" i="5"/>
  <c r="CD276" i="5"/>
  <c r="CE276" i="5"/>
  <c r="CF276" i="5"/>
  <c r="CG276" i="5"/>
  <c r="CH276" i="5"/>
  <c r="CI276" i="5"/>
  <c r="CJ276" i="5"/>
  <c r="CK276" i="5"/>
  <c r="CL276" i="5"/>
  <c r="CM276" i="5"/>
  <c r="CN276" i="5"/>
  <c r="CO276" i="5"/>
  <c r="CP276" i="5"/>
  <c r="CQ276" i="5"/>
  <c r="CR276" i="5"/>
  <c r="CS276" i="5"/>
  <c r="CT276" i="5"/>
  <c r="CU276" i="5"/>
  <c r="CV276" i="5"/>
  <c r="CW276" i="5"/>
  <c r="CX276" i="5"/>
  <c r="CY276" i="5"/>
  <c r="CZ276" i="5"/>
  <c r="DA276" i="5"/>
  <c r="DB276" i="5"/>
  <c r="DC276" i="5"/>
  <c r="DD276" i="5"/>
  <c r="DE276" i="5"/>
  <c r="DF276" i="5"/>
  <c r="DG276" i="5"/>
  <c r="DH276" i="5"/>
  <c r="DI276" i="5"/>
  <c r="DJ276" i="5"/>
  <c r="DK276" i="5"/>
  <c r="DL276" i="5"/>
  <c r="DM276" i="5"/>
  <c r="DN276" i="5"/>
  <c r="DO276" i="5"/>
  <c r="DP276" i="5"/>
  <c r="DQ276" i="5"/>
  <c r="DR276" i="5"/>
  <c r="DS276" i="5"/>
  <c r="DT276" i="5"/>
  <c r="DU276" i="5"/>
  <c r="DV276" i="5"/>
  <c r="DW276" i="5"/>
  <c r="DX276" i="5"/>
  <c r="DY276" i="5"/>
  <c r="DZ276" i="5"/>
  <c r="EA276" i="5"/>
  <c r="EB276" i="5"/>
  <c r="EC276" i="5"/>
  <c r="ED276" i="5"/>
  <c r="EE276" i="5"/>
  <c r="EF276" i="5"/>
  <c r="EG276" i="5"/>
  <c r="EH276" i="5"/>
  <c r="EI276" i="5"/>
  <c r="EJ276" i="5"/>
  <c r="EK276" i="5"/>
  <c r="EL276" i="5"/>
  <c r="EM276" i="5"/>
  <c r="EN276" i="5"/>
  <c r="EO276" i="5"/>
  <c r="EP276" i="5"/>
  <c r="EQ276" i="5"/>
  <c r="ER276" i="5"/>
  <c r="ES276" i="5"/>
  <c r="ET276" i="5"/>
  <c r="EU276" i="5"/>
  <c r="EV276" i="5"/>
  <c r="EW276" i="5"/>
  <c r="EX276" i="5"/>
  <c r="EY276" i="5"/>
  <c r="EZ276" i="5"/>
  <c r="FA276" i="5"/>
  <c r="FB276" i="5"/>
  <c r="FC276" i="5"/>
  <c r="FD276" i="5"/>
  <c r="FE276" i="5"/>
  <c r="FF276" i="5"/>
  <c r="FG276" i="5"/>
  <c r="FH276" i="5"/>
  <c r="FI276" i="5"/>
  <c r="FJ276" i="5"/>
  <c r="FK276" i="5"/>
  <c r="FL276" i="5"/>
  <c r="FM276" i="5"/>
  <c r="FN276" i="5"/>
  <c r="FO276" i="5"/>
  <c r="FP276" i="5"/>
  <c r="FQ276" i="5"/>
  <c r="FR276" i="5"/>
  <c r="FS276" i="5"/>
  <c r="FT276" i="5"/>
  <c r="FU276" i="5"/>
  <c r="FV276" i="5"/>
  <c r="FW276" i="5"/>
  <c r="FX276" i="5"/>
  <c r="FY276" i="5"/>
  <c r="FZ276" i="5"/>
  <c r="GA276" i="5"/>
  <c r="GB276" i="5"/>
  <c r="GC276" i="5"/>
  <c r="GD276" i="5"/>
  <c r="GE276" i="5"/>
  <c r="GF276" i="5"/>
  <c r="GG276" i="5"/>
  <c r="GH276" i="5"/>
  <c r="GI276" i="5"/>
  <c r="GJ276" i="5"/>
  <c r="GK276" i="5"/>
  <c r="GL276" i="5"/>
  <c r="GM276" i="5"/>
  <c r="GN276" i="5"/>
  <c r="GO276" i="5"/>
  <c r="GP276" i="5"/>
  <c r="GQ276" i="5"/>
  <c r="GR276" i="5"/>
  <c r="GS276" i="5"/>
  <c r="GT276" i="5"/>
  <c r="GU276" i="5"/>
  <c r="GV276" i="5"/>
  <c r="GW276" i="5"/>
  <c r="GX276" i="5"/>
  <c r="GY276" i="5"/>
  <c r="GZ276" i="5"/>
  <c r="HA276" i="5"/>
  <c r="HB276" i="5"/>
  <c r="HC276" i="5"/>
  <c r="HD276" i="5"/>
  <c r="HE276" i="5"/>
  <c r="HF276" i="5"/>
  <c r="HG276" i="5"/>
  <c r="HH276" i="5"/>
  <c r="HI276" i="5"/>
  <c r="HJ276" i="5"/>
  <c r="HK276" i="5"/>
  <c r="HL276" i="5"/>
  <c r="HM276" i="5"/>
  <c r="HN276" i="5"/>
  <c r="HO276" i="5"/>
  <c r="HP276" i="5"/>
  <c r="HQ276" i="5"/>
  <c r="HR276" i="5"/>
  <c r="HS276" i="5"/>
  <c r="HT276" i="5"/>
  <c r="HU276" i="5"/>
  <c r="HV276" i="5"/>
  <c r="HW276" i="5"/>
  <c r="HX276" i="5"/>
  <c r="HY276" i="5"/>
  <c r="HZ276" i="5"/>
  <c r="IA276" i="5"/>
  <c r="IB276" i="5"/>
  <c r="IC276" i="5"/>
  <c r="ID276" i="5"/>
  <c r="IE276" i="5"/>
  <c r="IF276" i="5"/>
  <c r="IG276" i="5"/>
  <c r="IH276" i="5"/>
  <c r="II276" i="5"/>
  <c r="IJ276" i="5"/>
  <c r="IK276" i="5"/>
  <c r="IL276" i="5"/>
  <c r="IM276" i="5"/>
  <c r="IN276" i="5"/>
  <c r="IO276" i="5"/>
  <c r="IP276" i="5"/>
  <c r="IQ276" i="5"/>
  <c r="IR276" i="5"/>
  <c r="IS276" i="5"/>
  <c r="IT276" i="5"/>
  <c r="IU276" i="5"/>
  <c r="IV276" i="5"/>
  <c r="IW276" i="5"/>
  <c r="IX276" i="5"/>
  <c r="IY276" i="5"/>
  <c r="IZ276" i="5"/>
  <c r="JA276" i="5"/>
  <c r="JB276" i="5"/>
  <c r="JC276" i="5"/>
  <c r="JD276" i="5"/>
  <c r="JE276" i="5"/>
  <c r="JF276" i="5"/>
  <c r="JG276" i="5"/>
  <c r="JH276" i="5"/>
  <c r="JI276" i="5"/>
  <c r="JJ276" i="5"/>
  <c r="JK276" i="5"/>
  <c r="JL276" i="5"/>
  <c r="JM276" i="5"/>
  <c r="JN276" i="5"/>
  <c r="JO276" i="5"/>
  <c r="JP276" i="5"/>
  <c r="JQ276" i="5"/>
  <c r="JR276" i="5"/>
  <c r="JS276" i="5"/>
  <c r="JT276" i="5"/>
  <c r="JU276" i="5"/>
  <c r="JV276" i="5"/>
  <c r="JW276" i="5"/>
  <c r="JX276" i="5"/>
  <c r="JY276" i="5"/>
  <c r="JZ276" i="5"/>
  <c r="KA276" i="5"/>
  <c r="KB276" i="5"/>
  <c r="KC276" i="5"/>
  <c r="KD276" i="5"/>
  <c r="KE276" i="5"/>
  <c r="KF276" i="5"/>
  <c r="KG276" i="5"/>
  <c r="KH276" i="5"/>
  <c r="KI276" i="5"/>
  <c r="KJ276" i="5"/>
  <c r="KK276" i="5"/>
  <c r="KL276" i="5"/>
  <c r="KM276" i="5"/>
  <c r="KN276" i="5"/>
  <c r="KO276" i="5"/>
  <c r="KP276" i="5"/>
  <c r="KQ276" i="5"/>
  <c r="KR276" i="5"/>
  <c r="E277" i="5"/>
  <c r="F277" i="5"/>
  <c r="G277" i="5"/>
  <c r="H277" i="5"/>
  <c r="I277" i="5"/>
  <c r="J277" i="5"/>
  <c r="K277" i="5"/>
  <c r="L277" i="5"/>
  <c r="M277" i="5"/>
  <c r="N277" i="5"/>
  <c r="O277" i="5"/>
  <c r="P277" i="5"/>
  <c r="Q277" i="5"/>
  <c r="R277" i="5"/>
  <c r="S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AG277" i="5"/>
  <c r="AH277" i="5"/>
  <c r="AI277" i="5"/>
  <c r="AJ277" i="5"/>
  <c r="AK277" i="5"/>
  <c r="AL277" i="5"/>
  <c r="AM277" i="5"/>
  <c r="AN277" i="5"/>
  <c r="AO277" i="5"/>
  <c r="AP277" i="5"/>
  <c r="AQ277" i="5"/>
  <c r="AR277" i="5"/>
  <c r="AS277" i="5"/>
  <c r="AT277" i="5"/>
  <c r="AU277" i="5"/>
  <c r="AV277" i="5"/>
  <c r="AW277" i="5"/>
  <c r="AX277" i="5"/>
  <c r="AY277" i="5"/>
  <c r="AZ277" i="5"/>
  <c r="BA277" i="5"/>
  <c r="BB277" i="5"/>
  <c r="BC277" i="5"/>
  <c r="BD277" i="5"/>
  <c r="BE277" i="5"/>
  <c r="BF277" i="5"/>
  <c r="BG277" i="5"/>
  <c r="BH277" i="5"/>
  <c r="BI277" i="5"/>
  <c r="BJ277" i="5"/>
  <c r="BK277" i="5"/>
  <c r="BL277" i="5"/>
  <c r="BM277" i="5"/>
  <c r="BN277" i="5"/>
  <c r="BO277" i="5"/>
  <c r="BP277" i="5"/>
  <c r="BQ277" i="5"/>
  <c r="BR277" i="5"/>
  <c r="BS277" i="5"/>
  <c r="BT277" i="5"/>
  <c r="BU277" i="5"/>
  <c r="BV277" i="5"/>
  <c r="BW277" i="5"/>
  <c r="BX277" i="5"/>
  <c r="BY277" i="5"/>
  <c r="BZ277" i="5"/>
  <c r="CA277" i="5"/>
  <c r="CB277" i="5"/>
  <c r="CC277" i="5"/>
  <c r="CD277" i="5"/>
  <c r="CE277" i="5"/>
  <c r="CF277" i="5"/>
  <c r="CG277" i="5"/>
  <c r="CH277" i="5"/>
  <c r="CI277" i="5"/>
  <c r="CJ277" i="5"/>
  <c r="CK277" i="5"/>
  <c r="CL277" i="5"/>
  <c r="CM277" i="5"/>
  <c r="CN277" i="5"/>
  <c r="CO277" i="5"/>
  <c r="CP277" i="5"/>
  <c r="CQ277" i="5"/>
  <c r="CR277" i="5"/>
  <c r="CS277" i="5"/>
  <c r="CT277" i="5"/>
  <c r="CU277" i="5"/>
  <c r="CV277" i="5"/>
  <c r="CW277" i="5"/>
  <c r="CX277" i="5"/>
  <c r="CY277" i="5"/>
  <c r="CZ277" i="5"/>
  <c r="DA277" i="5"/>
  <c r="DB277" i="5"/>
  <c r="DC277" i="5"/>
  <c r="DD277" i="5"/>
  <c r="DE277" i="5"/>
  <c r="DF277" i="5"/>
  <c r="DG277" i="5"/>
  <c r="DH277" i="5"/>
  <c r="DI277" i="5"/>
  <c r="DJ277" i="5"/>
  <c r="DK277" i="5"/>
  <c r="DL277" i="5"/>
  <c r="DM277" i="5"/>
  <c r="DN277" i="5"/>
  <c r="DO277" i="5"/>
  <c r="DP277" i="5"/>
  <c r="DQ277" i="5"/>
  <c r="DR277" i="5"/>
  <c r="DS277" i="5"/>
  <c r="DT277" i="5"/>
  <c r="DU277" i="5"/>
  <c r="DV277" i="5"/>
  <c r="DW277" i="5"/>
  <c r="DX277" i="5"/>
  <c r="DY277" i="5"/>
  <c r="DZ277" i="5"/>
  <c r="EA277" i="5"/>
  <c r="EB277" i="5"/>
  <c r="EC277" i="5"/>
  <c r="ED277" i="5"/>
  <c r="EE277" i="5"/>
  <c r="EF277" i="5"/>
  <c r="EG277" i="5"/>
  <c r="EH277" i="5"/>
  <c r="EI277" i="5"/>
  <c r="EJ277" i="5"/>
  <c r="EK277" i="5"/>
  <c r="EL277" i="5"/>
  <c r="EM277" i="5"/>
  <c r="EN277" i="5"/>
  <c r="EO277" i="5"/>
  <c r="EP277" i="5"/>
  <c r="EQ277" i="5"/>
  <c r="ER277" i="5"/>
  <c r="ES277" i="5"/>
  <c r="ET277" i="5"/>
  <c r="EU277" i="5"/>
  <c r="EV277" i="5"/>
  <c r="EW277" i="5"/>
  <c r="EX277" i="5"/>
  <c r="EY277" i="5"/>
  <c r="EZ277" i="5"/>
  <c r="FA277" i="5"/>
  <c r="FB277" i="5"/>
  <c r="FC277" i="5"/>
  <c r="FD277" i="5"/>
  <c r="FE277" i="5"/>
  <c r="FF277" i="5"/>
  <c r="FG277" i="5"/>
  <c r="FH277" i="5"/>
  <c r="FI277" i="5"/>
  <c r="FJ277" i="5"/>
  <c r="FK277" i="5"/>
  <c r="FL277" i="5"/>
  <c r="FM277" i="5"/>
  <c r="FN277" i="5"/>
  <c r="FO277" i="5"/>
  <c r="FP277" i="5"/>
  <c r="FQ277" i="5"/>
  <c r="FR277" i="5"/>
  <c r="FS277" i="5"/>
  <c r="FT277" i="5"/>
  <c r="FU277" i="5"/>
  <c r="FV277" i="5"/>
  <c r="FW277" i="5"/>
  <c r="FX277" i="5"/>
  <c r="FY277" i="5"/>
  <c r="FZ277" i="5"/>
  <c r="GA277" i="5"/>
  <c r="GB277" i="5"/>
  <c r="GC277" i="5"/>
  <c r="GD277" i="5"/>
  <c r="GE277" i="5"/>
  <c r="GF277" i="5"/>
  <c r="GG277" i="5"/>
  <c r="GH277" i="5"/>
  <c r="GI277" i="5"/>
  <c r="GJ277" i="5"/>
  <c r="GK277" i="5"/>
  <c r="GL277" i="5"/>
  <c r="GM277" i="5"/>
  <c r="GN277" i="5"/>
  <c r="GO277" i="5"/>
  <c r="GP277" i="5"/>
  <c r="GQ277" i="5"/>
  <c r="GR277" i="5"/>
  <c r="GS277" i="5"/>
  <c r="GT277" i="5"/>
  <c r="GU277" i="5"/>
  <c r="GV277" i="5"/>
  <c r="GW277" i="5"/>
  <c r="GX277" i="5"/>
  <c r="GY277" i="5"/>
  <c r="GZ277" i="5"/>
  <c r="HA277" i="5"/>
  <c r="HB277" i="5"/>
  <c r="HC277" i="5"/>
  <c r="HD277" i="5"/>
  <c r="HE277" i="5"/>
  <c r="HF277" i="5"/>
  <c r="HG277" i="5"/>
  <c r="HH277" i="5"/>
  <c r="HI277" i="5"/>
  <c r="HJ277" i="5"/>
  <c r="HK277" i="5"/>
  <c r="HL277" i="5"/>
  <c r="HM277" i="5"/>
  <c r="HN277" i="5"/>
  <c r="HO277" i="5"/>
  <c r="HP277" i="5"/>
  <c r="HQ277" i="5"/>
  <c r="HR277" i="5"/>
  <c r="HS277" i="5"/>
  <c r="HT277" i="5"/>
  <c r="HU277" i="5"/>
  <c r="HV277" i="5"/>
  <c r="HW277" i="5"/>
  <c r="HX277" i="5"/>
  <c r="HY277" i="5"/>
  <c r="HZ277" i="5"/>
  <c r="IA277" i="5"/>
  <c r="IB277" i="5"/>
  <c r="IC277" i="5"/>
  <c r="ID277" i="5"/>
  <c r="IE277" i="5"/>
  <c r="IF277" i="5"/>
  <c r="IG277" i="5"/>
  <c r="IH277" i="5"/>
  <c r="II277" i="5"/>
  <c r="IJ277" i="5"/>
  <c r="IK277" i="5"/>
  <c r="IL277" i="5"/>
  <c r="IM277" i="5"/>
  <c r="IN277" i="5"/>
  <c r="IO277" i="5"/>
  <c r="IP277" i="5"/>
  <c r="IQ277" i="5"/>
  <c r="IR277" i="5"/>
  <c r="IS277" i="5"/>
  <c r="IT277" i="5"/>
  <c r="IU277" i="5"/>
  <c r="IV277" i="5"/>
  <c r="IW277" i="5"/>
  <c r="IX277" i="5"/>
  <c r="IY277" i="5"/>
  <c r="IZ277" i="5"/>
  <c r="JA277" i="5"/>
  <c r="JB277" i="5"/>
  <c r="JC277" i="5"/>
  <c r="JD277" i="5"/>
  <c r="JE277" i="5"/>
  <c r="JF277" i="5"/>
  <c r="JG277" i="5"/>
  <c r="JH277" i="5"/>
  <c r="JI277" i="5"/>
  <c r="JJ277" i="5"/>
  <c r="JK277" i="5"/>
  <c r="JL277" i="5"/>
  <c r="JM277" i="5"/>
  <c r="JN277" i="5"/>
  <c r="JO277" i="5"/>
  <c r="JP277" i="5"/>
  <c r="JQ277" i="5"/>
  <c r="JR277" i="5"/>
  <c r="JS277" i="5"/>
  <c r="JT277" i="5"/>
  <c r="JU277" i="5"/>
  <c r="JV277" i="5"/>
  <c r="JW277" i="5"/>
  <c r="JX277" i="5"/>
  <c r="JY277" i="5"/>
  <c r="JZ277" i="5"/>
  <c r="KA277" i="5"/>
  <c r="KB277" i="5"/>
  <c r="KC277" i="5"/>
  <c r="KD277" i="5"/>
  <c r="KE277" i="5"/>
  <c r="KF277" i="5"/>
  <c r="KG277" i="5"/>
  <c r="KH277" i="5"/>
  <c r="KI277" i="5"/>
  <c r="KJ277" i="5"/>
  <c r="KK277" i="5"/>
  <c r="KL277" i="5"/>
  <c r="KM277" i="5"/>
  <c r="KN277" i="5"/>
  <c r="KO277" i="5"/>
  <c r="KP277" i="5"/>
  <c r="KQ277" i="5"/>
  <c r="KR277" i="5"/>
  <c r="IJ278" i="5"/>
  <c r="IK278" i="5"/>
  <c r="IL278" i="5"/>
  <c r="IM278" i="5"/>
  <c r="IN278" i="5"/>
  <c r="IO278" i="5"/>
  <c r="IP278" i="5"/>
  <c r="IQ278" i="5"/>
  <c r="IR278" i="5"/>
  <c r="IS278" i="5"/>
  <c r="IT278" i="5"/>
  <c r="IU278" i="5"/>
  <c r="IV278" i="5"/>
  <c r="IW278" i="5"/>
  <c r="IX278" i="5"/>
  <c r="IY278" i="5"/>
  <c r="IZ278" i="5"/>
  <c r="JA278" i="5"/>
  <c r="JB278" i="5"/>
  <c r="JC278" i="5"/>
  <c r="JD278" i="5"/>
  <c r="JE278" i="5"/>
  <c r="JF278" i="5"/>
  <c r="JG278" i="5"/>
  <c r="JH278" i="5"/>
  <c r="JI278" i="5"/>
  <c r="JJ278" i="5"/>
  <c r="JK278" i="5"/>
  <c r="JL278" i="5"/>
  <c r="JM278" i="5"/>
  <c r="JN278" i="5"/>
  <c r="JO278" i="5"/>
  <c r="JP278" i="5"/>
  <c r="JQ278" i="5"/>
  <c r="JR278" i="5"/>
  <c r="JS278" i="5"/>
  <c r="JT278" i="5"/>
  <c r="JU278" i="5"/>
  <c r="JV278" i="5"/>
  <c r="JW278" i="5"/>
  <c r="JX278" i="5"/>
  <c r="JY278" i="5"/>
  <c r="JZ278" i="5"/>
  <c r="KA278" i="5"/>
  <c r="KB278" i="5"/>
  <c r="KC278" i="5"/>
  <c r="KD278" i="5"/>
  <c r="KE278" i="5"/>
  <c r="KF278" i="5"/>
  <c r="KG278" i="5"/>
  <c r="KH278" i="5"/>
  <c r="KI278" i="5"/>
  <c r="KJ278" i="5"/>
  <c r="KK278" i="5"/>
  <c r="KL278" i="5"/>
  <c r="KM278" i="5"/>
  <c r="KN278" i="5"/>
  <c r="KO278" i="5"/>
  <c r="KP278" i="5"/>
  <c r="KQ278" i="5"/>
  <c r="KR278" i="5"/>
  <c r="KR279" i="5"/>
  <c r="D280" i="5"/>
  <c r="E280" i="5"/>
  <c r="F280" i="5"/>
  <c r="G280" i="5"/>
  <c r="H280" i="5"/>
  <c r="I280" i="5"/>
  <c r="J280" i="5"/>
  <c r="K280" i="5"/>
  <c r="L280" i="5"/>
  <c r="M280" i="5"/>
  <c r="N280" i="5"/>
  <c r="O280" i="5"/>
  <c r="P280" i="5"/>
  <c r="Q280" i="5"/>
  <c r="R280" i="5"/>
  <c r="S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AG280" i="5"/>
  <c r="AH280" i="5"/>
  <c r="AI280" i="5"/>
  <c r="AJ280" i="5"/>
  <c r="AK280" i="5"/>
  <c r="AL280" i="5"/>
  <c r="AM280" i="5"/>
  <c r="AN280" i="5"/>
  <c r="AO280" i="5"/>
  <c r="AP280" i="5"/>
  <c r="AQ280" i="5"/>
  <c r="AR280" i="5"/>
  <c r="AS280" i="5"/>
  <c r="AT280" i="5"/>
  <c r="AU280" i="5"/>
  <c r="AV280" i="5"/>
  <c r="AW280" i="5"/>
  <c r="AX280" i="5"/>
  <c r="AY280" i="5"/>
  <c r="AZ280" i="5"/>
  <c r="BA280" i="5"/>
  <c r="BB280" i="5"/>
  <c r="BC280" i="5"/>
  <c r="BD280" i="5"/>
  <c r="BE280" i="5"/>
  <c r="BF280" i="5"/>
  <c r="BG280" i="5"/>
  <c r="BH280" i="5"/>
  <c r="BI280" i="5"/>
  <c r="BJ280" i="5"/>
  <c r="BK280" i="5"/>
  <c r="BL280" i="5"/>
  <c r="BM280" i="5"/>
  <c r="BN280" i="5"/>
  <c r="BO280" i="5"/>
  <c r="BP280" i="5"/>
  <c r="BQ280" i="5"/>
  <c r="BR280" i="5"/>
  <c r="BS280" i="5"/>
  <c r="BT280" i="5"/>
  <c r="BU280" i="5"/>
  <c r="BV280" i="5"/>
  <c r="BW280" i="5"/>
  <c r="BX280" i="5"/>
  <c r="BY280" i="5"/>
  <c r="BZ280" i="5"/>
  <c r="CA280" i="5"/>
  <c r="CB280" i="5"/>
  <c r="CC280" i="5"/>
  <c r="CD280" i="5"/>
  <c r="CE280" i="5"/>
  <c r="CF280" i="5"/>
  <c r="CG280" i="5"/>
  <c r="CH280" i="5"/>
  <c r="CI280" i="5"/>
  <c r="CJ280" i="5"/>
  <c r="CK280" i="5"/>
  <c r="CL280" i="5"/>
  <c r="CM280" i="5"/>
  <c r="CN280" i="5"/>
  <c r="CO280" i="5"/>
  <c r="CP280" i="5"/>
  <c r="CQ280" i="5"/>
  <c r="CR280" i="5"/>
  <c r="CS280" i="5"/>
  <c r="CT280" i="5"/>
  <c r="CU280" i="5"/>
  <c r="CV280" i="5"/>
  <c r="CW280" i="5"/>
  <c r="CX280" i="5"/>
  <c r="CY280" i="5"/>
  <c r="CZ280" i="5"/>
  <c r="DA280" i="5"/>
  <c r="DB280" i="5"/>
  <c r="DC280" i="5"/>
  <c r="DD280" i="5"/>
  <c r="DE280" i="5"/>
  <c r="DF280" i="5"/>
  <c r="DG280" i="5"/>
  <c r="DH280" i="5"/>
  <c r="DI280" i="5"/>
  <c r="DJ280" i="5"/>
  <c r="DK280" i="5"/>
  <c r="DL280" i="5"/>
  <c r="DM280" i="5"/>
  <c r="DN280" i="5"/>
  <c r="DO280" i="5"/>
  <c r="DP280" i="5"/>
  <c r="DQ280" i="5"/>
  <c r="DR280" i="5"/>
  <c r="DS280" i="5"/>
  <c r="DT280" i="5"/>
  <c r="DU280" i="5"/>
  <c r="DV280" i="5"/>
  <c r="DW280" i="5"/>
  <c r="DX280" i="5"/>
  <c r="DY280" i="5"/>
  <c r="DZ280" i="5"/>
  <c r="EA280" i="5"/>
  <c r="EB280" i="5"/>
  <c r="EC280" i="5"/>
  <c r="ED280" i="5"/>
  <c r="EE280" i="5"/>
  <c r="EF280" i="5"/>
  <c r="EG280" i="5"/>
  <c r="EH280" i="5"/>
  <c r="EI280" i="5"/>
  <c r="EJ280" i="5"/>
  <c r="EK280" i="5"/>
  <c r="EL280" i="5"/>
  <c r="EM280" i="5"/>
  <c r="EN280" i="5"/>
  <c r="EO280" i="5"/>
  <c r="EP280" i="5"/>
  <c r="EQ280" i="5"/>
  <c r="ER280" i="5"/>
  <c r="ES280" i="5"/>
  <c r="ET280" i="5"/>
  <c r="EU280" i="5"/>
  <c r="EV280" i="5"/>
  <c r="EW280" i="5"/>
  <c r="EX280" i="5"/>
  <c r="EY280" i="5"/>
  <c r="EZ280" i="5"/>
  <c r="FA280" i="5"/>
  <c r="FB280" i="5"/>
  <c r="FC280" i="5"/>
  <c r="FD280" i="5"/>
  <c r="FE280" i="5"/>
  <c r="FF280" i="5"/>
  <c r="FG280" i="5"/>
  <c r="FH280" i="5"/>
  <c r="FI280" i="5"/>
  <c r="FJ280" i="5"/>
  <c r="FK280" i="5"/>
  <c r="FL280" i="5"/>
  <c r="FM280" i="5"/>
  <c r="FN280" i="5"/>
  <c r="FO280" i="5"/>
  <c r="FP280" i="5"/>
  <c r="FQ280" i="5"/>
  <c r="FR280" i="5"/>
  <c r="FS280" i="5"/>
  <c r="FT280" i="5"/>
  <c r="FU280" i="5"/>
  <c r="FV280" i="5"/>
  <c r="FW280" i="5"/>
  <c r="FX280" i="5"/>
  <c r="FY280" i="5"/>
  <c r="FZ280" i="5"/>
  <c r="GA280" i="5"/>
  <c r="GB280" i="5"/>
  <c r="GC280" i="5"/>
  <c r="GD280" i="5"/>
  <c r="GE280" i="5"/>
  <c r="GF280" i="5"/>
  <c r="GG280" i="5"/>
  <c r="GH280" i="5"/>
  <c r="GI280" i="5"/>
  <c r="GJ280" i="5"/>
  <c r="GK280" i="5"/>
  <c r="GL280" i="5"/>
  <c r="GM280" i="5"/>
  <c r="GN280" i="5"/>
  <c r="GO280" i="5"/>
  <c r="GP280" i="5"/>
  <c r="GQ280" i="5"/>
  <c r="GR280" i="5"/>
  <c r="GS280" i="5"/>
  <c r="GT280" i="5"/>
  <c r="GU280" i="5"/>
  <c r="GV280" i="5"/>
  <c r="GW280" i="5"/>
  <c r="GX280" i="5"/>
  <c r="GY280" i="5"/>
  <c r="GZ280" i="5"/>
  <c r="HA280" i="5"/>
  <c r="HB280" i="5"/>
  <c r="HC280" i="5"/>
  <c r="HD280" i="5"/>
  <c r="HE280" i="5"/>
  <c r="HF280" i="5"/>
  <c r="HG280" i="5"/>
  <c r="HH280" i="5"/>
  <c r="HI280" i="5"/>
  <c r="HJ280" i="5"/>
  <c r="HK280" i="5"/>
  <c r="HL280" i="5"/>
  <c r="HM280" i="5"/>
  <c r="HN280" i="5"/>
  <c r="HO280" i="5"/>
  <c r="HP280" i="5"/>
  <c r="HQ280" i="5"/>
  <c r="HR280" i="5"/>
  <c r="HS280" i="5"/>
  <c r="HT280" i="5"/>
  <c r="HU280" i="5"/>
  <c r="HV280" i="5"/>
  <c r="HW280" i="5"/>
  <c r="HX280" i="5"/>
  <c r="HY280" i="5"/>
  <c r="HZ280" i="5"/>
  <c r="IA280" i="5"/>
  <c r="IB280" i="5"/>
  <c r="IC280" i="5"/>
  <c r="ID280" i="5"/>
  <c r="IE280" i="5"/>
  <c r="IF280" i="5"/>
  <c r="IG280" i="5"/>
  <c r="IH280" i="5"/>
  <c r="II280" i="5"/>
  <c r="IJ280" i="5"/>
  <c r="IK280" i="5"/>
  <c r="IL280" i="5"/>
  <c r="IM280" i="5"/>
  <c r="IN280" i="5"/>
  <c r="IO280" i="5"/>
  <c r="IP280" i="5"/>
  <c r="IQ280" i="5"/>
  <c r="IR280" i="5"/>
  <c r="IS280" i="5"/>
  <c r="IT280" i="5"/>
  <c r="IU280" i="5"/>
  <c r="IV280" i="5"/>
  <c r="IW280" i="5"/>
  <c r="IX280" i="5"/>
  <c r="IY280" i="5"/>
  <c r="IZ280" i="5"/>
  <c r="JA280" i="5"/>
  <c r="JB280" i="5"/>
  <c r="JC280" i="5"/>
  <c r="JD280" i="5"/>
  <c r="JE280" i="5"/>
  <c r="JF280" i="5"/>
  <c r="JG280" i="5"/>
  <c r="JH280" i="5"/>
  <c r="JI280" i="5"/>
  <c r="JJ280" i="5"/>
  <c r="JK280" i="5"/>
  <c r="JL280" i="5"/>
  <c r="JM280" i="5"/>
  <c r="JN280" i="5"/>
  <c r="JO280" i="5"/>
  <c r="JP280" i="5"/>
  <c r="JQ280" i="5"/>
  <c r="JR280" i="5"/>
  <c r="JS280" i="5"/>
  <c r="JT280" i="5"/>
  <c r="JU280" i="5"/>
  <c r="JV280" i="5"/>
  <c r="JW280" i="5"/>
  <c r="JX280" i="5"/>
  <c r="JY280" i="5"/>
  <c r="JZ280" i="5"/>
  <c r="KA280" i="5"/>
  <c r="KB280" i="5"/>
  <c r="KC280" i="5"/>
  <c r="KD280" i="5"/>
  <c r="KE280" i="5"/>
  <c r="KF280" i="5"/>
  <c r="KG280" i="5"/>
  <c r="KH280" i="5"/>
  <c r="KI280" i="5"/>
  <c r="KJ280" i="5"/>
  <c r="KK280" i="5"/>
  <c r="KL280" i="5"/>
  <c r="KM280" i="5"/>
  <c r="KN280" i="5"/>
  <c r="KO280" i="5"/>
  <c r="KP280" i="5"/>
  <c r="KQ280" i="5"/>
  <c r="KR280" i="5"/>
  <c r="D281" i="5"/>
  <c r="D282" i="5"/>
  <c r="H282" i="5"/>
  <c r="I282" i="5"/>
  <c r="J282" i="5"/>
  <c r="K282" i="5"/>
  <c r="L282" i="5"/>
  <c r="M282" i="5"/>
  <c r="N282" i="5"/>
  <c r="O282" i="5"/>
  <c r="P282" i="5"/>
  <c r="Q282" i="5"/>
  <c r="R282" i="5"/>
  <c r="S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AG282" i="5"/>
  <c r="AH282" i="5"/>
  <c r="AI282" i="5"/>
  <c r="AJ282" i="5"/>
  <c r="AK282" i="5"/>
  <c r="AL282" i="5"/>
  <c r="AM282" i="5"/>
  <c r="AN282" i="5"/>
  <c r="AO282" i="5"/>
  <c r="AP282" i="5"/>
  <c r="AQ282" i="5"/>
  <c r="AR282" i="5"/>
  <c r="AS282" i="5"/>
  <c r="AT282" i="5"/>
  <c r="AU282" i="5"/>
  <c r="AV282" i="5"/>
  <c r="AW282" i="5"/>
  <c r="AX282" i="5"/>
  <c r="AY282" i="5"/>
  <c r="AZ282" i="5"/>
  <c r="BA282" i="5"/>
  <c r="BB282" i="5"/>
  <c r="BC282" i="5"/>
  <c r="BD282" i="5"/>
  <c r="BE282" i="5"/>
  <c r="BF282" i="5"/>
  <c r="BG282" i="5"/>
  <c r="BH282" i="5"/>
  <c r="BI282" i="5"/>
  <c r="BJ282" i="5"/>
  <c r="BK282" i="5"/>
  <c r="BL282" i="5"/>
  <c r="BM282" i="5"/>
  <c r="BN282" i="5"/>
  <c r="BO282" i="5"/>
  <c r="BP282" i="5"/>
  <c r="BQ282" i="5"/>
  <c r="BR282" i="5"/>
  <c r="BS282" i="5"/>
  <c r="BT282" i="5"/>
  <c r="BU282" i="5"/>
  <c r="BV282" i="5"/>
  <c r="BW282" i="5"/>
  <c r="BX282" i="5"/>
  <c r="BY282" i="5"/>
  <c r="BZ282" i="5"/>
  <c r="CA282" i="5"/>
  <c r="CB282" i="5"/>
  <c r="CC282" i="5"/>
  <c r="CD282" i="5"/>
  <c r="CE282" i="5"/>
  <c r="CF282" i="5"/>
  <c r="CG282" i="5"/>
  <c r="CH282" i="5"/>
  <c r="CI282" i="5"/>
  <c r="CJ282" i="5"/>
  <c r="CK282" i="5"/>
  <c r="CL282" i="5"/>
  <c r="CM282" i="5"/>
  <c r="CN282" i="5"/>
  <c r="CO282" i="5"/>
  <c r="CP282" i="5"/>
  <c r="CQ282" i="5"/>
  <c r="CR282" i="5"/>
  <c r="CS282" i="5"/>
  <c r="CT282" i="5"/>
  <c r="CU282" i="5"/>
  <c r="CV282" i="5"/>
  <c r="CW282" i="5"/>
  <c r="CX282" i="5"/>
  <c r="CY282" i="5"/>
  <c r="CZ282" i="5"/>
  <c r="DA282" i="5"/>
  <c r="DB282" i="5"/>
  <c r="DC282" i="5"/>
  <c r="DD282" i="5"/>
  <c r="DE282" i="5"/>
  <c r="DF282" i="5"/>
  <c r="DG282" i="5"/>
  <c r="DH282" i="5"/>
  <c r="DI282" i="5"/>
  <c r="DJ282" i="5"/>
  <c r="DK282" i="5"/>
  <c r="DL282" i="5"/>
  <c r="DM282" i="5"/>
  <c r="DN282" i="5"/>
  <c r="DO282" i="5"/>
  <c r="DP282" i="5"/>
  <c r="DQ282" i="5"/>
  <c r="DR282" i="5"/>
  <c r="DS282" i="5"/>
  <c r="DT282" i="5"/>
  <c r="DU282" i="5"/>
  <c r="DV282" i="5"/>
  <c r="DW282" i="5"/>
  <c r="DX282" i="5"/>
  <c r="DY282" i="5"/>
  <c r="DZ282" i="5"/>
  <c r="EA282" i="5"/>
  <c r="EB282" i="5"/>
  <c r="EC282" i="5"/>
  <c r="ED282" i="5"/>
  <c r="EE282" i="5"/>
  <c r="EF282" i="5"/>
  <c r="EG282" i="5"/>
  <c r="EH282" i="5"/>
  <c r="EI282" i="5"/>
  <c r="EJ282" i="5"/>
  <c r="EK282" i="5"/>
  <c r="EL282" i="5"/>
  <c r="EM282" i="5"/>
  <c r="EN282" i="5"/>
  <c r="EO282" i="5"/>
  <c r="EP282" i="5"/>
  <c r="EQ282" i="5"/>
  <c r="ER282" i="5"/>
  <c r="ES282" i="5"/>
  <c r="ET282" i="5"/>
  <c r="EU282" i="5"/>
  <c r="EV282" i="5"/>
  <c r="EW282" i="5"/>
  <c r="EX282" i="5"/>
  <c r="EY282" i="5"/>
  <c r="EZ282" i="5"/>
  <c r="FA282" i="5"/>
  <c r="FB282" i="5"/>
  <c r="FC282" i="5"/>
  <c r="FD282" i="5"/>
  <c r="FE282" i="5"/>
  <c r="FF282" i="5"/>
  <c r="FG282" i="5"/>
  <c r="FH282" i="5"/>
  <c r="FI282" i="5"/>
  <c r="FJ282" i="5"/>
  <c r="FK282" i="5"/>
  <c r="FL282" i="5"/>
  <c r="FM282" i="5"/>
  <c r="FN282" i="5"/>
  <c r="FO282" i="5"/>
  <c r="FP282" i="5"/>
  <c r="FQ282" i="5"/>
  <c r="FR282" i="5"/>
  <c r="FS282" i="5"/>
  <c r="FT282" i="5"/>
  <c r="FU282" i="5"/>
  <c r="FV282" i="5"/>
  <c r="FW282" i="5"/>
  <c r="FX282" i="5"/>
  <c r="FY282" i="5"/>
  <c r="FZ282" i="5"/>
  <c r="GA282" i="5"/>
  <c r="GB282" i="5"/>
  <c r="GC282" i="5"/>
  <c r="GD282" i="5"/>
  <c r="GE282" i="5"/>
  <c r="GF282" i="5"/>
  <c r="GG282" i="5"/>
  <c r="GH282" i="5"/>
  <c r="GI282" i="5"/>
  <c r="GJ282" i="5"/>
  <c r="GK282" i="5"/>
  <c r="GL282" i="5"/>
  <c r="GM282" i="5"/>
  <c r="GN282" i="5"/>
  <c r="GO282" i="5"/>
  <c r="GP282" i="5"/>
  <c r="GQ282" i="5"/>
  <c r="GR282" i="5"/>
  <c r="GS282" i="5"/>
  <c r="GT282" i="5"/>
  <c r="GU282" i="5"/>
  <c r="GV282" i="5"/>
  <c r="GW282" i="5"/>
  <c r="GX282" i="5"/>
  <c r="GY282" i="5"/>
  <c r="GZ282" i="5"/>
  <c r="HA282" i="5"/>
  <c r="HB282" i="5"/>
  <c r="HC282" i="5"/>
  <c r="HD282" i="5"/>
  <c r="HE282" i="5"/>
  <c r="HF282" i="5"/>
  <c r="HG282" i="5"/>
  <c r="HH282" i="5"/>
  <c r="HI282" i="5"/>
  <c r="HJ282" i="5"/>
  <c r="HK282" i="5"/>
  <c r="HL282" i="5"/>
  <c r="HM282" i="5"/>
  <c r="HN282" i="5"/>
  <c r="HO282" i="5"/>
  <c r="HP282" i="5"/>
  <c r="HQ282" i="5"/>
  <c r="HR282" i="5"/>
  <c r="HS282" i="5"/>
  <c r="HT282" i="5"/>
  <c r="HU282" i="5"/>
  <c r="HV282" i="5"/>
  <c r="HW282" i="5"/>
  <c r="HX282" i="5"/>
  <c r="HY282" i="5"/>
  <c r="HZ282" i="5"/>
  <c r="IA282" i="5"/>
  <c r="IB282" i="5"/>
  <c r="IC282" i="5"/>
  <c r="ID282" i="5"/>
  <c r="IE282" i="5"/>
  <c r="IF282" i="5"/>
  <c r="IG282" i="5"/>
  <c r="IH282" i="5"/>
  <c r="II282" i="5"/>
  <c r="IJ282" i="5"/>
  <c r="IK282" i="5"/>
  <c r="IL282" i="5"/>
  <c r="IM282" i="5"/>
  <c r="IN282" i="5"/>
  <c r="IO282" i="5"/>
  <c r="IP282" i="5"/>
  <c r="IQ282" i="5"/>
  <c r="IR282" i="5"/>
  <c r="IS282" i="5"/>
  <c r="IT282" i="5"/>
  <c r="IU282" i="5"/>
  <c r="IV282" i="5"/>
  <c r="IW282" i="5"/>
  <c r="IX282" i="5"/>
  <c r="IY282" i="5"/>
  <c r="IZ282" i="5"/>
  <c r="JA282" i="5"/>
  <c r="JB282" i="5"/>
  <c r="JC282" i="5"/>
  <c r="JD282" i="5"/>
  <c r="JE282" i="5"/>
  <c r="JF282" i="5"/>
  <c r="JG282" i="5"/>
  <c r="JH282" i="5"/>
  <c r="JI282" i="5"/>
  <c r="JJ282" i="5"/>
  <c r="JK282" i="5"/>
  <c r="JL282" i="5"/>
  <c r="JM282" i="5"/>
  <c r="JN282" i="5"/>
  <c r="JO282" i="5"/>
  <c r="JP282" i="5"/>
  <c r="JQ282" i="5"/>
  <c r="JR282" i="5"/>
  <c r="JS282" i="5"/>
  <c r="JT282" i="5"/>
  <c r="JU282" i="5"/>
  <c r="JV282" i="5"/>
  <c r="JW282" i="5"/>
  <c r="JX282" i="5"/>
  <c r="JY282" i="5"/>
  <c r="JZ282" i="5"/>
  <c r="KA282" i="5"/>
  <c r="KB282" i="5"/>
  <c r="KC282" i="5"/>
  <c r="KD282" i="5"/>
  <c r="KE282" i="5"/>
  <c r="KF282" i="5"/>
  <c r="KG282" i="5"/>
  <c r="KH282" i="5"/>
  <c r="KI282" i="5"/>
  <c r="KJ282" i="5"/>
  <c r="KK282" i="5"/>
  <c r="KL282" i="5"/>
  <c r="KM282" i="5"/>
  <c r="KN282" i="5"/>
  <c r="KO282" i="5"/>
  <c r="KP282" i="5"/>
  <c r="KQ282" i="5"/>
  <c r="KR282" i="5"/>
  <c r="D283" i="5"/>
  <c r="E284" i="5"/>
  <c r="G284" i="5"/>
  <c r="I284" i="5"/>
  <c r="E287" i="5"/>
  <c r="F287" i="5"/>
  <c r="G287" i="5"/>
  <c r="H287" i="5"/>
  <c r="I287" i="5"/>
  <c r="J287" i="5"/>
  <c r="K287" i="5"/>
  <c r="L287" i="5"/>
  <c r="M287" i="5"/>
  <c r="N287" i="5"/>
  <c r="O287" i="5"/>
  <c r="P287" i="5"/>
  <c r="Q287" i="5"/>
  <c r="R287" i="5"/>
  <c r="S287" i="5"/>
  <c r="T287" i="5"/>
  <c r="U287" i="5"/>
  <c r="V287" i="5"/>
  <c r="W287" i="5"/>
  <c r="X287" i="5"/>
  <c r="Y287" i="5"/>
  <c r="Z287" i="5"/>
  <c r="AA287" i="5"/>
  <c r="AB287" i="5"/>
  <c r="AC287" i="5"/>
  <c r="X288" i="5"/>
  <c r="D290" i="5"/>
  <c r="E290" i="5"/>
  <c r="F290" i="5"/>
  <c r="G290" i="5"/>
  <c r="H290" i="5"/>
  <c r="I290" i="5"/>
  <c r="J290" i="5"/>
  <c r="K290" i="5"/>
  <c r="L290" i="5"/>
  <c r="M290" i="5"/>
  <c r="N290" i="5"/>
  <c r="O290" i="5"/>
  <c r="P290" i="5"/>
  <c r="Q290" i="5"/>
  <c r="R290" i="5"/>
  <c r="S290" i="5"/>
  <c r="T290" i="5"/>
  <c r="U290" i="5"/>
  <c r="V290" i="5"/>
  <c r="W290" i="5"/>
  <c r="X290" i="5"/>
  <c r="Y290" i="5"/>
  <c r="Z290" i="5"/>
  <c r="AA290" i="5"/>
  <c r="AB290" i="5"/>
  <c r="AC290" i="5"/>
  <c r="E292" i="5"/>
  <c r="F292" i="5"/>
  <c r="G292" i="5"/>
  <c r="H292" i="5"/>
  <c r="I292" i="5"/>
  <c r="J292" i="5"/>
  <c r="K292" i="5"/>
  <c r="L292" i="5"/>
  <c r="M292" i="5"/>
  <c r="N292" i="5"/>
  <c r="O292" i="5"/>
  <c r="P292" i="5"/>
  <c r="Q292" i="5"/>
  <c r="R292" i="5"/>
  <c r="S292" i="5"/>
  <c r="T292" i="5"/>
  <c r="U292" i="5"/>
  <c r="V292" i="5"/>
  <c r="W292" i="5"/>
  <c r="X292" i="5"/>
  <c r="Y292" i="5"/>
  <c r="Z292" i="5"/>
  <c r="AA292" i="5"/>
  <c r="AB292" i="5"/>
  <c r="AC292" i="5"/>
  <c r="D294" i="5"/>
  <c r="E294" i="5"/>
  <c r="F294" i="5"/>
  <c r="G294" i="5"/>
  <c r="H294" i="5"/>
  <c r="I294" i="5"/>
  <c r="J294" i="5"/>
  <c r="K294" i="5"/>
  <c r="L294" i="5"/>
  <c r="M294" i="5"/>
  <c r="N294" i="5"/>
  <c r="O294" i="5"/>
  <c r="P294" i="5"/>
  <c r="Q294" i="5"/>
  <c r="R294" i="5"/>
  <c r="S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AG294" i="5"/>
  <c r="AH294" i="5"/>
  <c r="AI294" i="5"/>
  <c r="AJ294" i="5"/>
  <c r="AK294" i="5"/>
  <c r="AL294" i="5"/>
  <c r="AM294" i="5"/>
  <c r="AN294" i="5"/>
  <c r="AO294" i="5"/>
  <c r="AP294" i="5"/>
  <c r="AQ294" i="5"/>
  <c r="AR294" i="5"/>
  <c r="AS294" i="5"/>
  <c r="AT294" i="5"/>
  <c r="AU294" i="5"/>
  <c r="AV294" i="5"/>
  <c r="AW294" i="5"/>
  <c r="AX294" i="5"/>
  <c r="AY294" i="5"/>
  <c r="AZ294" i="5"/>
  <c r="BA294" i="5"/>
  <c r="BB294" i="5"/>
  <c r="BC294" i="5"/>
  <c r="BD294" i="5"/>
  <c r="BE294" i="5"/>
  <c r="BF294" i="5"/>
  <c r="BG294" i="5"/>
  <c r="BH294" i="5"/>
  <c r="BI294" i="5"/>
  <c r="BJ294" i="5"/>
  <c r="BK294" i="5"/>
  <c r="BL294" i="5"/>
  <c r="BM294" i="5"/>
  <c r="BN294" i="5"/>
  <c r="BO294" i="5"/>
  <c r="BP294" i="5"/>
  <c r="BQ294" i="5"/>
  <c r="BR294" i="5"/>
  <c r="BS294" i="5"/>
  <c r="BT294" i="5"/>
  <c r="BU294" i="5"/>
  <c r="BV294" i="5"/>
  <c r="BW294" i="5"/>
  <c r="BX294" i="5"/>
  <c r="BY294" i="5"/>
  <c r="BZ294" i="5"/>
  <c r="CA294" i="5"/>
  <c r="CB294" i="5"/>
  <c r="CC294" i="5"/>
  <c r="CD294" i="5"/>
  <c r="CE294" i="5"/>
  <c r="CF294" i="5"/>
  <c r="CG294" i="5"/>
  <c r="CH294" i="5"/>
  <c r="CI294" i="5"/>
  <c r="CJ294" i="5"/>
  <c r="CK294" i="5"/>
  <c r="CL294" i="5"/>
  <c r="CM294" i="5"/>
  <c r="CN294" i="5"/>
  <c r="CO294" i="5"/>
  <c r="CP294" i="5"/>
  <c r="CQ294" i="5"/>
  <c r="CR294" i="5"/>
  <c r="CS294" i="5"/>
  <c r="CT294" i="5"/>
  <c r="CU294" i="5"/>
  <c r="CV294" i="5"/>
  <c r="CW294" i="5"/>
  <c r="CX294" i="5"/>
  <c r="CY294" i="5"/>
  <c r="CZ294" i="5"/>
  <c r="DA294" i="5"/>
  <c r="DB294" i="5"/>
  <c r="DC294" i="5"/>
  <c r="DD294" i="5"/>
  <c r="DE294" i="5"/>
  <c r="DF294" i="5"/>
  <c r="DG294" i="5"/>
  <c r="DH294" i="5"/>
  <c r="DI294" i="5"/>
  <c r="DJ294" i="5"/>
  <c r="DK294" i="5"/>
  <c r="DL294" i="5"/>
  <c r="DM294" i="5"/>
  <c r="DN294" i="5"/>
  <c r="DO294" i="5"/>
  <c r="DP294" i="5"/>
  <c r="DQ294" i="5"/>
  <c r="DR294" i="5"/>
  <c r="DS294" i="5"/>
  <c r="DT294" i="5"/>
  <c r="DU294" i="5"/>
  <c r="DV294" i="5"/>
  <c r="DW294" i="5"/>
  <c r="DX294" i="5"/>
  <c r="DY294" i="5"/>
  <c r="DZ294" i="5"/>
  <c r="EA294" i="5"/>
  <c r="EB294" i="5"/>
  <c r="EC294" i="5"/>
  <c r="ED294" i="5"/>
  <c r="EE294" i="5"/>
  <c r="EF294" i="5"/>
  <c r="EG294" i="5"/>
  <c r="EH294" i="5"/>
  <c r="EI294" i="5"/>
  <c r="EJ294" i="5"/>
  <c r="EK294" i="5"/>
  <c r="EL294" i="5"/>
  <c r="EM294" i="5"/>
  <c r="EN294" i="5"/>
  <c r="EO294" i="5"/>
  <c r="EP294" i="5"/>
  <c r="EQ294" i="5"/>
  <c r="ER294" i="5"/>
  <c r="ES294" i="5"/>
  <c r="ET294" i="5"/>
  <c r="EU294" i="5"/>
  <c r="EV294" i="5"/>
  <c r="EW294" i="5"/>
  <c r="EX294" i="5"/>
  <c r="EY294" i="5"/>
  <c r="EZ294" i="5"/>
  <c r="FA294" i="5"/>
  <c r="FB294" i="5"/>
  <c r="FC294" i="5"/>
  <c r="FD294" i="5"/>
  <c r="FE294" i="5"/>
  <c r="FF294" i="5"/>
  <c r="FG294" i="5"/>
  <c r="FH294" i="5"/>
  <c r="FI294" i="5"/>
  <c r="FJ294" i="5"/>
  <c r="FK294" i="5"/>
  <c r="FL294" i="5"/>
  <c r="FM294" i="5"/>
  <c r="FN294" i="5"/>
  <c r="FO294" i="5"/>
  <c r="FP294" i="5"/>
  <c r="FQ294" i="5"/>
  <c r="FR294" i="5"/>
  <c r="FS294" i="5"/>
  <c r="FT294" i="5"/>
  <c r="FU294" i="5"/>
  <c r="FV294" i="5"/>
  <c r="FW294" i="5"/>
  <c r="FX294" i="5"/>
  <c r="FY294" i="5"/>
  <c r="FZ294" i="5"/>
  <c r="GA294" i="5"/>
  <c r="GB294" i="5"/>
  <c r="GC294" i="5"/>
  <c r="GD294" i="5"/>
  <c r="GE294" i="5"/>
  <c r="GF294" i="5"/>
  <c r="GG294" i="5"/>
  <c r="GH294" i="5"/>
  <c r="GI294" i="5"/>
  <c r="GJ294" i="5"/>
  <c r="GK294" i="5"/>
  <c r="GL294" i="5"/>
  <c r="GM294" i="5"/>
  <c r="GN294" i="5"/>
  <c r="GO294" i="5"/>
  <c r="GP294" i="5"/>
  <c r="GQ294" i="5"/>
  <c r="GR294" i="5"/>
  <c r="GS294" i="5"/>
  <c r="GT294" i="5"/>
  <c r="GU294" i="5"/>
  <c r="GV294" i="5"/>
  <c r="GW294" i="5"/>
  <c r="GX294" i="5"/>
  <c r="GY294" i="5"/>
  <c r="GZ294" i="5"/>
  <c r="HA294" i="5"/>
  <c r="HB294" i="5"/>
  <c r="HC294" i="5"/>
  <c r="HD294" i="5"/>
  <c r="HE294" i="5"/>
  <c r="HF294" i="5"/>
  <c r="HG294" i="5"/>
  <c r="HH294" i="5"/>
  <c r="HI294" i="5"/>
  <c r="HJ294" i="5"/>
  <c r="HK294" i="5"/>
  <c r="HL294" i="5"/>
  <c r="HM294" i="5"/>
  <c r="HN294" i="5"/>
  <c r="HO294" i="5"/>
  <c r="HP294" i="5"/>
  <c r="HQ294" i="5"/>
  <c r="HR294" i="5"/>
  <c r="HS294" i="5"/>
  <c r="HT294" i="5"/>
  <c r="HU294" i="5"/>
  <c r="HV294" i="5"/>
  <c r="HW294" i="5"/>
  <c r="HX294" i="5"/>
  <c r="HY294" i="5"/>
  <c r="HZ294" i="5"/>
  <c r="IA294" i="5"/>
  <c r="IB294" i="5"/>
  <c r="IC294" i="5"/>
  <c r="ID294" i="5"/>
  <c r="IE294" i="5"/>
  <c r="IF294" i="5"/>
  <c r="IG294" i="5"/>
  <c r="IH294" i="5"/>
  <c r="II294" i="5"/>
  <c r="IJ294" i="5"/>
  <c r="IK294" i="5"/>
  <c r="IL294" i="5"/>
  <c r="IM294" i="5"/>
  <c r="IN294" i="5"/>
  <c r="IO294" i="5"/>
  <c r="IP294" i="5"/>
  <c r="IQ294" i="5"/>
  <c r="IR294" i="5"/>
  <c r="IS294" i="5"/>
  <c r="IT294" i="5"/>
  <c r="IU294" i="5"/>
  <c r="IV294" i="5"/>
  <c r="IW294" i="5"/>
  <c r="IX294" i="5"/>
  <c r="IY294" i="5"/>
  <c r="IZ294" i="5"/>
  <c r="JA294" i="5"/>
  <c r="JB294" i="5"/>
  <c r="JC294" i="5"/>
  <c r="JD294" i="5"/>
  <c r="JE294" i="5"/>
  <c r="JF294" i="5"/>
  <c r="JG294" i="5"/>
  <c r="JH294" i="5"/>
  <c r="JI294" i="5"/>
  <c r="JJ294" i="5"/>
  <c r="JK294" i="5"/>
  <c r="JL294" i="5"/>
  <c r="JM294" i="5"/>
  <c r="JN294" i="5"/>
  <c r="JO294" i="5"/>
  <c r="JP294" i="5"/>
  <c r="JQ294" i="5"/>
  <c r="JR294" i="5"/>
  <c r="JS294" i="5"/>
  <c r="JT294" i="5"/>
  <c r="JU294" i="5"/>
  <c r="JV294" i="5"/>
  <c r="JW294" i="5"/>
  <c r="JX294" i="5"/>
  <c r="JY294" i="5"/>
  <c r="JZ294" i="5"/>
  <c r="KA294" i="5"/>
  <c r="KB294" i="5"/>
  <c r="KC294" i="5"/>
  <c r="KD294" i="5"/>
  <c r="KE294" i="5"/>
  <c r="KF294" i="5"/>
  <c r="KG294" i="5"/>
  <c r="KH294" i="5"/>
  <c r="KI294" i="5"/>
  <c r="KJ294" i="5"/>
  <c r="KK294" i="5"/>
  <c r="KL294" i="5"/>
  <c r="KM294" i="5"/>
  <c r="KN294" i="5"/>
  <c r="KO294" i="5"/>
  <c r="KP294" i="5"/>
  <c r="KQ294" i="5"/>
  <c r="KR294" i="5"/>
  <c r="D295" i="5"/>
  <c r="D303" i="5"/>
  <c r="E303" i="5"/>
  <c r="F303" i="5"/>
  <c r="G303" i="5"/>
  <c r="H303" i="5"/>
  <c r="I303" i="5"/>
  <c r="J303" i="5"/>
  <c r="K303" i="5"/>
  <c r="L303" i="5"/>
  <c r="M303" i="5"/>
  <c r="N303" i="5"/>
  <c r="O303" i="5"/>
  <c r="P303" i="5"/>
  <c r="Q303" i="5"/>
  <c r="R303" i="5"/>
  <c r="S303" i="5"/>
  <c r="D305" i="5"/>
  <c r="E305" i="5"/>
  <c r="F305" i="5"/>
  <c r="G305" i="5"/>
  <c r="H305" i="5"/>
  <c r="I305" i="5"/>
  <c r="J305" i="5"/>
  <c r="K305" i="5"/>
  <c r="L305" i="5"/>
  <c r="M305" i="5"/>
  <c r="N305" i="5"/>
  <c r="O305" i="5"/>
  <c r="P305" i="5"/>
  <c r="Q305" i="5"/>
  <c r="R305" i="5"/>
  <c r="S305" i="5"/>
  <c r="D306" i="5"/>
  <c r="E306" i="5"/>
  <c r="F306" i="5"/>
  <c r="G306" i="5"/>
  <c r="H306" i="5"/>
  <c r="I306" i="5"/>
  <c r="J306" i="5"/>
  <c r="K306" i="5"/>
  <c r="L306" i="5"/>
  <c r="M306" i="5"/>
  <c r="N306" i="5"/>
  <c r="O306" i="5"/>
  <c r="P306" i="5"/>
  <c r="Q306" i="5"/>
  <c r="R306" i="5"/>
  <c r="S306" i="5"/>
  <c r="D307" i="5"/>
  <c r="E307" i="5"/>
  <c r="F307" i="5"/>
  <c r="G307" i="5"/>
  <c r="H307" i="5"/>
  <c r="I307" i="5"/>
  <c r="J307" i="5"/>
  <c r="K307" i="5"/>
  <c r="L307" i="5"/>
  <c r="M307" i="5"/>
  <c r="N307" i="5"/>
  <c r="O307" i="5"/>
  <c r="P307" i="5"/>
  <c r="Q307" i="5"/>
  <c r="R307" i="5"/>
  <c r="S307" i="5"/>
  <c r="D308" i="5"/>
  <c r="E308" i="5"/>
  <c r="F308" i="5"/>
  <c r="G308" i="5"/>
  <c r="H308" i="5"/>
  <c r="I308" i="5"/>
  <c r="J308" i="5"/>
  <c r="K308" i="5"/>
  <c r="L308" i="5"/>
  <c r="M308" i="5"/>
  <c r="N308" i="5"/>
  <c r="O308" i="5"/>
  <c r="P308" i="5"/>
  <c r="Q308" i="5"/>
  <c r="R308" i="5"/>
  <c r="S308" i="5"/>
  <c r="D309" i="5"/>
  <c r="E309" i="5"/>
  <c r="F309" i="5"/>
  <c r="G309" i="5"/>
  <c r="H309" i="5"/>
  <c r="I309" i="5"/>
  <c r="J309" i="5"/>
  <c r="K309" i="5"/>
  <c r="L309" i="5"/>
  <c r="M309" i="5"/>
  <c r="N309" i="5"/>
  <c r="O309" i="5"/>
  <c r="P309" i="5"/>
  <c r="Q309" i="5"/>
  <c r="R309" i="5"/>
  <c r="S309" i="5"/>
  <c r="D310" i="5"/>
  <c r="E310" i="5"/>
  <c r="F310" i="5"/>
  <c r="G310" i="5"/>
  <c r="H310" i="5"/>
  <c r="I310" i="5"/>
  <c r="J310" i="5"/>
  <c r="K310" i="5"/>
  <c r="L310" i="5"/>
  <c r="M310" i="5"/>
  <c r="N310" i="5"/>
  <c r="O310" i="5"/>
  <c r="P310" i="5"/>
  <c r="Q310" i="5"/>
  <c r="R310" i="5"/>
  <c r="S310" i="5"/>
  <c r="D311" i="5"/>
  <c r="E311" i="5"/>
  <c r="F311" i="5"/>
  <c r="G311" i="5"/>
  <c r="H311" i="5"/>
  <c r="I311" i="5"/>
  <c r="J311" i="5"/>
  <c r="K311" i="5"/>
  <c r="L311" i="5"/>
  <c r="M311" i="5"/>
  <c r="N311" i="5"/>
  <c r="O311" i="5"/>
  <c r="P311" i="5"/>
  <c r="Q311" i="5"/>
  <c r="R311" i="5"/>
  <c r="S311" i="5"/>
  <c r="D312" i="5"/>
  <c r="E312" i="5"/>
  <c r="F312" i="5"/>
  <c r="G312" i="5"/>
  <c r="H312" i="5"/>
  <c r="I312" i="5"/>
  <c r="J312" i="5"/>
  <c r="K312" i="5"/>
  <c r="L312" i="5"/>
  <c r="M312" i="5"/>
  <c r="N312" i="5"/>
  <c r="O312" i="5"/>
  <c r="P312" i="5"/>
  <c r="Q312" i="5"/>
  <c r="R312" i="5"/>
  <c r="S312" i="5"/>
  <c r="D314" i="5"/>
  <c r="E314" i="5"/>
  <c r="F314" i="5"/>
  <c r="G314" i="5"/>
  <c r="H314" i="5"/>
  <c r="I314" i="5"/>
  <c r="J314" i="5"/>
  <c r="K314" i="5"/>
  <c r="L314" i="5"/>
  <c r="M314" i="5"/>
  <c r="N314" i="5"/>
  <c r="O314" i="5"/>
  <c r="P314" i="5"/>
  <c r="Q314" i="5"/>
  <c r="R314" i="5"/>
  <c r="S314" i="5"/>
  <c r="D315" i="5"/>
  <c r="E315" i="5"/>
  <c r="F315" i="5"/>
  <c r="G315" i="5"/>
  <c r="H315" i="5"/>
  <c r="I315" i="5"/>
  <c r="J315" i="5"/>
  <c r="K315" i="5"/>
  <c r="L315" i="5"/>
  <c r="M315" i="5"/>
  <c r="N315" i="5"/>
  <c r="O315" i="5"/>
  <c r="P315" i="5"/>
  <c r="Q315" i="5"/>
  <c r="R315" i="5"/>
  <c r="S315" i="5"/>
  <c r="E320" i="5"/>
  <c r="G320" i="5"/>
  <c r="I320" i="5"/>
  <c r="D5" i="3"/>
  <c r="O5" i="3"/>
  <c r="P5" i="3"/>
  <c r="D6" i="3"/>
  <c r="D7" i="3"/>
  <c r="D8" i="3"/>
  <c r="D9" i="3"/>
  <c r="O10" i="3"/>
  <c r="P10" i="3"/>
  <c r="D18" i="3"/>
  <c r="G18" i="3"/>
  <c r="D19" i="3"/>
  <c r="G21" i="3"/>
  <c r="H21" i="3"/>
  <c r="D24" i="3"/>
  <c r="G24" i="3"/>
  <c r="H24" i="3"/>
  <c r="G25" i="3"/>
  <c r="H25" i="3"/>
  <c r="D27" i="3"/>
  <c r="D28" i="3"/>
  <c r="D29" i="3"/>
  <c r="L35" i="3"/>
  <c r="L36" i="3"/>
  <c r="G37" i="3"/>
  <c r="H37" i="3"/>
  <c r="L37" i="3"/>
  <c r="L38" i="3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D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CA3" i="4"/>
  <c r="CB3" i="4"/>
  <c r="CC3" i="4"/>
  <c r="CD3" i="4"/>
  <c r="CE3" i="4"/>
  <c r="CF3" i="4"/>
  <c r="CG3" i="4"/>
  <c r="CH3" i="4"/>
  <c r="CI3" i="4"/>
  <c r="CJ3" i="4"/>
  <c r="CK3" i="4"/>
  <c r="CL3" i="4"/>
  <c r="CM3" i="4"/>
  <c r="CN3" i="4"/>
  <c r="CO3" i="4"/>
  <c r="CP3" i="4"/>
  <c r="CQ3" i="4"/>
  <c r="CR3" i="4"/>
  <c r="CS3" i="4"/>
  <c r="CT3" i="4"/>
  <c r="CU3" i="4"/>
  <c r="CV3" i="4"/>
  <c r="CW3" i="4"/>
  <c r="CX3" i="4"/>
  <c r="CY3" i="4"/>
  <c r="CZ3" i="4"/>
  <c r="DA3" i="4"/>
  <c r="DB3" i="4"/>
  <c r="DC3" i="4"/>
  <c r="DD3" i="4"/>
  <c r="DE3" i="4"/>
  <c r="DF3" i="4"/>
  <c r="DG3" i="4"/>
  <c r="DH3" i="4"/>
  <c r="DI3" i="4"/>
  <c r="DJ3" i="4"/>
  <c r="DK3" i="4"/>
  <c r="DL3" i="4"/>
  <c r="DM3" i="4"/>
  <c r="DN3" i="4"/>
  <c r="DO3" i="4"/>
  <c r="DP3" i="4"/>
  <c r="DQ3" i="4"/>
  <c r="DR3" i="4"/>
  <c r="DS3" i="4"/>
  <c r="DT3" i="4"/>
  <c r="DU3" i="4"/>
  <c r="DV3" i="4"/>
  <c r="DW3" i="4"/>
  <c r="DX3" i="4"/>
  <c r="DY3" i="4"/>
  <c r="DZ3" i="4"/>
  <c r="EA3" i="4"/>
  <c r="EB3" i="4"/>
  <c r="EC3" i="4"/>
  <c r="ED3" i="4"/>
  <c r="EE3" i="4"/>
  <c r="EF3" i="4"/>
  <c r="EG3" i="4"/>
  <c r="EH3" i="4"/>
  <c r="EI3" i="4"/>
  <c r="EJ3" i="4"/>
  <c r="EK3" i="4"/>
  <c r="EL3" i="4"/>
  <c r="EM3" i="4"/>
  <c r="EN3" i="4"/>
  <c r="EO3" i="4"/>
  <c r="EP3" i="4"/>
  <c r="EQ3" i="4"/>
  <c r="ER3" i="4"/>
  <c r="ES3" i="4"/>
  <c r="ET3" i="4"/>
  <c r="EU3" i="4"/>
  <c r="EV3" i="4"/>
  <c r="EW3" i="4"/>
  <c r="EX3" i="4"/>
  <c r="EY3" i="4"/>
  <c r="EZ3" i="4"/>
  <c r="FA3" i="4"/>
  <c r="FB3" i="4"/>
  <c r="FC3" i="4"/>
  <c r="FD3" i="4"/>
  <c r="FE3" i="4"/>
  <c r="FF3" i="4"/>
  <c r="FG3" i="4"/>
  <c r="FH3" i="4"/>
  <c r="FI3" i="4"/>
  <c r="FJ3" i="4"/>
  <c r="FK3" i="4"/>
  <c r="FL3" i="4"/>
  <c r="FM3" i="4"/>
  <c r="FN3" i="4"/>
  <c r="FO3" i="4"/>
  <c r="FP3" i="4"/>
  <c r="FQ3" i="4"/>
  <c r="FR3" i="4"/>
  <c r="FS3" i="4"/>
  <c r="FT3" i="4"/>
  <c r="FU3" i="4"/>
  <c r="FV3" i="4"/>
  <c r="FW3" i="4"/>
  <c r="FX3" i="4"/>
  <c r="FY3" i="4"/>
  <c r="FZ3" i="4"/>
  <c r="GA3" i="4"/>
  <c r="GB3" i="4"/>
  <c r="GC3" i="4"/>
  <c r="GD3" i="4"/>
  <c r="GE3" i="4"/>
  <c r="GF3" i="4"/>
  <c r="GG3" i="4"/>
  <c r="GH3" i="4"/>
  <c r="GI3" i="4"/>
  <c r="GJ3" i="4"/>
  <c r="GK3" i="4"/>
  <c r="GL3" i="4"/>
  <c r="GM3" i="4"/>
  <c r="GN3" i="4"/>
  <c r="GO3" i="4"/>
  <c r="GP3" i="4"/>
  <c r="GQ3" i="4"/>
  <c r="GR3" i="4"/>
  <c r="GS3" i="4"/>
  <c r="GT3" i="4"/>
  <c r="GU3" i="4"/>
  <c r="GV3" i="4"/>
  <c r="GW3" i="4"/>
  <c r="GX3" i="4"/>
  <c r="GY3" i="4"/>
  <c r="GZ3" i="4"/>
  <c r="HA3" i="4"/>
  <c r="HB3" i="4"/>
  <c r="HC3" i="4"/>
  <c r="HD3" i="4"/>
  <c r="HE3" i="4"/>
  <c r="HF3" i="4"/>
  <c r="HG3" i="4"/>
  <c r="HH3" i="4"/>
  <c r="HI3" i="4"/>
  <c r="HJ3" i="4"/>
  <c r="HK3" i="4"/>
  <c r="HL3" i="4"/>
  <c r="HM3" i="4"/>
  <c r="HN3" i="4"/>
  <c r="HO3" i="4"/>
  <c r="HP3" i="4"/>
  <c r="HQ3" i="4"/>
  <c r="HR3" i="4"/>
  <c r="HS3" i="4"/>
  <c r="HT3" i="4"/>
  <c r="HU3" i="4"/>
  <c r="HV3" i="4"/>
  <c r="HW3" i="4"/>
  <c r="HX3" i="4"/>
  <c r="HY3" i="4"/>
  <c r="HZ3" i="4"/>
  <c r="IA3" i="4"/>
  <c r="IB3" i="4"/>
  <c r="IC3" i="4"/>
  <c r="ID3" i="4"/>
  <c r="IE3" i="4"/>
  <c r="IF3" i="4"/>
  <c r="IG3" i="4"/>
  <c r="IH3" i="4"/>
  <c r="II3" i="4"/>
  <c r="IJ3" i="4"/>
  <c r="IK3" i="4"/>
  <c r="IL3" i="4"/>
  <c r="IM3" i="4"/>
  <c r="IN3" i="4"/>
  <c r="IO3" i="4"/>
  <c r="IP3" i="4"/>
  <c r="IQ3" i="4"/>
  <c r="IR3" i="4"/>
  <c r="IS3" i="4"/>
  <c r="IT3" i="4"/>
  <c r="IU3" i="4"/>
  <c r="IV3" i="4"/>
  <c r="IW3" i="4"/>
  <c r="IX3" i="4"/>
  <c r="IY3" i="4"/>
  <c r="IZ3" i="4"/>
  <c r="JA3" i="4"/>
  <c r="JB3" i="4"/>
  <c r="JC3" i="4"/>
  <c r="JD3" i="4"/>
  <c r="JE3" i="4"/>
  <c r="JF3" i="4"/>
  <c r="JG3" i="4"/>
  <c r="JH3" i="4"/>
  <c r="JI3" i="4"/>
  <c r="JJ3" i="4"/>
  <c r="JK3" i="4"/>
  <c r="JL3" i="4"/>
  <c r="JM3" i="4"/>
  <c r="JN3" i="4"/>
  <c r="JO3" i="4"/>
  <c r="JP3" i="4"/>
  <c r="JQ3" i="4"/>
  <c r="JR3" i="4"/>
  <c r="JS3" i="4"/>
  <c r="JT3" i="4"/>
  <c r="JU3" i="4"/>
  <c r="JV3" i="4"/>
  <c r="JW3" i="4"/>
  <c r="JX3" i="4"/>
  <c r="JY3" i="4"/>
  <c r="JZ3" i="4"/>
  <c r="KA3" i="4"/>
  <c r="KB3" i="4"/>
  <c r="KC3" i="4"/>
  <c r="KD3" i="4"/>
  <c r="KE3" i="4"/>
  <c r="KF3" i="4"/>
  <c r="KG3" i="4"/>
  <c r="KH3" i="4"/>
  <c r="KI3" i="4"/>
  <c r="KJ3" i="4"/>
  <c r="KK3" i="4"/>
  <c r="KL3" i="4"/>
  <c r="KM3" i="4"/>
  <c r="KN3" i="4"/>
  <c r="KO3" i="4"/>
  <c r="KP3" i="4"/>
  <c r="KQ3" i="4"/>
  <c r="KR3" i="4"/>
  <c r="KS3" i="4"/>
  <c r="D4" i="4"/>
  <c r="Q4" i="4"/>
  <c r="AC4" i="4"/>
  <c r="AO4" i="4"/>
  <c r="BA4" i="4"/>
  <c r="BM4" i="4"/>
  <c r="BY4" i="4"/>
  <c r="CK4" i="4"/>
  <c r="CW4" i="4"/>
  <c r="DI4" i="4"/>
  <c r="DU4" i="4"/>
  <c r="EG4" i="4"/>
  <c r="ES4" i="4"/>
  <c r="FE4" i="4"/>
  <c r="FQ4" i="4"/>
  <c r="GC4" i="4"/>
  <c r="GO4" i="4"/>
  <c r="HA4" i="4"/>
  <c r="HM4" i="4"/>
  <c r="HY4" i="4"/>
  <c r="IK4" i="4"/>
  <c r="IW4" i="4"/>
  <c r="JI4" i="4"/>
  <c r="JJ4" i="4"/>
  <c r="JU4" i="4"/>
  <c r="JV4" i="4"/>
  <c r="KG4" i="4"/>
  <c r="D5" i="4"/>
  <c r="Q5" i="4"/>
  <c r="AC5" i="4"/>
  <c r="AO5" i="4"/>
  <c r="BA5" i="4"/>
  <c r="BM5" i="4"/>
  <c r="BY5" i="4"/>
  <c r="CK5" i="4"/>
  <c r="CW5" i="4"/>
  <c r="DI5" i="4"/>
  <c r="DU5" i="4"/>
  <c r="EG5" i="4"/>
  <c r="ES5" i="4"/>
  <c r="FE5" i="4"/>
  <c r="FQ5" i="4"/>
  <c r="GC5" i="4"/>
  <c r="GO5" i="4"/>
  <c r="HA5" i="4"/>
  <c r="HM5" i="4"/>
  <c r="HY5" i="4"/>
  <c r="IK5" i="4"/>
  <c r="IW5" i="4"/>
  <c r="JI5" i="4"/>
  <c r="JJ5" i="4"/>
  <c r="JU5" i="4"/>
  <c r="JV5" i="4"/>
  <c r="KG5" i="4"/>
  <c r="D6" i="4"/>
  <c r="Q6" i="4"/>
  <c r="AC6" i="4"/>
  <c r="AO6" i="4"/>
  <c r="BA6" i="4"/>
  <c r="BM6" i="4"/>
  <c r="BY6" i="4"/>
  <c r="CK6" i="4"/>
  <c r="CW6" i="4"/>
  <c r="DI6" i="4"/>
  <c r="DU6" i="4"/>
  <c r="EG6" i="4"/>
  <c r="ES6" i="4"/>
  <c r="FE6" i="4"/>
  <c r="FQ6" i="4"/>
  <c r="GC6" i="4"/>
  <c r="GO6" i="4"/>
  <c r="HA6" i="4"/>
  <c r="HM6" i="4"/>
  <c r="HY6" i="4"/>
  <c r="IK6" i="4"/>
  <c r="IW6" i="4"/>
  <c r="JI6" i="4"/>
  <c r="JJ6" i="4"/>
  <c r="JU6" i="4"/>
  <c r="JV6" i="4"/>
  <c r="KG6" i="4"/>
  <c r="B10" i="4"/>
  <c r="C10" i="4"/>
  <c r="D10" i="4"/>
  <c r="E10" i="4"/>
  <c r="G10" i="4"/>
  <c r="H10" i="4"/>
  <c r="I10" i="4"/>
  <c r="P10" i="4"/>
  <c r="B11" i="4"/>
  <c r="C11" i="4"/>
  <c r="D11" i="4"/>
  <c r="E11" i="4"/>
  <c r="G11" i="4"/>
  <c r="H11" i="4"/>
  <c r="I11" i="4"/>
  <c r="P11" i="4"/>
  <c r="B12" i="4"/>
  <c r="C12" i="4"/>
  <c r="D12" i="4"/>
  <c r="E12" i="4"/>
  <c r="G12" i="4"/>
  <c r="H12" i="4"/>
  <c r="I12" i="4"/>
  <c r="P12" i="4"/>
  <c r="B13" i="4"/>
  <c r="C13" i="4"/>
  <c r="D13" i="4"/>
  <c r="E13" i="4"/>
  <c r="G13" i="4"/>
  <c r="H13" i="4"/>
  <c r="I13" i="4"/>
  <c r="P13" i="4"/>
  <c r="B14" i="4"/>
  <c r="C14" i="4"/>
  <c r="D14" i="4"/>
  <c r="E14" i="4"/>
  <c r="G14" i="4"/>
  <c r="H14" i="4"/>
  <c r="I14" i="4"/>
  <c r="P14" i="4"/>
  <c r="B15" i="4"/>
  <c r="C15" i="4"/>
  <c r="D15" i="4"/>
  <c r="E15" i="4"/>
  <c r="G15" i="4"/>
  <c r="H15" i="4"/>
  <c r="I15" i="4"/>
  <c r="P15" i="4"/>
  <c r="B16" i="4"/>
  <c r="C16" i="4"/>
  <c r="D16" i="4"/>
  <c r="E16" i="4"/>
  <c r="G16" i="4"/>
  <c r="H16" i="4"/>
  <c r="I16" i="4"/>
  <c r="P16" i="4"/>
  <c r="B17" i="4"/>
  <c r="C17" i="4"/>
  <c r="D17" i="4"/>
  <c r="E17" i="4"/>
  <c r="G17" i="4"/>
  <c r="H17" i="4"/>
  <c r="I17" i="4"/>
  <c r="P17" i="4"/>
  <c r="B18" i="4"/>
  <c r="C18" i="4"/>
  <c r="D18" i="4"/>
  <c r="E18" i="4"/>
  <c r="G18" i="4"/>
  <c r="H18" i="4"/>
  <c r="I18" i="4"/>
  <c r="P18" i="4"/>
  <c r="B19" i="4"/>
  <c r="C19" i="4"/>
  <c r="D19" i="4"/>
  <c r="E19" i="4"/>
  <c r="G19" i="4"/>
  <c r="H19" i="4"/>
  <c r="I19" i="4"/>
  <c r="P19" i="4"/>
  <c r="B20" i="4"/>
  <c r="C20" i="4"/>
  <c r="D20" i="4"/>
  <c r="E20" i="4"/>
  <c r="G20" i="4"/>
  <c r="H20" i="4"/>
  <c r="B21" i="4"/>
  <c r="C21" i="4"/>
  <c r="D21" i="4"/>
  <c r="E21" i="4"/>
  <c r="G21" i="4"/>
  <c r="B22" i="4"/>
  <c r="C22" i="4"/>
  <c r="D22" i="4"/>
  <c r="E22" i="4"/>
  <c r="G22" i="4"/>
  <c r="B23" i="4"/>
  <c r="C23" i="4"/>
  <c r="D23" i="4"/>
  <c r="E23" i="4"/>
  <c r="G23" i="4"/>
  <c r="B24" i="4"/>
  <c r="C24" i="4"/>
  <c r="D24" i="4"/>
  <c r="E24" i="4"/>
  <c r="G24" i="4"/>
  <c r="B25" i="4"/>
  <c r="C25" i="4"/>
  <c r="D25" i="4"/>
  <c r="E25" i="4"/>
  <c r="G25" i="4"/>
  <c r="B26" i="4"/>
  <c r="C26" i="4"/>
  <c r="D26" i="4"/>
  <c r="E26" i="4"/>
  <c r="G26" i="4"/>
  <c r="J26" i="4"/>
  <c r="B27" i="4"/>
  <c r="C27" i="4"/>
  <c r="D27" i="4"/>
  <c r="E27" i="4"/>
  <c r="G27" i="4"/>
  <c r="B28" i="4"/>
  <c r="C28" i="4"/>
  <c r="D28" i="4"/>
  <c r="E28" i="4"/>
  <c r="G28" i="4"/>
  <c r="B29" i="4"/>
  <c r="C29" i="4"/>
  <c r="D29" i="4"/>
  <c r="E29" i="4"/>
  <c r="G29" i="4"/>
  <c r="B30" i="4"/>
  <c r="C30" i="4"/>
  <c r="D30" i="4"/>
  <c r="E30" i="4"/>
  <c r="G30" i="4"/>
  <c r="B31" i="4"/>
  <c r="C31" i="4"/>
  <c r="D31" i="4"/>
  <c r="E31" i="4"/>
  <c r="G31" i="4"/>
  <c r="B32" i="4"/>
  <c r="C32" i="4"/>
  <c r="D32" i="4"/>
  <c r="E32" i="4"/>
  <c r="G32" i="4"/>
  <c r="B33" i="4"/>
  <c r="C33" i="4"/>
  <c r="D33" i="4"/>
  <c r="E33" i="4"/>
  <c r="G33" i="4"/>
  <c r="B34" i="4"/>
  <c r="C34" i="4"/>
  <c r="D34" i="4"/>
  <c r="E34" i="4"/>
  <c r="G34" i="4"/>
  <c r="C3" i="7"/>
  <c r="D3" i="7"/>
  <c r="F3" i="7"/>
  <c r="C4" i="7"/>
  <c r="D4" i="7"/>
  <c r="F4" i="7"/>
  <c r="C5" i="7"/>
  <c r="D5" i="7"/>
  <c r="F5" i="7"/>
  <c r="C6" i="7"/>
  <c r="D6" i="7"/>
  <c r="F6" i="7"/>
  <c r="C7" i="7"/>
  <c r="D7" i="7"/>
  <c r="F7" i="7"/>
  <c r="B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K18" i="7"/>
  <c r="BL18" i="7"/>
  <c r="BM18" i="7"/>
  <c r="BN18" i="7"/>
  <c r="BO18" i="7"/>
  <c r="BP18" i="7"/>
  <c r="BQ18" i="7"/>
  <c r="BR18" i="7"/>
  <c r="BS18" i="7"/>
  <c r="BT18" i="7"/>
  <c r="BU18" i="7"/>
  <c r="BV18" i="7"/>
  <c r="BW18" i="7"/>
  <c r="BX18" i="7"/>
  <c r="BY18" i="7"/>
  <c r="BZ18" i="7"/>
  <c r="B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K19" i="7"/>
  <c r="BL19" i="7"/>
  <c r="BM19" i="7"/>
  <c r="BN19" i="7"/>
  <c r="BO19" i="7"/>
  <c r="BP19" i="7"/>
  <c r="BQ19" i="7"/>
  <c r="BR19" i="7"/>
  <c r="BS19" i="7"/>
  <c r="BT19" i="7"/>
  <c r="BU19" i="7"/>
  <c r="BV19" i="7"/>
  <c r="BW19" i="7"/>
  <c r="BX19" i="7"/>
  <c r="BY19" i="7"/>
  <c r="BZ19" i="7"/>
  <c r="CA19" i="7"/>
  <c r="CB19" i="7"/>
  <c r="CC19" i="7"/>
  <c r="CD19" i="7"/>
  <c r="CE19" i="7"/>
  <c r="CF19" i="7"/>
  <c r="CG19" i="7"/>
  <c r="CH19" i="7"/>
  <c r="CI19" i="7"/>
  <c r="CJ19" i="7"/>
  <c r="CK19" i="7"/>
  <c r="CL19" i="7"/>
  <c r="B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K20" i="7"/>
  <c r="BL20" i="7"/>
  <c r="BM20" i="7"/>
  <c r="BN20" i="7"/>
  <c r="BO20" i="7"/>
  <c r="BP20" i="7"/>
  <c r="BQ20" i="7"/>
  <c r="BR20" i="7"/>
  <c r="BS20" i="7"/>
  <c r="BT20" i="7"/>
  <c r="BU20" i="7"/>
  <c r="BV20" i="7"/>
  <c r="BW20" i="7"/>
  <c r="BX20" i="7"/>
  <c r="BY20" i="7"/>
  <c r="BZ20" i="7"/>
  <c r="CA20" i="7"/>
  <c r="CB20" i="7"/>
  <c r="CC20" i="7"/>
  <c r="CD20" i="7"/>
  <c r="CE20" i="7"/>
  <c r="CF20" i="7"/>
  <c r="CG20" i="7"/>
  <c r="CH20" i="7"/>
  <c r="CI20" i="7"/>
  <c r="CJ20" i="7"/>
  <c r="CK20" i="7"/>
  <c r="CL20" i="7"/>
  <c r="CM20" i="7"/>
  <c r="CN20" i="7"/>
  <c r="CO20" i="7"/>
  <c r="CP20" i="7"/>
  <c r="CQ20" i="7"/>
  <c r="CR20" i="7"/>
  <c r="CS20" i="7"/>
  <c r="CT20" i="7"/>
  <c r="CU20" i="7"/>
  <c r="CV20" i="7"/>
  <c r="CW20" i="7"/>
  <c r="CX20" i="7"/>
  <c r="B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K21" i="7"/>
  <c r="BL21" i="7"/>
  <c r="BM21" i="7"/>
  <c r="BN21" i="7"/>
  <c r="BO21" i="7"/>
  <c r="BP21" i="7"/>
  <c r="BQ21" i="7"/>
  <c r="BR21" i="7"/>
  <c r="BS21" i="7"/>
  <c r="BT21" i="7"/>
  <c r="BU21" i="7"/>
  <c r="BV21" i="7"/>
  <c r="BW21" i="7"/>
  <c r="BX21" i="7"/>
  <c r="BY21" i="7"/>
  <c r="BZ21" i="7"/>
  <c r="CA21" i="7"/>
  <c r="CB21" i="7"/>
  <c r="CC21" i="7"/>
  <c r="CD21" i="7"/>
  <c r="CE21" i="7"/>
  <c r="CF21" i="7"/>
  <c r="CG21" i="7"/>
  <c r="CH21" i="7"/>
  <c r="CI21" i="7"/>
  <c r="CJ21" i="7"/>
  <c r="CK21" i="7"/>
  <c r="CL21" i="7"/>
  <c r="CM21" i="7"/>
  <c r="CN21" i="7"/>
  <c r="CO21" i="7"/>
  <c r="CP21" i="7"/>
  <c r="CQ21" i="7"/>
  <c r="CR21" i="7"/>
  <c r="CS21" i="7"/>
  <c r="CT21" i="7"/>
  <c r="CU21" i="7"/>
  <c r="CV21" i="7"/>
  <c r="CW21" i="7"/>
  <c r="CX21" i="7"/>
  <c r="CY21" i="7"/>
  <c r="CZ21" i="7"/>
  <c r="DA21" i="7"/>
  <c r="DB21" i="7"/>
  <c r="DC21" i="7"/>
  <c r="DD21" i="7"/>
  <c r="DE21" i="7"/>
  <c r="DF21" i="7"/>
  <c r="DG21" i="7"/>
  <c r="DH21" i="7"/>
  <c r="DI21" i="7"/>
  <c r="DJ21" i="7"/>
  <c r="B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K22" i="7"/>
  <c r="BL22" i="7"/>
  <c r="BM22" i="7"/>
  <c r="BN22" i="7"/>
  <c r="BO22" i="7"/>
  <c r="BP22" i="7"/>
  <c r="BQ22" i="7"/>
  <c r="BR22" i="7"/>
  <c r="BS22" i="7"/>
  <c r="BT22" i="7"/>
  <c r="BU22" i="7"/>
  <c r="BV22" i="7"/>
  <c r="BW22" i="7"/>
  <c r="BX22" i="7"/>
  <c r="BY22" i="7"/>
  <c r="BZ22" i="7"/>
  <c r="CA22" i="7"/>
  <c r="CB22" i="7"/>
  <c r="CC22" i="7"/>
  <c r="CD22" i="7"/>
  <c r="CE22" i="7"/>
  <c r="CF22" i="7"/>
  <c r="CG22" i="7"/>
  <c r="CH22" i="7"/>
  <c r="CI22" i="7"/>
  <c r="CJ22" i="7"/>
  <c r="CK22" i="7"/>
  <c r="CL22" i="7"/>
  <c r="CM22" i="7"/>
  <c r="CN22" i="7"/>
  <c r="CO22" i="7"/>
  <c r="CP22" i="7"/>
  <c r="CQ22" i="7"/>
  <c r="CR22" i="7"/>
  <c r="CS22" i="7"/>
  <c r="CT22" i="7"/>
  <c r="CU22" i="7"/>
  <c r="CV22" i="7"/>
  <c r="CW22" i="7"/>
  <c r="CX22" i="7"/>
  <c r="CY22" i="7"/>
  <c r="CZ22" i="7"/>
  <c r="DA22" i="7"/>
  <c r="DB22" i="7"/>
  <c r="DC22" i="7"/>
  <c r="DD22" i="7"/>
  <c r="DE22" i="7"/>
  <c r="DF22" i="7"/>
  <c r="DG22" i="7"/>
  <c r="DH22" i="7"/>
  <c r="DI22" i="7"/>
  <c r="DJ22" i="7"/>
  <c r="DK22" i="7"/>
  <c r="DL22" i="7"/>
  <c r="DM22" i="7"/>
  <c r="DN22" i="7"/>
  <c r="DO22" i="7"/>
  <c r="DP22" i="7"/>
  <c r="DQ22" i="7"/>
  <c r="DR22" i="7"/>
  <c r="DS22" i="7"/>
  <c r="DT22" i="7"/>
  <c r="DU22" i="7"/>
  <c r="DV2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9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ID#AAAA0x5EEL8
tc={2A3D47A3-6442-49B9-AA4B-1A9A57319373}    (2023-07-03 10:53:44)
[Threaded comment]
Your version of Excel allows you to read this threaded comment; however, any edits to it will get removed if the file is opened in a newer version of Excel. Learn more: https://go.microsoft.com/fwlink/?linkid=870924
Comment:
    Changed to link only to 15 years</t>
        </r>
      </text>
    </comment>
    <comment ref="G2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ID#AAAA0x5EEMA
tc={3B7004C2-F83B-46F1-9E6A-206CCCD712B5}    (2023-07-03 10:53:44)
[Threaded comment]
Your version of Excel allows you to read this threaded comment; however, any edits to it will get removed if the file is opened in a newer version of Excel. Learn more: https://go.microsoft.com/fwlink/?linkid=870924
Comment:
    DSRA taken as 6.5% of debt</t>
        </r>
      </text>
    </comment>
    <comment ref="D59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ID#AAAA0x5EEL4
Author    (2023-07-03 10:53:44)
Payable to the SPV as cross charge/support fee</t>
        </r>
      </text>
    </comment>
    <comment ref="D60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ID#AAAA0x5EEL0
Author    (2023-07-03 10:53:44)
Assuming 20MW per SPV, 10 lakhs Annual cost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L3szVNaS2xqpbVwDQYmaL3hGr/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Dalal, Divya</author>
  </authors>
  <commentList>
    <comment ref="CM1" authorId="0" shapeId="0" xr:uid="{7E2D3904-73E5-4F6C-8D79-67C1E4851A7A}">
      <text>
        <r>
          <rPr>
            <b/>
            <sz val="9"/>
            <color indexed="81"/>
            <rFont val="Tahoma"/>
            <family val="2"/>
          </rPr>
          <t>Dalal, Divya:</t>
        </r>
        <r>
          <rPr>
            <sz val="9"/>
            <color indexed="81"/>
            <rFont val="Tahoma"/>
            <family val="2"/>
          </rPr>
          <t xml:space="preserve">
offset function hardcoded</t>
        </r>
      </text>
    </comment>
    <comment ref="DN1" authorId="0" shapeId="0" xr:uid="{25322C79-D046-4761-B1B5-127964765F2E}">
      <text>
        <r>
          <rPr>
            <b/>
            <sz val="9"/>
            <color indexed="81"/>
            <rFont val="Tahoma"/>
            <family val="2"/>
          </rPr>
          <t>Dalal, Divya:</t>
        </r>
        <r>
          <rPr>
            <sz val="9"/>
            <color indexed="81"/>
            <rFont val="Tahoma"/>
            <family val="2"/>
          </rPr>
          <t xml:space="preserve">
offset hardcoded</t>
        </r>
      </text>
    </comment>
    <comment ref="EZ1" authorId="0" shapeId="0" xr:uid="{D984742E-3966-493C-80CA-30DC97AA471A}">
      <text>
        <r>
          <rPr>
            <b/>
            <sz val="9"/>
            <color indexed="81"/>
            <rFont val="Tahoma"/>
            <family val="2"/>
          </rPr>
          <t>Dalal, Divya:</t>
        </r>
        <r>
          <rPr>
            <sz val="9"/>
            <color indexed="81"/>
            <rFont val="Tahoma"/>
            <family val="2"/>
          </rPr>
          <t xml:space="preserve">
offset function hardcoded</t>
        </r>
      </text>
    </comment>
    <comment ref="GA1" authorId="0" shapeId="0" xr:uid="{2925FED8-4732-48B5-B33C-EB9805A35A67}">
      <text>
        <r>
          <rPr>
            <b/>
            <sz val="9"/>
            <color indexed="81"/>
            <rFont val="Tahoma"/>
            <family val="2"/>
          </rPr>
          <t>Dalal, Divya:</t>
        </r>
        <r>
          <rPr>
            <sz val="9"/>
            <color indexed="81"/>
            <rFont val="Tahoma"/>
            <family val="2"/>
          </rPr>
          <t xml:space="preserve">
offset function hardcoded</t>
        </r>
      </text>
    </comment>
    <comment ref="HG1" authorId="0" shapeId="0" xr:uid="{402A9E11-B8B5-471B-B90A-8A0694EC01D7}">
      <text>
        <r>
          <rPr>
            <b/>
            <sz val="9"/>
            <color indexed="81"/>
            <rFont val="Tahoma"/>
            <family val="2"/>
          </rPr>
          <t>Dalal, Divya:</t>
        </r>
        <r>
          <rPr>
            <sz val="9"/>
            <color indexed="81"/>
            <rFont val="Tahoma"/>
            <family val="2"/>
          </rPr>
          <t xml:space="preserve">
offset function hardcoded</t>
        </r>
      </text>
    </comment>
    <comment ref="CJ4" authorId="0" shapeId="0" xr:uid="{73536152-F9C7-43F5-8182-108BD9D98373}">
      <text>
        <r>
          <rPr>
            <b/>
            <sz val="9"/>
            <color indexed="81"/>
            <rFont val="Tahoma"/>
            <family val="2"/>
          </rPr>
          <t>Dalal, Divya:</t>
        </r>
        <r>
          <rPr>
            <sz val="9"/>
            <color indexed="81"/>
            <rFont val="Tahoma"/>
            <family val="2"/>
          </rPr>
          <t xml:space="preserve">
offset function hardcoded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<sst xmlns="http://schemas.openxmlformats.org/spreadsheetml/2006/main" count="1380" uniqueCount="541">
  <si>
    <t>Year</t>
  </si>
  <si>
    <t>Debt</t>
  </si>
  <si>
    <t>ONLY THESE PARAMETERS TO BE USED</t>
  </si>
  <si>
    <t>Only change green cells in Inputs and Summary</t>
  </si>
  <si>
    <t>Parameters</t>
  </si>
  <si>
    <t>Rooftop</t>
  </si>
  <si>
    <t>Location</t>
  </si>
  <si>
    <t>Project Commissioning</t>
  </si>
  <si>
    <t xml:space="preserve">Select based on expected commissioning date. </t>
  </si>
  <si>
    <t>'Inputs and Summary'!D20</t>
  </si>
  <si>
    <t>Duration</t>
  </si>
  <si>
    <r>
      <rPr>
        <sz val="11"/>
        <color theme="1"/>
        <rFont val="Calibri"/>
        <family val="2"/>
      </rPr>
      <t xml:space="preserve">Change Duration based on PPA tenure. Also effects loan repayment schedule if PPA tenure is 15 years or lower </t>
    </r>
    <r>
      <rPr>
        <b/>
        <sz val="11"/>
        <color theme="1"/>
        <rFont val="Calibri"/>
        <family val="2"/>
      </rPr>
      <t>so VERY important</t>
    </r>
  </si>
  <si>
    <t>'Inputs and Summary'!M5</t>
  </si>
  <si>
    <t>Generation</t>
  </si>
  <si>
    <t>As per PV Syst/ Engineering estimate</t>
  </si>
  <si>
    <t>Inputs and Summary'!G1</t>
  </si>
  <si>
    <t>Year 1 O&amp;M Cost (excl. extended warranty)</t>
  </si>
  <si>
    <t>FY19 average was ~400. So please take 400 unless special provisions such as extra cleaning, security guard on site are needed then adjust upward accordingly. Escalation 5% pa</t>
  </si>
  <si>
    <t>Inputs and Summary'!D52</t>
  </si>
  <si>
    <t>Net Metering 
Downtime - first 3 months</t>
  </si>
  <si>
    <r>
      <rPr>
        <b/>
        <sz val="11"/>
        <color theme="1"/>
        <rFont val="Calibri"/>
        <family val="2"/>
      </rPr>
      <t xml:space="preserve">Switch = Inputs and SummaryK22
</t>
    </r>
    <r>
      <rPr>
        <sz val="11"/>
        <color theme="1"/>
        <rFont val="Calibri"/>
        <family val="2"/>
      </rPr>
      <t xml:space="preserve"> 
If net metering switch 1, if no net metering switch 0. Net metering = first 3 months 30% downtime. No net metering 10% downtime for first 3 months</t>
    </r>
  </si>
  <si>
    <t>Inputs and Summary'!K22</t>
  </si>
  <si>
    <t>Plant Downtime thereafter</t>
  </si>
  <si>
    <t>Inputs and Summary'!D71</t>
  </si>
  <si>
    <t>Debt %</t>
  </si>
  <si>
    <t>65:35 is latest D:E ratio being approved</t>
  </si>
  <si>
    <t>Inputs and Summary'!D34</t>
  </si>
  <si>
    <t>Cost of Debt</t>
  </si>
  <si>
    <t>Currently SBI 8.5% &amp; Indusind 10.5%. 
SBI will be for pure rooftop ONLY
Indusind will be 10.5% for any part/full onsite ground-mount + SEZ projects</t>
  </si>
  <si>
    <t>Inputs and Summary'!D35</t>
  </si>
  <si>
    <t>Insurance</t>
  </si>
  <si>
    <t>0.12% of capex</t>
  </si>
  <si>
    <t>Inputs and Summary'!D57</t>
  </si>
  <si>
    <t>Prompt Payment Discount</t>
  </si>
  <si>
    <t>Enter if applicable</t>
  </si>
  <si>
    <t>Inputs and Summary'!D58</t>
  </si>
  <si>
    <t>Degradation</t>
  </si>
  <si>
    <t>Inputs and Summary'!D60</t>
  </si>
  <si>
    <t>Subsidy</t>
  </si>
  <si>
    <r>
      <rPr>
        <sz val="11"/>
        <color theme="1"/>
        <rFont val="Calibri"/>
        <family val="2"/>
      </rPr>
      <t xml:space="preserve">Fill in detail in the subsidy table provided in input &amp; summary sheet (including subsidy cost etc). </t>
    </r>
    <r>
      <rPr>
        <b/>
        <sz val="11"/>
        <color theme="1"/>
        <rFont val="Calibri"/>
        <family val="2"/>
      </rPr>
      <t>Tariff entered should be tariff to CMES after deducting CMES costs if any</t>
    </r>
  </si>
  <si>
    <t>Inputs and Summary'!F27</t>
  </si>
  <si>
    <t>Build Cost</t>
  </si>
  <si>
    <t>Based on estimates provided by projects team</t>
  </si>
  <si>
    <t>Inputs and Summary'!G20</t>
  </si>
  <si>
    <t>Development Margin</t>
  </si>
  <si>
    <r>
      <rPr>
        <sz val="11"/>
        <color theme="1"/>
        <rFont val="Calibri"/>
        <family val="2"/>
      </rPr>
      <t xml:space="preserve">Only applicable incase min DSCR @ P90 is greater than 1.2. Check sometimes adding dev margin or increasing dev margin further may lower IRR levels. </t>
    </r>
    <r>
      <rPr>
        <b/>
        <sz val="11"/>
        <color theme="1"/>
        <rFont val="Calibri"/>
        <family val="2"/>
      </rPr>
      <t>Should be left to Finance team as debt financing happens at a portfolio level. Further lenders are capping debt at 3.1 cr/MW</t>
    </r>
  </si>
  <si>
    <t>Inputs and Summary'!G23</t>
  </si>
  <si>
    <t xml:space="preserve">INPUT PARAMETERS AND SUMMARY - </t>
  </si>
  <si>
    <t>P50</t>
  </si>
  <si>
    <t>Average DSCR</t>
  </si>
  <si>
    <t>Check &amp; Change</t>
  </si>
  <si>
    <t>P90</t>
  </si>
  <si>
    <t>Min DSCR</t>
  </si>
  <si>
    <t>Inconsistent formula</t>
  </si>
  <si>
    <t>RESULTS</t>
  </si>
  <si>
    <t>Sr. No.</t>
  </si>
  <si>
    <t>Parameter</t>
  </si>
  <si>
    <t>Unit</t>
  </si>
  <si>
    <t>Value</t>
  </si>
  <si>
    <t>Plant</t>
  </si>
  <si>
    <t>Capacity
(kWp)</t>
  </si>
  <si>
    <t>Generation
(kWh/kWp)</t>
  </si>
  <si>
    <t>PLF</t>
  </si>
  <si>
    <t>Total Gen. 
(Lakh kWh)</t>
  </si>
  <si>
    <t>Tariff 
(Rs/kWh)</t>
  </si>
  <si>
    <t>Tariff escalation</t>
  </si>
  <si>
    <t>Duration (years)</t>
  </si>
  <si>
    <t>Security Deposit (Rs. lakh)</t>
  </si>
  <si>
    <t>EPC Cost (Rs. lakh)</t>
  </si>
  <si>
    <t>EPC Cost (Rs lacs /MW)</t>
  </si>
  <si>
    <t>Include Project?</t>
  </si>
  <si>
    <t>Equity IRR (Post Tax incl. Dev Margin)</t>
  </si>
  <si>
    <t>%</t>
  </si>
  <si>
    <t>with AD</t>
  </si>
  <si>
    <t>no</t>
  </si>
  <si>
    <t>Total</t>
  </si>
  <si>
    <t>Project Life Assumption (pls specify)</t>
  </si>
  <si>
    <t>Yrs (10,15,20,25)</t>
  </si>
  <si>
    <r>
      <rPr>
        <b/>
        <sz val="11"/>
        <color theme="1"/>
        <rFont val="Calibri"/>
        <family val="2"/>
      </rPr>
      <t>DON’T</t>
    </r>
    <r>
      <rPr>
        <sz val="11"/>
        <color theme="1"/>
        <rFont val="Calibri"/>
        <family val="2"/>
      </rPr>
      <t xml:space="preserve"> change linked to cell M5</t>
    </r>
  </si>
  <si>
    <t>Applicable Tariff</t>
  </si>
  <si>
    <t>BASIC DETAILS</t>
  </si>
  <si>
    <t>GST Working</t>
  </si>
  <si>
    <t>No</t>
  </si>
  <si>
    <t>DSRA</t>
  </si>
  <si>
    <t>Input</t>
  </si>
  <si>
    <t>Project Size</t>
  </si>
  <si>
    <t>kWp</t>
  </si>
  <si>
    <t>Interest on DSRA - p.a.</t>
  </si>
  <si>
    <t>Output</t>
  </si>
  <si>
    <t>Price Per MWp</t>
  </si>
  <si>
    <t>Rs. Lakhs</t>
  </si>
  <si>
    <t>Monthly interest on DSRA</t>
  </si>
  <si>
    <t>Leakage/Credit</t>
  </si>
  <si>
    <t>Total Project Cost</t>
  </si>
  <si>
    <t>Lakhs/MW</t>
  </si>
  <si>
    <t>Actual (lakhs)</t>
  </si>
  <si>
    <t>Date</t>
  </si>
  <si>
    <t>Built Cost</t>
  </si>
  <si>
    <t>CoD - Financial year end</t>
  </si>
  <si>
    <t>FY</t>
  </si>
  <si>
    <t>NET INVESTMENT</t>
  </si>
  <si>
    <t>SBI - 50</t>
  </si>
  <si>
    <t>Net metering (0=No, 1 = Yes)</t>
  </si>
  <si>
    <t>Rs Lakhs</t>
  </si>
  <si>
    <t>Total EPC Cost</t>
  </si>
  <si>
    <t>Less: Security Deposit</t>
  </si>
  <si>
    <t>Total EPC Cost (w/o Dev margin)</t>
  </si>
  <si>
    <t>Less: Tax Saving</t>
  </si>
  <si>
    <t>Net Investment (unlevered)</t>
  </si>
  <si>
    <t>lacs/ MW</t>
  </si>
  <si>
    <t>Expenses</t>
  </si>
  <si>
    <t>LDs</t>
  </si>
  <si>
    <t>Net subsidy</t>
  </si>
  <si>
    <t>received</t>
  </si>
  <si>
    <t>Less: Loan amount</t>
  </si>
  <si>
    <t>Tranche 1</t>
  </si>
  <si>
    <t>after 1 year</t>
  </si>
  <si>
    <t>Net Investment (levered)</t>
  </si>
  <si>
    <t>Tranche 2</t>
  </si>
  <si>
    <t>after 2 year</t>
  </si>
  <si>
    <t>Tranche 3</t>
  </si>
  <si>
    <t>after 3 year</t>
  </si>
  <si>
    <t>PROJECT FINANCING</t>
  </si>
  <si>
    <t>Equity</t>
  </si>
  <si>
    <t>Loan repayment %</t>
  </si>
  <si>
    <t>O/s amount</t>
  </si>
  <si>
    <t xml:space="preserve">Interest Rate for </t>
  </si>
  <si>
    <t>Checks</t>
  </si>
  <si>
    <t>Interest Rate for</t>
  </si>
  <si>
    <t>Loan repayment 100%</t>
  </si>
  <si>
    <t xml:space="preserve">Interest Rate from </t>
  </si>
  <si>
    <t xml:space="preserve">Loan fully paid off? </t>
  </si>
  <si>
    <t>Loan Tenure</t>
  </si>
  <si>
    <t>Yrs</t>
  </si>
  <si>
    <t>Minimum DSCR</t>
  </si>
  <si>
    <t>TAX PARAMETERS</t>
  </si>
  <si>
    <t>Depreciation Rate (As per IT Act)</t>
  </si>
  <si>
    <t>Commissioning Type</t>
  </si>
  <si>
    <t>Month</t>
  </si>
  <si>
    <t>Depreciation Rate (As per Companies Act)</t>
  </si>
  <si>
    <t>Income Tax Rate</t>
  </si>
  <si>
    <t>MAT Rate</t>
  </si>
  <si>
    <t>GST Rate</t>
  </si>
  <si>
    <t>GST Offset Available</t>
  </si>
  <si>
    <t>O&amp;M AND MISCELLANEOUS DETAILS</t>
  </si>
  <si>
    <t>Rs/kwp/yr</t>
  </si>
  <si>
    <t>O&amp;M + Compliance Fee Escalate rate</t>
  </si>
  <si>
    <t>Inverter replacement cost</t>
  </si>
  <si>
    <t>Rs lacs/ MW</t>
  </si>
  <si>
    <t xml:space="preserve">Replacement 1 </t>
  </si>
  <si>
    <t>year</t>
  </si>
  <si>
    <t>Replacement 2</t>
  </si>
  <si>
    <t>Insurance cost</t>
  </si>
  <si>
    <t>% of asset book value</t>
  </si>
  <si>
    <t>% of Tariff</t>
  </si>
  <si>
    <t>Support Fee</t>
  </si>
  <si>
    <t>% of revenue</t>
  </si>
  <si>
    <t>Compliance Fee (Audit, Tax, CS, Trustee)</t>
  </si>
  <si>
    <t>Generation Degradation per Annum</t>
  </si>
  <si>
    <t>Residual Value</t>
  </si>
  <si>
    <t>Original Value of Land</t>
  </si>
  <si>
    <t>Lacs/ MW</t>
  </si>
  <si>
    <t>Land</t>
  </si>
  <si>
    <t>times</t>
  </si>
  <si>
    <t>Plant &amp; Machinery</t>
  </si>
  <si>
    <t>Generation Downtime</t>
  </si>
  <si>
    <t>First three months</t>
  </si>
  <si>
    <t>days/ month</t>
  </si>
  <si>
    <t>Over life of project</t>
  </si>
  <si>
    <t>Substation/ grid downtime</t>
  </si>
  <si>
    <t>Commissioning Schedule</t>
  </si>
  <si>
    <t>On expected CoD</t>
  </si>
  <si>
    <t>% capacity</t>
  </si>
  <si>
    <t>1 month after expected CoD</t>
  </si>
  <si>
    <t>2 month after expected CoD</t>
  </si>
  <si>
    <t>3 month after expected CoD</t>
  </si>
  <si>
    <t>Other Assumption</t>
  </si>
  <si>
    <t>Holdco tax rate for dev margin</t>
  </si>
  <si>
    <t>Management Fee</t>
  </si>
  <si>
    <t>Quarter</t>
  </si>
  <si>
    <t>10 year PPA</t>
  </si>
  <si>
    <t>&gt;=15 year PPA</t>
  </si>
  <si>
    <t>1-5 years</t>
  </si>
  <si>
    <t>5-10 years</t>
  </si>
  <si>
    <t>10-15 years</t>
  </si>
  <si>
    <t>FCFE</t>
  </si>
  <si>
    <t>PV of FCFE</t>
  </si>
  <si>
    <t>Loan outstanding</t>
  </si>
  <si>
    <t>Termination Year</t>
  </si>
  <si>
    <t>Pre tax values</t>
  </si>
  <si>
    <t>Post tax values</t>
  </si>
  <si>
    <t>Post tax (Rs/kWp)</t>
  </si>
  <si>
    <t>Please only copy table till PPA duration</t>
  </si>
  <si>
    <t>Termination Fee (Rs/kWp)</t>
  </si>
  <si>
    <t>CASH FLOW MODEL - SALE TO THIRD PARTY</t>
  </si>
  <si>
    <t>Plant operational?</t>
  </si>
  <si>
    <t>REVENUE CALCULATIONS</t>
  </si>
  <si>
    <t>Lakh kWh</t>
  </si>
  <si>
    <t>Less Degradation</t>
  </si>
  <si>
    <t>Net Generation</t>
  </si>
  <si>
    <t>Downtime loss</t>
  </si>
  <si>
    <t>Net Billable Generation</t>
  </si>
  <si>
    <t>Avg tariff (after discounts)</t>
  </si>
  <si>
    <t>Rs. / kWh</t>
  </si>
  <si>
    <t>Revenue from Power Portion</t>
  </si>
  <si>
    <t>Discount for Prompt Payment</t>
  </si>
  <si>
    <t>Total Revenue from Generation</t>
  </si>
  <si>
    <t>EXPENSE CALCULATIONS</t>
  </si>
  <si>
    <t>O&amp;M Expense</t>
  </si>
  <si>
    <t>CMES collection fee</t>
  </si>
  <si>
    <t>Net Service Tax Expense</t>
  </si>
  <si>
    <t>Total Expenses</t>
  </si>
  <si>
    <t>EBIDTA</t>
  </si>
  <si>
    <t>Interest</t>
  </si>
  <si>
    <t>EBDTA</t>
  </si>
  <si>
    <t>Depreciation (Companies Act)</t>
  </si>
  <si>
    <t>EBT</t>
  </si>
  <si>
    <t>Tax</t>
  </si>
  <si>
    <t>PAT</t>
  </si>
  <si>
    <t>DEPRECIATION CALCULATIONS</t>
  </si>
  <si>
    <t>As per Companies Act</t>
  </si>
  <si>
    <t>Depreciation with subsidy</t>
  </si>
  <si>
    <t>Opening Balance</t>
  </si>
  <si>
    <t>Depreciation</t>
  </si>
  <si>
    <t>Closing Balance</t>
  </si>
  <si>
    <t>Subsidy Depreciation As per Companies Act</t>
  </si>
  <si>
    <t>Additions</t>
  </si>
  <si>
    <t>As per IT Act</t>
  </si>
  <si>
    <t>Subsidy Depreciation As per IT Act</t>
  </si>
  <si>
    <t>LOAN CALCULATIONS</t>
  </si>
  <si>
    <t>TOTAL LOAN VALUE</t>
  </si>
  <si>
    <t>Outstanding Loan</t>
  </si>
  <si>
    <t>Loan in repayment?</t>
  </si>
  <si>
    <t>Loan Period</t>
  </si>
  <si>
    <t>Principal Repayment</t>
  </si>
  <si>
    <t>Interest Calculations</t>
  </si>
  <si>
    <t>Interest Rate Applicable</t>
  </si>
  <si>
    <t>Interest Payment</t>
  </si>
  <si>
    <t>DSCR Calculations</t>
  </si>
  <si>
    <t>Net Cash Flow availabe for Debt</t>
  </si>
  <si>
    <t>Total Interest + Principal Repayment</t>
  </si>
  <si>
    <t>Yearly DSCR</t>
  </si>
  <si>
    <t>Ratio</t>
  </si>
  <si>
    <t>DSCR in use</t>
  </si>
  <si>
    <t>TAX CALCULATIONS</t>
  </si>
  <si>
    <t>PBT</t>
  </si>
  <si>
    <t>Add: Depreciation as per Companies Act</t>
  </si>
  <si>
    <t>PBDT</t>
  </si>
  <si>
    <t>Less: Depreciation As per IT Act</t>
  </si>
  <si>
    <t>PBT (As per IT Act)</t>
  </si>
  <si>
    <t>Cumulative Profit / Loss</t>
  </si>
  <si>
    <t>Tax Payable (Before 80IA Benefit)</t>
  </si>
  <si>
    <t>80IA Benefit</t>
  </si>
  <si>
    <t>Tax Payable (After 80 IA &amp; MAT Credit)</t>
  </si>
  <si>
    <t>MAT Payable</t>
  </si>
  <si>
    <t>MAT Paid</t>
  </si>
  <si>
    <t>MAT Credit available for future setoff</t>
  </si>
  <si>
    <t>Less: MAT set-off</t>
  </si>
  <si>
    <t>Effective Tax Payabvle</t>
  </si>
  <si>
    <t>EQUITY IRR</t>
  </si>
  <si>
    <t>Equity IRR (Post Tax)</t>
  </si>
  <si>
    <t>Equity Infused</t>
  </si>
  <si>
    <t>Add: Depreciation</t>
  </si>
  <si>
    <t>Add: Tax Saving</t>
  </si>
  <si>
    <t>Less: Loan Repayment</t>
  </si>
  <si>
    <t>Add: Security deposit</t>
  </si>
  <si>
    <t>Net Cash Flow</t>
  </si>
  <si>
    <t>Cumulative cash inflow</t>
  </si>
  <si>
    <t>Payback?</t>
  </si>
  <si>
    <t>Equity IRR (Pre Tax)</t>
  </si>
  <si>
    <t>Net Cash Flow (Post Tax)</t>
  </si>
  <si>
    <t>Add: Tax Payable</t>
  </si>
  <si>
    <t>Net Cash Flow (Pre - Tax)</t>
  </si>
  <si>
    <t>PROJECT IRR</t>
  </si>
  <si>
    <t>Project IRR (Post Tax)</t>
  </si>
  <si>
    <t>Project Cost to Investor</t>
  </si>
  <si>
    <t>Add: Interest</t>
  </si>
  <si>
    <t>Add: Interest Tax Shield</t>
  </si>
  <si>
    <t>Project IRR (Pre Tax)</t>
  </si>
  <si>
    <t>Free Cash Flow after Repayment</t>
  </si>
  <si>
    <t>INVESTOR YIELD</t>
  </si>
  <si>
    <t>Total investment</t>
  </si>
  <si>
    <t>Less: Project Loan</t>
  </si>
  <si>
    <t>Less: Land Value</t>
  </si>
  <si>
    <t>Add: Negative Cash Flow from Project</t>
  </si>
  <si>
    <t>Net investment</t>
  </si>
  <si>
    <t>Operating cash inflow (post-tax)</t>
  </si>
  <si>
    <t>Investor Yield (post-tax) - 15 year avg</t>
  </si>
  <si>
    <t>Investor yield (post tax) - 10 year avg</t>
  </si>
  <si>
    <t>MONTHLY CASH FLOW ANALYSIS</t>
  </si>
  <si>
    <t>Month Count</t>
  </si>
  <si>
    <t>c</t>
  </si>
  <si>
    <t>Quarter count</t>
  </si>
  <si>
    <t>Financial Year</t>
  </si>
  <si>
    <t>Year Count FY</t>
  </si>
  <si>
    <t xml:space="preserve">Year Count </t>
  </si>
  <si>
    <t>Gross Generation</t>
  </si>
  <si>
    <t>CMES support fee &amp; compliance costs</t>
  </si>
  <si>
    <t>Repayment Schedule</t>
  </si>
  <si>
    <t>Monthwise schedule</t>
  </si>
  <si>
    <t>Interest Rate Applicable (Yearly)</t>
  </si>
  <si>
    <t>Interest income on DSRA</t>
  </si>
  <si>
    <t>Additional Capex</t>
  </si>
  <si>
    <t>Add Release of DSRA</t>
  </si>
  <si>
    <t>Add: Subsidy</t>
  </si>
  <si>
    <t>Equity IRR (Post Tax) - 25 years</t>
  </si>
  <si>
    <t>Net Cash Flow Adjusting for first three months delay</t>
  </si>
  <si>
    <t>20 years</t>
  </si>
  <si>
    <t>15 years</t>
  </si>
  <si>
    <t>10 years</t>
  </si>
  <si>
    <t>Equity Value</t>
  </si>
  <si>
    <t>IRR</t>
  </si>
  <si>
    <t>Year 4</t>
  </si>
  <si>
    <t>Year 5</t>
  </si>
  <si>
    <t>Year 6</t>
  </si>
  <si>
    <t>Year 7</t>
  </si>
  <si>
    <t>Year 8</t>
  </si>
  <si>
    <t>Year 9</t>
  </si>
  <si>
    <t>Year 10</t>
  </si>
  <si>
    <t>Year 11(Inverter replacement)</t>
  </si>
  <si>
    <t>Year 12</t>
  </si>
  <si>
    <t>Year 13</t>
  </si>
  <si>
    <t>Year 14</t>
  </si>
  <si>
    <t>Year 15</t>
  </si>
  <si>
    <t>Year 16</t>
  </si>
  <si>
    <t>Equity IRR (Post Tax Incl. Dev Margin)</t>
  </si>
  <si>
    <t>25 years</t>
  </si>
  <si>
    <t>Equity IRR (Pre - Tax)</t>
  </si>
  <si>
    <t>Reduction</t>
  </si>
  <si>
    <t>Addition</t>
  </si>
  <si>
    <t>Average</t>
  </si>
  <si>
    <t>Estimated Financials (Unlevered) - 
First 10 Yrs (Rs lacs)</t>
  </si>
  <si>
    <t>Yr 1</t>
  </si>
  <si>
    <t>Yr 2</t>
  </si>
  <si>
    <t>Yr 3</t>
  </si>
  <si>
    <t>Yr 4</t>
  </si>
  <si>
    <t>Yr 5</t>
  </si>
  <si>
    <t>Yr 6</t>
  </si>
  <si>
    <t>Yr 7</t>
  </si>
  <si>
    <t>Yr 8</t>
  </si>
  <si>
    <t>Yr 9</t>
  </si>
  <si>
    <t>Yr 10</t>
  </si>
  <si>
    <t>Yr 11</t>
  </si>
  <si>
    <t>Yr 12</t>
  </si>
  <si>
    <t>Yr 13</t>
  </si>
  <si>
    <t>Yr 14</t>
  </si>
  <si>
    <t>Yr 15</t>
  </si>
  <si>
    <t xml:space="preserve">Avg tariff </t>
  </si>
  <si>
    <t>Net Revenue from Generation</t>
  </si>
  <si>
    <t>CMES Collection fee</t>
  </si>
  <si>
    <t>Total Operating Expenses</t>
  </si>
  <si>
    <t>EBITDA</t>
  </si>
  <si>
    <t>% Margin</t>
  </si>
  <si>
    <t>Free Cash Flow to Investor (Post Tax)</t>
  </si>
  <si>
    <t>Yearly Free Cashflow after repayment</t>
  </si>
  <si>
    <t>Yield (% of net investment value)</t>
  </si>
  <si>
    <t>Year (plant operational)</t>
  </si>
  <si>
    <t>&gt;&gt;</t>
  </si>
  <si>
    <t>Profit and Loss Account</t>
  </si>
  <si>
    <t>Rs lacs</t>
  </si>
  <si>
    <t>TotalOperating  Expenses</t>
  </si>
  <si>
    <t>Balance Sheet</t>
  </si>
  <si>
    <t>P&amp;L Reserve</t>
  </si>
  <si>
    <t>Total Laibilities</t>
  </si>
  <si>
    <t>Land &amp; Other</t>
  </si>
  <si>
    <t>Net Block</t>
  </si>
  <si>
    <t>Cash in Hand</t>
  </si>
  <si>
    <t>Reserved Cash (DSRA)</t>
  </si>
  <si>
    <t>Total Assets</t>
  </si>
  <si>
    <t>Check</t>
  </si>
  <si>
    <t>Cash Flow Statement</t>
  </si>
  <si>
    <t>Repayment of loan</t>
  </si>
  <si>
    <t>DSRA Release</t>
  </si>
  <si>
    <t>Cash generated during the year</t>
  </si>
  <si>
    <t>Opening balance</t>
  </si>
  <si>
    <t>Closing balance</t>
  </si>
  <si>
    <t>Year (end of year)</t>
  </si>
  <si>
    <t>loan o/s</t>
  </si>
  <si>
    <t>Gross Purchase Value (Rs Lacs)</t>
  </si>
  <si>
    <t>% of Original Cost</t>
  </si>
  <si>
    <t>Equity IRR upon Buyback</t>
  </si>
  <si>
    <t>Tax on Buyback (LTCG)</t>
  </si>
  <si>
    <t>Surcharge</t>
  </si>
  <si>
    <t>Education Cess</t>
  </si>
  <si>
    <t>Applicable Tax Rate</t>
  </si>
  <si>
    <t>Investor FCFE on Buyback</t>
  </si>
  <si>
    <t>Investor IRR</t>
  </si>
  <si>
    <t>Cash Flow</t>
  </si>
  <si>
    <t>Sr No</t>
  </si>
  <si>
    <t>PPA</t>
  </si>
  <si>
    <t>PPA 1</t>
  </si>
  <si>
    <t>x</t>
  </si>
  <si>
    <t>Solar MW</t>
  </si>
  <si>
    <t>MWp</t>
  </si>
  <si>
    <t>NPV of Current EBITDA</t>
  </si>
  <si>
    <t>INR mm</t>
  </si>
  <si>
    <t>Wind MW</t>
  </si>
  <si>
    <t>MW</t>
  </si>
  <si>
    <t>Solar Generation</t>
  </si>
  <si>
    <t>NPV of Revised EBITDA</t>
  </si>
  <si>
    <t>Wind Generation</t>
  </si>
  <si>
    <t>First Year Tariff</t>
  </si>
  <si>
    <t>INR / kWh</t>
  </si>
  <si>
    <t>Tariff Esc</t>
  </si>
  <si>
    <t>PPA Tenor</t>
  </si>
  <si>
    <t>Post PPA Tenor</t>
  </si>
  <si>
    <t>Post Termination Tariff</t>
  </si>
  <si>
    <t>Solar O&amp;M Exp</t>
  </si>
  <si>
    <t>INR mm / MW</t>
  </si>
  <si>
    <t>Wind O&amp;M Exp</t>
  </si>
  <si>
    <t>Admin Exp</t>
  </si>
  <si>
    <t>Escalation in EXP</t>
  </si>
  <si>
    <t>Break even tariff</t>
  </si>
  <si>
    <t>Termination Payment</t>
  </si>
  <si>
    <t>Discount Rate</t>
  </si>
  <si>
    <t>Notice period for termination (months)</t>
  </si>
  <si>
    <t>PPA termination year</t>
  </si>
  <si>
    <t>Tariff schedule</t>
  </si>
  <si>
    <t>Termination payment schedule</t>
  </si>
  <si>
    <t>YEAR</t>
  </si>
  <si>
    <t>Pre-Termination</t>
  </si>
  <si>
    <t>MU</t>
  </si>
  <si>
    <t>Tariff</t>
  </si>
  <si>
    <t>Solar Revenue</t>
  </si>
  <si>
    <t>Wind Revenue</t>
  </si>
  <si>
    <t>Revenues</t>
  </si>
  <si>
    <t>O&amp;M Exp</t>
  </si>
  <si>
    <t>Post-Termination</t>
  </si>
  <si>
    <t>Revised Revenues</t>
  </si>
  <si>
    <t>Revised EBITDA</t>
  </si>
  <si>
    <t>Contract Year</t>
  </si>
  <si>
    <t>Termination payment</t>
  </si>
  <si>
    <t>NPV of termination payment</t>
  </si>
  <si>
    <t>NPV of expenses</t>
  </si>
  <si>
    <t>NPV of revenue pre termination- solar</t>
  </si>
  <si>
    <t>NPV of revenue pre termination- wind</t>
  </si>
  <si>
    <t>NPV- generation Solar</t>
  </si>
  <si>
    <t>NPV- generation wind</t>
  </si>
  <si>
    <t>Rounded Value tariff</t>
  </si>
  <si>
    <t>Check for year 7</t>
  </si>
  <si>
    <t>WG</t>
  </si>
  <si>
    <t>SG</t>
  </si>
  <si>
    <t>TP</t>
  </si>
  <si>
    <t>Solar</t>
  </si>
  <si>
    <t>FMV</t>
  </si>
  <si>
    <t>Notice Period</t>
  </si>
  <si>
    <t>Outputs From the termination sheet =&gt;&gt;</t>
  </si>
  <si>
    <t>Breakeven tariff schedule</t>
  </si>
  <si>
    <t>Tariff Schedule</t>
  </si>
  <si>
    <t>Termination Payment Schedule</t>
  </si>
  <si>
    <t>Capacity</t>
  </si>
  <si>
    <t>plf</t>
  </si>
  <si>
    <t>IRR Sheet Inputs =&gt;&gt;</t>
  </si>
  <si>
    <t>Wind</t>
  </si>
  <si>
    <t>Lumpsum</t>
  </si>
  <si>
    <t>Sr. No</t>
  </si>
  <si>
    <t>Client name</t>
  </si>
  <si>
    <t>Project site</t>
  </si>
  <si>
    <t>State</t>
  </si>
  <si>
    <t>CM economic interest</t>
  </si>
  <si>
    <t>Solar (MWP)</t>
  </si>
  <si>
    <t>Total capacity</t>
  </si>
  <si>
    <t>PPA Tariff (inr/kwh)</t>
  </si>
  <si>
    <t>Escalation (%)</t>
  </si>
  <si>
    <t>Green credit (inr/kwh)</t>
  </si>
  <si>
    <t xml:space="preserve">Solar plf </t>
  </si>
  <si>
    <t>Year one generation</t>
  </si>
  <si>
    <t>Lock in</t>
  </si>
  <si>
    <t>Solar/Wind/WSH</t>
  </si>
  <si>
    <t>POST PPA TARIFF</t>
  </si>
  <si>
    <t>Whether ownership is transferred to customer at the end of PPA tenure?
Y/N</t>
  </si>
  <si>
    <t>If answer in column R is Yes
Whether asset is transferred at FMV or Lumpsum?</t>
  </si>
  <si>
    <t>If Lumpsum, fill the column in MINR</t>
  </si>
  <si>
    <t>Terminal value/Transfer value</t>
  </si>
  <si>
    <t>Year 1</t>
  </si>
  <si>
    <t>Year 2</t>
  </si>
  <si>
    <t>Year 3</t>
  </si>
  <si>
    <t>Year 11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</si>
  <si>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</si>
  <si>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</si>
  <si>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</si>
  <si>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</si>
  <si>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</si>
  <si>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</si>
  <si>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</si>
  <si>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</si>
  <si>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</si>
  <si>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Units</t>
  </si>
  <si>
    <t>PPA tenor</t>
  </si>
  <si>
    <t>Year where BE tariff breaches threshold</t>
  </si>
  <si>
    <t>Year of PPA closure</t>
  </si>
  <si>
    <t>Termination: y/n</t>
  </si>
  <si>
    <t>Year 26</t>
  </si>
  <si>
    <t>Year 27</t>
  </si>
  <si>
    <t>Year 28</t>
  </si>
  <si>
    <t>Year 29</t>
  </si>
  <si>
    <t>Year 30</t>
  </si>
  <si>
    <t>Y</t>
  </si>
  <si>
    <t>Rupees INR(millions)</t>
  </si>
  <si>
    <t>Months</t>
  </si>
  <si>
    <t>PPA 2</t>
  </si>
  <si>
    <t>PPA 3</t>
  </si>
  <si>
    <t>PPA 4</t>
  </si>
  <si>
    <t>PPA 5</t>
  </si>
  <si>
    <t>PPA 6</t>
  </si>
  <si>
    <t>PPA 7</t>
  </si>
  <si>
    <t>PPA 8</t>
  </si>
  <si>
    <t>PPA 9</t>
  </si>
  <si>
    <t>PPA 10</t>
  </si>
  <si>
    <t>PPA 11</t>
  </si>
  <si>
    <t>PPA 12</t>
  </si>
  <si>
    <t>PPA 13</t>
  </si>
  <si>
    <t>PPA 15</t>
  </si>
  <si>
    <t>PPA 16</t>
  </si>
  <si>
    <t>PPA 17</t>
  </si>
  <si>
    <t>PPA 18</t>
  </si>
  <si>
    <t>PPA 19</t>
  </si>
  <si>
    <t>PPA 20</t>
  </si>
  <si>
    <t>PPA 21</t>
  </si>
  <si>
    <t>PPA 22</t>
  </si>
  <si>
    <t>PPA 23</t>
  </si>
  <si>
    <t>PPA 24</t>
  </si>
  <si>
    <t>PPA 25</t>
  </si>
  <si>
    <t>PPA 26</t>
  </si>
  <si>
    <t>PPA 27</t>
  </si>
  <si>
    <t>PPA 28</t>
  </si>
  <si>
    <t>PPA 29</t>
  </si>
  <si>
    <t>PPA 30</t>
  </si>
  <si>
    <t>PPA 31</t>
  </si>
  <si>
    <t>PPA 32</t>
  </si>
  <si>
    <t>PPA 33</t>
  </si>
  <si>
    <t>PPA 34</t>
  </si>
  <si>
    <t>PPA 35</t>
  </si>
  <si>
    <t>PPA 36</t>
  </si>
  <si>
    <t>X</t>
  </si>
  <si>
    <t>Not relevant, client downtime days to be subtracted in Cell H5</t>
  </si>
  <si>
    <t>Termination penalty (Rs/kwp)</t>
  </si>
  <si>
    <t>Tentative termination penalty/buy price (INR mm)</t>
  </si>
  <si>
    <t>Soft cost (Debt fee, DSRA)</t>
  </si>
  <si>
    <t>Other cost(IDC, LC opening and discounting)</t>
  </si>
  <si>
    <t xml:space="preserve">Offtaker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</si>
</sst>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8" formatCode="&quot;₹&quot;\ #,##0.00;[Red]&quot;₹&quot;\ \-#,##0.00"/>
    <numFmt numFmtId="43" formatCode="_ * #,##0.00_ ;_ * \-#,##0.00_ ;_ * &quot;-&quot;??_ ;_ @_ "/>
    <numFmt numFmtId="164" formatCode="0.0%"/>
    <numFmt numFmtId="165" formatCode="0.0"/>
    <numFmt numFmtId="166" formatCode="&quot;yes&quot;;&quot;&quot;;&quot;no&quot;"/>
    <numFmt numFmtId="167" formatCode="_ * #,##0_ ;_ * \-#,##0_ ;_ * &quot;-&quot;??_ ;_ @_ "/>
    <numFmt numFmtId="168" formatCode="[$-409]dd\-mmm\-yy"/>
    <numFmt numFmtId="169" formatCode="0.000"/>
    <numFmt numFmtId="170" formatCode="0.0000%"/>
    <numFmt numFmtId="171" formatCode="0.000%"/>
    <numFmt numFmtId="172" formatCode="[$-409]mmm/yy"/>
    <numFmt numFmtId="173" formatCode="_ * #,##0.0_ ;_ * \-#,##0.0_ ;_ * &quot;-&quot;??_ ;_ @_ "/>
    <numFmt numFmtId="174" formatCode="[$-409]mmm\-yy"/>
    <numFmt numFmtId="175" formatCode="#,##0.000000"/>
    <numFmt numFmtId="176" formatCode="0.0000"/>
    <numFmt numFmtId="177" formatCode="0.00000"/>
    <numFmt numFmtId="178" formatCode="_(* #,##0.00_);_(* \(#,##0.00\);_(* &quot;-&quot;??_);_(@_)"/>
    <numFmt numFmtId="179" formatCode="_(* #,##0.0_);_(* \(#,##0.0\);_(* &quot;-&quot;??_);_(@_)"/>
    <numFmt numFmtId="180" formatCode="_(* #,##0.000_);_(* \(#,##0.000\);_(* &quot;-&quot;??_);_(@_)"/>
    <numFmt numFmtId="181" formatCode="&quot;$&quot;#,##0.00_);[Red]\(&quot;$&quot;#,##0.00\)"/>
    <numFmt numFmtId="182" formatCode="_ * #,##0.0000_ ;_ * \-#,##0.0000_ ;_ * &quot;-&quot;??_ ;_ @_ "/>
    <numFmt numFmtId="183" formatCode="_(* #,##0_);_(* \(#,##0\);_(* &quot;-&quot;??_);_(@_)"/>
    <numFmt numFmtId="184" formatCode="_(* #,##0.000_);_(* \(#,##0.000\);_(* &quot;-&quot;???_);_(@_)"/>
  </numFmts>
  <fonts count="5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6"/>
      <color theme="1"/>
      <name val="Calibri"/>
      <family val="2"/>
    </font>
    <font>
      <sz val="11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1"/>
      <color rgb="FFFFFF99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theme="8"/>
      <name val="Calibri"/>
      <family val="2"/>
    </font>
    <font>
      <sz val="11"/>
      <color rgb="FF1F497D"/>
      <name val="Calibri"/>
      <family val="2"/>
    </font>
    <font>
      <sz val="11"/>
      <color rgb="FF548DD4"/>
      <name val="Calibri"/>
      <family val="2"/>
    </font>
    <font>
      <i/>
      <u/>
      <sz val="11"/>
      <color theme="1"/>
      <name val="Calibri"/>
      <family val="2"/>
    </font>
    <font>
      <b/>
      <sz val="22"/>
      <color theme="1"/>
      <name val="Calibri"/>
      <family val="2"/>
    </font>
    <font>
      <b/>
      <sz val="15"/>
      <color theme="1"/>
      <name val="Calibri"/>
      <family val="2"/>
    </font>
    <font>
      <b/>
      <sz val="12"/>
      <color rgb="FF00B050"/>
      <name val="Arial"/>
      <family val="2"/>
    </font>
    <font>
      <sz val="11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2"/>
      <color rgb="FF00B050"/>
      <name val="Arial"/>
      <family val="2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color theme="0"/>
      <name val="Cambria"/>
      <family val="1"/>
    </font>
    <font>
      <b/>
      <sz val="10"/>
      <color theme="0"/>
      <name val="Calibri"/>
      <family val="2"/>
    </font>
    <font>
      <sz val="10"/>
      <color theme="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FF"/>
      <name val="Arial"/>
      <family val="2"/>
    </font>
    <font>
      <i/>
      <sz val="8"/>
      <color theme="1"/>
      <name val="Arial"/>
      <family val="2"/>
    </font>
    <font>
      <sz val="8"/>
      <color rgb="FF008000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b/>
      <i/>
      <sz val="8"/>
      <color theme="1"/>
      <name val="Arial"/>
      <family val="2"/>
    </font>
    <font>
      <b/>
      <i/>
      <u/>
      <sz val="8"/>
      <color theme="1"/>
      <name val="Arial"/>
      <family val="2"/>
    </font>
    <font>
      <i/>
      <sz val="8"/>
      <color theme="0" tint="-0.34998626667073579"/>
      <name val="Arial"/>
      <family val="2"/>
    </font>
    <font>
      <b/>
      <i/>
      <sz val="8"/>
      <color theme="0" tint="-0.34998626667073579"/>
      <name val="Arial"/>
      <family val="2"/>
    </font>
    <font>
      <b/>
      <u/>
      <sz val="8"/>
      <color theme="1"/>
      <name val="Arial"/>
      <family val="2"/>
    </font>
    <font>
      <u/>
      <sz val="8"/>
      <color theme="1"/>
      <name val="Arial"/>
      <family val="2"/>
    </font>
    <font>
      <b/>
      <u/>
      <sz val="8"/>
      <color rgb="FF0000FF"/>
      <name val="Arial"/>
      <family val="2"/>
    </font>
    <font>
      <b/>
      <i/>
      <u/>
      <sz val="8"/>
      <color rgb="FF0000FF"/>
      <name val="Arial"/>
      <family val="2"/>
    </font>
    <font>
      <sz val="9"/>
      <color indexed="81"/>
      <name val="Tahoma"/>
      <family val="2"/>
    </font>
    <font>
      <sz val="8"/>
      <color rgb="FF000000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9"/>
      <color indexed="81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DE9D9"/>
        <bgColor rgb="FFFDE9D9"/>
      </patternFill>
    </fill>
    <fill>
      <patternFill patternType="solid">
        <fgColor rgb="FF66CCFF"/>
        <bgColor rgb="FF66CC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76923C"/>
        <bgColor rgb="FF76923C"/>
      </patternFill>
    </fill>
    <fill>
      <patternFill patternType="solid">
        <fgColor rgb="FFB8CCE4"/>
        <bgColor rgb="FFB8CCE4"/>
      </patternFill>
    </fill>
    <fill>
      <patternFill patternType="solid">
        <fgColor rgb="FFFFFF99"/>
        <bgColor rgb="FFFFFF99"/>
      </patternFill>
    </fill>
    <fill>
      <patternFill patternType="solid">
        <fgColor rgb="FFFF0000"/>
        <bgColor rgb="FFFF0000"/>
      </patternFill>
    </fill>
    <fill>
      <patternFill patternType="solid">
        <fgColor rgb="FF8DB3E2"/>
        <bgColor rgb="FF8DB3E2"/>
      </patternFill>
    </fill>
    <fill>
      <patternFill patternType="solid">
        <fgColor rgb="FFFABF8F"/>
        <bgColor rgb="FFFABF8F"/>
      </patternFill>
    </fill>
    <fill>
      <patternFill patternType="solid">
        <fgColor rgb="FF0070C0"/>
        <bgColor rgb="FF0070C0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76923C"/>
      </top>
      <bottom style="thin">
        <color rgb="FF76923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9" fontId="32" fillId="0" borderId="0" applyFont="0" applyFill="0" applyBorder="0" applyAlignment="0" applyProtection="0"/>
    <xf numFmtId="0" fontId="3" fillId="0" borderId="1"/>
    <xf numFmtId="0" fontId="3" fillId="14" borderId="48" applyNumberFormat="0" applyFont="0" applyAlignment="0" applyProtection="0"/>
    <xf numFmtId="9" fontId="3" fillId="0" borderId="1" applyFont="0" applyFill="0" applyBorder="0" applyAlignment="0" applyProtection="0"/>
    <xf numFmtId="178" fontId="3" fillId="0" borderId="1" applyFont="0" applyFill="0" applyBorder="0" applyAlignment="0" applyProtection="0"/>
    <xf numFmtId="9" fontId="2" fillId="0" borderId="1" applyFont="0" applyFill="0" applyBorder="0" applyAlignment="0" applyProtection="0"/>
    <xf numFmtId="0" fontId="2" fillId="0" borderId="1"/>
    <xf numFmtId="178" fontId="2" fillId="0" borderId="1" applyFont="0" applyFill="0" applyBorder="0" applyAlignment="0" applyProtection="0"/>
  </cellStyleXfs>
  <cellXfs count="415">
    <xf numFmtId="0" fontId="0" fillId="0" borderId="0" xfId="0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3" borderId="2" xfId="0" applyFont="1" applyFill="1" applyBorder="1"/>
    <xf numFmtId="0" fontId="6" fillId="0" borderId="2" xfId="0" applyFont="1" applyBorder="1" applyAlignment="1">
      <alignment vertical="center" wrapText="1"/>
    </xf>
    <xf numFmtId="0" fontId="7" fillId="0" borderId="2" xfId="0" applyFont="1" applyBorder="1"/>
    <xf numFmtId="9" fontId="6" fillId="0" borderId="2" xfId="0" applyNumberFormat="1" applyFont="1" applyBorder="1" applyAlignment="1">
      <alignment horizontal="left" vertical="center" wrapText="1"/>
    </xf>
    <xf numFmtId="10" fontId="6" fillId="0" borderId="2" xfId="0" applyNumberFormat="1" applyFont="1" applyBorder="1" applyAlignment="1">
      <alignment vertical="center" wrapText="1"/>
    </xf>
    <xf numFmtId="10" fontId="6" fillId="0" borderId="2" xfId="0" applyNumberFormat="1" applyFont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4" fontId="5" fillId="2" borderId="1" xfId="0" applyNumberFormat="1" applyFont="1" applyFill="1" applyBorder="1"/>
    <xf numFmtId="10" fontId="6" fillId="0" borderId="0" xfId="0" applyNumberFormat="1" applyFont="1"/>
    <xf numFmtId="2" fontId="6" fillId="0" borderId="0" xfId="0" applyNumberFormat="1" applyFont="1"/>
    <xf numFmtId="2" fontId="6" fillId="2" borderId="1" xfId="0" applyNumberFormat="1" applyFont="1" applyFill="1" applyBorder="1"/>
    <xf numFmtId="2" fontId="6" fillId="5" borderId="1" xfId="0" applyNumberFormat="1" applyFont="1" applyFill="1" applyBorder="1"/>
    <xf numFmtId="3" fontId="10" fillId="0" borderId="0" xfId="0" applyNumberFormat="1" applyFont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3" fontId="6" fillId="6" borderId="1" xfId="0" applyNumberFormat="1" applyFont="1" applyFill="1" applyBorder="1"/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5" fillId="8" borderId="3" xfId="0" applyFont="1" applyFill="1" applyBorder="1" applyAlignment="1">
      <alignment horizontal="left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5" fillId="9" borderId="12" xfId="0" applyFont="1" applyFill="1" applyBorder="1"/>
    <xf numFmtId="0" fontId="5" fillId="9" borderId="1" xfId="0" applyFont="1" applyFill="1" applyBorder="1"/>
    <xf numFmtId="10" fontId="11" fillId="9" borderId="13" xfId="0" applyNumberFormat="1" applyFont="1" applyFill="1" applyBorder="1"/>
    <xf numFmtId="0" fontId="6" fillId="0" borderId="14" xfId="0" applyFont="1" applyBorder="1" applyAlignment="1">
      <alignment wrapText="1"/>
    </xf>
    <xf numFmtId="2" fontId="6" fillId="2" borderId="15" xfId="0" applyNumberFormat="1" applyFont="1" applyFill="1" applyBorder="1" applyAlignment="1">
      <alignment horizontal="center" wrapText="1"/>
    </xf>
    <xf numFmtId="2" fontId="6" fillId="0" borderId="16" xfId="0" applyNumberFormat="1" applyFont="1" applyBorder="1" applyAlignment="1">
      <alignment horizontal="center"/>
    </xf>
    <xf numFmtId="10" fontId="6" fillId="0" borderId="16" xfId="0" applyNumberFormat="1" applyFont="1" applyBorder="1" applyAlignment="1">
      <alignment horizontal="center"/>
    </xf>
    <xf numFmtId="4" fontId="6" fillId="0" borderId="0" xfId="0" applyNumberFormat="1" applyFont="1"/>
    <xf numFmtId="2" fontId="6" fillId="2" borderId="15" xfId="0" applyNumberFormat="1" applyFont="1" applyFill="1" applyBorder="1" applyAlignment="1">
      <alignment horizontal="center"/>
    </xf>
    <xf numFmtId="164" fontId="6" fillId="2" borderId="15" xfId="0" applyNumberFormat="1" applyFont="1" applyFill="1" applyBorder="1" applyAlignment="1">
      <alignment horizontal="center" wrapText="1"/>
    </xf>
    <xf numFmtId="1" fontId="6" fillId="2" borderId="15" xfId="0" applyNumberFormat="1" applyFont="1" applyFill="1" applyBorder="1" applyAlignment="1">
      <alignment horizontal="center"/>
    </xf>
    <xf numFmtId="165" fontId="6" fillId="2" borderId="17" xfId="0" applyNumberFormat="1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0" borderId="16" xfId="0" applyNumberFormat="1" applyFont="1" applyBorder="1" applyAlignment="1">
      <alignment horizontal="center"/>
    </xf>
    <xf numFmtId="166" fontId="6" fillId="0" borderId="18" xfId="0" applyNumberFormat="1" applyFont="1" applyBorder="1" applyAlignment="1">
      <alignment horizontal="center"/>
    </xf>
    <xf numFmtId="0" fontId="12" fillId="0" borderId="0" xfId="0" applyFont="1"/>
    <xf numFmtId="0" fontId="6" fillId="0" borderId="14" xfId="0" applyFont="1" applyBorder="1"/>
    <xf numFmtId="0" fontId="6" fillId="0" borderId="16" xfId="0" applyFont="1" applyBorder="1" applyAlignment="1">
      <alignment horizontal="center"/>
    </xf>
    <xf numFmtId="164" fontId="6" fillId="0" borderId="16" xfId="0" applyNumberFormat="1" applyFont="1" applyBorder="1" applyAlignment="1">
      <alignment horizontal="center"/>
    </xf>
    <xf numFmtId="165" fontId="6" fillId="0" borderId="16" xfId="0" applyNumberFormat="1" applyFont="1" applyBorder="1" applyAlignment="1">
      <alignment horizontal="center"/>
    </xf>
    <xf numFmtId="10" fontId="8" fillId="9" borderId="13" xfId="0" applyNumberFormat="1" applyFont="1" applyFill="1" applyBorder="1" applyAlignment="1">
      <alignment horizontal="right"/>
    </xf>
    <xf numFmtId="164" fontId="13" fillId="0" borderId="0" xfId="0" applyNumberFormat="1" applyFont="1" applyAlignment="1">
      <alignment horizontal="center"/>
    </xf>
    <xf numFmtId="0" fontId="5" fillId="8" borderId="3" xfId="0" applyFont="1" applyFill="1" applyBorder="1"/>
    <xf numFmtId="0" fontId="5" fillId="8" borderId="10" xfId="0" applyFont="1" applyFill="1" applyBorder="1" applyAlignment="1">
      <alignment horizontal="center"/>
    </xf>
    <xf numFmtId="1" fontId="5" fillId="8" borderId="4" xfId="0" applyNumberFormat="1" applyFont="1" applyFill="1" applyBorder="1" applyAlignment="1">
      <alignment horizontal="center"/>
    </xf>
    <xf numFmtId="2" fontId="5" fillId="8" borderId="10" xfId="0" applyNumberFormat="1" applyFont="1" applyFill="1" applyBorder="1" applyAlignment="1">
      <alignment horizontal="center"/>
    </xf>
    <xf numFmtId="164" fontId="5" fillId="8" borderId="10" xfId="0" applyNumberFormat="1" applyFont="1" applyFill="1" applyBorder="1" applyAlignment="1">
      <alignment horizontal="center"/>
    </xf>
    <xf numFmtId="1" fontId="5" fillId="8" borderId="10" xfId="0" applyNumberFormat="1" applyFont="1" applyFill="1" applyBorder="1" applyAlignment="1">
      <alignment horizontal="center"/>
    </xf>
    <xf numFmtId="165" fontId="5" fillId="0" borderId="0" xfId="0" applyNumberFormat="1" applyFont="1"/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7" fontId="5" fillId="9" borderId="13" xfId="0" applyNumberFormat="1" applyFont="1" applyFill="1" applyBorder="1" applyAlignment="1">
      <alignment horizontal="right"/>
    </xf>
    <xf numFmtId="0" fontId="6" fillId="0" borderId="0" xfId="0" applyFont="1"/>
    <xf numFmtId="0" fontId="5" fillId="0" borderId="2" xfId="0" applyFont="1" applyBorder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5" fillId="9" borderId="19" xfId="0" applyFont="1" applyFill="1" applyBorder="1"/>
    <xf numFmtId="0" fontId="5" fillId="9" borderId="20" xfId="0" applyFont="1" applyFill="1" applyBorder="1"/>
    <xf numFmtId="0" fontId="13" fillId="9" borderId="20" xfId="0" applyFont="1" applyFill="1" applyBorder="1" applyAlignment="1">
      <alignment horizontal="right"/>
    </xf>
    <xf numFmtId="164" fontId="5" fillId="9" borderId="21" xfId="0" applyNumberFormat="1" applyFont="1" applyFill="1" applyBorder="1" applyAlignment="1">
      <alignment horizontal="left"/>
    </xf>
    <xf numFmtId="2" fontId="6" fillId="0" borderId="2" xfId="0" applyNumberFormat="1" applyFont="1" applyBorder="1" applyAlignment="1">
      <alignment horizontal="center"/>
    </xf>
    <xf numFmtId="168" fontId="6" fillId="0" borderId="0" xfId="0" applyNumberFormat="1" applyFont="1"/>
    <xf numFmtId="1" fontId="6" fillId="0" borderId="0" xfId="0" applyNumberFormat="1" applyFont="1"/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0" fontId="5" fillId="0" borderId="14" xfId="0" applyFont="1" applyBorder="1"/>
    <xf numFmtId="9" fontId="6" fillId="0" borderId="0" xfId="0" applyNumberFormat="1" applyFont="1"/>
    <xf numFmtId="10" fontId="5" fillId="0" borderId="0" xfId="0" applyNumberFormat="1" applyFont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6" fillId="0" borderId="23" xfId="0" applyFont="1" applyBorder="1"/>
    <xf numFmtId="0" fontId="5" fillId="5" borderId="1" xfId="0" applyFont="1" applyFill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1" fontId="6" fillId="0" borderId="24" xfId="0" applyNumberFormat="1" applyFont="1" applyBorder="1"/>
    <xf numFmtId="2" fontId="6" fillId="0" borderId="0" xfId="0" applyNumberFormat="1" applyFont="1" applyAlignment="1">
      <alignment horizontal="center"/>
    </xf>
    <xf numFmtId="1" fontId="6" fillId="0" borderId="26" xfId="0" applyNumberFormat="1" applyFont="1" applyBorder="1"/>
    <xf numFmtId="1" fontId="5" fillId="0" borderId="26" xfId="0" applyNumberFormat="1" applyFont="1" applyBorder="1"/>
    <xf numFmtId="168" fontId="15" fillId="2" borderId="13" xfId="0" applyNumberFormat="1" applyFont="1" applyFill="1" applyBorder="1"/>
    <xf numFmtId="14" fontId="6" fillId="0" borderId="0" xfId="0" applyNumberFormat="1" applyFont="1"/>
    <xf numFmtId="165" fontId="16" fillId="2" borderId="2" xfId="0" applyNumberFormat="1" applyFont="1" applyFill="1" applyBorder="1"/>
    <xf numFmtId="4" fontId="6" fillId="0" borderId="2" xfId="0" applyNumberFormat="1" applyFont="1" applyBorder="1"/>
    <xf numFmtId="0" fontId="6" fillId="5" borderId="1" xfId="0" applyFont="1" applyFill="1" applyBorder="1"/>
    <xf numFmtId="0" fontId="6" fillId="0" borderId="28" xfId="0" applyFont="1" applyBorder="1"/>
    <xf numFmtId="0" fontId="6" fillId="0" borderId="29" xfId="0" applyFont="1" applyBorder="1"/>
    <xf numFmtId="168" fontId="15" fillId="0" borderId="30" xfId="0" applyNumberFormat="1" applyFont="1" applyBorder="1"/>
    <xf numFmtId="2" fontId="16" fillId="0" borderId="2" xfId="0" applyNumberFormat="1" applyFont="1" applyBorder="1"/>
    <xf numFmtId="9" fontId="5" fillId="0" borderId="0" xfId="0" applyNumberFormat="1" applyFont="1"/>
    <xf numFmtId="0" fontId="5" fillId="2" borderId="1" xfId="0" applyFont="1" applyFill="1" applyBorder="1"/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/>
    </xf>
    <xf numFmtId="0" fontId="5" fillId="8" borderId="31" xfId="0" applyFont="1" applyFill="1" applyBorder="1" applyAlignment="1">
      <alignment horizontal="center" vertical="center"/>
    </xf>
    <xf numFmtId="165" fontId="6" fillId="0" borderId="0" xfId="0" applyNumberFormat="1" applyFont="1"/>
    <xf numFmtId="0" fontId="6" fillId="0" borderId="2" xfId="0" quotePrefix="1" applyFont="1" applyBorder="1"/>
    <xf numFmtId="0" fontId="5" fillId="0" borderId="32" xfId="0" quotePrefix="1" applyFont="1" applyBorder="1"/>
    <xf numFmtId="165" fontId="5" fillId="0" borderId="2" xfId="0" applyNumberFormat="1" applyFont="1" applyBorder="1"/>
    <xf numFmtId="165" fontId="6" fillId="0" borderId="26" xfId="0" applyNumberFormat="1" applyFont="1" applyBorder="1"/>
    <xf numFmtId="165" fontId="6" fillId="0" borderId="2" xfId="0" applyNumberFormat="1" applyFont="1" applyBorder="1"/>
    <xf numFmtId="164" fontId="6" fillId="0" borderId="0" xfId="0" applyNumberFormat="1" applyFont="1"/>
    <xf numFmtId="2" fontId="17" fillId="0" borderId="2" xfId="0" applyNumberFormat="1" applyFont="1" applyBorder="1" applyAlignment="1">
      <alignment horizontal="left"/>
    </xf>
    <xf numFmtId="2" fontId="6" fillId="0" borderId="2" xfId="0" applyNumberFormat="1" applyFont="1" applyBorder="1"/>
    <xf numFmtId="2" fontId="16" fillId="2" borderId="2" xfId="0" applyNumberFormat="1" applyFont="1" applyFill="1" applyBorder="1" applyAlignment="1">
      <alignment horizontal="center"/>
    </xf>
    <xf numFmtId="2" fontId="6" fillId="0" borderId="2" xfId="0" applyNumberFormat="1" applyFont="1" applyBorder="1" applyAlignment="1">
      <alignment horizontal="left"/>
    </xf>
    <xf numFmtId="164" fontId="6" fillId="0" borderId="29" xfId="0" applyNumberFormat="1" applyFont="1" applyBorder="1"/>
    <xf numFmtId="1" fontId="6" fillId="0" borderId="30" xfId="0" applyNumberFormat="1" applyFont="1" applyBorder="1"/>
    <xf numFmtId="0" fontId="5" fillId="0" borderId="0" xfId="0" applyFont="1" applyAlignment="1">
      <alignment horizontal="center" vertical="center"/>
    </xf>
    <xf numFmtId="2" fontId="16" fillId="0" borderId="0" xfId="0" applyNumberFormat="1" applyFont="1" applyAlignment="1">
      <alignment horizontal="center"/>
    </xf>
    <xf numFmtId="169" fontId="6" fillId="0" borderId="0" xfId="0" applyNumberFormat="1" applyFont="1"/>
    <xf numFmtId="2" fontId="5" fillId="5" borderId="1" xfId="0" applyNumberFormat="1" applyFont="1" applyFill="1" applyBorder="1"/>
    <xf numFmtId="9" fontId="15" fillId="0" borderId="26" xfId="0" applyNumberFormat="1" applyFont="1" applyBorder="1"/>
    <xf numFmtId="15" fontId="6" fillId="0" borderId="0" xfId="0" applyNumberFormat="1" applyFont="1" applyAlignment="1">
      <alignment horizontal="left"/>
    </xf>
    <xf numFmtId="10" fontId="15" fillId="0" borderId="26" xfId="0" applyNumberFormat="1" applyFont="1" applyBorder="1"/>
    <xf numFmtId="9" fontId="6" fillId="10" borderId="13" xfId="0" applyNumberFormat="1" applyFont="1" applyFill="1" applyBorder="1"/>
    <xf numFmtId="0" fontId="6" fillId="0" borderId="30" xfId="0" applyFont="1" applyBorder="1"/>
    <xf numFmtId="2" fontId="6" fillId="0" borderId="29" xfId="0" applyNumberFormat="1" applyFont="1" applyBorder="1"/>
    <xf numFmtId="9" fontId="6" fillId="10" borderId="21" xfId="0" applyNumberFormat="1" applyFont="1" applyFill="1" applyBorder="1"/>
    <xf numFmtId="3" fontId="5" fillId="5" borderId="1" xfId="0" applyNumberFormat="1" applyFont="1" applyFill="1" applyBorder="1"/>
    <xf numFmtId="0" fontId="5" fillId="5" borderId="1" xfId="0" applyFont="1" applyFill="1" applyBorder="1"/>
    <xf numFmtId="0" fontId="5" fillId="8" borderId="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10" fontId="6" fillId="0" borderId="0" xfId="0" applyNumberFormat="1" applyFont="1" applyAlignment="1">
      <alignment horizontal="right"/>
    </xf>
    <xf numFmtId="10" fontId="15" fillId="0" borderId="24" xfId="0" applyNumberFormat="1" applyFont="1" applyBorder="1"/>
    <xf numFmtId="10" fontId="15" fillId="0" borderId="26" xfId="0" applyNumberFormat="1" applyFont="1" applyBorder="1" applyAlignment="1">
      <alignment horizontal="right"/>
    </xf>
    <xf numFmtId="0" fontId="6" fillId="0" borderId="0" xfId="0" applyFont="1" applyAlignment="1">
      <alignment horizontal="right"/>
    </xf>
    <xf numFmtId="10" fontId="12" fillId="0" borderId="0" xfId="0" applyNumberFormat="1" applyFont="1"/>
    <xf numFmtId="170" fontId="6" fillId="0" borderId="0" xfId="0" applyNumberFormat="1" applyFont="1"/>
    <xf numFmtId="164" fontId="15" fillId="0" borderId="30" xfId="0" applyNumberFormat="1" applyFont="1" applyBorder="1" applyAlignment="1">
      <alignment horizontal="right"/>
    </xf>
    <xf numFmtId="2" fontId="15" fillId="2" borderId="9" xfId="0" applyNumberFormat="1" applyFont="1" applyFill="1" applyBorder="1"/>
    <xf numFmtId="166" fontId="6" fillId="0" borderId="0" xfId="0" applyNumberFormat="1" applyFont="1"/>
    <xf numFmtId="164" fontId="15" fillId="0" borderId="26" xfId="0" applyNumberFormat="1" applyFont="1" applyBorder="1"/>
    <xf numFmtId="0" fontId="15" fillId="0" borderId="26" xfId="0" applyFont="1" applyBorder="1"/>
    <xf numFmtId="10" fontId="15" fillId="2" borderId="13" xfId="0" applyNumberFormat="1" applyFont="1" applyFill="1" applyBorder="1"/>
    <xf numFmtId="4" fontId="15" fillId="0" borderId="26" xfId="0" applyNumberFormat="1" applyFont="1" applyBorder="1"/>
    <xf numFmtId="164" fontId="15" fillId="0" borderId="30" xfId="0" applyNumberFormat="1" applyFont="1" applyBorder="1"/>
    <xf numFmtId="164" fontId="15" fillId="0" borderId="0" xfId="0" applyNumberFormat="1" applyFont="1"/>
    <xf numFmtId="0" fontId="5" fillId="8" borderId="8" xfId="0" applyFont="1" applyFill="1" applyBorder="1" applyAlignment="1">
      <alignment horizontal="left" vertical="center" wrapText="1"/>
    </xf>
    <xf numFmtId="43" fontId="4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24" xfId="0" applyFont="1" applyBorder="1"/>
    <xf numFmtId="43" fontId="15" fillId="0" borderId="26" xfId="0" applyNumberFormat="1" applyFont="1" applyBorder="1"/>
    <xf numFmtId="164" fontId="15" fillId="0" borderId="24" xfId="0" applyNumberFormat="1" applyFont="1" applyBorder="1"/>
    <xf numFmtId="9" fontId="15" fillId="2" borderId="9" xfId="0" applyNumberFormat="1" applyFont="1" applyFill="1" applyBorder="1"/>
    <xf numFmtId="9" fontId="15" fillId="2" borderId="13" xfId="0" applyNumberFormat="1" applyFont="1" applyFill="1" applyBorder="1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64" fontId="15" fillId="6" borderId="21" xfId="0" applyNumberFormat="1" applyFont="1" applyFill="1" applyBorder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0" fontId="6" fillId="0" borderId="33" xfId="0" applyFont="1" applyBorder="1"/>
    <xf numFmtId="0" fontId="6" fillId="0" borderId="34" xfId="0" applyFont="1" applyBorder="1"/>
    <xf numFmtId="10" fontId="15" fillId="0" borderId="35" xfId="0" applyNumberFormat="1" applyFont="1" applyBorder="1"/>
    <xf numFmtId="164" fontId="15" fillId="0" borderId="35" xfId="0" applyNumberFormat="1" applyFont="1" applyBorder="1"/>
    <xf numFmtId="4" fontId="6" fillId="0" borderId="0" xfId="0" applyNumberFormat="1" applyFont="1" applyAlignment="1">
      <alignment horizontal="center"/>
    </xf>
    <xf numFmtId="171" fontId="6" fillId="0" borderId="0" xfId="0" applyNumberFormat="1" applyFont="1" applyAlignment="1">
      <alignment horizontal="right"/>
    </xf>
    <xf numFmtId="172" fontId="6" fillId="0" borderId="0" xfId="0" applyNumberFormat="1" applyFont="1"/>
    <xf numFmtId="172" fontId="6" fillId="6" borderId="1" xfId="0" applyNumberFormat="1" applyFont="1" applyFill="1" applyBorder="1"/>
    <xf numFmtId="173" fontId="9" fillId="0" borderId="0" xfId="0" applyNumberFormat="1" applyFont="1"/>
    <xf numFmtId="173" fontId="6" fillId="6" borderId="1" xfId="0" applyNumberFormat="1" applyFont="1" applyFill="1" applyBorder="1"/>
    <xf numFmtId="1" fontId="6" fillId="6" borderId="1" xfId="0" applyNumberFormat="1" applyFont="1" applyFill="1" applyBorder="1"/>
    <xf numFmtId="3" fontId="6" fillId="0" borderId="0" xfId="0" applyNumberFormat="1" applyFont="1"/>
    <xf numFmtId="0" fontId="6" fillId="6" borderId="1" xfId="0" applyFont="1" applyFill="1" applyBorder="1"/>
    <xf numFmtId="167" fontId="6" fillId="0" borderId="0" xfId="0" applyNumberFormat="1" applyFont="1"/>
    <xf numFmtId="0" fontId="5" fillId="0" borderId="2" xfId="0" applyFont="1" applyBorder="1" applyAlignment="1">
      <alignment horizontal="center" wrapText="1"/>
    </xf>
    <xf numFmtId="165" fontId="5" fillId="0" borderId="2" xfId="0" applyNumberFormat="1" applyFont="1" applyBorder="1" applyAlignment="1">
      <alignment horizontal="center" wrapText="1"/>
    </xf>
    <xf numFmtId="43" fontId="6" fillId="0" borderId="0" xfId="0" applyNumberFormat="1" applyFont="1"/>
    <xf numFmtId="165" fontId="6" fillId="0" borderId="2" xfId="0" applyNumberFormat="1" applyFont="1" applyBorder="1" applyAlignment="1">
      <alignment horizontal="center"/>
    </xf>
    <xf numFmtId="0" fontId="19" fillId="11" borderId="1" xfId="0" applyFont="1" applyFill="1" applyBorder="1" applyAlignment="1">
      <alignment vertical="center"/>
    </xf>
    <xf numFmtId="0" fontId="5" fillId="8" borderId="1" xfId="0" applyFont="1" applyFill="1" applyBorder="1"/>
    <xf numFmtId="174" fontId="5" fillId="8" borderId="1" xfId="0" applyNumberFormat="1" applyFont="1" applyFill="1" applyBorder="1"/>
    <xf numFmtId="0" fontId="6" fillId="8" borderId="1" xfId="0" applyFont="1" applyFill="1" applyBorder="1"/>
    <xf numFmtId="165" fontId="5" fillId="8" borderId="1" xfId="0" applyNumberFormat="1" applyFont="1" applyFill="1" applyBorder="1"/>
    <xf numFmtId="174" fontId="6" fillId="0" borderId="0" xfId="0" applyNumberFormat="1" applyFont="1"/>
    <xf numFmtId="173" fontId="6" fillId="0" borderId="0" xfId="0" applyNumberFormat="1" applyFont="1"/>
    <xf numFmtId="1" fontId="5" fillId="0" borderId="0" xfId="0" applyNumberFormat="1" applyFont="1"/>
    <xf numFmtId="2" fontId="5" fillId="8" borderId="1" xfId="0" applyNumberFormat="1" applyFont="1" applyFill="1" applyBorder="1"/>
    <xf numFmtId="4" fontId="5" fillId="8" borderId="1" xfId="0" applyNumberFormat="1" applyFont="1" applyFill="1" applyBorder="1"/>
    <xf numFmtId="2" fontId="5" fillId="0" borderId="0" xfId="0" applyNumberFormat="1" applyFont="1"/>
    <xf numFmtId="1" fontId="5" fillId="8" borderId="1" xfId="0" applyNumberFormat="1" applyFont="1" applyFill="1" applyBorder="1"/>
    <xf numFmtId="2" fontId="6" fillId="6" borderId="1" xfId="0" applyNumberFormat="1" applyFont="1" applyFill="1" applyBorder="1"/>
    <xf numFmtId="0" fontId="5" fillId="6" borderId="1" xfId="0" applyFont="1" applyFill="1" applyBorder="1"/>
    <xf numFmtId="1" fontId="5" fillId="6" borderId="1" xfId="0" applyNumberFormat="1" applyFont="1" applyFill="1" applyBorder="1"/>
    <xf numFmtId="164" fontId="5" fillId="6" borderId="1" xfId="0" applyNumberFormat="1" applyFont="1" applyFill="1" applyBorder="1"/>
    <xf numFmtId="1" fontId="13" fillId="6" borderId="1" xfId="0" applyNumberFormat="1" applyFont="1" applyFill="1" applyBorder="1"/>
    <xf numFmtId="164" fontId="5" fillId="0" borderId="0" xfId="0" applyNumberFormat="1" applyFont="1"/>
    <xf numFmtId="0" fontId="6" fillId="0" borderId="36" xfId="0" applyFont="1" applyBorder="1"/>
    <xf numFmtId="0" fontId="6" fillId="0" borderId="37" xfId="0" applyFont="1" applyBorder="1"/>
    <xf numFmtId="1" fontId="6" fillId="0" borderId="23" xfId="0" applyNumberFormat="1" applyFont="1" applyBorder="1"/>
    <xf numFmtId="0" fontId="6" fillId="0" borderId="38" xfId="0" applyFont="1" applyBorder="1"/>
    <xf numFmtId="1" fontId="6" fillId="12" borderId="25" xfId="0" applyNumberFormat="1" applyFont="1" applyFill="1" applyBorder="1"/>
    <xf numFmtId="2" fontId="6" fillId="0" borderId="39" xfId="0" applyNumberFormat="1" applyFont="1" applyBorder="1"/>
    <xf numFmtId="1" fontId="6" fillId="0" borderId="39" xfId="0" applyNumberFormat="1" applyFont="1" applyBorder="1"/>
    <xf numFmtId="0" fontId="5" fillId="8" borderId="27" xfId="0" applyFont="1" applyFill="1" applyBorder="1"/>
    <xf numFmtId="0" fontId="5" fillId="8" borderId="40" xfId="0" applyFont="1" applyFill="1" applyBorder="1"/>
    <xf numFmtId="1" fontId="5" fillId="8" borderId="41" xfId="0" applyNumberFormat="1" applyFont="1" applyFill="1" applyBorder="1"/>
    <xf numFmtId="164" fontId="5" fillId="8" borderId="42" xfId="0" applyNumberFormat="1" applyFont="1" applyFill="1" applyBorder="1"/>
    <xf numFmtId="164" fontId="5" fillId="8" borderId="1" xfId="0" applyNumberFormat="1" applyFont="1" applyFill="1" applyBorder="1"/>
    <xf numFmtId="172" fontId="5" fillId="8" borderId="1" xfId="0" applyNumberFormat="1" applyFont="1" applyFill="1" applyBorder="1"/>
    <xf numFmtId="173" fontId="5" fillId="8" borderId="1" xfId="0" applyNumberFormat="1" applyFont="1" applyFill="1" applyBorder="1"/>
    <xf numFmtId="169" fontId="5" fillId="6" borderId="1" xfId="0" applyNumberFormat="1" applyFont="1" applyFill="1" applyBorder="1"/>
    <xf numFmtId="165" fontId="5" fillId="6" borderId="1" xfId="0" applyNumberFormat="1" applyFont="1" applyFill="1" applyBorder="1"/>
    <xf numFmtId="169" fontId="6" fillId="6" borderId="1" xfId="0" applyNumberFormat="1" applyFont="1" applyFill="1" applyBorder="1"/>
    <xf numFmtId="165" fontId="6" fillId="6" borderId="1" xfId="0" applyNumberFormat="1" applyFont="1" applyFill="1" applyBorder="1"/>
    <xf numFmtId="169" fontId="5" fillId="8" borderId="1" xfId="0" applyNumberFormat="1" applyFont="1" applyFill="1" applyBorder="1"/>
    <xf numFmtId="175" fontId="6" fillId="0" borderId="0" xfId="0" applyNumberFormat="1" applyFont="1"/>
    <xf numFmtId="176" fontId="6" fillId="0" borderId="0" xfId="0" applyNumberFormat="1" applyFont="1"/>
    <xf numFmtId="10" fontId="5" fillId="8" borderId="1" xfId="0" applyNumberFormat="1" applyFont="1" applyFill="1" applyBorder="1"/>
    <xf numFmtId="1" fontId="13" fillId="0" borderId="0" xfId="0" applyNumberFormat="1" applyFont="1"/>
    <xf numFmtId="164" fontId="6" fillId="3" borderId="1" xfId="0" applyNumberFormat="1" applyFont="1" applyFill="1" applyBorder="1"/>
    <xf numFmtId="164" fontId="6" fillId="6" borderId="1" xfId="0" applyNumberFormat="1" applyFont="1" applyFill="1" applyBorder="1"/>
    <xf numFmtId="10" fontId="6" fillId="6" borderId="1" xfId="0" applyNumberFormat="1" applyFont="1" applyFill="1" applyBorder="1"/>
    <xf numFmtId="10" fontId="5" fillId="0" borderId="0" xfId="0" applyNumberFormat="1" applyFont="1"/>
    <xf numFmtId="0" fontId="20" fillId="0" borderId="43" xfId="0" applyFont="1" applyBorder="1" applyAlignment="1">
      <alignment horizontal="right" vertical="center" wrapText="1"/>
    </xf>
    <xf numFmtId="0" fontId="22" fillId="0" borderId="43" xfId="0" applyFont="1" applyBorder="1" applyAlignment="1">
      <alignment vertical="center" wrapText="1"/>
    </xf>
    <xf numFmtId="165" fontId="22" fillId="0" borderId="43" xfId="0" applyNumberFormat="1" applyFont="1" applyBorder="1" applyAlignment="1">
      <alignment horizontal="right" vertical="center" wrapText="1"/>
    </xf>
    <xf numFmtId="2" fontId="22" fillId="0" borderId="43" xfId="0" applyNumberFormat="1" applyFont="1" applyBorder="1" applyAlignment="1">
      <alignment horizontal="right" vertical="center" wrapText="1"/>
    </xf>
    <xf numFmtId="1" fontId="22" fillId="0" borderId="43" xfId="0" applyNumberFormat="1" applyFont="1" applyBorder="1" applyAlignment="1">
      <alignment horizontal="right" vertical="center" wrapText="1"/>
    </xf>
    <xf numFmtId="0" fontId="23" fillId="0" borderId="43" xfId="0" applyFont="1" applyBorder="1" applyAlignment="1">
      <alignment vertical="center" wrapText="1"/>
    </xf>
    <xf numFmtId="1" fontId="23" fillId="0" borderId="43" xfId="0" applyNumberFormat="1" applyFont="1" applyBorder="1" applyAlignment="1">
      <alignment horizontal="right" vertical="center" wrapText="1"/>
    </xf>
    <xf numFmtId="0" fontId="24" fillId="0" borderId="43" xfId="0" applyFont="1" applyBorder="1" applyAlignment="1">
      <alignment vertical="center" wrapText="1"/>
    </xf>
    <xf numFmtId="164" fontId="24" fillId="0" borderId="43" xfId="0" applyNumberFormat="1" applyFont="1" applyBorder="1" applyAlignment="1">
      <alignment horizontal="right" vertical="center" wrapText="1"/>
    </xf>
    <xf numFmtId="0" fontId="24" fillId="0" borderId="43" xfId="0" applyFont="1" applyBorder="1" applyAlignment="1">
      <alignment horizontal="right" vertical="center" wrapText="1"/>
    </xf>
    <xf numFmtId="0" fontId="26" fillId="0" borderId="0" xfId="0" applyFont="1"/>
    <xf numFmtId="0" fontId="27" fillId="8" borderId="1" xfId="0" applyFont="1" applyFill="1" applyBorder="1"/>
    <xf numFmtId="174" fontId="27" fillId="8" borderId="1" xfId="0" applyNumberFormat="1" applyFont="1" applyFill="1" applyBorder="1"/>
    <xf numFmtId="0" fontId="27" fillId="0" borderId="0" xfId="0" applyFont="1"/>
    <xf numFmtId="0" fontId="28" fillId="13" borderId="1" xfId="0" applyFont="1" applyFill="1" applyBorder="1"/>
    <xf numFmtId="0" fontId="27" fillId="13" borderId="1" xfId="0" applyFont="1" applyFill="1" applyBorder="1"/>
    <xf numFmtId="174" fontId="28" fillId="13" borderId="1" xfId="0" applyNumberFormat="1" applyFont="1" applyFill="1" applyBorder="1"/>
    <xf numFmtId="0" fontId="26" fillId="8" borderId="1" xfId="0" applyFont="1" applyFill="1" applyBorder="1"/>
    <xf numFmtId="1" fontId="26" fillId="8" borderId="1" xfId="0" applyNumberFormat="1" applyFont="1" applyFill="1" applyBorder="1"/>
    <xf numFmtId="1" fontId="26" fillId="0" borderId="0" xfId="0" applyNumberFormat="1" applyFont="1"/>
    <xf numFmtId="0" fontId="26" fillId="11" borderId="1" xfId="0" applyFont="1" applyFill="1" applyBorder="1"/>
    <xf numFmtId="1" fontId="26" fillId="11" borderId="1" xfId="0" applyNumberFormat="1" applyFont="1" applyFill="1" applyBorder="1"/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horizontal="center"/>
    </xf>
    <xf numFmtId="1" fontId="30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/>
    </xf>
    <xf numFmtId="0" fontId="30" fillId="0" borderId="0" xfId="0" applyFont="1"/>
    <xf numFmtId="164" fontId="30" fillId="0" borderId="0" xfId="0" applyNumberFormat="1" applyFont="1"/>
    <xf numFmtId="0" fontId="29" fillId="0" borderId="0" xfId="0" applyFont="1"/>
    <xf numFmtId="164" fontId="29" fillId="0" borderId="0" xfId="0" applyNumberFormat="1" applyFont="1"/>
    <xf numFmtId="174" fontId="31" fillId="0" borderId="0" xfId="0" applyNumberFormat="1" applyFont="1"/>
    <xf numFmtId="0" fontId="31" fillId="0" borderId="0" xfId="0" applyFont="1"/>
    <xf numFmtId="164" fontId="30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5" fontId="30" fillId="0" borderId="0" xfId="0" applyNumberFormat="1" applyFont="1"/>
    <xf numFmtId="2" fontId="6" fillId="5" borderId="44" xfId="0" applyNumberFormat="1" applyFont="1" applyFill="1" applyBorder="1" applyAlignment="1">
      <alignment horizontal="right"/>
    </xf>
    <xf numFmtId="164" fontId="14" fillId="5" borderId="45" xfId="0" applyNumberFormat="1" applyFont="1" applyFill="1" applyBorder="1"/>
    <xf numFmtId="0" fontId="6" fillId="5" borderId="46" xfId="0" applyFont="1" applyFill="1" applyBorder="1" applyAlignment="1">
      <alignment horizontal="right"/>
    </xf>
    <xf numFmtId="2" fontId="6" fillId="0" borderId="47" xfId="0" applyNumberFormat="1" applyFont="1" applyBorder="1"/>
    <xf numFmtId="164" fontId="6" fillId="0" borderId="16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3" fillId="0" borderId="1" xfId="2" applyFont="1"/>
    <xf numFmtId="0" fontId="34" fillId="0" borderId="1" xfId="2" applyFont="1"/>
    <xf numFmtId="0" fontId="34" fillId="0" borderId="1" xfId="2" applyFont="1" applyAlignment="1">
      <alignment horizontal="left"/>
    </xf>
    <xf numFmtId="0" fontId="33" fillId="0" borderId="49" xfId="2" applyFont="1" applyBorder="1"/>
    <xf numFmtId="0" fontId="34" fillId="0" borderId="49" xfId="2" applyFont="1" applyBorder="1"/>
    <xf numFmtId="2" fontId="35" fillId="14" borderId="48" xfId="3" applyNumberFormat="1" applyFont="1"/>
    <xf numFmtId="177" fontId="34" fillId="14" borderId="48" xfId="3" applyNumberFormat="1" applyFont="1" applyAlignment="1"/>
    <xf numFmtId="0" fontId="36" fillId="0" borderId="1" xfId="2" applyFont="1"/>
    <xf numFmtId="177" fontId="34" fillId="0" borderId="1" xfId="2" applyNumberFormat="1" applyFont="1"/>
    <xf numFmtId="10" fontId="35" fillId="14" borderId="48" xfId="4" applyNumberFormat="1" applyFont="1" applyFill="1" applyBorder="1"/>
    <xf numFmtId="178" fontId="34" fillId="0" borderId="1" xfId="5" applyFont="1"/>
    <xf numFmtId="2" fontId="34" fillId="14" borderId="48" xfId="3" applyNumberFormat="1" applyFont="1"/>
    <xf numFmtId="2" fontId="37" fillId="14" borderId="48" xfId="3" applyNumberFormat="1" applyFont="1"/>
    <xf numFmtId="1" fontId="38" fillId="15" borderId="48" xfId="3" applyNumberFormat="1" applyFont="1" applyFill="1"/>
    <xf numFmtId="2" fontId="33" fillId="14" borderId="48" xfId="3" applyNumberFormat="1" applyFont="1"/>
    <xf numFmtId="178" fontId="35" fillId="0" borderId="50" xfId="5" applyFont="1" applyBorder="1" applyAlignment="1"/>
    <xf numFmtId="10" fontId="37" fillId="14" borderId="48" xfId="3" applyNumberFormat="1" applyFont="1"/>
    <xf numFmtId="1" fontId="39" fillId="16" borderId="48" xfId="3" applyNumberFormat="1" applyFont="1" applyFill="1"/>
    <xf numFmtId="2" fontId="34" fillId="17" borderId="51" xfId="2" applyNumberFormat="1" applyFont="1" applyFill="1" applyBorder="1"/>
    <xf numFmtId="0" fontId="34" fillId="17" borderId="51" xfId="2" applyFont="1" applyFill="1" applyBorder="1"/>
    <xf numFmtId="0" fontId="40" fillId="0" borderId="1" xfId="2" applyFont="1"/>
    <xf numFmtId="0" fontId="41" fillId="0" borderId="1" xfId="2" applyFont="1"/>
    <xf numFmtId="179" fontId="34" fillId="0" borderId="1" xfId="2" applyNumberFormat="1" applyFont="1"/>
    <xf numFmtId="8" fontId="34" fillId="0" borderId="1" xfId="2" applyNumberFormat="1" applyFont="1"/>
    <xf numFmtId="0" fontId="42" fillId="0" borderId="1" xfId="2" applyFont="1" applyAlignment="1">
      <alignment horizontal="center"/>
    </xf>
    <xf numFmtId="165" fontId="34" fillId="0" borderId="1" xfId="2" applyNumberFormat="1" applyFont="1"/>
    <xf numFmtId="179" fontId="34" fillId="0" borderId="1" xfId="5" applyNumberFormat="1" applyFont="1" applyAlignment="1"/>
    <xf numFmtId="178" fontId="34" fillId="0" borderId="1" xfId="5" applyFont="1" applyAlignment="1"/>
    <xf numFmtId="2" fontId="34" fillId="0" borderId="1" xfId="2" applyNumberFormat="1" applyFont="1"/>
    <xf numFmtId="0" fontId="43" fillId="0" borderId="1" xfId="2" applyFont="1" applyAlignment="1">
      <alignment horizontal="center"/>
    </xf>
    <xf numFmtId="179" fontId="33" fillId="0" borderId="1" xfId="5" applyNumberFormat="1" applyFont="1" applyAlignment="1"/>
    <xf numFmtId="179" fontId="33" fillId="0" borderId="1" xfId="5" applyNumberFormat="1" applyFont="1"/>
    <xf numFmtId="178" fontId="34" fillId="0" borderId="1" xfId="2" applyNumberFormat="1" applyFont="1"/>
    <xf numFmtId="180" fontId="34" fillId="0" borderId="1" xfId="5" applyNumberFormat="1" applyFont="1" applyAlignment="1"/>
    <xf numFmtId="179" fontId="34" fillId="0" borderId="1" xfId="5" applyNumberFormat="1" applyFont="1"/>
    <xf numFmtId="0" fontId="44" fillId="0" borderId="1" xfId="2" applyFont="1" applyAlignment="1">
      <alignment vertical="center" wrapText="1"/>
    </xf>
    <xf numFmtId="0" fontId="45" fillId="0" borderId="1" xfId="2" applyFont="1" applyAlignment="1">
      <alignment vertical="center" wrapText="1"/>
    </xf>
    <xf numFmtId="178" fontId="45" fillId="0" borderId="1" xfId="5" applyFont="1" applyAlignment="1">
      <alignment vertical="center" wrapText="1"/>
    </xf>
    <xf numFmtId="0" fontId="44" fillId="18" borderId="1" xfId="2" applyFont="1" applyFill="1" applyAlignment="1">
      <alignment vertical="center" wrapText="1"/>
    </xf>
    <xf numFmtId="0" fontId="45" fillId="18" borderId="1" xfId="2" applyFont="1" applyFill="1" applyAlignment="1">
      <alignment vertical="center" wrapText="1"/>
    </xf>
    <xf numFmtId="178" fontId="38" fillId="0" borderId="1" xfId="5" applyFont="1" applyAlignment="1">
      <alignment horizontal="right"/>
    </xf>
    <xf numFmtId="178" fontId="35" fillId="0" borderId="1" xfId="5" applyFont="1" applyAlignment="1"/>
    <xf numFmtId="181" fontId="34" fillId="0" borderId="1" xfId="5" quotePrefix="1" applyNumberFormat="1" applyFont="1" applyAlignment="1"/>
    <xf numFmtId="181" fontId="34" fillId="0" borderId="1" xfId="5" applyNumberFormat="1" applyFont="1" applyAlignment="1"/>
    <xf numFmtId="178" fontId="34" fillId="0" borderId="1" xfId="5" quotePrefix="1" applyFont="1" applyAlignment="1"/>
    <xf numFmtId="0" fontId="34" fillId="18" borderId="1" xfId="2" applyFont="1" applyFill="1"/>
    <xf numFmtId="43" fontId="34" fillId="18" borderId="1" xfId="2" applyNumberFormat="1" applyFont="1" applyFill="1"/>
    <xf numFmtId="178" fontId="34" fillId="18" borderId="1" xfId="5" quotePrefix="1" applyFont="1" applyFill="1" applyAlignment="1"/>
    <xf numFmtId="0" fontId="41" fillId="0" borderId="1" xfId="2" applyFont="1" applyAlignment="1">
      <alignment horizontal="left"/>
    </xf>
    <xf numFmtId="178" fontId="46" fillId="0" borderId="1" xfId="5" applyFont="1" applyAlignment="1">
      <alignment horizontal="right"/>
    </xf>
    <xf numFmtId="178" fontId="47" fillId="0" borderId="1" xfId="5" applyFont="1" applyAlignment="1"/>
    <xf numFmtId="178" fontId="44" fillId="18" borderId="1" xfId="5" quotePrefix="1" applyFont="1" applyFill="1" applyAlignment="1"/>
    <xf numFmtId="178" fontId="44" fillId="0" borderId="1" xfId="5" applyFont="1"/>
    <xf numFmtId="178" fontId="44" fillId="0" borderId="1" xfId="2" applyNumberFormat="1" applyFont="1"/>
    <xf numFmtId="0" fontId="41" fillId="18" borderId="1" xfId="2" applyFont="1" applyFill="1"/>
    <xf numFmtId="181" fontId="34" fillId="18" borderId="1" xfId="5" quotePrefix="1" applyNumberFormat="1" applyFont="1" applyFill="1" applyAlignment="1"/>
    <xf numFmtId="178" fontId="35" fillId="0" borderId="1" xfId="5" applyFont="1" applyAlignment="1">
      <alignment horizontal="right"/>
    </xf>
    <xf numFmtId="181" fontId="34" fillId="19" borderId="1" xfId="5" quotePrefix="1" applyNumberFormat="1" applyFont="1" applyFill="1" applyAlignment="1"/>
    <xf numFmtId="181" fontId="34" fillId="19" borderId="1" xfId="5" applyNumberFormat="1" applyFont="1" applyFill="1" applyAlignment="1"/>
    <xf numFmtId="177" fontId="36" fillId="0" borderId="1" xfId="2" applyNumberFormat="1" applyFont="1"/>
    <xf numFmtId="181" fontId="36" fillId="0" borderId="1" xfId="2" applyNumberFormat="1" applyFont="1"/>
    <xf numFmtId="181" fontId="36" fillId="20" borderId="1" xfId="2" applyNumberFormat="1" applyFont="1" applyFill="1"/>
    <xf numFmtId="178" fontId="36" fillId="0" borderId="1" xfId="5" applyFont="1" applyAlignment="1"/>
    <xf numFmtId="181" fontId="34" fillId="0" borderId="1" xfId="2" applyNumberFormat="1" applyFont="1"/>
    <xf numFmtId="178" fontId="34" fillId="21" borderId="1" xfId="2" applyNumberFormat="1" applyFont="1" applyFill="1"/>
    <xf numFmtId="171" fontId="34" fillId="0" borderId="1" xfId="6" applyNumberFormat="1" applyFont="1"/>
    <xf numFmtId="10" fontId="34" fillId="0" borderId="1" xfId="7" applyNumberFormat="1" applyFont="1"/>
    <xf numFmtId="0" fontId="34" fillId="0" borderId="1" xfId="7" applyFont="1"/>
    <xf numFmtId="178" fontId="34" fillId="0" borderId="1" xfId="7" applyNumberFormat="1" applyFont="1"/>
    <xf numFmtId="182" fontId="34" fillId="0" borderId="1" xfId="7" applyNumberFormat="1" applyFont="1"/>
    <xf numFmtId="43" fontId="34" fillId="0" borderId="1" xfId="7" applyNumberFormat="1" applyFont="1"/>
    <xf numFmtId="178" fontId="34" fillId="0" borderId="1" xfId="8" applyFont="1"/>
    <xf numFmtId="178" fontId="35" fillId="22" borderId="51" xfId="8" applyFont="1" applyFill="1" applyBorder="1"/>
    <xf numFmtId="0" fontId="33" fillId="23" borderId="1" xfId="7" applyFont="1" applyFill="1"/>
    <xf numFmtId="0" fontId="34" fillId="23" borderId="1" xfId="7" applyFont="1" applyFill="1"/>
    <xf numFmtId="0" fontId="44" fillId="23" borderId="1" xfId="7" applyFont="1" applyFill="1"/>
    <xf numFmtId="0" fontId="33" fillId="19" borderId="1" xfId="7" applyFont="1" applyFill="1"/>
    <xf numFmtId="0" fontId="34" fillId="19" borderId="1" xfId="7" applyFont="1" applyFill="1"/>
    <xf numFmtId="0" fontId="34" fillId="24" borderId="1" xfId="7" applyFont="1" applyFill="1"/>
    <xf numFmtId="169" fontId="34" fillId="24" borderId="1" xfId="7" applyNumberFormat="1" applyFont="1" applyFill="1"/>
    <xf numFmtId="171" fontId="44" fillId="0" borderId="1" xfId="6" applyNumberFormat="1" applyFont="1"/>
    <xf numFmtId="178" fontId="35" fillId="19" borderId="51" xfId="8" applyFont="1" applyFill="1" applyBorder="1"/>
    <xf numFmtId="9" fontId="35" fillId="19" borderId="51" xfId="6" applyFont="1" applyFill="1" applyBorder="1"/>
    <xf numFmtId="0" fontId="33" fillId="0" borderId="1" xfId="7" applyFont="1"/>
    <xf numFmtId="0" fontId="44" fillId="0" borderId="1" xfId="7" applyFont="1"/>
    <xf numFmtId="176" fontId="34" fillId="0" borderId="1" xfId="7" applyNumberFormat="1" applyFont="1"/>
    <xf numFmtId="9" fontId="35" fillId="0" borderId="1" xfId="6" applyFont="1" applyFill="1" applyBorder="1"/>
    <xf numFmtId="169" fontId="34" fillId="0" borderId="1" xfId="7" applyNumberFormat="1" applyFont="1"/>
    <xf numFmtId="9" fontId="33" fillId="0" borderId="1" xfId="6" applyFont="1"/>
    <xf numFmtId="178" fontId="33" fillId="0" borderId="1" xfId="8" applyFont="1"/>
    <xf numFmtId="178" fontId="33" fillId="0" borderId="1" xfId="8" applyFont="1" applyAlignment="1">
      <alignment horizontal="center" vertical="center" wrapText="1"/>
    </xf>
    <xf numFmtId="0" fontId="33" fillId="0" borderId="1" xfId="7" applyFont="1" applyAlignment="1">
      <alignment horizontal="center" vertical="center" wrapText="1"/>
    </xf>
    <xf numFmtId="178" fontId="33" fillId="0" borderId="1" xfId="8" applyFont="1" applyFill="1"/>
    <xf numFmtId="0" fontId="33" fillId="24" borderId="1" xfId="7" applyFont="1" applyFill="1"/>
    <xf numFmtId="0" fontId="34" fillId="0" borderId="50" xfId="7" applyFont="1" applyBorder="1"/>
    <xf numFmtId="0" fontId="49" fillId="25" borderId="50" xfId="7" applyFont="1" applyFill="1" applyBorder="1" applyAlignment="1">
      <alignment horizontal="center" vertical="center" wrapText="1"/>
    </xf>
    <xf numFmtId="0" fontId="49" fillId="0" borderId="2" xfId="7" applyFont="1" applyBorder="1" applyAlignment="1">
      <alignment horizontal="center" vertical="center" wrapText="1"/>
    </xf>
    <xf numFmtId="0" fontId="49" fillId="0" borderId="2" xfId="7" applyFont="1" applyBorder="1" applyAlignment="1">
      <alignment horizontal="left" vertical="center" wrapText="1"/>
    </xf>
    <xf numFmtId="169" fontId="35" fillId="22" borderId="51" xfId="8" applyNumberFormat="1" applyFont="1" applyFill="1" applyBorder="1"/>
    <xf numFmtId="180" fontId="35" fillId="26" borderId="51" xfId="8" applyNumberFormat="1" applyFont="1" applyFill="1" applyBorder="1"/>
    <xf numFmtId="183" fontId="35" fillId="22" borderId="51" xfId="8" applyNumberFormat="1" applyFont="1" applyFill="1" applyBorder="1"/>
    <xf numFmtId="10" fontId="50" fillId="22" borderId="51" xfId="8" applyNumberFormat="1" applyFont="1" applyFill="1" applyBorder="1"/>
    <xf numFmtId="178" fontId="50" fillId="22" borderId="51" xfId="8" applyFont="1" applyFill="1" applyBorder="1"/>
    <xf numFmtId="179" fontId="35" fillId="22" borderId="51" xfId="8" applyNumberFormat="1" applyFont="1" applyFill="1" applyBorder="1"/>
    <xf numFmtId="183" fontId="35" fillId="0" borderId="1" xfId="8" applyNumberFormat="1" applyFont="1" applyFill="1" applyBorder="1"/>
    <xf numFmtId="179" fontId="35" fillId="22" borderId="1" xfId="8" applyNumberFormat="1" applyFont="1" applyFill="1" applyBorder="1"/>
    <xf numFmtId="0" fontId="35" fillId="19" borderId="51" xfId="7" applyFont="1" applyFill="1" applyBorder="1"/>
    <xf numFmtId="183" fontId="35" fillId="19" borderId="51" xfId="7" applyNumberFormat="1" applyFont="1" applyFill="1" applyBorder="1"/>
    <xf numFmtId="169" fontId="34" fillId="27" borderId="1" xfId="7" applyNumberFormat="1" applyFont="1" applyFill="1"/>
    <xf numFmtId="184" fontId="34" fillId="0" borderId="1" xfId="7" applyNumberFormat="1" applyFont="1"/>
    <xf numFmtId="0" fontId="49" fillId="0" borderId="1" xfId="7" applyFont="1" applyAlignment="1">
      <alignment horizontal="center" vertical="center" wrapText="1"/>
    </xf>
    <xf numFmtId="0" fontId="49" fillId="25" borderId="52" xfId="7" applyFont="1" applyFill="1" applyBorder="1" applyAlignment="1">
      <alignment horizontal="left" vertical="center" wrapText="1"/>
    </xf>
    <xf numFmtId="0" fontId="49" fillId="0" borderId="50" xfId="7" applyFont="1" applyBorder="1" applyAlignment="1">
      <alignment horizontal="left" vertical="center" wrapText="1"/>
    </xf>
    <xf numFmtId="183" fontId="35" fillId="22" borderId="1" xfId="8" applyNumberFormat="1" applyFont="1" applyFill="1" applyBorder="1"/>
    <xf numFmtId="178" fontId="35" fillId="26" borderId="51" xfId="8" applyFont="1" applyFill="1" applyBorder="1"/>
    <xf numFmtId="10" fontId="50" fillId="22" borderId="51" xfId="7" applyNumberFormat="1" applyFont="1" applyFill="1" applyBorder="1"/>
    <xf numFmtId="0" fontId="34" fillId="22" borderId="51" xfId="7" applyFont="1" applyFill="1" applyBorder="1"/>
    <xf numFmtId="178" fontId="34" fillId="22" borderId="51" xfId="8" applyFont="1" applyFill="1" applyBorder="1"/>
    <xf numFmtId="178" fontId="34" fillId="0" borderId="1" xfId="8" applyFont="1" applyFill="1" applyBorder="1"/>
    <xf numFmtId="178" fontId="34" fillId="22" borderId="1" xfId="8" applyFont="1" applyFill="1" applyBorder="1"/>
    <xf numFmtId="0" fontId="51" fillId="22" borderId="51" xfId="7" applyFont="1" applyFill="1" applyBorder="1" applyAlignment="1">
      <alignment vertical="center"/>
    </xf>
    <xf numFmtId="178" fontId="51" fillId="22" borderId="51" xfId="8" applyFont="1" applyFill="1" applyBorder="1" applyAlignment="1">
      <alignment vertical="center"/>
    </xf>
    <xf numFmtId="178" fontId="50" fillId="22" borderId="51" xfId="8" applyFont="1" applyFill="1" applyBorder="1" applyAlignment="1">
      <alignment vertical="center"/>
    </xf>
    <xf numFmtId="178" fontId="51" fillId="0" borderId="1" xfId="8" applyFont="1" applyFill="1" applyBorder="1" applyAlignment="1">
      <alignment vertical="center"/>
    </xf>
    <xf numFmtId="178" fontId="51" fillId="22" borderId="1" xfId="8" applyFont="1" applyFill="1" applyBorder="1" applyAlignment="1">
      <alignment vertical="center"/>
    </xf>
    <xf numFmtId="10" fontId="51" fillId="22" borderId="51" xfId="7" applyNumberFormat="1" applyFont="1" applyFill="1" applyBorder="1" applyAlignment="1">
      <alignment horizontal="right" vertical="center"/>
    </xf>
    <xf numFmtId="178" fontId="51" fillId="22" borderId="51" xfId="8" applyFont="1" applyFill="1" applyBorder="1" applyAlignment="1">
      <alignment horizontal="right" vertical="center"/>
    </xf>
    <xf numFmtId="178" fontId="50" fillId="22" borderId="51" xfId="8" applyFont="1" applyFill="1" applyBorder="1" applyAlignment="1">
      <alignment horizontal="right" vertical="center"/>
    </xf>
    <xf numFmtId="178" fontId="51" fillId="0" borderId="1" xfId="8" applyFont="1" applyFill="1" applyBorder="1" applyAlignment="1">
      <alignment horizontal="right" vertical="center"/>
    </xf>
    <xf numFmtId="178" fontId="51" fillId="22" borderId="1" xfId="8" applyFont="1" applyFill="1" applyBorder="1" applyAlignment="1">
      <alignment horizontal="right" vertical="center"/>
    </xf>
    <xf numFmtId="0" fontId="34" fillId="27" borderId="1" xfId="7" applyFont="1" applyFill="1"/>
    <xf numFmtId="178" fontId="34" fillId="27" borderId="1" xfId="8" applyFont="1" applyFill="1"/>
    <xf numFmtId="178" fontId="34" fillId="0" borderId="1" xfId="8" applyFont="1" applyFill="1"/>
    <xf numFmtId="2" fontId="6" fillId="28" borderId="16" xfId="0" applyNumberFormat="1" applyFont="1" applyFill="1" applyBorder="1" applyAlignment="1">
      <alignment horizontal="center"/>
    </xf>
    <xf numFmtId="0" fontId="18" fillId="0" borderId="0" xfId="0" applyFont="1" applyAlignment="1">
      <alignment horizontal="center" vertical="center" textRotation="180"/>
    </xf>
    <xf numFmtId="0" fontId="0" fillId="0" borderId="0" xfId="0"/>
    <xf numFmtId="0" fontId="20" fillId="0" borderId="43" xfId="0" applyFont="1" applyBorder="1" applyAlignment="1">
      <alignment horizontal="left" vertical="center" wrapText="1"/>
    </xf>
    <xf numFmtId="0" fontId="21" fillId="0" borderId="43" xfId="0" applyFont="1" applyBorder="1"/>
    <xf numFmtId="0" fontId="25" fillId="0" borderId="43" xfId="0" applyFont="1" applyBorder="1" applyAlignment="1">
      <alignment horizontal="left" vertical="center" wrapText="1"/>
    </xf>
    <xf numFmtId="178" fontId="51" fillId="22" borderId="51" xfId="8" applyFont="1" applyFill="1" applyBorder="1" applyAlignment="1">
      <alignment vertical="center"/>
    </xf>
    <xf numFmtId="0" fontId="51" fillId="22" borderId="51" xfId="7" applyFont="1" applyFill="1" applyBorder="1" applyAlignment="1">
      <alignment vertical="center"/>
    </xf>
    <xf numFmtId="178" fontId="50" fillId="22" borderId="51" xfId="8" applyFont="1" applyFill="1" applyBorder="1" applyAlignment="1">
      <alignment vertical="center"/>
    </xf>
    <xf numFmtId="178" fontId="51" fillId="22" borderId="53" xfId="8" applyFont="1" applyFill="1" applyBorder="1" applyAlignment="1">
      <alignment vertical="center"/>
    </xf>
    <xf numFmtId="178" fontId="51" fillId="22" borderId="54" xfId="8" applyFont="1" applyFill="1" applyBorder="1" applyAlignment="1">
      <alignment vertical="center"/>
    </xf>
  </cellXfs>
  <cellStyles count="9">
    <cellStyle name="Comma 2" xfId="5" xr:uid="{994053F7-9526-40E5-B64F-642B9457AF80}"/>
    <cellStyle name="Comma 3" xfId="8" xr:uid="{DBCA1A5C-014B-485A-B7EF-32BE84AF5FFD}"/>
    <cellStyle name="Normal" xfId="0" builtinId="0"/>
    <cellStyle name="Normal 2" xfId="2" xr:uid="{5BDEF892-03F6-4100-817C-8987D50A3703}"/>
    <cellStyle name="Normal 3" xfId="7" xr:uid="{551E88D5-0358-4B36-9553-7EA3D79CA51B}"/>
    <cellStyle name="Note 2" xfId="3" xr:uid="{19E31619-8E78-41D3-8032-AE8FCD7D09E7}"/>
    <cellStyle name="Percent" xfId="1" builtinId="5"/>
    <cellStyle name="Percent 2" xfId="4" xr:uid="{5C6AB090-DA2A-48BC-ABCF-AF642224938D}"/>
    <cellStyle name="Percent 3" xfId="6" xr:uid="{8BC6C523-CCDC-4C62-AD8F-F5742C15EFAD}"/>
  </cellStyles>
  <dxfs count="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4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23" Type="http://schemas.openxmlformats.org/officeDocument/2006/relationships/theme" Target="theme/theme1.xml"/><Relationship Id="rId5" Type="http://schemas.openxmlformats.org/officeDocument/2006/relationships/worksheet" Target="worksheets/sheet5.xml"/><Relationship Id="rId127" Type="http://schemas.openxmlformats.org/officeDocument/2006/relationships/calcChain" Target="calcChain.xml"/><Relationship Id="rId122" Type="http://customschemas.google.com/relationships/workbookmetadata" Target="metadata"/><Relationship Id="rId4" Type="http://schemas.openxmlformats.org/officeDocument/2006/relationships/worksheet" Target="worksheets/sheet4.xml"/><Relationship Id="rId12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D18"/>
  <sheetViews>
    <sheetView showGridLines="0" workbookViewId="0"/>
  </sheetViews>
  <sheetFormatPr defaultColWidth="14.44140625" defaultRowHeight="15" customHeight="1" x14ac:dyDescent="0.3"/>
  <cols>
    <col min="1" max="1" width="8.77734375" customWidth="1"/>
    <col min="2" max="2" width="27.44140625" customWidth="1"/>
    <col min="3" max="3" width="44.44140625" customWidth="1"/>
    <col min="4" max="4" width="23.77734375" customWidth="1"/>
    <col min="5" max="26" width="8.77734375" customWidth="1"/>
  </cols>
  <sheetData>
    <row r="1" spans="2:4" ht="14.4" x14ac:dyDescent="0.3">
      <c r="B1" s="2" t="s">
        <v>2</v>
      </c>
    </row>
    <row r="2" spans="2:4" ht="14.4" x14ac:dyDescent="0.3">
      <c r="B2" s="3" t="s">
        <v>3</v>
      </c>
      <c r="C2" s="4"/>
      <c r="D2" s="4"/>
    </row>
    <row r="3" spans="2:4" ht="14.4" x14ac:dyDescent="0.3">
      <c r="B3" s="5"/>
      <c r="C3" s="6"/>
      <c r="D3" s="6"/>
    </row>
    <row r="4" spans="2:4" ht="14.4" x14ac:dyDescent="0.3">
      <c r="B4" s="7" t="s">
        <v>4</v>
      </c>
      <c r="C4" s="7" t="s">
        <v>5</v>
      </c>
      <c r="D4" s="7" t="s">
        <v>6</v>
      </c>
    </row>
    <row r="5" spans="2:4" ht="14.4" x14ac:dyDescent="0.3">
      <c r="B5" s="8" t="s">
        <v>7</v>
      </c>
      <c r="C5" s="8" t="s">
        <v>8</v>
      </c>
      <c r="D5" s="9" t="s">
        <v>9</v>
      </c>
    </row>
    <row r="6" spans="2:4" ht="43.2" x14ac:dyDescent="0.3">
      <c r="B6" s="8" t="s">
        <v>10</v>
      </c>
      <c r="C6" s="8" t="s">
        <v>11</v>
      </c>
      <c r="D6" s="9" t="s">
        <v>12</v>
      </c>
    </row>
    <row r="7" spans="2:4" ht="14.4" x14ac:dyDescent="0.3">
      <c r="B7" s="8" t="s">
        <v>13</v>
      </c>
      <c r="C7" s="8" t="s">
        <v>14</v>
      </c>
      <c r="D7" s="9" t="s">
        <v>15</v>
      </c>
    </row>
    <row r="8" spans="2:4" ht="57.6" x14ac:dyDescent="0.3">
      <c r="B8" s="8" t="s">
        <v>16</v>
      </c>
      <c r="C8" s="10" t="s">
        <v>17</v>
      </c>
      <c r="D8" s="9" t="s">
        <v>18</v>
      </c>
    </row>
    <row r="9" spans="2:4" ht="72" x14ac:dyDescent="0.3">
      <c r="B9" s="8" t="s">
        <v>19</v>
      </c>
      <c r="C9" s="10" t="s">
        <v>20</v>
      </c>
      <c r="D9" s="9" t="s">
        <v>21</v>
      </c>
    </row>
    <row r="10" spans="2:4" ht="14.4" x14ac:dyDescent="0.3">
      <c r="B10" s="8" t="s">
        <v>22</v>
      </c>
      <c r="C10" s="10">
        <v>0.01</v>
      </c>
      <c r="D10" s="9" t="s">
        <v>23</v>
      </c>
    </row>
    <row r="11" spans="2:4" ht="14.4" x14ac:dyDescent="0.3">
      <c r="B11" s="8" t="s">
        <v>24</v>
      </c>
      <c r="C11" s="8" t="s">
        <v>25</v>
      </c>
      <c r="D11" s="9" t="s">
        <v>26</v>
      </c>
    </row>
    <row r="12" spans="2:4" ht="57.6" x14ac:dyDescent="0.3">
      <c r="B12" s="8" t="s">
        <v>27</v>
      </c>
      <c r="C12" s="10" t="s">
        <v>28</v>
      </c>
      <c r="D12" s="9" t="s">
        <v>29</v>
      </c>
    </row>
    <row r="13" spans="2:4" ht="14.4" x14ac:dyDescent="0.3">
      <c r="B13" s="8" t="s">
        <v>30</v>
      </c>
      <c r="C13" s="11" t="s">
        <v>31</v>
      </c>
      <c r="D13" s="9" t="s">
        <v>32</v>
      </c>
    </row>
    <row r="14" spans="2:4" ht="14.4" x14ac:dyDescent="0.3">
      <c r="B14" s="8" t="s">
        <v>33</v>
      </c>
      <c r="C14" s="12" t="s">
        <v>34</v>
      </c>
      <c r="D14" s="9" t="s">
        <v>35</v>
      </c>
    </row>
    <row r="15" spans="2:4" ht="14.4" x14ac:dyDescent="0.3">
      <c r="B15" s="8" t="s">
        <v>36</v>
      </c>
      <c r="C15" s="12">
        <v>5.0000000000000001E-3</v>
      </c>
      <c r="D15" s="9" t="s">
        <v>37</v>
      </c>
    </row>
    <row r="16" spans="2:4" ht="57.6" x14ac:dyDescent="0.3">
      <c r="B16" s="8" t="s">
        <v>38</v>
      </c>
      <c r="C16" s="8" t="s">
        <v>39</v>
      </c>
      <c r="D16" s="9" t="s">
        <v>40</v>
      </c>
    </row>
    <row r="17" spans="2:4" ht="14.4" x14ac:dyDescent="0.3">
      <c r="B17" s="8" t="s">
        <v>41</v>
      </c>
      <c r="C17" s="8" t="s">
        <v>42</v>
      </c>
      <c r="D17" s="9" t="s">
        <v>43</v>
      </c>
    </row>
    <row r="18" spans="2:4" ht="86.4" x14ac:dyDescent="0.3">
      <c r="B18" s="8" t="s">
        <v>44</v>
      </c>
      <c r="C18" s="10" t="s">
        <v>45</v>
      </c>
      <c r="D18" s="9" t="s">
        <v>46</v>
      </c>
    </row>
  </sheetData>
  <hyperlinks>
    <hyperlink ref="D5" location="'Inputs and Summary'!D20" display="'Inputs and Summary'!D20" xr:uid="{00000000-0004-0000-0100-000000000000}"/>
    <hyperlink ref="D6" location="'Inputs and Summary'!M5" display="'Inputs and Summary'!M5" xr:uid="{00000000-0004-0000-0100-000001000000}"/>
    <hyperlink ref="D7" location="'Inputs and Summary'!G1" display="Inputs and Summary'!G1" xr:uid="{00000000-0004-0000-0100-000002000000}"/>
    <hyperlink ref="D8" location="'Inputs and Summary'!D52" display="Inputs and Summary'!D52" xr:uid="{00000000-0004-0000-0100-000003000000}"/>
    <hyperlink ref="D9" location="'Inputs and Summary'!K22" display="Inputs and Summary'!K22" xr:uid="{00000000-0004-0000-0100-000004000000}"/>
    <hyperlink ref="D10" location="'Inputs and Summary'!D71" display="Inputs and Summary'!D71" xr:uid="{00000000-0004-0000-0100-000005000000}"/>
    <hyperlink ref="D11" location="'Inputs and Summary'!D34" display="Inputs and Summary'!D34" xr:uid="{00000000-0004-0000-0100-000006000000}"/>
    <hyperlink ref="D12" location="'Inputs and Summary'!D35" display="Inputs and Summary'!D35" xr:uid="{00000000-0004-0000-0100-000007000000}"/>
    <hyperlink ref="D13" location="'Inputs and Summary'!D57" display="Inputs and Summary'!D57" xr:uid="{00000000-0004-0000-0100-000008000000}"/>
    <hyperlink ref="D14" location="'Inputs and Summary'!D58" display="Inputs and Summary'!D58" xr:uid="{00000000-0004-0000-0100-000009000000}"/>
    <hyperlink ref="D15" location="'Inputs and Summary'!D60" display="Inputs and Summary'!D60" xr:uid="{00000000-0004-0000-0100-00000A000000}"/>
    <hyperlink ref="D16" location="'Inputs and Summary'!F27" display="Inputs and Summary'!F27" xr:uid="{00000000-0004-0000-0100-00000B000000}"/>
    <hyperlink ref="D17" location="'Inputs and Summary'!G20" display="Inputs and Summary'!G20" xr:uid="{00000000-0004-0000-0100-00000C000000}"/>
    <hyperlink ref="D18" location="'Inputs and Summary'!G23" display="Inputs and Summary'!G23" xr:uid="{00000000-0004-0000-0100-00000D000000}"/>
  </hyperlink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XFD148"/>
  <sheetViews>
    <sheetView showGridLines="0" tabSelected="1" zoomScale="51" zoomScaleNormal="66" workbookViewId="0">
      <selection activeCell="K6" sqref="K6"/>
    </sheetView>
  </sheetViews>
  <sheetFormatPr defaultColWidth="8.77734375" defaultRowHeight="15" customHeight="1" x14ac:dyDescent="0.3"/>
  <cols>
    <col min="1" max="1" width="10.44140625" customWidth="1"/>
    <col min="2" max="2" width="43" customWidth="1"/>
    <col min="3" max="3" width="22.77734375" customWidth="1"/>
    <col min="4" max="4" width="11.44140625" customWidth="1"/>
    <col min="5" max="5" width="35" customWidth="1"/>
    <col min="6" max="6" width="32.77734375" customWidth="1"/>
    <col min="7" max="7" width="27.77734375" customWidth="1"/>
    <col min="8" max="8" width="16.44140625" customWidth="1"/>
    <col min="9" max="9" width="30" customWidth="1"/>
    <col min="10" max="10" width="27.77734375" customWidth="1"/>
    <col min="11" max="11" width="20.109375" customWidth="1"/>
    <col min="12" max="12" width="8.77734375" customWidth="1"/>
    <col min="13" max="13" width="22" customWidth="1"/>
    <col min="14" max="14" width="12.109375" customWidth="1"/>
    <col min="15" max="15" width="19.21875" customWidth="1"/>
    <col min="16" max="17" width="10.77734375" customWidth="1"/>
    <col min="18" max="18" width="19.77734375" customWidth="1"/>
    <col min="19" max="19" width="13" customWidth="1"/>
    <col min="20" max="20" width="12.44140625" customWidth="1"/>
    <col min="21" max="21" width="12.77734375" customWidth="1"/>
    <col min="22" max="22" width="8.44140625" customWidth="1"/>
    <col min="23" max="23" width="8.77734375" customWidth="1"/>
  </cols>
  <sheetData>
    <row r="1" spans="1:32 16383:16384" ht="32.25" customHeight="1" x14ac:dyDescent="0.3">
      <c r="A1" s="13" t="s">
        <v>47</v>
      </c>
      <c r="B1" s="14"/>
      <c r="C1" s="14"/>
      <c r="D1" s="15"/>
      <c r="E1" s="16"/>
      <c r="F1" s="17" t="s">
        <v>48</v>
      </c>
      <c r="G1" s="18">
        <v>1490</v>
      </c>
      <c r="H1" s="19">
        <f t="shared" ref="H1:H2" si="0">G1/8760</f>
        <v>0.17009132420091325</v>
      </c>
      <c r="J1" s="2" t="s">
        <v>49</v>
      </c>
      <c r="K1" s="20">
        <f>'Cash Flow_PI'!E88</f>
        <v>1.3000000000000003</v>
      </c>
      <c r="M1" s="21"/>
      <c r="N1" s="17" t="s">
        <v>50</v>
      </c>
      <c r="O1" s="22"/>
      <c r="Q1" s="16"/>
      <c r="R1" s="23"/>
      <c r="S1" s="23"/>
      <c r="T1" s="23"/>
      <c r="U1" s="23"/>
      <c r="XFC1" s="17">
        <v>0</v>
      </c>
      <c r="XFD1" s="17">
        <v>10</v>
      </c>
    </row>
    <row r="2" spans="1:32 16383:16384" ht="21" x14ac:dyDescent="0.3">
      <c r="A2" s="24"/>
      <c r="B2" s="25"/>
      <c r="C2" s="25"/>
      <c r="D2" s="25"/>
      <c r="F2" s="17" t="s">
        <v>51</v>
      </c>
      <c r="G2" s="18">
        <v>1424.5341614906831</v>
      </c>
      <c r="H2" s="19">
        <f t="shared" si="0"/>
        <v>0.16261805496468984</v>
      </c>
      <c r="J2" s="2" t="s">
        <v>52</v>
      </c>
      <c r="K2" s="20">
        <f>'Cash Flow_PI'!E88</f>
        <v>1.3000000000000003</v>
      </c>
      <c r="M2" s="26"/>
      <c r="N2" s="17" t="s">
        <v>53</v>
      </c>
      <c r="R2" s="23"/>
      <c r="S2" s="23"/>
      <c r="T2" s="23"/>
      <c r="U2" s="23"/>
      <c r="XFC2" s="17">
        <v>1</v>
      </c>
      <c r="XFD2" s="17">
        <v>15</v>
      </c>
    </row>
    <row r="3" spans="1:32 16383:16384" ht="14.4" x14ac:dyDescent="0.3">
      <c r="A3" s="2" t="s">
        <v>54</v>
      </c>
      <c r="F3" s="2"/>
      <c r="H3" s="19"/>
      <c r="XFD3" s="17">
        <v>20</v>
      </c>
    </row>
    <row r="4" spans="1:32 16383:16384" ht="43.2" x14ac:dyDescent="0.3">
      <c r="A4" s="27" t="s">
        <v>55</v>
      </c>
      <c r="B4" s="28" t="s">
        <v>56</v>
      </c>
      <c r="C4" s="28" t="s">
        <v>57</v>
      </c>
      <c r="D4" s="29" t="s">
        <v>58</v>
      </c>
      <c r="E4" s="30"/>
      <c r="F4" s="31" t="s">
        <v>59</v>
      </c>
      <c r="G4" s="32" t="s">
        <v>60</v>
      </c>
      <c r="H4" s="32" t="s">
        <v>61</v>
      </c>
      <c r="I4" s="32" t="s">
        <v>62</v>
      </c>
      <c r="J4" s="32" t="s">
        <v>63</v>
      </c>
      <c r="K4" s="32" t="s">
        <v>64</v>
      </c>
      <c r="L4" s="32" t="s">
        <v>65</v>
      </c>
      <c r="M4" s="32" t="s">
        <v>66</v>
      </c>
      <c r="N4" s="32" t="s">
        <v>67</v>
      </c>
      <c r="O4" s="33" t="s">
        <v>68</v>
      </c>
      <c r="P4" s="32" t="s">
        <v>69</v>
      </c>
      <c r="Q4" s="34" t="s">
        <v>70</v>
      </c>
      <c r="XFD4" s="17">
        <v>25</v>
      </c>
    </row>
    <row r="5" spans="1:32 16383:16384" ht="14.4" x14ac:dyDescent="0.3">
      <c r="A5" s="35"/>
      <c r="B5" s="36"/>
      <c r="C5" s="36"/>
      <c r="D5" s="37">
        <f ca="1">IF(M5=10,'Cash Flow_PI'!I244,IF(M5=15,'Cash Flow_PI'!G244,IF(M5=20,'Cash Flow_PI'!E244,'Cash Flow_PI'!D243)))</f>
        <v>0.16990421414375304</v>
      </c>
      <c r="E5" s="30"/>
      <c r="F5" s="38" t="s">
        <v>540</v>
      </c>
      <c r="G5" s="39">
        <v>1000</v>
      </c>
      <c r="H5" s="404">
        <v>1380</v>
      </c>
      <c r="I5" s="41">
        <f>H5/8760</f>
        <v>0.15753424657534246</v>
      </c>
      <c r="J5" s="42">
        <f>G5*H5/100000</f>
        <v>13.8</v>
      </c>
      <c r="K5" s="43">
        <v>4.192626953125</v>
      </c>
      <c r="L5" s="44">
        <v>0</v>
      </c>
      <c r="M5" s="45">
        <v>25</v>
      </c>
      <c r="N5" s="46">
        <v>0</v>
      </c>
      <c r="O5" s="47">
        <f ca="1">P5*G5/1000</f>
        <v>347.28239777631023</v>
      </c>
      <c r="P5" s="48">
        <f ca="1">G24</f>
        <v>347.28239777631023</v>
      </c>
      <c r="Q5" s="49">
        <v>1</v>
      </c>
      <c r="R5" s="50"/>
    </row>
    <row r="6" spans="1:32 16383:16384" ht="15" customHeight="1" x14ac:dyDescent="0.3">
      <c r="A6" s="35"/>
      <c r="B6" s="36"/>
      <c r="C6" s="36"/>
      <c r="D6" s="37">
        <f ca="1">D5/0.66</f>
        <v>0.25743062749053491</v>
      </c>
      <c r="E6" s="30"/>
      <c r="F6" s="51"/>
      <c r="G6" s="52"/>
      <c r="H6" s="40"/>
      <c r="I6" s="40"/>
      <c r="J6" s="40"/>
      <c r="K6" s="40"/>
      <c r="L6" s="53"/>
      <c r="M6" s="48"/>
      <c r="N6" s="54"/>
      <c r="O6" s="47"/>
      <c r="P6" s="48"/>
      <c r="Q6" s="49">
        <v>0</v>
      </c>
    </row>
    <row r="7" spans="1:32 16383:16384" ht="14.4" x14ac:dyDescent="0.3">
      <c r="A7" s="35"/>
      <c r="B7" s="36"/>
      <c r="C7" s="36"/>
      <c r="D7" s="37">
        <f ca="1">IF(M5=10,'Cash Flow_PI'!I284,IF(M5=15,'Cash Flow_PI'!G284,IF(M5=20,'Cash Flow_PI'!E284,'Cash Flow_PI'!D281)))</f>
        <v>0.13422409892082221</v>
      </c>
      <c r="E7" s="30"/>
      <c r="F7" s="51"/>
      <c r="G7" s="52"/>
      <c r="H7" s="40"/>
      <c r="I7" s="268"/>
      <c r="J7" s="40"/>
      <c r="K7" s="40"/>
      <c r="L7" s="53"/>
      <c r="M7" s="48"/>
      <c r="N7" s="54"/>
      <c r="O7" s="47"/>
      <c r="P7" s="40"/>
      <c r="Q7" s="49">
        <v>0</v>
      </c>
    </row>
    <row r="8" spans="1:32 16383:16384" ht="14.4" x14ac:dyDescent="0.3">
      <c r="A8" s="35"/>
      <c r="B8" s="36"/>
      <c r="C8" s="36"/>
      <c r="D8" s="37">
        <f ca="1">D7/0.66</f>
        <v>0.20336984684973061</v>
      </c>
      <c r="E8" s="30"/>
      <c r="F8" s="51"/>
      <c r="G8" s="52"/>
      <c r="H8" s="40"/>
      <c r="I8" s="40"/>
      <c r="J8" s="40"/>
      <c r="K8" s="40"/>
      <c r="L8" s="53"/>
      <c r="M8" s="48"/>
      <c r="N8" s="54"/>
      <c r="O8" s="47"/>
      <c r="P8" s="52"/>
      <c r="Q8" s="49">
        <v>0</v>
      </c>
    </row>
    <row r="9" spans="1:32 16383:16384" ht="21" x14ac:dyDescent="0.4">
      <c r="A9" s="35"/>
      <c r="B9" s="36" t="s">
        <v>71</v>
      </c>
      <c r="C9" s="36" t="s">
        <v>72</v>
      </c>
      <c r="D9" s="55">
        <f ca="1">IF(M5=10,'Cash Flow_PI'!I261,IF(M5=15,'Cash Flow_PI'!G261,IF(M5=20,'Cash Flow_PI'!E261,IF(M5=25,'Cash Flow_PI'!C261,'Cash Flow_PI'!D260))))</f>
        <v>0.16990421414375304</v>
      </c>
      <c r="E9" s="30" t="s">
        <v>73</v>
      </c>
      <c r="F9" s="51"/>
      <c r="G9" s="52"/>
      <c r="H9" s="40"/>
      <c r="I9" s="40"/>
      <c r="J9" s="40"/>
      <c r="K9" s="40"/>
      <c r="L9" s="53"/>
      <c r="M9" s="52"/>
      <c r="N9" s="52"/>
      <c r="O9" s="47"/>
      <c r="P9" s="52"/>
      <c r="Q9" s="49">
        <v>0</v>
      </c>
    </row>
    <row r="10" spans="1:32 16383:16384" ht="14.4" x14ac:dyDescent="0.3">
      <c r="A10" s="35"/>
      <c r="B10" s="36"/>
      <c r="C10" s="36"/>
      <c r="D10" s="37"/>
      <c r="E10" s="56" t="s">
        <v>74</v>
      </c>
      <c r="F10" s="57" t="s">
        <v>75</v>
      </c>
      <c r="G10" s="58">
        <f>SUMPRODUCT(G5:G9,Q5:Q9)</f>
        <v>1000</v>
      </c>
      <c r="H10" s="59"/>
      <c r="I10" s="59"/>
      <c r="J10" s="60">
        <f>SUMPRODUCT(J5:J9,Q5:Q9)</f>
        <v>13.8</v>
      </c>
      <c r="K10" s="60">
        <f>SUMPRODUCT(K5:K9,J5:J9,Q5:Q9)/J10</f>
        <v>4.192626953125</v>
      </c>
      <c r="L10" s="61">
        <f>SUMPRODUCT(L5:L9,J5:J9,Q5:Q9)/J10</f>
        <v>0</v>
      </c>
      <c r="M10" s="60"/>
      <c r="N10" s="60">
        <f>SUMPRODUCT(N5:N9,Q5:Q9)</f>
        <v>0</v>
      </c>
      <c r="O10" s="59">
        <f ca="1">SUMPRODUCT(O5:O9,Q5:Q9)</f>
        <v>347.28239777631023</v>
      </c>
      <c r="P10" s="62">
        <f ca="1">O10/G10*1000</f>
        <v>347.28239777631023</v>
      </c>
      <c r="Q10" s="62"/>
    </row>
    <row r="11" spans="1:32 16383:16384" ht="14.4" x14ac:dyDescent="0.3">
      <c r="A11" s="35"/>
      <c r="B11" s="36"/>
      <c r="C11" s="36"/>
      <c r="D11" s="37"/>
      <c r="E11" s="63"/>
      <c r="F11" s="2"/>
      <c r="G11" s="64"/>
      <c r="H11" s="65"/>
      <c r="I11" s="66"/>
      <c r="J11" s="66"/>
      <c r="K11" s="30"/>
      <c r="L11" s="66"/>
      <c r="M11" s="66"/>
      <c r="N11" s="65"/>
      <c r="O11" s="66"/>
      <c r="P11" s="65"/>
      <c r="Q11" s="65"/>
    </row>
    <row r="12" spans="1:32 16383:16384" ht="14.4" x14ac:dyDescent="0.3">
      <c r="A12" s="35"/>
      <c r="B12" s="36" t="s">
        <v>76</v>
      </c>
      <c r="C12" s="36" t="s">
        <v>77</v>
      </c>
      <c r="D12" s="67">
        <f>M5</f>
        <v>25</v>
      </c>
      <c r="E12" s="68" t="s">
        <v>78</v>
      </c>
      <c r="F12" s="69" t="s">
        <v>0</v>
      </c>
      <c r="G12" s="70"/>
      <c r="H12" s="71">
        <v>1</v>
      </c>
      <c r="I12" s="71">
        <v>2</v>
      </c>
      <c r="J12" s="71">
        <f t="shared" ref="J12:AF12" si="1">I12+1</f>
        <v>3</v>
      </c>
      <c r="K12" s="71">
        <f t="shared" si="1"/>
        <v>4</v>
      </c>
      <c r="L12" s="71">
        <f t="shared" si="1"/>
        <v>5</v>
      </c>
      <c r="M12" s="71">
        <f t="shared" si="1"/>
        <v>6</v>
      </c>
      <c r="N12" s="71">
        <f t="shared" si="1"/>
        <v>7</v>
      </c>
      <c r="O12" s="71">
        <f t="shared" si="1"/>
        <v>8</v>
      </c>
      <c r="P12" s="71">
        <f t="shared" si="1"/>
        <v>9</v>
      </c>
      <c r="Q12" s="71">
        <f t="shared" si="1"/>
        <v>10</v>
      </c>
      <c r="R12" s="71">
        <f t="shared" si="1"/>
        <v>11</v>
      </c>
      <c r="S12" s="71">
        <f t="shared" si="1"/>
        <v>12</v>
      </c>
      <c r="T12" s="71">
        <f t="shared" si="1"/>
        <v>13</v>
      </c>
      <c r="U12" s="71">
        <f t="shared" si="1"/>
        <v>14</v>
      </c>
      <c r="V12" s="71">
        <f t="shared" si="1"/>
        <v>15</v>
      </c>
      <c r="W12" s="71">
        <f t="shared" si="1"/>
        <v>16</v>
      </c>
      <c r="X12" s="71">
        <f t="shared" si="1"/>
        <v>17</v>
      </c>
      <c r="Y12" s="71">
        <f t="shared" si="1"/>
        <v>18</v>
      </c>
      <c r="Z12" s="71">
        <f t="shared" si="1"/>
        <v>19</v>
      </c>
      <c r="AA12" s="71">
        <f t="shared" si="1"/>
        <v>20</v>
      </c>
      <c r="AB12" s="71">
        <f t="shared" si="1"/>
        <v>21</v>
      </c>
      <c r="AC12" s="71">
        <f t="shared" si="1"/>
        <v>22</v>
      </c>
      <c r="AD12" s="71">
        <f t="shared" si="1"/>
        <v>23</v>
      </c>
      <c r="AE12" s="71">
        <f t="shared" si="1"/>
        <v>24</v>
      </c>
      <c r="AF12" s="71">
        <f t="shared" si="1"/>
        <v>25</v>
      </c>
    </row>
    <row r="13" spans="1:32 16383:16384" ht="14.4" x14ac:dyDescent="0.3">
      <c r="A13" s="72"/>
      <c r="B13" s="73"/>
      <c r="C13" s="74"/>
      <c r="D13" s="75"/>
      <c r="F13" s="69" t="s">
        <v>79</v>
      </c>
      <c r="G13" s="70"/>
      <c r="H13" s="76">
        <f>K5</f>
        <v>4.192626953125</v>
      </c>
      <c r="I13" s="76">
        <f t="shared" ref="I13:AF13" si="2">IF(I12&gt;$M$5,0,H13*(1+$L$5))</f>
        <v>4.192626953125</v>
      </c>
      <c r="J13" s="76">
        <f t="shared" si="2"/>
        <v>4.192626953125</v>
      </c>
      <c r="K13" s="76">
        <f t="shared" si="2"/>
        <v>4.192626953125</v>
      </c>
      <c r="L13" s="76">
        <f t="shared" si="2"/>
        <v>4.192626953125</v>
      </c>
      <c r="M13" s="76">
        <f t="shared" si="2"/>
        <v>4.192626953125</v>
      </c>
      <c r="N13" s="76">
        <f t="shared" si="2"/>
        <v>4.192626953125</v>
      </c>
      <c r="O13" s="76">
        <f t="shared" si="2"/>
        <v>4.192626953125</v>
      </c>
      <c r="P13" s="76">
        <f t="shared" si="2"/>
        <v>4.192626953125</v>
      </c>
      <c r="Q13" s="76">
        <f t="shared" si="2"/>
        <v>4.192626953125</v>
      </c>
      <c r="R13" s="76">
        <f t="shared" si="2"/>
        <v>4.192626953125</v>
      </c>
      <c r="S13" s="76">
        <f t="shared" si="2"/>
        <v>4.192626953125</v>
      </c>
      <c r="T13" s="76">
        <f t="shared" si="2"/>
        <v>4.192626953125</v>
      </c>
      <c r="U13" s="76">
        <f t="shared" si="2"/>
        <v>4.192626953125</v>
      </c>
      <c r="V13" s="76">
        <f t="shared" si="2"/>
        <v>4.192626953125</v>
      </c>
      <c r="W13" s="76">
        <f t="shared" si="2"/>
        <v>4.192626953125</v>
      </c>
      <c r="X13" s="76">
        <f t="shared" si="2"/>
        <v>4.192626953125</v>
      </c>
      <c r="Y13" s="76">
        <f t="shared" si="2"/>
        <v>4.192626953125</v>
      </c>
      <c r="Z13" s="76">
        <f t="shared" si="2"/>
        <v>4.192626953125</v>
      </c>
      <c r="AA13" s="76">
        <f t="shared" si="2"/>
        <v>4.192626953125</v>
      </c>
      <c r="AB13" s="76">
        <f t="shared" si="2"/>
        <v>4.192626953125</v>
      </c>
      <c r="AC13" s="76">
        <f t="shared" si="2"/>
        <v>4.192626953125</v>
      </c>
      <c r="AD13" s="76">
        <f t="shared" si="2"/>
        <v>4.192626953125</v>
      </c>
      <c r="AE13" s="76">
        <f t="shared" si="2"/>
        <v>4.192626953125</v>
      </c>
      <c r="AF13" s="76">
        <f t="shared" si="2"/>
        <v>4.192626953125</v>
      </c>
    </row>
    <row r="14" spans="1:32 16383:16384" ht="14.4" x14ac:dyDescent="0.3">
      <c r="E14" s="77"/>
      <c r="G14" s="78"/>
      <c r="H14" s="79"/>
      <c r="I14" s="80"/>
      <c r="J14" s="80"/>
      <c r="K14" s="80"/>
      <c r="L14" s="80"/>
      <c r="M14" s="80"/>
      <c r="N14" s="80"/>
      <c r="O14" s="80"/>
      <c r="P14" s="80"/>
    </row>
    <row r="15" spans="1:32 16383:16384" s="79" customFormat="1" ht="14.4" x14ac:dyDescent="0.3">
      <c r="A15" s="81" t="s">
        <v>80</v>
      </c>
      <c r="B15"/>
      <c r="C15"/>
      <c r="D15"/>
      <c r="E15" s="82"/>
      <c r="F15"/>
      <c r="G15"/>
      <c r="I15" s="79">
        <f>4/0.4</f>
        <v>10</v>
      </c>
      <c r="J15" s="83"/>
      <c r="K15" s="79" t="s">
        <v>81</v>
      </c>
      <c r="N15"/>
      <c r="O15"/>
      <c r="P15"/>
      <c r="Q15"/>
    </row>
    <row r="16" spans="1:32 16383:16384" s="79" customFormat="1" ht="14.4" x14ac:dyDescent="0.3">
      <c r="A16" s="84" t="s">
        <v>82</v>
      </c>
      <c r="B16" s="85" t="s">
        <v>56</v>
      </c>
      <c r="C16" s="85" t="s">
        <v>57</v>
      </c>
      <c r="D16" s="86" t="s">
        <v>58</v>
      </c>
      <c r="E16" s="20"/>
      <c r="F16" s="87" t="s">
        <v>83</v>
      </c>
      <c r="G16" s="88"/>
      <c r="I16" s="89"/>
      <c r="J16" s="89"/>
      <c r="K16" s="79" t="s">
        <v>84</v>
      </c>
      <c r="L16" s="90">
        <f>G20*9.5%</f>
        <v>30.4</v>
      </c>
      <c r="N16"/>
      <c r="O16"/>
      <c r="P16"/>
      <c r="Q16" s="269"/>
      <c r="R16" s="270"/>
    </row>
    <row r="17" spans="1:12" s="79" customFormat="1" ht="14.4" x14ac:dyDescent="0.3">
      <c r="A17" s="24">
        <v>1</v>
      </c>
      <c r="B17" s="25" t="s">
        <v>85</v>
      </c>
      <c r="C17" s="25" t="s">
        <v>86</v>
      </c>
      <c r="D17" s="91">
        <f>G10</f>
        <v>1000</v>
      </c>
      <c r="F17" s="264" t="s">
        <v>87</v>
      </c>
      <c r="G17" s="265">
        <v>5.5E-2</v>
      </c>
      <c r="K17" s="64" t="s">
        <v>88</v>
      </c>
      <c r="L17" s="92">
        <f>8.9%*(G20+G23)</f>
        <v>28.480000000000004</v>
      </c>
    </row>
    <row r="18" spans="1:12" s="79" customFormat="1" ht="14.4" x14ac:dyDescent="0.3">
      <c r="A18" s="51">
        <f t="shared" ref="A18:A19" si="3">A17+1</f>
        <v>2</v>
      </c>
      <c r="B18" s="17" t="s">
        <v>89</v>
      </c>
      <c r="C18" s="17" t="s">
        <v>90</v>
      </c>
      <c r="D18" s="93">
        <f ca="1">P10</f>
        <v>347.28239777631023</v>
      </c>
      <c r="E18"/>
      <c r="F18" s="266" t="s">
        <v>91</v>
      </c>
      <c r="G18" s="267">
        <f ca="1">H21*G17/12</f>
        <v>8.3304764541726278E-2</v>
      </c>
      <c r="K18" s="79" t="s">
        <v>92</v>
      </c>
      <c r="L18" s="92">
        <f>L17-L16</f>
        <v>-1.9199999999999946</v>
      </c>
    </row>
    <row r="19" spans="1:12" s="79" customFormat="1" ht="14.4" x14ac:dyDescent="0.3">
      <c r="A19" s="81">
        <f t="shared" si="3"/>
        <v>3</v>
      </c>
      <c r="B19" s="2" t="s">
        <v>93</v>
      </c>
      <c r="C19" s="2" t="s">
        <v>90</v>
      </c>
      <c r="D19" s="94">
        <f ca="1">O10</f>
        <v>347.28239777631023</v>
      </c>
      <c r="E19"/>
      <c r="F19"/>
      <c r="G19" s="79" t="s">
        <v>94</v>
      </c>
      <c r="H19" s="79" t="s">
        <v>95</v>
      </c>
    </row>
    <row r="20" spans="1:12" ht="14.4" x14ac:dyDescent="0.3">
      <c r="A20" s="51">
        <v>4</v>
      </c>
      <c r="B20" s="17" t="s">
        <v>7</v>
      </c>
      <c r="C20" s="17" t="s">
        <v>96</v>
      </c>
      <c r="D20" s="95">
        <v>45839</v>
      </c>
      <c r="E20" s="96"/>
      <c r="F20" s="70" t="s">
        <v>97</v>
      </c>
      <c r="G20" s="97">
        <v>320</v>
      </c>
      <c r="H20" s="98">
        <f t="shared" ref="H20:H22" si="4">G20*$G$10/1000</f>
        <v>320</v>
      </c>
      <c r="I20" s="99"/>
      <c r="J20" s="99"/>
      <c r="K20" s="99"/>
      <c r="L20" s="99"/>
    </row>
    <row r="21" spans="1:12" ht="15.75" customHeight="1" x14ac:dyDescent="0.3">
      <c r="A21" s="100">
        <v>5</v>
      </c>
      <c r="B21" s="101" t="s">
        <v>98</v>
      </c>
      <c r="C21" s="101" t="s">
        <v>99</v>
      </c>
      <c r="D21" s="102">
        <f>DATE(IF(MONTH(D20)&lt;4,YEAR(D20),YEAR(D20)+1),3,31)</f>
        <v>46112</v>
      </c>
      <c r="F21" s="70" t="s">
        <v>538</v>
      </c>
      <c r="G21" s="103">
        <f ca="1">(G20+G21)*D34*((1.3%+0.8%)*(1.18)+5.2%)</f>
        <v>18.175584990922097</v>
      </c>
      <c r="H21" s="98">
        <f t="shared" ca="1" si="4"/>
        <v>18.175584990922097</v>
      </c>
    </row>
    <row r="22" spans="1:12" ht="15.75" customHeight="1" x14ac:dyDescent="0.3">
      <c r="A22" s="2" t="s">
        <v>100</v>
      </c>
      <c r="D22" s="20"/>
      <c r="E22" s="78"/>
      <c r="F22" s="70" t="s">
        <v>539</v>
      </c>
      <c r="G22" s="103">
        <f>(D34*G20*D35*2/12)+((G20*60%*0.85%*135)/365)+((G20*60%*8%*120)/365)</f>
        <v>9.1068127853881276</v>
      </c>
      <c r="H22" s="98">
        <f t="shared" si="4"/>
        <v>9.1068127853881276</v>
      </c>
      <c r="I22" s="17" t="s">
        <v>101</v>
      </c>
      <c r="J22" s="104" t="s">
        <v>102</v>
      </c>
      <c r="K22" s="105">
        <v>1</v>
      </c>
      <c r="L22" s="99"/>
    </row>
    <row r="23" spans="1:12" ht="15.75" customHeight="1" x14ac:dyDescent="0.3">
      <c r="A23" s="106" t="s">
        <v>82</v>
      </c>
      <c r="B23" s="107" t="s">
        <v>56</v>
      </c>
      <c r="C23" s="107" t="s">
        <v>57</v>
      </c>
      <c r="D23" s="108" t="s">
        <v>58</v>
      </c>
      <c r="E23" s="109"/>
      <c r="F23" s="110" t="s">
        <v>44</v>
      </c>
      <c r="G23" s="97">
        <v>0</v>
      </c>
      <c r="H23" s="98">
        <f>G23/1000*$G$10</f>
        <v>0</v>
      </c>
      <c r="I23" s="2" t="str">
        <f>IF(G23=0,"NO DEV MARGIN","")</f>
        <v>NO DEV MARGIN</v>
      </c>
    </row>
    <row r="24" spans="1:12" ht="15.75" customHeight="1" x14ac:dyDescent="0.3">
      <c r="A24" s="24">
        <v>1</v>
      </c>
      <c r="B24" s="25"/>
      <c r="C24" s="25" t="s">
        <v>103</v>
      </c>
      <c r="D24" s="91">
        <f ca="1">D19</f>
        <v>347.28239777631023</v>
      </c>
      <c r="E24" s="78"/>
      <c r="F24" s="111" t="s">
        <v>104</v>
      </c>
      <c r="G24" s="112">
        <f ca="1">SUM(G20:G23)</f>
        <v>347.28239777631023</v>
      </c>
      <c r="H24" s="98">
        <f ca="1">G24*$G$10/1000</f>
        <v>347.28239777631023</v>
      </c>
      <c r="I24" s="78"/>
      <c r="L24" s="19"/>
    </row>
    <row r="25" spans="1:12" ht="15.75" customHeight="1" x14ac:dyDescent="0.3">
      <c r="A25" s="51">
        <f t="shared" ref="A25:A29" si="5">A24+1</f>
        <v>2</v>
      </c>
      <c r="B25" s="17" t="s">
        <v>105</v>
      </c>
      <c r="C25" s="17" t="s">
        <v>103</v>
      </c>
      <c r="D25" s="113">
        <f>'Inputs and Summary'!N10</f>
        <v>0</v>
      </c>
      <c r="E25" s="78"/>
      <c r="F25" s="110" t="s">
        <v>106</v>
      </c>
      <c r="G25" s="114">
        <f ca="1">G20+G21+G22</f>
        <v>347.28239777631023</v>
      </c>
      <c r="H25" s="98">
        <f t="shared" ref="H25" ca="1" si="6">G25*$G$10/1000</f>
        <v>347.28239777631023</v>
      </c>
    </row>
    <row r="26" spans="1:12" ht="15.75" customHeight="1" x14ac:dyDescent="0.3">
      <c r="A26" s="51">
        <f t="shared" si="5"/>
        <v>3</v>
      </c>
      <c r="B26" s="17" t="s">
        <v>107</v>
      </c>
      <c r="C26" s="17" t="s">
        <v>103</v>
      </c>
      <c r="D26" s="93">
        <f>SUM('Cash Flow_PI'!D236:AJ236)</f>
        <v>0</v>
      </c>
      <c r="E26" s="78"/>
    </row>
    <row r="27" spans="1:12" ht="15.75" customHeight="1" x14ac:dyDescent="0.3">
      <c r="A27" s="51">
        <f t="shared" si="5"/>
        <v>4</v>
      </c>
      <c r="B27" s="115" t="s">
        <v>108</v>
      </c>
      <c r="C27" s="17" t="s">
        <v>103</v>
      </c>
      <c r="D27" s="93">
        <f ca="1">D24-D25-D26</f>
        <v>347.28239777631023</v>
      </c>
      <c r="E27" s="78"/>
      <c r="F27" s="116" t="s">
        <v>38</v>
      </c>
      <c r="G27" s="76" t="s">
        <v>109</v>
      </c>
      <c r="H27" s="76" t="s">
        <v>110</v>
      </c>
      <c r="I27" s="76" t="s">
        <v>111</v>
      </c>
      <c r="J27" s="76" t="s">
        <v>112</v>
      </c>
      <c r="K27" s="76" t="s">
        <v>113</v>
      </c>
    </row>
    <row r="28" spans="1:12" ht="15.75" customHeight="1" x14ac:dyDescent="0.3">
      <c r="A28" s="51">
        <f t="shared" si="5"/>
        <v>5</v>
      </c>
      <c r="B28" s="115" t="s">
        <v>114</v>
      </c>
      <c r="C28" s="17" t="s">
        <v>103</v>
      </c>
      <c r="D28" s="113">
        <f ca="1">D34*D24</f>
        <v>243.09767844341715</v>
      </c>
      <c r="F28" s="117" t="s">
        <v>115</v>
      </c>
      <c r="G28" s="118">
        <v>0</v>
      </c>
      <c r="H28" s="118">
        <v>0</v>
      </c>
      <c r="I28" s="118">
        <v>0</v>
      </c>
      <c r="J28" s="76">
        <f t="shared" ref="J28:J30" si="7">G28-H28-I28</f>
        <v>0</v>
      </c>
      <c r="K28" s="119" t="s">
        <v>116</v>
      </c>
      <c r="L28" s="99"/>
    </row>
    <row r="29" spans="1:12" ht="15.75" customHeight="1" x14ac:dyDescent="0.3">
      <c r="A29" s="100">
        <f t="shared" si="5"/>
        <v>6</v>
      </c>
      <c r="B29" s="120" t="s">
        <v>117</v>
      </c>
      <c r="C29" s="101" t="s">
        <v>103</v>
      </c>
      <c r="D29" s="121">
        <f ca="1">D27-D28</f>
        <v>104.18471933289308</v>
      </c>
      <c r="F29" s="117" t="s">
        <v>118</v>
      </c>
      <c r="G29" s="118">
        <v>0</v>
      </c>
      <c r="H29" s="118">
        <v>0</v>
      </c>
      <c r="I29" s="118">
        <v>0</v>
      </c>
      <c r="J29" s="76">
        <f t="shared" si="7"/>
        <v>0</v>
      </c>
      <c r="K29" s="70" t="s">
        <v>119</v>
      </c>
      <c r="L29" s="99"/>
    </row>
    <row r="30" spans="1:12" ht="15.75" customHeight="1" x14ac:dyDescent="0.3">
      <c r="E30" s="122"/>
      <c r="F30" s="117" t="s">
        <v>120</v>
      </c>
      <c r="G30" s="118">
        <v>0</v>
      </c>
      <c r="H30" s="118">
        <v>0</v>
      </c>
      <c r="I30" s="118">
        <v>0</v>
      </c>
      <c r="J30" s="76">
        <f t="shared" si="7"/>
        <v>0</v>
      </c>
      <c r="K30" s="70" t="s">
        <v>121</v>
      </c>
      <c r="L30" s="99"/>
    </row>
    <row r="31" spans="1:12" ht="15.75" customHeight="1" x14ac:dyDescent="0.3">
      <c r="A31" s="2" t="s">
        <v>122</v>
      </c>
      <c r="E31" s="82"/>
      <c r="I31" s="123"/>
      <c r="J31" s="124"/>
      <c r="K31" s="124">
        <v>4.4000000000000004</v>
      </c>
    </row>
    <row r="32" spans="1:12" ht="15.75" customHeight="1" x14ac:dyDescent="0.3">
      <c r="A32" s="106" t="s">
        <v>82</v>
      </c>
      <c r="B32" s="107" t="s">
        <v>56</v>
      </c>
      <c r="C32" s="107" t="s">
        <v>57</v>
      </c>
      <c r="D32" s="108" t="s">
        <v>58</v>
      </c>
      <c r="E32" s="82"/>
      <c r="J32" s="125"/>
    </row>
    <row r="33" spans="1:12" ht="15.75" customHeight="1" x14ac:dyDescent="0.3">
      <c r="A33" s="51">
        <v>1</v>
      </c>
      <c r="B33" s="17" t="s">
        <v>123</v>
      </c>
      <c r="C33" s="17" t="s">
        <v>72</v>
      </c>
      <c r="D33" s="126">
        <f>1-D34</f>
        <v>0.30000000000000004</v>
      </c>
      <c r="E33" s="19"/>
      <c r="J33" s="125"/>
    </row>
    <row r="34" spans="1:12" ht="15.75" customHeight="1" x14ac:dyDescent="0.3">
      <c r="A34" s="51">
        <f t="shared" ref="A34:A38" si="8">+A33+1</f>
        <v>2</v>
      </c>
      <c r="B34" s="17" t="s">
        <v>1</v>
      </c>
      <c r="C34" s="17" t="s">
        <v>72</v>
      </c>
      <c r="D34" s="126">
        <v>0.7</v>
      </c>
      <c r="E34" s="19"/>
      <c r="J34" s="22"/>
      <c r="K34" s="2" t="s">
        <v>124</v>
      </c>
      <c r="L34" s="2" t="s">
        <v>125</v>
      </c>
    </row>
    <row r="35" spans="1:12" ht="15.75" customHeight="1" x14ac:dyDescent="0.3">
      <c r="A35" s="51">
        <f t="shared" si="8"/>
        <v>3</v>
      </c>
      <c r="B35" s="17" t="s">
        <v>126</v>
      </c>
      <c r="C35" s="127">
        <f>D21</f>
        <v>46112</v>
      </c>
      <c r="D35" s="128">
        <v>9.2499999999999999E-2</v>
      </c>
      <c r="E35" s="19"/>
      <c r="F35" s="24" t="s">
        <v>127</v>
      </c>
      <c r="G35" s="25"/>
      <c r="H35" s="91"/>
      <c r="J35" s="17">
        <v>10</v>
      </c>
      <c r="K35" s="19">
        <f>SUM('Cash Flow_PI'!D223:DT223)</f>
        <v>1.0000000000000004</v>
      </c>
      <c r="L35" s="42">
        <f ca="1">'Cash Flow_PI'!DT221</f>
        <v>0</v>
      </c>
    </row>
    <row r="36" spans="1:12" ht="15.75" customHeight="1" x14ac:dyDescent="0.3">
      <c r="A36" s="51">
        <f t="shared" si="8"/>
        <v>4</v>
      </c>
      <c r="B36" s="17" t="s">
        <v>128</v>
      </c>
      <c r="C36" s="127">
        <f t="shared" ref="C36:C37" si="9">EDATE(C35,12)</f>
        <v>46477</v>
      </c>
      <c r="D36" s="128">
        <f>D35</f>
        <v>9.2499999999999999E-2</v>
      </c>
      <c r="F36" s="51" t="s">
        <v>129</v>
      </c>
      <c r="G36" s="82">
        <f>VLOOKUP(D12,$J$34:$P$38,2,0)</f>
        <v>1.0000000000000004</v>
      </c>
      <c r="H36" s="129" t="str">
        <f>IF(G36=1,"OK","NOT OK")</f>
        <v>OK</v>
      </c>
      <c r="J36" s="17">
        <v>15</v>
      </c>
      <c r="K36" s="19">
        <f>SUM('Cash Flow_PI'!D223:GB223)</f>
        <v>1.0000000000000004</v>
      </c>
      <c r="L36" s="42">
        <f ca="1">'Cash Flow_PI'!GB221</f>
        <v>0</v>
      </c>
    </row>
    <row r="37" spans="1:12" ht="15" customHeight="1" x14ac:dyDescent="0.3">
      <c r="A37" s="51">
        <f t="shared" si="8"/>
        <v>5</v>
      </c>
      <c r="B37" s="17" t="s">
        <v>130</v>
      </c>
      <c r="C37" s="127">
        <f t="shared" si="9"/>
        <v>46843</v>
      </c>
      <c r="D37" s="128">
        <v>0.09</v>
      </c>
      <c r="F37" s="51" t="s">
        <v>131</v>
      </c>
      <c r="G37" s="42">
        <f ca="1">VLOOKUP(D12,$J$34:$P$38,3,0)</f>
        <v>0</v>
      </c>
      <c r="H37" s="129" t="str">
        <f ca="1">IF(G37&lt;=0.01,"OK","NOT OK")</f>
        <v>OK</v>
      </c>
      <c r="J37" s="17">
        <v>20</v>
      </c>
      <c r="K37" s="19">
        <f>SUM('Cash Flow_PI'!D223:IJ223)</f>
        <v>1.0000000000000004</v>
      </c>
      <c r="L37" s="42">
        <f ca="1">'Cash Flow_PI'!IJ221</f>
        <v>0</v>
      </c>
    </row>
    <row r="38" spans="1:12" ht="15.75" customHeight="1" x14ac:dyDescent="0.3">
      <c r="A38" s="100">
        <f t="shared" si="8"/>
        <v>6</v>
      </c>
      <c r="B38" s="101" t="s">
        <v>132</v>
      </c>
      <c r="C38" s="101" t="s">
        <v>133</v>
      </c>
      <c r="D38" s="130" cm="1">
        <f t="array" ref="D38">_xlfn.IFS(M5=15,12,M5=20,17,M5=25,20,M5=10,8)</f>
        <v>20</v>
      </c>
      <c r="E38" s="79"/>
      <c r="F38" s="100" t="s">
        <v>134</v>
      </c>
      <c r="G38" s="131">
        <f>K2</f>
        <v>1.3000000000000003</v>
      </c>
      <c r="H38" s="132" t="str">
        <f>IF(G38&gt;=1.2,"OK","NOT OK")</f>
        <v>OK</v>
      </c>
      <c r="J38" s="133">
        <v>25</v>
      </c>
      <c r="K38" s="19">
        <f>SUM('Cash Flow_PI'!D223:KR223)</f>
        <v>1.0000000000000004</v>
      </c>
      <c r="L38" s="42">
        <f ca="1">'Cash Flow_PI'!KR221</f>
        <v>0</v>
      </c>
    </row>
    <row r="39" spans="1:12" ht="15.75" customHeight="1" x14ac:dyDescent="0.3">
      <c r="E39" s="79"/>
      <c r="J39" s="99"/>
    </row>
    <row r="40" spans="1:12" ht="15.75" customHeight="1" x14ac:dyDescent="0.3">
      <c r="A40" s="81" t="s">
        <v>135</v>
      </c>
      <c r="E40" s="19"/>
      <c r="G40" s="42"/>
      <c r="J40" s="134"/>
    </row>
    <row r="41" spans="1:12" ht="15.75" customHeight="1" x14ac:dyDescent="0.3">
      <c r="A41" s="84" t="s">
        <v>82</v>
      </c>
      <c r="B41" s="135" t="s">
        <v>56</v>
      </c>
      <c r="C41" s="135" t="s">
        <v>57</v>
      </c>
      <c r="D41" s="136" t="s">
        <v>58</v>
      </c>
      <c r="E41" s="137"/>
      <c r="J41" s="99"/>
    </row>
    <row r="42" spans="1:12" ht="15.75" customHeight="1" x14ac:dyDescent="0.3">
      <c r="A42" s="24">
        <v>1</v>
      </c>
      <c r="B42" s="25" t="s">
        <v>136</v>
      </c>
      <c r="C42" s="25" t="s">
        <v>72</v>
      </c>
      <c r="D42" s="138">
        <v>0.4</v>
      </c>
      <c r="E42" s="19">
        <f>D42</f>
        <v>0.4</v>
      </c>
      <c r="J42" s="99"/>
    </row>
    <row r="43" spans="1:12" ht="15.75" customHeight="1" x14ac:dyDescent="0.3">
      <c r="A43" s="51">
        <f t="shared" ref="A43:A44" si="10">A42+1</f>
        <v>2</v>
      </c>
      <c r="B43" s="17" t="s">
        <v>137</v>
      </c>
      <c r="C43" s="17" t="s">
        <v>138</v>
      </c>
      <c r="D43" s="139" t="str">
        <f>IF(E43=1,"September","March")</f>
        <v>September</v>
      </c>
      <c r="E43" s="17">
        <f>IF(OR(MONTH(D20)&gt;9,MONTH(D20)&lt;4),2,1)</f>
        <v>1</v>
      </c>
      <c r="F43" s="42"/>
      <c r="J43" s="99"/>
    </row>
    <row r="44" spans="1:12" ht="15.75" customHeight="1" x14ac:dyDescent="0.3">
      <c r="A44" s="51">
        <f t="shared" si="10"/>
        <v>3</v>
      </c>
      <c r="B44" s="17" t="s">
        <v>139</v>
      </c>
      <c r="C44" s="17" t="s">
        <v>72</v>
      </c>
      <c r="D44" s="128">
        <f>95%/M5</f>
        <v>3.7999999999999999E-2</v>
      </c>
      <c r="E44" s="115"/>
      <c r="F44" s="115"/>
      <c r="J44" s="99"/>
    </row>
    <row r="45" spans="1:12" ht="15.75" customHeight="1" x14ac:dyDescent="0.3">
      <c r="A45" s="51">
        <v>4</v>
      </c>
      <c r="B45" s="17" t="s">
        <v>140</v>
      </c>
      <c r="C45" s="127"/>
      <c r="D45" s="128">
        <f>15%*(1.1)*(1.04)</f>
        <v>0.1716</v>
      </c>
      <c r="E45" s="19"/>
      <c r="G45" s="140"/>
      <c r="H45" s="140"/>
      <c r="L45" s="42"/>
    </row>
    <row r="46" spans="1:12" ht="15.75" customHeight="1" x14ac:dyDescent="0.3">
      <c r="A46" s="51">
        <v>5</v>
      </c>
      <c r="B46" s="17" t="s">
        <v>141</v>
      </c>
      <c r="C46" s="17" t="s">
        <v>72</v>
      </c>
      <c r="D46" s="128">
        <v>0</v>
      </c>
      <c r="E46" s="141"/>
      <c r="F46" s="142"/>
      <c r="H46" s="78"/>
    </row>
    <row r="47" spans="1:12" ht="15.75" customHeight="1" x14ac:dyDescent="0.3">
      <c r="A47" s="51">
        <f>A46+1</f>
        <v>6</v>
      </c>
      <c r="B47" s="17" t="s">
        <v>142</v>
      </c>
      <c r="C47" s="17" t="s">
        <v>72</v>
      </c>
      <c r="D47" s="128">
        <v>0.18</v>
      </c>
      <c r="G47" s="109"/>
      <c r="I47" s="109"/>
    </row>
    <row r="48" spans="1:12" ht="15.75" customHeight="1" x14ac:dyDescent="0.3">
      <c r="A48" s="100">
        <f>+A47+1</f>
        <v>7</v>
      </c>
      <c r="B48" s="101" t="s">
        <v>143</v>
      </c>
      <c r="C48" s="101"/>
      <c r="D48" s="143" t="s">
        <v>82</v>
      </c>
      <c r="G48" s="109"/>
      <c r="H48" s="109"/>
    </row>
    <row r="50" spans="1:6" ht="15.75" customHeight="1" x14ac:dyDescent="0.3">
      <c r="A50" s="81" t="s">
        <v>144</v>
      </c>
      <c r="E50" s="50"/>
    </row>
    <row r="51" spans="1:6" ht="15.75" customHeight="1" x14ac:dyDescent="0.3">
      <c r="A51" s="84" t="s">
        <v>82</v>
      </c>
      <c r="B51" s="135" t="s">
        <v>56</v>
      </c>
      <c r="C51" s="135" t="s">
        <v>57</v>
      </c>
      <c r="D51" s="136" t="s">
        <v>58</v>
      </c>
      <c r="E51" s="82"/>
    </row>
    <row r="52" spans="1:6" ht="15.75" customHeight="1" x14ac:dyDescent="0.3">
      <c r="A52" s="24">
        <v>1</v>
      </c>
      <c r="B52" s="25" t="s">
        <v>16</v>
      </c>
      <c r="C52" s="25" t="s">
        <v>145</v>
      </c>
      <c r="D52" s="144">
        <v>360</v>
      </c>
      <c r="E52" s="145"/>
    </row>
    <row r="53" spans="1:6" ht="15.75" customHeight="1" x14ac:dyDescent="0.3">
      <c r="A53" s="51">
        <f t="shared" ref="A53:A61" si="11">A52+1</f>
        <v>2</v>
      </c>
      <c r="B53" s="17" t="s">
        <v>146</v>
      </c>
      <c r="C53" s="17" t="s">
        <v>72</v>
      </c>
      <c r="D53" s="146">
        <v>0.03</v>
      </c>
    </row>
    <row r="54" spans="1:6" ht="15.75" customHeight="1" x14ac:dyDescent="0.3">
      <c r="A54" s="51">
        <f t="shared" si="11"/>
        <v>3</v>
      </c>
      <c r="B54" s="17" t="s">
        <v>147</v>
      </c>
      <c r="C54" s="17" t="s">
        <v>148</v>
      </c>
      <c r="D54" s="147">
        <v>18</v>
      </c>
    </row>
    <row r="55" spans="1:6" ht="15.75" customHeight="1" x14ac:dyDescent="0.3">
      <c r="A55" s="51">
        <f t="shared" si="11"/>
        <v>4</v>
      </c>
      <c r="B55" s="17" t="s">
        <v>149</v>
      </c>
      <c r="C55" s="17" t="s">
        <v>150</v>
      </c>
      <c r="D55" s="147">
        <v>13</v>
      </c>
      <c r="E55" s="19"/>
    </row>
    <row r="56" spans="1:6" ht="15.75" customHeight="1" x14ac:dyDescent="0.3">
      <c r="A56" s="51">
        <f t="shared" si="11"/>
        <v>5</v>
      </c>
      <c r="B56" s="17" t="s">
        <v>151</v>
      </c>
      <c r="C56" s="17" t="s">
        <v>150</v>
      </c>
      <c r="D56" s="147">
        <v>0</v>
      </c>
      <c r="E56" s="115"/>
    </row>
    <row r="57" spans="1:6" ht="15.75" customHeight="1" x14ac:dyDescent="0.3">
      <c r="A57" s="51">
        <f t="shared" si="11"/>
        <v>6</v>
      </c>
      <c r="B57" s="17" t="s">
        <v>152</v>
      </c>
      <c r="C57" s="17" t="s">
        <v>153</v>
      </c>
      <c r="D57" s="128">
        <v>2E-3</v>
      </c>
      <c r="E57" s="141"/>
    </row>
    <row r="58" spans="1:6" ht="15.75" customHeight="1" x14ac:dyDescent="0.3">
      <c r="A58" s="51">
        <f t="shared" si="11"/>
        <v>7</v>
      </c>
      <c r="B58" s="17" t="s">
        <v>33</v>
      </c>
      <c r="C58" s="17" t="s">
        <v>154</v>
      </c>
      <c r="D58" s="148">
        <f>0.5%*0</f>
        <v>0</v>
      </c>
      <c r="E58" s="115"/>
    </row>
    <row r="59" spans="1:6" ht="15.75" customHeight="1" x14ac:dyDescent="0.3">
      <c r="A59" s="51">
        <f t="shared" si="11"/>
        <v>8</v>
      </c>
      <c r="B59" s="17" t="s">
        <v>155</v>
      </c>
      <c r="C59" s="17" t="s">
        <v>156</v>
      </c>
      <c r="D59" s="128">
        <f>0.5%*0</f>
        <v>0</v>
      </c>
      <c r="E59" s="115"/>
      <c r="F59" s="17">
        <f>0.0208333333333333*12</f>
        <v>0.24999999999999961</v>
      </c>
    </row>
    <row r="60" spans="1:6" ht="15.75" customHeight="1" x14ac:dyDescent="0.3">
      <c r="A60" s="51">
        <f t="shared" si="11"/>
        <v>9</v>
      </c>
      <c r="B60" s="17" t="s">
        <v>157</v>
      </c>
      <c r="C60" s="17" t="s">
        <v>148</v>
      </c>
      <c r="D60" s="149">
        <f>10/20</f>
        <v>0.5</v>
      </c>
      <c r="E60" s="115"/>
    </row>
    <row r="61" spans="1:6" ht="15.75" customHeight="1" x14ac:dyDescent="0.3">
      <c r="A61" s="100">
        <f t="shared" si="11"/>
        <v>10</v>
      </c>
      <c r="B61" s="101" t="s">
        <v>158</v>
      </c>
      <c r="C61" s="101" t="s">
        <v>72</v>
      </c>
      <c r="D61" s="150">
        <v>4.0000000000000001E-3</v>
      </c>
      <c r="E61" s="115"/>
    </row>
    <row r="62" spans="1:6" ht="15.75" customHeight="1" x14ac:dyDescent="0.3">
      <c r="D62" s="151"/>
      <c r="E62" s="115"/>
      <c r="F62" s="79"/>
    </row>
    <row r="63" spans="1:6" ht="15.75" customHeight="1" x14ac:dyDescent="0.3">
      <c r="A63" s="2" t="s">
        <v>159</v>
      </c>
      <c r="E63" s="115"/>
    </row>
    <row r="64" spans="1:6" ht="15.75" customHeight="1" x14ac:dyDescent="0.3">
      <c r="A64" s="84" t="s">
        <v>82</v>
      </c>
      <c r="B64" s="152" t="s">
        <v>56</v>
      </c>
      <c r="C64" s="135" t="s">
        <v>57</v>
      </c>
      <c r="D64" s="136" t="s">
        <v>58</v>
      </c>
    </row>
    <row r="65" spans="1:7" ht="15.75" customHeight="1" x14ac:dyDescent="0.3">
      <c r="A65" s="24">
        <v>1</v>
      </c>
      <c r="B65" s="25" t="s">
        <v>160</v>
      </c>
      <c r="C65" s="25" t="s">
        <v>161</v>
      </c>
      <c r="D65" s="155">
        <v>0</v>
      </c>
      <c r="E65" s="115"/>
      <c r="G65" s="153"/>
    </row>
    <row r="66" spans="1:7" ht="15.75" customHeight="1" x14ac:dyDescent="0.3">
      <c r="A66" s="51">
        <v>2</v>
      </c>
      <c r="B66" s="17" t="s">
        <v>162</v>
      </c>
      <c r="C66" s="17" t="s">
        <v>163</v>
      </c>
      <c r="D66" s="156">
        <v>0</v>
      </c>
      <c r="G66" s="153"/>
    </row>
    <row r="67" spans="1:7" ht="15.75" customHeight="1" x14ac:dyDescent="0.3">
      <c r="A67" s="100">
        <f>A66+1</f>
        <v>3</v>
      </c>
      <c r="B67" s="101" t="s">
        <v>164</v>
      </c>
      <c r="C67" s="101" t="s">
        <v>72</v>
      </c>
      <c r="D67" s="150">
        <v>0</v>
      </c>
      <c r="G67" s="153"/>
    </row>
    <row r="68" spans="1:7" ht="15.75" customHeight="1" x14ac:dyDescent="0.3">
      <c r="G68" s="153"/>
    </row>
    <row r="69" spans="1:7" ht="15.75" hidden="1" customHeight="1" thickBot="1" x14ac:dyDescent="0.35">
      <c r="A69" s="2" t="s">
        <v>165</v>
      </c>
      <c r="G69" s="153"/>
    </row>
    <row r="70" spans="1:7" ht="15.45" hidden="1" customHeight="1" thickBot="1" x14ac:dyDescent="0.35">
      <c r="A70" s="84" t="s">
        <v>82</v>
      </c>
      <c r="B70" s="135" t="s">
        <v>56</v>
      </c>
      <c r="C70" s="135" t="s">
        <v>57</v>
      </c>
      <c r="D70" s="136" t="s">
        <v>58</v>
      </c>
      <c r="G70" s="153"/>
    </row>
    <row r="71" spans="1:7" ht="15.75" hidden="1" customHeight="1" x14ac:dyDescent="0.3">
      <c r="A71" s="24">
        <v>1</v>
      </c>
      <c r="B71" s="25" t="s">
        <v>166</v>
      </c>
      <c r="C71" s="25" t="s">
        <v>167</v>
      </c>
      <c r="D71" s="157">
        <v>0</v>
      </c>
      <c r="E71" s="50" t="s">
        <v>535</v>
      </c>
      <c r="G71" s="153"/>
    </row>
    <row r="72" spans="1:7" ht="15.75" hidden="1" customHeight="1" x14ac:dyDescent="0.3">
      <c r="A72" s="51">
        <f>A71+1</f>
        <v>2</v>
      </c>
      <c r="B72" s="17" t="s">
        <v>168</v>
      </c>
      <c r="C72" s="17" t="s">
        <v>72</v>
      </c>
      <c r="D72" s="146">
        <v>0</v>
      </c>
      <c r="G72" s="153"/>
    </row>
    <row r="73" spans="1:7" ht="15.75" hidden="1" customHeight="1" x14ac:dyDescent="0.3">
      <c r="A73" s="51">
        <v>3</v>
      </c>
      <c r="B73" s="17" t="s">
        <v>169</v>
      </c>
      <c r="C73" s="17" t="s">
        <v>72</v>
      </c>
      <c r="D73" s="146">
        <v>0</v>
      </c>
      <c r="G73" s="153"/>
    </row>
    <row r="74" spans="1:7" ht="15.75" hidden="1" customHeight="1" thickBot="1" x14ac:dyDescent="0.35">
      <c r="A74" s="100"/>
      <c r="B74" s="101"/>
      <c r="C74" s="101"/>
      <c r="D74" s="150"/>
      <c r="G74" s="153"/>
    </row>
    <row r="75" spans="1:7" ht="15.75" hidden="1" customHeight="1" x14ac:dyDescent="0.3">
      <c r="G75" s="153"/>
    </row>
    <row r="76" spans="1:7" ht="15.75" customHeight="1" thickBot="1" x14ac:dyDescent="0.35">
      <c r="A76" s="2" t="s">
        <v>170</v>
      </c>
      <c r="G76" s="153"/>
    </row>
    <row r="77" spans="1:7" ht="15.75" customHeight="1" thickBot="1" x14ac:dyDescent="0.35">
      <c r="A77" s="84" t="s">
        <v>82</v>
      </c>
      <c r="B77" s="135" t="s">
        <v>56</v>
      </c>
      <c r="C77" s="135" t="s">
        <v>57</v>
      </c>
      <c r="D77" s="136" t="s">
        <v>58</v>
      </c>
      <c r="G77" s="153"/>
    </row>
    <row r="78" spans="1:7" ht="15.75" customHeight="1" x14ac:dyDescent="0.3">
      <c r="A78" s="24">
        <v>1</v>
      </c>
      <c r="B78" s="25" t="s">
        <v>171</v>
      </c>
      <c r="C78" s="25" t="s">
        <v>172</v>
      </c>
      <c r="D78" s="158">
        <v>1</v>
      </c>
    </row>
    <row r="79" spans="1:7" ht="15.75" customHeight="1" x14ac:dyDescent="0.3">
      <c r="A79" s="51">
        <v>2</v>
      </c>
      <c r="B79" s="17" t="s">
        <v>173</v>
      </c>
      <c r="C79" s="17" t="s">
        <v>172</v>
      </c>
      <c r="D79" s="159">
        <v>0</v>
      </c>
    </row>
    <row r="80" spans="1:7" ht="15.75" customHeight="1" x14ac:dyDescent="0.3">
      <c r="A80" s="51">
        <v>3</v>
      </c>
      <c r="B80" s="17" t="s">
        <v>174</v>
      </c>
      <c r="C80" s="17" t="s">
        <v>172</v>
      </c>
      <c r="D80" s="126">
        <v>0</v>
      </c>
      <c r="E80" s="50" t="str">
        <f>IF(D82=1,"","Error - total should be 100%")</f>
        <v/>
      </c>
      <c r="F80" s="140"/>
    </row>
    <row r="81" spans="1:13" ht="15.75" customHeight="1" x14ac:dyDescent="0.3">
      <c r="A81" s="51">
        <v>4</v>
      </c>
      <c r="B81" s="17" t="s">
        <v>175</v>
      </c>
      <c r="C81" s="17" t="s">
        <v>172</v>
      </c>
      <c r="D81" s="126">
        <v>0</v>
      </c>
      <c r="F81" s="140"/>
      <c r="H81" s="161"/>
      <c r="I81" s="161"/>
      <c r="J81" s="161"/>
    </row>
    <row r="82" spans="1:13" ht="15.75" customHeight="1" x14ac:dyDescent="0.3">
      <c r="A82" s="100"/>
      <c r="B82" s="101"/>
      <c r="C82" s="101" t="s">
        <v>75</v>
      </c>
      <c r="D82" s="162">
        <f>SUM(D78:D81)</f>
        <v>1</v>
      </c>
      <c r="F82" s="140"/>
      <c r="G82" s="163"/>
      <c r="H82" s="160"/>
      <c r="I82" s="160"/>
      <c r="J82" s="160"/>
    </row>
    <row r="83" spans="1:13" ht="15.75" customHeight="1" x14ac:dyDescent="0.3">
      <c r="A83" s="2" t="s">
        <v>176</v>
      </c>
      <c r="F83" s="140"/>
      <c r="G83" s="164"/>
      <c r="H83" s="154"/>
      <c r="I83" s="154"/>
      <c r="J83" s="154"/>
    </row>
    <row r="84" spans="1:13" ht="15.75" customHeight="1" x14ac:dyDescent="0.3">
      <c r="A84" s="165">
        <v>1</v>
      </c>
      <c r="B84" s="166" t="s">
        <v>177</v>
      </c>
      <c r="C84" s="166" t="s">
        <v>72</v>
      </c>
      <c r="D84" s="167">
        <v>0.17469999999999999</v>
      </c>
      <c r="G84" s="164"/>
      <c r="H84" s="154"/>
      <c r="I84" s="154"/>
      <c r="J84" s="154"/>
    </row>
    <row r="85" spans="1:13" ht="15.75" customHeight="1" x14ac:dyDescent="0.3">
      <c r="A85" s="165">
        <v>2</v>
      </c>
      <c r="B85" s="166" t="s">
        <v>178</v>
      </c>
      <c r="C85" s="166" t="s">
        <v>72</v>
      </c>
      <c r="D85" s="168">
        <v>0</v>
      </c>
      <c r="G85" s="164"/>
      <c r="H85" s="154"/>
      <c r="I85" s="154"/>
      <c r="J85" s="154"/>
    </row>
    <row r="86" spans="1:13" ht="15.75" customHeight="1" x14ac:dyDescent="0.3">
      <c r="F86" s="17" t="str">
        <f t="shared" ref="F86:G86" si="12">B87</f>
        <v>10 year PPA</v>
      </c>
      <c r="G86" s="17" t="str">
        <f t="shared" si="12"/>
        <v>&gt;=15 year PPA</v>
      </c>
      <c r="H86" s="154"/>
      <c r="I86" s="154"/>
      <c r="J86" s="154"/>
    </row>
    <row r="87" spans="1:13" ht="15.75" customHeight="1" x14ac:dyDescent="0.3">
      <c r="A87" s="154" t="s">
        <v>179</v>
      </c>
      <c r="B87" s="2" t="s">
        <v>180</v>
      </c>
      <c r="C87" s="2" t="s">
        <v>181</v>
      </c>
      <c r="E87" s="17" t="s">
        <v>182</v>
      </c>
      <c r="F87" s="82">
        <f t="shared" ref="F87:G87" si="13">SUM(B88:B108)</f>
        <v>0.50000000000000011</v>
      </c>
      <c r="G87" s="82">
        <f t="shared" si="13"/>
        <v>0.29302</v>
      </c>
      <c r="H87" s="154"/>
      <c r="I87" s="154"/>
      <c r="J87" s="154"/>
    </row>
    <row r="88" spans="1:13" ht="15.75" customHeight="1" x14ac:dyDescent="0.3">
      <c r="A88" s="169">
        <v>0</v>
      </c>
      <c r="B88" s="170">
        <v>0</v>
      </c>
      <c r="C88" s="170">
        <v>0</v>
      </c>
      <c r="E88" s="17" t="s">
        <v>183</v>
      </c>
      <c r="F88" s="82">
        <f t="shared" ref="F88:G88" si="14">SUM(B109:B128)</f>
        <v>0.50000000000000011</v>
      </c>
      <c r="G88" s="82">
        <f t="shared" si="14"/>
        <v>0.34013999999999989</v>
      </c>
      <c r="H88" s="154"/>
      <c r="I88" s="154"/>
      <c r="J88" s="154"/>
    </row>
    <row r="89" spans="1:13" ht="15.75" customHeight="1" x14ac:dyDescent="0.3">
      <c r="A89" s="169">
        <v>1</v>
      </c>
      <c r="B89" s="170">
        <v>2.5000000000000001E-2</v>
      </c>
      <c r="C89" s="170">
        <v>1.0540000000000001E-2</v>
      </c>
      <c r="E89" s="17" t="s">
        <v>184</v>
      </c>
      <c r="F89" s="82">
        <f t="shared" ref="F89:G89" si="15">SUM(B129:B148)</f>
        <v>0</v>
      </c>
      <c r="G89" s="82">
        <f t="shared" si="15"/>
        <v>0.36684</v>
      </c>
    </row>
    <row r="90" spans="1:13" ht="15.75" customHeight="1" x14ac:dyDescent="0.3">
      <c r="A90" s="169">
        <v>2</v>
      </c>
      <c r="B90" s="170">
        <v>2.5000000000000001E-2</v>
      </c>
      <c r="C90" s="170">
        <v>1.0540000000000001E-2</v>
      </c>
    </row>
    <row r="91" spans="1:13" ht="15.75" customHeight="1" x14ac:dyDescent="0.3">
      <c r="A91" s="169">
        <v>3</v>
      </c>
      <c r="B91" s="170">
        <v>2.5000000000000001E-2</v>
      </c>
      <c r="C91" s="170">
        <v>1.0540000000000001E-2</v>
      </c>
      <c r="G91" s="164"/>
    </row>
    <row r="92" spans="1:13" ht="15.75" customHeight="1" x14ac:dyDescent="0.3">
      <c r="A92" s="169">
        <v>4</v>
      </c>
      <c r="B92" s="170">
        <v>2.5000000000000001E-2</v>
      </c>
      <c r="C92" s="170">
        <v>1.451E-2</v>
      </c>
      <c r="G92" s="164"/>
    </row>
    <row r="93" spans="1:13" ht="15.75" customHeight="1" x14ac:dyDescent="0.3">
      <c r="A93" s="169">
        <v>5</v>
      </c>
      <c r="B93" s="170">
        <v>2.5000000000000001E-2</v>
      </c>
      <c r="C93" s="170">
        <v>1.451E-2</v>
      </c>
      <c r="G93" s="164"/>
      <c r="K93" s="154"/>
      <c r="L93" s="154"/>
      <c r="M93" s="154"/>
    </row>
    <row r="94" spans="1:13" ht="15.75" customHeight="1" x14ac:dyDescent="0.3">
      <c r="A94" s="169">
        <v>6</v>
      </c>
      <c r="B94" s="170">
        <v>2.5000000000000001E-2</v>
      </c>
      <c r="C94" s="170">
        <v>1.451E-2</v>
      </c>
      <c r="G94" s="164"/>
      <c r="K94" s="154"/>
      <c r="L94" s="154"/>
      <c r="M94" s="154">
        <f>100%/30</f>
        <v>3.3333333333333333E-2</v>
      </c>
    </row>
    <row r="95" spans="1:13" ht="15.75" customHeight="1" x14ac:dyDescent="0.3">
      <c r="A95" s="169">
        <v>7</v>
      </c>
      <c r="B95" s="170">
        <v>2.5000000000000001E-2</v>
      </c>
      <c r="C95" s="170">
        <v>1.451E-2</v>
      </c>
      <c r="G95" s="164"/>
      <c r="K95" s="154"/>
      <c r="L95" s="154"/>
      <c r="M95" s="154"/>
    </row>
    <row r="96" spans="1:13" ht="15.75" customHeight="1" x14ac:dyDescent="0.3">
      <c r="A96" s="169">
        <v>8</v>
      </c>
      <c r="B96" s="170">
        <v>2.5000000000000001E-2</v>
      </c>
      <c r="C96" s="170">
        <v>1.485E-2</v>
      </c>
      <c r="G96" s="164"/>
      <c r="K96" s="154"/>
      <c r="L96" s="154"/>
      <c r="M96" s="154"/>
    </row>
    <row r="97" spans="1:7" ht="15.75" customHeight="1" x14ac:dyDescent="0.3">
      <c r="A97" s="169">
        <v>9</v>
      </c>
      <c r="B97" s="170">
        <v>2.5000000000000001E-2</v>
      </c>
      <c r="C97" s="170">
        <v>1.485E-2</v>
      </c>
      <c r="G97" s="164"/>
    </row>
    <row r="98" spans="1:7" ht="15.75" customHeight="1" x14ac:dyDescent="0.3">
      <c r="A98" s="169">
        <v>10</v>
      </c>
      <c r="B98" s="170">
        <v>2.5000000000000001E-2</v>
      </c>
      <c r="C98" s="170">
        <v>1.485E-2</v>
      </c>
    </row>
    <row r="99" spans="1:7" ht="15.75" customHeight="1" x14ac:dyDescent="0.3">
      <c r="A99" s="169">
        <v>11</v>
      </c>
      <c r="B99" s="170">
        <v>2.5000000000000001E-2</v>
      </c>
      <c r="C99" s="170">
        <v>1.485E-2</v>
      </c>
    </row>
    <row r="100" spans="1:7" ht="15.75" customHeight="1" x14ac:dyDescent="0.3">
      <c r="A100" s="169">
        <v>12</v>
      </c>
      <c r="B100" s="170">
        <v>2.5000000000000001E-2</v>
      </c>
      <c r="C100" s="170">
        <v>1.549E-2</v>
      </c>
    </row>
    <row r="101" spans="1:7" ht="15.75" customHeight="1" x14ac:dyDescent="0.3">
      <c r="A101" s="169">
        <v>13</v>
      </c>
      <c r="B101" s="170">
        <v>2.5000000000000001E-2</v>
      </c>
      <c r="C101" s="170">
        <v>1.549E-2</v>
      </c>
    </row>
    <row r="102" spans="1:7" ht="15.75" customHeight="1" x14ac:dyDescent="0.3">
      <c r="A102" s="169">
        <v>14</v>
      </c>
      <c r="B102" s="170">
        <v>2.5000000000000001E-2</v>
      </c>
      <c r="C102" s="170">
        <v>1.549E-2</v>
      </c>
    </row>
    <row r="103" spans="1:7" ht="15.75" customHeight="1" x14ac:dyDescent="0.3">
      <c r="A103" s="169">
        <v>15</v>
      </c>
      <c r="B103" s="170">
        <v>2.5000000000000001E-2</v>
      </c>
      <c r="C103" s="170">
        <v>1.549E-2</v>
      </c>
    </row>
    <row r="104" spans="1:7" ht="15.75" customHeight="1" x14ac:dyDescent="0.3">
      <c r="A104" s="169">
        <v>16</v>
      </c>
      <c r="B104" s="170">
        <v>2.5000000000000001E-2</v>
      </c>
      <c r="C104" s="170">
        <v>1.6240000000000001E-2</v>
      </c>
    </row>
    <row r="105" spans="1:7" ht="15.75" customHeight="1" x14ac:dyDescent="0.3">
      <c r="A105" s="169">
        <v>17</v>
      </c>
      <c r="B105" s="170">
        <v>2.5000000000000001E-2</v>
      </c>
      <c r="C105" s="170">
        <v>1.6240000000000001E-2</v>
      </c>
    </row>
    <row r="106" spans="1:7" ht="15.75" customHeight="1" x14ac:dyDescent="0.3">
      <c r="A106" s="169">
        <v>18</v>
      </c>
      <c r="B106" s="170">
        <v>2.5000000000000001E-2</v>
      </c>
      <c r="C106" s="170">
        <v>1.6240000000000001E-2</v>
      </c>
    </row>
    <row r="107" spans="1:7" ht="15.75" customHeight="1" x14ac:dyDescent="0.3">
      <c r="A107" s="169">
        <v>19</v>
      </c>
      <c r="B107" s="170">
        <v>2.5000000000000001E-2</v>
      </c>
      <c r="C107" s="170">
        <v>1.6240000000000001E-2</v>
      </c>
    </row>
    <row r="108" spans="1:7" ht="15.75" customHeight="1" x14ac:dyDescent="0.3">
      <c r="A108" s="169">
        <v>20</v>
      </c>
      <c r="B108" s="170">
        <v>2.5000000000000001E-2</v>
      </c>
      <c r="C108" s="170">
        <v>1.704E-2</v>
      </c>
    </row>
    <row r="109" spans="1:7" ht="15.75" customHeight="1" x14ac:dyDescent="0.3">
      <c r="A109" s="169">
        <v>21</v>
      </c>
      <c r="B109" s="170">
        <v>2.5000000000000001E-2</v>
      </c>
      <c r="C109" s="170">
        <v>1.704E-2</v>
      </c>
    </row>
    <row r="110" spans="1:7" ht="15.75" customHeight="1" x14ac:dyDescent="0.3">
      <c r="A110" s="169">
        <v>22</v>
      </c>
      <c r="B110" s="170">
        <v>2.5000000000000001E-2</v>
      </c>
      <c r="C110" s="170">
        <v>1.704E-2</v>
      </c>
    </row>
    <row r="111" spans="1:7" ht="15.75" customHeight="1" x14ac:dyDescent="0.3">
      <c r="A111" s="169">
        <v>23</v>
      </c>
      <c r="B111" s="170">
        <v>2.5000000000000001E-2</v>
      </c>
      <c r="C111" s="170">
        <v>1.704E-2</v>
      </c>
    </row>
    <row r="112" spans="1:7" ht="15.75" customHeight="1" x14ac:dyDescent="0.3">
      <c r="A112" s="169">
        <v>24</v>
      </c>
      <c r="B112" s="170">
        <v>2.5000000000000001E-2</v>
      </c>
      <c r="C112" s="170">
        <v>1.7950000000000001E-2</v>
      </c>
    </row>
    <row r="113" spans="1:3" ht="15.75" customHeight="1" x14ac:dyDescent="0.3">
      <c r="A113" s="169">
        <v>25</v>
      </c>
      <c r="B113" s="170">
        <v>2.5000000000000001E-2</v>
      </c>
      <c r="C113" s="170">
        <v>1.7950000000000001E-2</v>
      </c>
    </row>
    <row r="114" spans="1:3" ht="15.75" customHeight="1" x14ac:dyDescent="0.3">
      <c r="A114" s="169">
        <v>26</v>
      </c>
      <c r="B114" s="170">
        <v>2.5000000000000001E-2</v>
      </c>
      <c r="C114" s="170">
        <v>1.7950000000000001E-2</v>
      </c>
    </row>
    <row r="115" spans="1:3" ht="15.75" customHeight="1" x14ac:dyDescent="0.3">
      <c r="A115" s="169">
        <v>27</v>
      </c>
      <c r="B115" s="170">
        <v>2.5000000000000001E-2</v>
      </c>
      <c r="C115" s="170">
        <v>1.7950000000000001E-2</v>
      </c>
    </row>
    <row r="116" spans="1:3" ht="15.75" customHeight="1" x14ac:dyDescent="0.3">
      <c r="A116" s="169">
        <v>28</v>
      </c>
      <c r="B116" s="170">
        <v>2.5000000000000001E-2</v>
      </c>
      <c r="C116" s="170">
        <v>1.6469999999999999E-2</v>
      </c>
    </row>
    <row r="117" spans="1:3" ht="15.75" customHeight="1" x14ac:dyDescent="0.3">
      <c r="A117" s="169">
        <v>29</v>
      </c>
      <c r="B117" s="170">
        <v>2.5000000000000001E-2</v>
      </c>
      <c r="C117" s="170">
        <v>1.6469999999999999E-2</v>
      </c>
    </row>
    <row r="118" spans="1:3" ht="15.75" customHeight="1" x14ac:dyDescent="0.3">
      <c r="A118" s="169">
        <v>30</v>
      </c>
      <c r="B118" s="170">
        <v>2.5000000000000001E-2</v>
      </c>
      <c r="C118" s="170">
        <v>1.6469999999999999E-2</v>
      </c>
    </row>
    <row r="119" spans="1:3" ht="15.75" customHeight="1" x14ac:dyDescent="0.3">
      <c r="A119" s="169">
        <v>31</v>
      </c>
      <c r="B119" s="170">
        <v>2.5000000000000001E-2</v>
      </c>
      <c r="C119" s="170">
        <v>1.6469999999999999E-2</v>
      </c>
    </row>
    <row r="120" spans="1:3" ht="15.75" customHeight="1" x14ac:dyDescent="0.3">
      <c r="A120" s="169">
        <v>32</v>
      </c>
      <c r="B120" s="170">
        <v>2.5000000000000001E-2</v>
      </c>
      <c r="C120" s="170">
        <v>1.7330000000000002E-2</v>
      </c>
    </row>
    <row r="121" spans="1:3" ht="15.75" customHeight="1" x14ac:dyDescent="0.3">
      <c r="A121" s="169">
        <v>33</v>
      </c>
      <c r="B121" s="170">
        <v>2.5000000000000001E-2</v>
      </c>
      <c r="C121" s="170">
        <v>1.7330000000000002E-2</v>
      </c>
    </row>
    <row r="122" spans="1:3" ht="15.75" customHeight="1" x14ac:dyDescent="0.3">
      <c r="A122" s="169">
        <v>34</v>
      </c>
      <c r="B122" s="170">
        <v>2.5000000000000001E-2</v>
      </c>
      <c r="C122" s="170">
        <v>1.7330000000000002E-2</v>
      </c>
    </row>
    <row r="123" spans="1:3" ht="15.75" customHeight="1" x14ac:dyDescent="0.3">
      <c r="A123" s="169">
        <v>35</v>
      </c>
      <c r="B123" s="170">
        <v>2.5000000000000001E-2</v>
      </c>
      <c r="C123" s="170">
        <v>1.7330000000000002E-2</v>
      </c>
    </row>
    <row r="124" spans="1:3" ht="15.75" customHeight="1" x14ac:dyDescent="0.3">
      <c r="A124" s="169">
        <v>36</v>
      </c>
      <c r="B124" s="170">
        <v>2.5000000000000001E-2</v>
      </c>
      <c r="C124" s="170">
        <v>1.6469999999999999E-2</v>
      </c>
    </row>
    <row r="125" spans="1:3" ht="15.75" customHeight="1" x14ac:dyDescent="0.3">
      <c r="A125" s="169">
        <v>37</v>
      </c>
      <c r="B125" s="170">
        <v>2.5000000000000001E-2</v>
      </c>
      <c r="C125" s="170">
        <v>1.6469999999999999E-2</v>
      </c>
    </row>
    <row r="126" spans="1:3" ht="15.75" customHeight="1" x14ac:dyDescent="0.3">
      <c r="A126" s="169">
        <v>38</v>
      </c>
      <c r="B126" s="170">
        <v>2.5000000000000001E-2</v>
      </c>
      <c r="C126" s="170">
        <v>1.6469999999999999E-2</v>
      </c>
    </row>
    <row r="127" spans="1:3" ht="15.75" customHeight="1" x14ac:dyDescent="0.3">
      <c r="A127" s="169">
        <v>39</v>
      </c>
      <c r="B127" s="170">
        <v>2.5000000000000001E-2</v>
      </c>
      <c r="C127" s="170">
        <v>1.6469999999999999E-2</v>
      </c>
    </row>
    <row r="128" spans="1:3" ht="15.75" customHeight="1" x14ac:dyDescent="0.3">
      <c r="A128" s="169">
        <v>40</v>
      </c>
      <c r="B128" s="170">
        <v>2.5000000000000001E-2</v>
      </c>
      <c r="C128" s="170">
        <v>1.6140000000000002E-2</v>
      </c>
    </row>
    <row r="129" spans="1:3" ht="15.75" customHeight="1" x14ac:dyDescent="0.3">
      <c r="A129" s="169">
        <v>41</v>
      </c>
      <c r="B129" s="137"/>
      <c r="C129" s="170">
        <v>1.6140000000000002E-2</v>
      </c>
    </row>
    <row r="130" spans="1:3" ht="15.75" customHeight="1" x14ac:dyDescent="0.3">
      <c r="A130" s="169">
        <v>42</v>
      </c>
      <c r="B130" s="137"/>
      <c r="C130" s="170">
        <v>1.6140000000000002E-2</v>
      </c>
    </row>
    <row r="131" spans="1:3" ht="15.75" customHeight="1" x14ac:dyDescent="0.3">
      <c r="A131" s="169">
        <v>43</v>
      </c>
      <c r="B131" s="137"/>
      <c r="C131" s="170">
        <v>1.6140000000000002E-2</v>
      </c>
    </row>
    <row r="132" spans="1:3" ht="15.75" customHeight="1" x14ac:dyDescent="0.3">
      <c r="A132" s="169">
        <v>44</v>
      </c>
      <c r="B132" s="137"/>
      <c r="C132" s="170">
        <v>1.72E-2</v>
      </c>
    </row>
    <row r="133" spans="1:3" ht="15.75" customHeight="1" x14ac:dyDescent="0.3">
      <c r="A133" s="169">
        <v>45</v>
      </c>
      <c r="B133" s="137"/>
      <c r="C133" s="170">
        <v>1.72E-2</v>
      </c>
    </row>
    <row r="134" spans="1:3" ht="15.75" customHeight="1" x14ac:dyDescent="0.3">
      <c r="A134" s="169">
        <v>46</v>
      </c>
      <c r="B134" s="137"/>
      <c r="C134" s="170">
        <v>1.72E-2</v>
      </c>
    </row>
    <row r="135" spans="1:3" ht="15.75" customHeight="1" x14ac:dyDescent="0.3">
      <c r="A135" s="169">
        <v>47</v>
      </c>
      <c r="B135" s="137"/>
      <c r="C135" s="170">
        <v>1.72E-2</v>
      </c>
    </row>
    <row r="136" spans="1:3" ht="15.75" customHeight="1" x14ac:dyDescent="0.3">
      <c r="A136" s="169">
        <v>48</v>
      </c>
      <c r="B136" s="137"/>
      <c r="C136" s="170">
        <v>2.0760000000000001E-2</v>
      </c>
    </row>
    <row r="137" spans="1:3" ht="15.75" customHeight="1" x14ac:dyDescent="0.3">
      <c r="A137" s="169">
        <v>49</v>
      </c>
      <c r="B137" s="137"/>
      <c r="C137" s="170">
        <v>2.0760000000000001E-2</v>
      </c>
    </row>
    <row r="138" spans="1:3" ht="15.75" customHeight="1" x14ac:dyDescent="0.3">
      <c r="A138" s="169">
        <v>50</v>
      </c>
      <c r="B138" s="137"/>
      <c r="C138" s="170">
        <v>2.0760000000000001E-2</v>
      </c>
    </row>
    <row r="139" spans="1:3" ht="15.75" customHeight="1" x14ac:dyDescent="0.3">
      <c r="A139" s="169">
        <v>51</v>
      </c>
      <c r="B139" s="137"/>
      <c r="C139" s="170">
        <v>2.0760000000000001E-2</v>
      </c>
    </row>
    <row r="140" spans="1:3" ht="15.75" customHeight="1" x14ac:dyDescent="0.3">
      <c r="A140" s="169">
        <v>52</v>
      </c>
      <c r="B140" s="137"/>
      <c r="C140" s="170">
        <v>2.215E-2</v>
      </c>
    </row>
    <row r="141" spans="1:3" ht="15.75" customHeight="1" x14ac:dyDescent="0.3">
      <c r="A141" s="169">
        <v>53</v>
      </c>
      <c r="B141" s="137"/>
      <c r="C141" s="170">
        <v>2.215E-2</v>
      </c>
    </row>
    <row r="142" spans="1:3" ht="15.75" customHeight="1" x14ac:dyDescent="0.3">
      <c r="A142" s="169">
        <v>54</v>
      </c>
      <c r="B142" s="137"/>
      <c r="C142" s="170">
        <v>2.215E-2</v>
      </c>
    </row>
    <row r="143" spans="1:3" ht="15.75" customHeight="1" x14ac:dyDescent="0.3">
      <c r="A143" s="169">
        <v>55</v>
      </c>
      <c r="B143" s="137"/>
      <c r="C143" s="170">
        <v>2.215E-2</v>
      </c>
    </row>
    <row r="144" spans="1:3" ht="15.75" customHeight="1" x14ac:dyDescent="0.3">
      <c r="A144" s="169">
        <v>56</v>
      </c>
      <c r="B144" s="137"/>
      <c r="C144" s="170">
        <v>2.6000000000000023E-2</v>
      </c>
    </row>
    <row r="145" spans="1:5" ht="15.75" customHeight="1" x14ac:dyDescent="0.3">
      <c r="A145" s="169">
        <v>57</v>
      </c>
      <c r="B145" s="137"/>
      <c r="C145" s="170">
        <v>2.5989999999999999E-2</v>
      </c>
    </row>
    <row r="146" spans="1:5" ht="15.75" customHeight="1" x14ac:dyDescent="0.3">
      <c r="A146" s="169">
        <v>58</v>
      </c>
      <c r="B146" s="137"/>
      <c r="C146" s="170">
        <f>1-SUM(C88:C145)</f>
        <v>2.5989999999999958E-2</v>
      </c>
    </row>
    <row r="147" spans="1:5" ht="15.75" customHeight="1" x14ac:dyDescent="0.3">
      <c r="A147" s="169">
        <v>59</v>
      </c>
      <c r="B147" s="137"/>
      <c r="C147" s="170"/>
      <c r="E147" s="154"/>
    </row>
    <row r="148" spans="1:5" ht="15.75" customHeight="1" x14ac:dyDescent="0.3">
      <c r="A148" s="169">
        <v>60</v>
      </c>
      <c r="B148" s="137"/>
      <c r="C148" s="170"/>
      <c r="E148" s="154"/>
    </row>
  </sheetData>
  <conditionalFormatting sqref="H36:H38">
    <cfRule type="beginsWith" dxfId="1" priority="2" operator="beginsWith" text="OK">
      <formula>LEFT((H36),LEN("OK"))=("OK")</formula>
    </cfRule>
  </conditionalFormatting>
  <conditionalFormatting sqref="H13:AF13">
    <cfRule type="cellIs" dxfId="0" priority="1" operator="equal">
      <formula>0</formula>
    </cfRule>
  </conditionalFormatting>
  <dataValidations count="3">
    <dataValidation type="list" allowBlank="1" showErrorMessage="1" sqref="M5" xr:uid="{00000000-0002-0000-0200-000000000000}">
      <formula1>$XFD$1:$XFD$4</formula1>
    </dataValidation>
    <dataValidation type="list" allowBlank="1" showErrorMessage="1" sqref="K22" xr:uid="{00000000-0002-0000-0200-000001000000}">
      <formula1>$XFC$1:$XFC$2</formula1>
    </dataValidation>
    <dataValidation type="list" allowBlank="1" showErrorMessage="1" sqref="E41 D48" xr:uid="{00000000-0002-0000-0200-000002000000}">
      <formula1>#REF!</formula1>
    </dataValidation>
  </dataValidations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S34"/>
  <sheetViews>
    <sheetView topLeftCell="D9" workbookViewId="0">
      <selection activeCell="D10" sqref="D10"/>
    </sheetView>
  </sheetViews>
  <sheetFormatPr defaultColWidth="14.44140625" defaultRowHeight="15" customHeight="1" x14ac:dyDescent="0.3"/>
  <cols>
    <col min="1" max="1" width="34" customWidth="1"/>
    <col min="2" max="2" width="14.5546875" customWidth="1"/>
    <col min="3" max="3" width="21.6640625" customWidth="1"/>
    <col min="4" max="5" width="16.77734375" customWidth="1"/>
    <col min="6" max="6" width="10.109375" customWidth="1"/>
    <col min="7" max="7" width="7" customWidth="1"/>
    <col min="8" max="8" width="11" customWidth="1"/>
    <col min="9" max="9" width="6.77734375" customWidth="1"/>
    <col min="10" max="10" width="14" customWidth="1"/>
    <col min="11" max="11" width="14.21875" customWidth="1"/>
    <col min="12" max="12" width="7.109375" customWidth="1"/>
    <col min="13" max="13" width="10" customWidth="1"/>
    <col min="14" max="14" width="7" customWidth="1"/>
    <col min="15" max="15" width="12.109375" customWidth="1"/>
    <col min="16" max="16" width="14.77734375" customWidth="1"/>
    <col min="17" max="17" width="7" customWidth="1"/>
    <col min="18" max="18" width="6.44140625" customWidth="1"/>
    <col min="19" max="19" width="7" customWidth="1"/>
    <col min="20" max="20" width="7.109375" customWidth="1"/>
    <col min="21" max="21" width="6.77734375" customWidth="1"/>
    <col min="22" max="22" width="7.44140625" customWidth="1"/>
    <col min="23" max="23" width="6.77734375" customWidth="1"/>
    <col min="24" max="24" width="6.109375" customWidth="1"/>
    <col min="25" max="25" width="7.109375" customWidth="1"/>
    <col min="26" max="26" width="7" customWidth="1"/>
    <col min="27" max="27" width="6.77734375" customWidth="1"/>
    <col min="28" max="28" width="7.21875" customWidth="1"/>
    <col min="29" max="29" width="7" customWidth="1"/>
    <col min="30" max="30" width="6.44140625" customWidth="1"/>
    <col min="31" max="31" width="7" customWidth="1"/>
    <col min="32" max="32" width="7.109375" customWidth="1"/>
    <col min="33" max="33" width="6.77734375" customWidth="1"/>
    <col min="34" max="34" width="7.44140625" customWidth="1"/>
    <col min="35" max="35" width="6.77734375" customWidth="1"/>
    <col min="36" max="36" width="6.109375" customWidth="1"/>
    <col min="37" max="37" width="7.109375" customWidth="1"/>
    <col min="38" max="38" width="7" customWidth="1"/>
    <col min="39" max="39" width="6.77734375" customWidth="1"/>
    <col min="40" max="40" width="7.21875" customWidth="1"/>
    <col min="41" max="41" width="7" customWidth="1"/>
    <col min="42" max="42" width="6.44140625" customWidth="1"/>
    <col min="43" max="43" width="7" customWidth="1"/>
    <col min="44" max="44" width="7.109375" customWidth="1"/>
    <col min="45" max="45" width="6.77734375" customWidth="1"/>
    <col min="46" max="46" width="7.44140625" customWidth="1"/>
    <col min="47" max="47" width="6.77734375" customWidth="1"/>
    <col min="48" max="48" width="6.109375" customWidth="1"/>
    <col min="49" max="49" width="7.109375" customWidth="1"/>
    <col min="50" max="50" width="7" customWidth="1"/>
    <col min="51" max="51" width="6.77734375" customWidth="1"/>
    <col min="52" max="52" width="7.21875" customWidth="1"/>
    <col min="53" max="53" width="7" customWidth="1"/>
    <col min="54" max="54" width="6.44140625" customWidth="1"/>
    <col min="55" max="55" width="7" customWidth="1"/>
    <col min="56" max="56" width="7.109375" customWidth="1"/>
    <col min="57" max="57" width="6.77734375" customWidth="1"/>
    <col min="58" max="58" width="7.44140625" customWidth="1"/>
    <col min="59" max="59" width="6.77734375" customWidth="1"/>
    <col min="60" max="60" width="6.109375" customWidth="1"/>
    <col min="61" max="61" width="7.109375" customWidth="1"/>
    <col min="62" max="62" width="7" customWidth="1"/>
    <col min="63" max="63" width="6.77734375" customWidth="1"/>
    <col min="64" max="64" width="7.21875" customWidth="1"/>
    <col min="65" max="65" width="7" customWidth="1"/>
    <col min="66" max="66" width="6.44140625" customWidth="1"/>
    <col min="67" max="67" width="7" customWidth="1"/>
    <col min="68" max="68" width="7.109375" customWidth="1"/>
    <col min="69" max="69" width="6.77734375" customWidth="1"/>
    <col min="70" max="70" width="7.44140625" customWidth="1"/>
    <col min="71" max="71" width="6.77734375" customWidth="1"/>
    <col min="72" max="72" width="6.109375" customWidth="1"/>
    <col min="73" max="73" width="7.109375" customWidth="1"/>
    <col min="74" max="74" width="7" customWidth="1"/>
    <col min="75" max="75" width="6.77734375" customWidth="1"/>
    <col min="76" max="76" width="7.21875" customWidth="1"/>
    <col min="77" max="77" width="7" customWidth="1"/>
    <col min="78" max="78" width="6.44140625" customWidth="1"/>
    <col min="79" max="79" width="7" customWidth="1"/>
    <col min="80" max="80" width="7.109375" customWidth="1"/>
    <col min="81" max="81" width="6.77734375" customWidth="1"/>
    <col min="82" max="82" width="7.44140625" customWidth="1"/>
    <col min="83" max="83" width="6.77734375" customWidth="1"/>
    <col min="84" max="84" width="6.109375" customWidth="1"/>
    <col min="85" max="85" width="7.109375" customWidth="1"/>
    <col min="86" max="86" width="7" customWidth="1"/>
    <col min="87" max="87" width="6.77734375" customWidth="1"/>
    <col min="88" max="88" width="7.21875" customWidth="1"/>
    <col min="89" max="89" width="7" customWidth="1"/>
    <col min="90" max="90" width="6.44140625" customWidth="1"/>
    <col min="91" max="91" width="7" customWidth="1"/>
    <col min="92" max="92" width="7.109375" customWidth="1"/>
    <col min="93" max="93" width="6.77734375" customWidth="1"/>
    <col min="94" max="94" width="7.44140625" customWidth="1"/>
    <col min="95" max="95" width="6.77734375" customWidth="1"/>
    <col min="96" max="96" width="6.109375" customWidth="1"/>
    <col min="97" max="97" width="7.109375" customWidth="1"/>
    <col min="98" max="98" width="7" customWidth="1"/>
    <col min="99" max="99" width="6.77734375" customWidth="1"/>
    <col min="100" max="100" width="7.21875" customWidth="1"/>
    <col min="101" max="101" width="7" customWidth="1"/>
    <col min="102" max="102" width="6.44140625" customWidth="1"/>
    <col min="103" max="103" width="7" customWidth="1"/>
    <col min="104" max="104" width="7.109375" customWidth="1"/>
    <col min="105" max="105" width="6.77734375" customWidth="1"/>
    <col min="106" max="106" width="7.44140625" customWidth="1"/>
    <col min="107" max="107" width="6.77734375" customWidth="1"/>
    <col min="108" max="108" width="6.109375" customWidth="1"/>
    <col min="109" max="109" width="7.109375" customWidth="1"/>
    <col min="110" max="110" width="7" customWidth="1"/>
    <col min="111" max="111" width="6.77734375" customWidth="1"/>
    <col min="112" max="112" width="7.21875" customWidth="1"/>
    <col min="113" max="113" width="7" customWidth="1"/>
    <col min="114" max="114" width="6.44140625" customWidth="1"/>
    <col min="115" max="115" width="7" customWidth="1"/>
    <col min="116" max="116" width="7.109375" customWidth="1"/>
    <col min="117" max="117" width="6.77734375" customWidth="1"/>
    <col min="118" max="118" width="7.44140625" customWidth="1"/>
    <col min="119" max="119" width="6.77734375" customWidth="1"/>
    <col min="120" max="120" width="6.109375" customWidth="1"/>
    <col min="121" max="121" width="7.109375" customWidth="1"/>
    <col min="122" max="122" width="7" customWidth="1"/>
    <col min="123" max="123" width="6.77734375" customWidth="1"/>
    <col min="124" max="124" width="7.21875" customWidth="1"/>
    <col min="125" max="125" width="7" customWidth="1"/>
    <col min="126" max="126" width="6.44140625" customWidth="1"/>
    <col min="127" max="127" width="7" customWidth="1"/>
    <col min="128" max="128" width="7.109375" customWidth="1"/>
    <col min="129" max="129" width="6.77734375" customWidth="1"/>
    <col min="130" max="130" width="7.44140625" customWidth="1"/>
    <col min="131" max="131" width="6.77734375" customWidth="1"/>
    <col min="132" max="132" width="6.109375" customWidth="1"/>
    <col min="133" max="133" width="7.109375" customWidth="1"/>
    <col min="134" max="134" width="7" customWidth="1"/>
    <col min="135" max="135" width="6.77734375" customWidth="1"/>
    <col min="136" max="136" width="7.21875" customWidth="1"/>
    <col min="137" max="137" width="7" customWidth="1"/>
    <col min="138" max="138" width="6.44140625" customWidth="1"/>
    <col min="139" max="139" width="7" customWidth="1"/>
    <col min="140" max="140" width="7.109375" customWidth="1"/>
    <col min="141" max="141" width="6.77734375" customWidth="1"/>
    <col min="142" max="142" width="7.44140625" customWidth="1"/>
    <col min="143" max="143" width="6.77734375" customWidth="1"/>
    <col min="144" max="144" width="6.109375" customWidth="1"/>
    <col min="145" max="145" width="7.109375" customWidth="1"/>
    <col min="146" max="146" width="7" customWidth="1"/>
    <col min="147" max="147" width="6.77734375" customWidth="1"/>
    <col min="148" max="148" width="7.21875" customWidth="1"/>
    <col min="149" max="149" width="7" customWidth="1"/>
    <col min="150" max="150" width="6.44140625" customWidth="1"/>
    <col min="151" max="151" width="7" customWidth="1"/>
    <col min="152" max="152" width="7.109375" customWidth="1"/>
    <col min="153" max="153" width="6.77734375" customWidth="1"/>
    <col min="154" max="154" width="7.44140625" customWidth="1"/>
    <col min="155" max="155" width="6.77734375" customWidth="1"/>
    <col min="156" max="156" width="6.109375" customWidth="1"/>
    <col min="157" max="157" width="7.109375" customWidth="1"/>
    <col min="158" max="158" width="7" customWidth="1"/>
    <col min="159" max="159" width="6.77734375" customWidth="1"/>
    <col min="160" max="160" width="7.21875" customWidth="1"/>
    <col min="161" max="161" width="7" customWidth="1"/>
    <col min="162" max="162" width="6.44140625" customWidth="1"/>
    <col min="163" max="163" width="7" customWidth="1"/>
    <col min="164" max="164" width="7.109375" customWidth="1"/>
    <col min="165" max="165" width="6.77734375" customWidth="1"/>
    <col min="166" max="166" width="7.44140625" customWidth="1"/>
    <col min="167" max="167" width="6.77734375" customWidth="1"/>
    <col min="168" max="168" width="6.109375" customWidth="1"/>
    <col min="169" max="169" width="7.109375" customWidth="1"/>
    <col min="170" max="170" width="7" customWidth="1"/>
    <col min="171" max="171" width="6.77734375" customWidth="1"/>
    <col min="172" max="172" width="7.21875" customWidth="1"/>
    <col min="173" max="173" width="7" customWidth="1"/>
    <col min="174" max="174" width="6.44140625" customWidth="1"/>
    <col min="175" max="175" width="7" customWidth="1"/>
    <col min="176" max="176" width="7.109375" customWidth="1"/>
    <col min="177" max="177" width="6.77734375" customWidth="1"/>
    <col min="178" max="178" width="7.44140625" customWidth="1"/>
    <col min="179" max="179" width="6.77734375" customWidth="1"/>
    <col min="180" max="180" width="6.109375" customWidth="1"/>
    <col min="181" max="181" width="7.109375" customWidth="1"/>
    <col min="182" max="182" width="7" customWidth="1"/>
    <col min="183" max="183" width="6.77734375" customWidth="1"/>
    <col min="184" max="184" width="7.21875" customWidth="1"/>
    <col min="185" max="185" width="7" customWidth="1"/>
    <col min="186" max="186" width="6.44140625" customWidth="1"/>
    <col min="187" max="187" width="7" customWidth="1"/>
    <col min="188" max="188" width="7.109375" customWidth="1"/>
    <col min="189" max="189" width="6.77734375" customWidth="1"/>
    <col min="190" max="190" width="7.44140625" customWidth="1"/>
    <col min="191" max="191" width="6.77734375" customWidth="1"/>
    <col min="192" max="192" width="6.109375" customWidth="1"/>
    <col min="193" max="193" width="7.109375" customWidth="1"/>
    <col min="194" max="194" width="7" customWidth="1"/>
    <col min="195" max="195" width="6.77734375" customWidth="1"/>
    <col min="196" max="196" width="7.21875" customWidth="1"/>
    <col min="197" max="197" width="7" customWidth="1"/>
    <col min="198" max="198" width="6.44140625" customWidth="1"/>
    <col min="199" max="199" width="7" customWidth="1"/>
    <col min="200" max="200" width="7.109375" customWidth="1"/>
    <col min="201" max="201" width="6.77734375" customWidth="1"/>
    <col min="202" max="202" width="7.44140625" customWidth="1"/>
    <col min="203" max="203" width="6.77734375" customWidth="1"/>
    <col min="204" max="204" width="6.109375" customWidth="1"/>
    <col min="205" max="205" width="7.109375" customWidth="1"/>
    <col min="206" max="206" width="7" customWidth="1"/>
    <col min="207" max="207" width="6.77734375" customWidth="1"/>
    <col min="208" max="208" width="7.21875" customWidth="1"/>
    <col min="209" max="209" width="7" customWidth="1"/>
    <col min="210" max="210" width="6.44140625" customWidth="1"/>
    <col min="211" max="211" width="7" customWidth="1"/>
    <col min="212" max="212" width="7.109375" customWidth="1"/>
    <col min="213" max="213" width="6.77734375" customWidth="1"/>
    <col min="214" max="214" width="7.44140625" customWidth="1"/>
    <col min="215" max="215" width="6.77734375" customWidth="1"/>
    <col min="216" max="216" width="6.109375" customWidth="1"/>
    <col min="217" max="217" width="7.109375" customWidth="1"/>
    <col min="218" max="218" width="7" customWidth="1"/>
    <col min="219" max="219" width="6.77734375" customWidth="1"/>
    <col min="220" max="220" width="7.21875" customWidth="1"/>
    <col min="221" max="221" width="7" customWidth="1"/>
    <col min="222" max="222" width="6.44140625" customWidth="1"/>
    <col min="223" max="223" width="7" customWidth="1"/>
    <col min="224" max="224" width="7.109375" customWidth="1"/>
    <col min="225" max="225" width="6.77734375" customWidth="1"/>
    <col min="226" max="226" width="7.44140625" customWidth="1"/>
    <col min="227" max="227" width="6.77734375" customWidth="1"/>
    <col min="228" max="228" width="6.109375" customWidth="1"/>
    <col min="229" max="229" width="7.109375" customWidth="1"/>
    <col min="230" max="230" width="7" customWidth="1"/>
    <col min="231" max="231" width="6.77734375" customWidth="1"/>
    <col min="232" max="232" width="7.21875" customWidth="1"/>
    <col min="233" max="233" width="7" customWidth="1"/>
    <col min="234" max="234" width="6.44140625" customWidth="1"/>
    <col min="235" max="235" width="7" customWidth="1"/>
    <col min="236" max="236" width="7.109375" customWidth="1"/>
    <col min="237" max="237" width="6.77734375" customWidth="1"/>
    <col min="238" max="238" width="7.44140625" customWidth="1"/>
    <col min="239" max="239" width="6.77734375" customWidth="1"/>
    <col min="240" max="240" width="6.109375" customWidth="1"/>
    <col min="241" max="241" width="7.109375" customWidth="1"/>
    <col min="242" max="242" width="7" customWidth="1"/>
    <col min="243" max="243" width="6.77734375" customWidth="1"/>
    <col min="244" max="244" width="7.21875" customWidth="1"/>
    <col min="245" max="245" width="7" customWidth="1"/>
    <col min="246" max="246" width="6.44140625" customWidth="1"/>
    <col min="247" max="247" width="7" customWidth="1"/>
    <col min="248" max="248" width="7.109375" customWidth="1"/>
    <col min="249" max="249" width="6.77734375" customWidth="1"/>
    <col min="250" max="250" width="7.44140625" customWidth="1"/>
    <col min="251" max="251" width="6.77734375" customWidth="1"/>
    <col min="252" max="252" width="6.109375" customWidth="1"/>
    <col min="253" max="253" width="7.109375" customWidth="1"/>
    <col min="254" max="254" width="7" customWidth="1"/>
    <col min="255" max="255" width="6.77734375" customWidth="1"/>
    <col min="256" max="256" width="7.21875" customWidth="1"/>
    <col min="257" max="257" width="7" customWidth="1"/>
    <col min="258" max="258" width="6.44140625" customWidth="1"/>
    <col min="259" max="259" width="7" customWidth="1"/>
    <col min="260" max="260" width="7.109375" customWidth="1"/>
    <col min="261" max="261" width="6.77734375" customWidth="1"/>
    <col min="262" max="262" width="7.44140625" customWidth="1"/>
    <col min="263" max="263" width="6.77734375" customWidth="1"/>
    <col min="264" max="264" width="6.109375" customWidth="1"/>
    <col min="265" max="265" width="7.109375" customWidth="1"/>
    <col min="266" max="266" width="7" customWidth="1"/>
    <col min="267" max="267" width="6.77734375" customWidth="1"/>
    <col min="268" max="268" width="7.21875" customWidth="1"/>
    <col min="269" max="269" width="7" customWidth="1"/>
    <col min="270" max="270" width="6.44140625" customWidth="1"/>
    <col min="271" max="271" width="7" customWidth="1"/>
    <col min="272" max="272" width="7.109375" customWidth="1"/>
    <col min="273" max="273" width="6.77734375" customWidth="1"/>
    <col min="274" max="274" width="7.44140625" customWidth="1"/>
    <col min="275" max="275" width="6.77734375" customWidth="1"/>
    <col min="276" max="276" width="6.109375" customWidth="1"/>
    <col min="277" max="277" width="7.109375" customWidth="1"/>
    <col min="278" max="278" width="7" customWidth="1"/>
    <col min="279" max="279" width="6.77734375" customWidth="1"/>
    <col min="280" max="280" width="7.21875" customWidth="1"/>
    <col min="281" max="281" width="7" customWidth="1"/>
    <col min="282" max="282" width="6.44140625" customWidth="1"/>
    <col min="283" max="283" width="7" customWidth="1"/>
    <col min="284" max="284" width="7.109375" customWidth="1"/>
    <col min="285" max="285" width="6.77734375" customWidth="1"/>
    <col min="286" max="286" width="7.44140625" customWidth="1"/>
    <col min="287" max="287" width="6.77734375" customWidth="1"/>
    <col min="288" max="288" width="6.109375" customWidth="1"/>
    <col min="289" max="289" width="7.109375" customWidth="1"/>
    <col min="290" max="290" width="7" customWidth="1"/>
    <col min="291" max="291" width="6.77734375" customWidth="1"/>
    <col min="292" max="292" width="7.21875" customWidth="1"/>
    <col min="293" max="293" width="7" customWidth="1"/>
    <col min="294" max="294" width="6.44140625" customWidth="1"/>
    <col min="295" max="295" width="7" customWidth="1"/>
    <col min="296" max="296" width="7.109375" customWidth="1"/>
    <col min="297" max="297" width="6.77734375" customWidth="1"/>
    <col min="298" max="298" width="7.44140625" customWidth="1"/>
    <col min="299" max="299" width="6.77734375" customWidth="1"/>
    <col min="300" max="300" width="6.109375" customWidth="1"/>
    <col min="301" max="301" width="7.109375" customWidth="1"/>
    <col min="302" max="302" width="7" customWidth="1"/>
    <col min="303" max="303" width="6.77734375" customWidth="1"/>
    <col min="304" max="304" width="7.21875" customWidth="1"/>
    <col min="305" max="305" width="7" customWidth="1"/>
  </cols>
  <sheetData>
    <row r="1" spans="1:305" ht="14.4" x14ac:dyDescent="0.3">
      <c r="A1" s="17" t="s">
        <v>138</v>
      </c>
      <c r="D1" s="171">
        <f>'Cash Flow_PI'!D229</f>
        <v>45839</v>
      </c>
      <c r="E1" s="171"/>
      <c r="F1" s="171">
        <f>'Cash Flow_PI'!E229</f>
        <v>45900</v>
      </c>
      <c r="G1" s="171">
        <f>'Cash Flow_PI'!F229</f>
        <v>45930</v>
      </c>
      <c r="H1" s="171">
        <f>'Cash Flow_PI'!G229</f>
        <v>45961</v>
      </c>
      <c r="I1" s="171">
        <f>'Cash Flow_PI'!H229</f>
        <v>45991</v>
      </c>
      <c r="J1" s="171">
        <f>'Cash Flow_PI'!I229</f>
        <v>46022</v>
      </c>
      <c r="K1" s="171">
        <f>'Cash Flow_PI'!J229</f>
        <v>46053</v>
      </c>
      <c r="L1" s="171">
        <f>'Cash Flow_PI'!K229</f>
        <v>46081</v>
      </c>
      <c r="M1" s="171">
        <f>'Cash Flow_PI'!L229</f>
        <v>46112</v>
      </c>
      <c r="N1" s="171">
        <f>'Cash Flow_PI'!M229</f>
        <v>46142</v>
      </c>
      <c r="O1" s="171">
        <f>'Cash Flow_PI'!N229</f>
        <v>46173</v>
      </c>
      <c r="P1" s="171">
        <f>'Cash Flow_PI'!O229</f>
        <v>46203</v>
      </c>
      <c r="Q1" s="171">
        <f>'Cash Flow_PI'!P229</f>
        <v>46234</v>
      </c>
      <c r="R1" s="171">
        <f>'Cash Flow_PI'!Q229</f>
        <v>46265</v>
      </c>
      <c r="S1" s="171">
        <f>'Cash Flow_PI'!R229</f>
        <v>46295</v>
      </c>
      <c r="T1" s="171">
        <f>'Cash Flow_PI'!S229</f>
        <v>46326</v>
      </c>
      <c r="U1" s="171">
        <f>'Cash Flow_PI'!T229</f>
        <v>46356</v>
      </c>
      <c r="V1" s="171">
        <f>'Cash Flow_PI'!U229</f>
        <v>46387</v>
      </c>
      <c r="W1" s="171">
        <f>'Cash Flow_PI'!V229</f>
        <v>46418</v>
      </c>
      <c r="X1" s="171">
        <f>'Cash Flow_PI'!W229</f>
        <v>46446</v>
      </c>
      <c r="Y1" s="171">
        <f>'Cash Flow_PI'!X229</f>
        <v>46477</v>
      </c>
      <c r="Z1" s="171">
        <f>'Cash Flow_PI'!Y229</f>
        <v>46507</v>
      </c>
      <c r="AA1" s="171">
        <f>'Cash Flow_PI'!Z229</f>
        <v>46538</v>
      </c>
      <c r="AB1" s="171">
        <f>'Cash Flow_PI'!AA229</f>
        <v>46568</v>
      </c>
      <c r="AC1" s="171">
        <f>'Cash Flow_PI'!AB229</f>
        <v>46599</v>
      </c>
      <c r="AD1" s="171">
        <f>'Cash Flow_PI'!AC229</f>
        <v>46630</v>
      </c>
      <c r="AE1" s="171">
        <f>'Cash Flow_PI'!AD229</f>
        <v>46660</v>
      </c>
      <c r="AF1" s="171">
        <f>'Cash Flow_PI'!AE229</f>
        <v>46691</v>
      </c>
      <c r="AG1" s="171">
        <f>'Cash Flow_PI'!AF229</f>
        <v>46721</v>
      </c>
      <c r="AH1" s="171">
        <f>'Cash Flow_PI'!AG229</f>
        <v>46752</v>
      </c>
      <c r="AI1" s="171">
        <f>'Cash Flow_PI'!AH229</f>
        <v>46783</v>
      </c>
      <c r="AJ1" s="171">
        <f>'Cash Flow_PI'!AI229</f>
        <v>46812</v>
      </c>
      <c r="AK1" s="171">
        <f>'Cash Flow_PI'!AJ229</f>
        <v>46843</v>
      </c>
      <c r="AL1" s="171">
        <f>'Cash Flow_PI'!AK229</f>
        <v>46873</v>
      </c>
      <c r="AM1" s="171">
        <f>'Cash Flow_PI'!AL229</f>
        <v>46904</v>
      </c>
      <c r="AN1" s="171">
        <f>'Cash Flow_PI'!AM229</f>
        <v>46934</v>
      </c>
      <c r="AO1" s="171">
        <f>'Cash Flow_PI'!AN229</f>
        <v>46965</v>
      </c>
      <c r="AP1" s="171">
        <f>'Cash Flow_PI'!AO229</f>
        <v>46996</v>
      </c>
      <c r="AQ1" s="171">
        <f>'Cash Flow_PI'!AP229</f>
        <v>47026</v>
      </c>
      <c r="AR1" s="171">
        <f>'Cash Flow_PI'!AQ229</f>
        <v>47057</v>
      </c>
      <c r="AS1" s="171">
        <f>'Cash Flow_PI'!AR229</f>
        <v>47087</v>
      </c>
      <c r="AT1" s="171">
        <f>'Cash Flow_PI'!AS229</f>
        <v>47118</v>
      </c>
      <c r="AU1" s="171">
        <f>'Cash Flow_PI'!AT229</f>
        <v>47149</v>
      </c>
      <c r="AV1" s="171">
        <f>'Cash Flow_PI'!AU229</f>
        <v>47177</v>
      </c>
      <c r="AW1" s="171">
        <f>'Cash Flow_PI'!AV229</f>
        <v>47208</v>
      </c>
      <c r="AX1" s="171">
        <f>'Cash Flow_PI'!AW229</f>
        <v>47238</v>
      </c>
      <c r="AY1" s="171">
        <f>'Cash Flow_PI'!AX229</f>
        <v>47269</v>
      </c>
      <c r="AZ1" s="171">
        <f>'Cash Flow_PI'!AY229</f>
        <v>47299</v>
      </c>
      <c r="BA1" s="171">
        <f>'Cash Flow_PI'!AZ229</f>
        <v>47330</v>
      </c>
      <c r="BB1" s="171">
        <f>'Cash Flow_PI'!BA229</f>
        <v>47361</v>
      </c>
      <c r="BC1" s="171">
        <f>'Cash Flow_PI'!BB229</f>
        <v>47391</v>
      </c>
      <c r="BD1" s="171">
        <f>'Cash Flow_PI'!BC229</f>
        <v>47422</v>
      </c>
      <c r="BE1" s="171">
        <f>'Cash Flow_PI'!BD229</f>
        <v>47452</v>
      </c>
      <c r="BF1" s="171">
        <f>'Cash Flow_PI'!BE229</f>
        <v>47483</v>
      </c>
      <c r="BG1" s="171">
        <f>'Cash Flow_PI'!BF229</f>
        <v>47514</v>
      </c>
      <c r="BH1" s="171">
        <f>'Cash Flow_PI'!BG229</f>
        <v>47542</v>
      </c>
      <c r="BI1" s="171">
        <f>'Cash Flow_PI'!BH229</f>
        <v>47573</v>
      </c>
      <c r="BJ1" s="171">
        <f>'Cash Flow_PI'!BI229</f>
        <v>47603</v>
      </c>
      <c r="BK1" s="171">
        <f>'Cash Flow_PI'!BJ229</f>
        <v>47634</v>
      </c>
      <c r="BL1" s="171">
        <f>'Cash Flow_PI'!BK229</f>
        <v>47664</v>
      </c>
      <c r="BM1" s="171">
        <f>'Cash Flow_PI'!BL229</f>
        <v>47695</v>
      </c>
      <c r="BN1" s="171">
        <f>'Cash Flow_PI'!BM229</f>
        <v>47726</v>
      </c>
      <c r="BO1" s="171">
        <f>'Cash Flow_PI'!BN229</f>
        <v>47756</v>
      </c>
      <c r="BP1" s="171">
        <f>'Cash Flow_PI'!BO229</f>
        <v>47787</v>
      </c>
      <c r="BQ1" s="171">
        <f>'Cash Flow_PI'!BP229</f>
        <v>47817</v>
      </c>
      <c r="BR1" s="171">
        <f>'Cash Flow_PI'!BQ229</f>
        <v>47848</v>
      </c>
      <c r="BS1" s="171">
        <f>'Cash Flow_PI'!BR229</f>
        <v>47879</v>
      </c>
      <c r="BT1" s="171">
        <f>'Cash Flow_PI'!BS229</f>
        <v>47907</v>
      </c>
      <c r="BU1" s="171">
        <f>'Cash Flow_PI'!BT229</f>
        <v>47938</v>
      </c>
      <c r="BV1" s="171">
        <f>'Cash Flow_PI'!BU229</f>
        <v>47968</v>
      </c>
      <c r="BW1" s="171">
        <f>'Cash Flow_PI'!BV229</f>
        <v>47999</v>
      </c>
      <c r="BX1" s="171">
        <f>'Cash Flow_PI'!BW229</f>
        <v>48029</v>
      </c>
      <c r="BY1" s="171">
        <f>'Cash Flow_PI'!BX229</f>
        <v>48060</v>
      </c>
      <c r="BZ1" s="171">
        <f>'Cash Flow_PI'!BY229</f>
        <v>48091</v>
      </c>
      <c r="CA1" s="171">
        <f>'Cash Flow_PI'!BZ229</f>
        <v>48121</v>
      </c>
      <c r="CB1" s="171">
        <f>'Cash Flow_PI'!CA229</f>
        <v>48152</v>
      </c>
      <c r="CC1" s="171">
        <f>'Cash Flow_PI'!CB229</f>
        <v>48182</v>
      </c>
      <c r="CD1" s="171">
        <f>'Cash Flow_PI'!CC229</f>
        <v>48213</v>
      </c>
      <c r="CE1" s="171">
        <f>'Cash Flow_PI'!CD229</f>
        <v>48244</v>
      </c>
      <c r="CF1" s="171">
        <f>'Cash Flow_PI'!CE229</f>
        <v>48273</v>
      </c>
      <c r="CG1" s="171">
        <f>'Cash Flow_PI'!CF229</f>
        <v>48304</v>
      </c>
      <c r="CH1" s="171">
        <f>'Cash Flow_PI'!CG229</f>
        <v>48334</v>
      </c>
      <c r="CI1" s="171">
        <f>'Cash Flow_PI'!CH229</f>
        <v>48365</v>
      </c>
      <c r="CJ1" s="171">
        <f>'Cash Flow_PI'!CI229</f>
        <v>48395</v>
      </c>
      <c r="CK1" s="171">
        <f>'Cash Flow_PI'!CJ229</f>
        <v>48426</v>
      </c>
      <c r="CL1" s="171">
        <f>'Cash Flow_PI'!CK229</f>
        <v>48457</v>
      </c>
      <c r="CM1" s="171">
        <f>'Cash Flow_PI'!CL229</f>
        <v>48487</v>
      </c>
      <c r="CN1" s="171">
        <f>'Cash Flow_PI'!CM229</f>
        <v>48518</v>
      </c>
      <c r="CO1" s="171">
        <f>'Cash Flow_PI'!CN229</f>
        <v>48548</v>
      </c>
      <c r="CP1" s="171">
        <f>'Cash Flow_PI'!CO229</f>
        <v>48579</v>
      </c>
      <c r="CQ1" s="171">
        <f>'Cash Flow_PI'!CP229</f>
        <v>48610</v>
      </c>
      <c r="CR1" s="171">
        <f>'Cash Flow_PI'!CQ229</f>
        <v>48638</v>
      </c>
      <c r="CS1" s="171">
        <f>'Cash Flow_PI'!CR229</f>
        <v>48669</v>
      </c>
      <c r="CT1" s="171">
        <f>'Cash Flow_PI'!CS229</f>
        <v>48699</v>
      </c>
      <c r="CU1" s="171">
        <f>'Cash Flow_PI'!CT229</f>
        <v>48730</v>
      </c>
      <c r="CV1" s="171">
        <f>'Cash Flow_PI'!CU229</f>
        <v>48760</v>
      </c>
      <c r="CW1" s="171">
        <f>'Cash Flow_PI'!CV229</f>
        <v>48791</v>
      </c>
      <c r="CX1" s="171">
        <f>'Cash Flow_PI'!CW229</f>
        <v>48822</v>
      </c>
      <c r="CY1" s="171">
        <f>'Cash Flow_PI'!CX229</f>
        <v>48852</v>
      </c>
      <c r="CZ1" s="171">
        <f>'Cash Flow_PI'!CY229</f>
        <v>48883</v>
      </c>
      <c r="DA1" s="171">
        <f>'Cash Flow_PI'!CZ229</f>
        <v>48913</v>
      </c>
      <c r="DB1" s="171">
        <f>'Cash Flow_PI'!DA229</f>
        <v>48944</v>
      </c>
      <c r="DC1" s="171">
        <f>'Cash Flow_PI'!DB229</f>
        <v>48975</v>
      </c>
      <c r="DD1" s="171">
        <f>'Cash Flow_PI'!DC229</f>
        <v>49003</v>
      </c>
      <c r="DE1" s="171">
        <f>'Cash Flow_PI'!DD229</f>
        <v>49034</v>
      </c>
      <c r="DF1" s="171">
        <f>'Cash Flow_PI'!DE229</f>
        <v>49064</v>
      </c>
      <c r="DG1" s="171">
        <f>'Cash Flow_PI'!DF229</f>
        <v>49095</v>
      </c>
      <c r="DH1" s="171">
        <f>'Cash Flow_PI'!DG229</f>
        <v>49125</v>
      </c>
      <c r="DI1" s="171">
        <f>'Cash Flow_PI'!DH229</f>
        <v>49156</v>
      </c>
      <c r="DJ1" s="171">
        <f>'Cash Flow_PI'!DI229</f>
        <v>49187</v>
      </c>
      <c r="DK1" s="171">
        <f>'Cash Flow_PI'!DJ229</f>
        <v>49217</v>
      </c>
      <c r="DL1" s="171">
        <f>'Cash Flow_PI'!DK229</f>
        <v>49248</v>
      </c>
      <c r="DM1" s="171">
        <f>'Cash Flow_PI'!DL229</f>
        <v>49278</v>
      </c>
      <c r="DN1" s="171">
        <f>'Cash Flow_PI'!DM229</f>
        <v>49309</v>
      </c>
      <c r="DO1" s="171">
        <f>'Cash Flow_PI'!DN229</f>
        <v>49340</v>
      </c>
      <c r="DP1" s="171">
        <f>'Cash Flow_PI'!DO229</f>
        <v>49368</v>
      </c>
      <c r="DQ1" s="171">
        <f>'Cash Flow_PI'!DP229</f>
        <v>49399</v>
      </c>
      <c r="DR1" s="171">
        <f>'Cash Flow_PI'!DQ229</f>
        <v>49429</v>
      </c>
      <c r="DS1" s="171">
        <f>'Cash Flow_PI'!DR229</f>
        <v>49460</v>
      </c>
      <c r="DT1" s="171">
        <f>'Cash Flow_PI'!DS229</f>
        <v>49490</v>
      </c>
      <c r="DU1" s="172">
        <f>'Cash Flow_PI'!DT229</f>
        <v>49521</v>
      </c>
      <c r="DV1" s="171">
        <f>'Cash Flow_PI'!DU229</f>
        <v>49552</v>
      </c>
      <c r="DW1" s="171">
        <f>'Cash Flow_PI'!DV229</f>
        <v>49582</v>
      </c>
      <c r="DX1" s="171">
        <f>'Cash Flow_PI'!DW229</f>
        <v>49613</v>
      </c>
      <c r="DY1" s="171">
        <f>'Cash Flow_PI'!DX229</f>
        <v>49643</v>
      </c>
      <c r="DZ1" s="171">
        <f>'Cash Flow_PI'!DY229</f>
        <v>49674</v>
      </c>
      <c r="EA1" s="171">
        <f>'Cash Flow_PI'!DZ229</f>
        <v>49705</v>
      </c>
      <c r="EB1" s="171">
        <f>'Cash Flow_PI'!EA229</f>
        <v>49734</v>
      </c>
      <c r="EC1" s="171">
        <f>'Cash Flow_PI'!EB229</f>
        <v>49765</v>
      </c>
      <c r="ED1" s="171">
        <f>'Cash Flow_PI'!EC229</f>
        <v>49795</v>
      </c>
      <c r="EE1" s="171">
        <f>'Cash Flow_PI'!ED229</f>
        <v>49826</v>
      </c>
      <c r="EF1" s="171">
        <f>'Cash Flow_PI'!EE229</f>
        <v>49856</v>
      </c>
      <c r="EG1" s="171">
        <f>'Cash Flow_PI'!EF229</f>
        <v>49887</v>
      </c>
      <c r="EH1" s="171">
        <f>'Cash Flow_PI'!EG229</f>
        <v>49918</v>
      </c>
      <c r="EI1" s="171">
        <f>'Cash Flow_PI'!EH229</f>
        <v>49948</v>
      </c>
      <c r="EJ1" s="171">
        <f>'Cash Flow_PI'!EI229</f>
        <v>49979</v>
      </c>
      <c r="EK1" s="171">
        <f>'Cash Flow_PI'!EJ229</f>
        <v>50009</v>
      </c>
      <c r="EL1" s="171">
        <f>'Cash Flow_PI'!EK229</f>
        <v>50040</v>
      </c>
      <c r="EM1" s="171">
        <f>'Cash Flow_PI'!EL229</f>
        <v>50071</v>
      </c>
      <c r="EN1" s="171">
        <f>'Cash Flow_PI'!EM229</f>
        <v>50099</v>
      </c>
      <c r="EO1" s="171">
        <f>'Cash Flow_PI'!EN229</f>
        <v>50130</v>
      </c>
      <c r="EP1" s="171">
        <f>'Cash Flow_PI'!EO229</f>
        <v>50160</v>
      </c>
      <c r="EQ1" s="171">
        <f>'Cash Flow_PI'!EP229</f>
        <v>50191</v>
      </c>
      <c r="ER1" s="171">
        <f>'Cash Flow_PI'!EQ229</f>
        <v>50221</v>
      </c>
      <c r="ES1" s="171">
        <f>'Cash Flow_PI'!ER229</f>
        <v>50252</v>
      </c>
      <c r="ET1" s="171">
        <f>'Cash Flow_PI'!ES229</f>
        <v>50283</v>
      </c>
      <c r="EU1" s="171">
        <f>'Cash Flow_PI'!ET229</f>
        <v>50313</v>
      </c>
      <c r="EV1" s="171">
        <f>'Cash Flow_PI'!EU229</f>
        <v>50344</v>
      </c>
      <c r="EW1" s="171">
        <f>'Cash Flow_PI'!EV229</f>
        <v>50374</v>
      </c>
      <c r="EX1" s="171">
        <f>'Cash Flow_PI'!EW229</f>
        <v>50405</v>
      </c>
      <c r="EY1" s="171">
        <f>'Cash Flow_PI'!EX229</f>
        <v>50436</v>
      </c>
      <c r="EZ1" s="171">
        <f>'Cash Flow_PI'!EY229</f>
        <v>50464</v>
      </c>
      <c r="FA1" s="171">
        <f>'Cash Flow_PI'!EZ229</f>
        <v>50495</v>
      </c>
      <c r="FB1" s="171">
        <f>'Cash Flow_PI'!FA229</f>
        <v>50525</v>
      </c>
      <c r="FC1" s="171">
        <f>'Cash Flow_PI'!FB229</f>
        <v>50556</v>
      </c>
      <c r="FD1" s="171">
        <f>'Cash Flow_PI'!FC229</f>
        <v>50586</v>
      </c>
      <c r="FE1" s="171">
        <f>'Cash Flow_PI'!FD229</f>
        <v>50617</v>
      </c>
      <c r="FF1" s="171">
        <f>'Cash Flow_PI'!FE229</f>
        <v>50648</v>
      </c>
      <c r="FG1" s="171">
        <f>'Cash Flow_PI'!FF229</f>
        <v>50678</v>
      </c>
      <c r="FH1" s="171">
        <f>'Cash Flow_PI'!FG229</f>
        <v>50709</v>
      </c>
      <c r="FI1" s="171">
        <f>'Cash Flow_PI'!FH229</f>
        <v>50739</v>
      </c>
      <c r="FJ1" s="171">
        <f>'Cash Flow_PI'!FI229</f>
        <v>50770</v>
      </c>
      <c r="FK1" s="171">
        <f>'Cash Flow_PI'!FJ229</f>
        <v>50801</v>
      </c>
      <c r="FL1" s="171">
        <f>'Cash Flow_PI'!FK229</f>
        <v>50829</v>
      </c>
      <c r="FM1" s="171">
        <f>'Cash Flow_PI'!FL229</f>
        <v>50860</v>
      </c>
      <c r="FN1" s="171">
        <f>'Cash Flow_PI'!FM229</f>
        <v>50890</v>
      </c>
      <c r="FO1" s="171">
        <f>'Cash Flow_PI'!FN229</f>
        <v>50921</v>
      </c>
      <c r="FP1" s="171">
        <f>'Cash Flow_PI'!FO229</f>
        <v>50951</v>
      </c>
      <c r="FQ1" s="171">
        <f>'Cash Flow_PI'!FP229</f>
        <v>50982</v>
      </c>
      <c r="FR1" s="171">
        <f>'Cash Flow_PI'!FQ229</f>
        <v>51013</v>
      </c>
      <c r="FS1" s="171">
        <f>'Cash Flow_PI'!FR229</f>
        <v>51043</v>
      </c>
      <c r="FT1" s="171">
        <f>'Cash Flow_PI'!FS229</f>
        <v>51074</v>
      </c>
      <c r="FU1" s="171">
        <f>'Cash Flow_PI'!FT229</f>
        <v>51104</v>
      </c>
      <c r="FV1" s="171">
        <f>'Cash Flow_PI'!FU229</f>
        <v>51135</v>
      </c>
      <c r="FW1" s="171">
        <f>'Cash Flow_PI'!FV229</f>
        <v>51166</v>
      </c>
      <c r="FX1" s="171">
        <f>'Cash Flow_PI'!FW229</f>
        <v>51195</v>
      </c>
      <c r="FY1" s="171">
        <f>'Cash Flow_PI'!FX229</f>
        <v>51226</v>
      </c>
      <c r="FZ1" s="171">
        <f>'Cash Flow_PI'!FY229</f>
        <v>51256</v>
      </c>
      <c r="GA1" s="171">
        <f>'Cash Flow_PI'!FZ229</f>
        <v>51287</v>
      </c>
      <c r="GB1" s="171">
        <f>'Cash Flow_PI'!GA229</f>
        <v>51317</v>
      </c>
      <c r="GC1" s="172">
        <f>'Cash Flow_PI'!GB229</f>
        <v>51348</v>
      </c>
      <c r="GD1" s="171">
        <f>'Cash Flow_PI'!GC229</f>
        <v>51379</v>
      </c>
      <c r="GE1" s="171">
        <f>'Cash Flow_PI'!GD229</f>
        <v>51409</v>
      </c>
      <c r="GF1" s="171">
        <f>'Cash Flow_PI'!GE229</f>
        <v>51440</v>
      </c>
      <c r="GG1" s="171">
        <f>'Cash Flow_PI'!GF229</f>
        <v>51470</v>
      </c>
      <c r="GH1" s="171">
        <f>'Cash Flow_PI'!GG229</f>
        <v>51501</v>
      </c>
      <c r="GI1" s="171">
        <f>'Cash Flow_PI'!GH229</f>
        <v>51532</v>
      </c>
      <c r="GJ1" s="171">
        <f>'Cash Flow_PI'!GI229</f>
        <v>51560</v>
      </c>
      <c r="GK1" s="171">
        <f>'Cash Flow_PI'!GJ229</f>
        <v>51591</v>
      </c>
      <c r="GL1" s="171">
        <f>'Cash Flow_PI'!GK229</f>
        <v>51621</v>
      </c>
      <c r="GM1" s="171">
        <f>'Cash Flow_PI'!GL229</f>
        <v>51652</v>
      </c>
      <c r="GN1" s="171">
        <f>'Cash Flow_PI'!GM229</f>
        <v>51682</v>
      </c>
      <c r="GO1" s="171">
        <f>'Cash Flow_PI'!GN229</f>
        <v>51713</v>
      </c>
      <c r="GP1" s="171">
        <f>'Cash Flow_PI'!GO229</f>
        <v>51744</v>
      </c>
      <c r="GQ1" s="171">
        <f>'Cash Flow_PI'!GP229</f>
        <v>51774</v>
      </c>
      <c r="GR1" s="171">
        <f>'Cash Flow_PI'!GQ229</f>
        <v>51805</v>
      </c>
      <c r="GS1" s="171">
        <f>'Cash Flow_PI'!GR229</f>
        <v>51835</v>
      </c>
      <c r="GT1" s="171">
        <f>'Cash Flow_PI'!GS229</f>
        <v>51866</v>
      </c>
      <c r="GU1" s="171">
        <f>'Cash Flow_PI'!GT229</f>
        <v>51897</v>
      </c>
      <c r="GV1" s="171">
        <f>'Cash Flow_PI'!GU229</f>
        <v>51925</v>
      </c>
      <c r="GW1" s="171">
        <f>'Cash Flow_PI'!GV229</f>
        <v>51956</v>
      </c>
      <c r="GX1" s="171">
        <f>'Cash Flow_PI'!GW229</f>
        <v>51986</v>
      </c>
      <c r="GY1" s="171">
        <f>'Cash Flow_PI'!GX229</f>
        <v>52017</v>
      </c>
      <c r="GZ1" s="171">
        <f>'Cash Flow_PI'!GY229</f>
        <v>52047</v>
      </c>
      <c r="HA1" s="171">
        <f>'Cash Flow_PI'!GZ229</f>
        <v>52078</v>
      </c>
      <c r="HB1" s="171">
        <f>'Cash Flow_PI'!HA229</f>
        <v>52109</v>
      </c>
      <c r="HC1" s="171">
        <f>'Cash Flow_PI'!HB229</f>
        <v>52139</v>
      </c>
      <c r="HD1" s="171">
        <f>'Cash Flow_PI'!HC229</f>
        <v>52170</v>
      </c>
      <c r="HE1" s="171">
        <f>'Cash Flow_PI'!HD229</f>
        <v>52200</v>
      </c>
      <c r="HF1" s="171">
        <f>'Cash Flow_PI'!HE229</f>
        <v>52231</v>
      </c>
      <c r="HG1" s="171">
        <f>'Cash Flow_PI'!HF229</f>
        <v>52262</v>
      </c>
      <c r="HH1" s="171">
        <f>'Cash Flow_PI'!HG229</f>
        <v>52290</v>
      </c>
      <c r="HI1" s="171">
        <f>'Cash Flow_PI'!HH229</f>
        <v>52321</v>
      </c>
      <c r="HJ1" s="171">
        <f>'Cash Flow_PI'!HI229</f>
        <v>52351</v>
      </c>
      <c r="HK1" s="171">
        <f>'Cash Flow_PI'!HJ229</f>
        <v>52382</v>
      </c>
      <c r="HL1" s="171">
        <f>'Cash Flow_PI'!HK229</f>
        <v>52412</v>
      </c>
      <c r="HM1" s="171">
        <f>'Cash Flow_PI'!HL229</f>
        <v>52443</v>
      </c>
      <c r="HN1" s="171">
        <f>'Cash Flow_PI'!HM229</f>
        <v>52474</v>
      </c>
      <c r="HO1" s="171">
        <f>'Cash Flow_PI'!HN229</f>
        <v>52504</v>
      </c>
      <c r="HP1" s="171">
        <f>'Cash Flow_PI'!HO229</f>
        <v>52535</v>
      </c>
      <c r="HQ1" s="171">
        <f>'Cash Flow_PI'!HP229</f>
        <v>52565</v>
      </c>
      <c r="HR1" s="171">
        <f>'Cash Flow_PI'!HQ229</f>
        <v>52596</v>
      </c>
      <c r="HS1" s="171">
        <f>'Cash Flow_PI'!HR229</f>
        <v>52627</v>
      </c>
      <c r="HT1" s="171">
        <f>'Cash Flow_PI'!HS229</f>
        <v>52656</v>
      </c>
      <c r="HU1" s="171">
        <f>'Cash Flow_PI'!HT229</f>
        <v>52687</v>
      </c>
      <c r="HV1" s="171">
        <f>'Cash Flow_PI'!HU229</f>
        <v>52717</v>
      </c>
      <c r="HW1" s="171">
        <f>'Cash Flow_PI'!HV229</f>
        <v>52748</v>
      </c>
      <c r="HX1" s="171">
        <f>'Cash Flow_PI'!HW229</f>
        <v>52778</v>
      </c>
      <c r="HY1" s="171">
        <f>'Cash Flow_PI'!HX229</f>
        <v>52809</v>
      </c>
      <c r="HZ1" s="171">
        <f>'Cash Flow_PI'!HY229</f>
        <v>52840</v>
      </c>
      <c r="IA1" s="171">
        <f>'Cash Flow_PI'!HZ229</f>
        <v>52870</v>
      </c>
      <c r="IB1" s="171">
        <f>'Cash Flow_PI'!IA229</f>
        <v>52901</v>
      </c>
      <c r="IC1" s="171">
        <f>'Cash Flow_PI'!IB229</f>
        <v>52931</v>
      </c>
      <c r="ID1" s="171">
        <f>'Cash Flow_PI'!IC229</f>
        <v>52962</v>
      </c>
      <c r="IE1" s="171">
        <f>'Cash Flow_PI'!ID229</f>
        <v>52993</v>
      </c>
      <c r="IF1" s="171">
        <f>'Cash Flow_PI'!IE229</f>
        <v>53021</v>
      </c>
      <c r="IG1" s="171">
        <f>'Cash Flow_PI'!IF229</f>
        <v>53052</v>
      </c>
      <c r="IH1" s="171">
        <f>'Cash Flow_PI'!IG229</f>
        <v>53082</v>
      </c>
      <c r="II1" s="171">
        <f>'Cash Flow_PI'!IH229</f>
        <v>53113</v>
      </c>
      <c r="IJ1" s="171">
        <f>'Cash Flow_PI'!II229</f>
        <v>53143</v>
      </c>
      <c r="IK1" s="172">
        <f>'Cash Flow_PI'!IJ229</f>
        <v>53174</v>
      </c>
      <c r="IL1" s="171">
        <f>'Cash Flow_PI'!IK229</f>
        <v>53205</v>
      </c>
      <c r="IM1" s="171">
        <f>'Cash Flow_PI'!IL229</f>
        <v>53235</v>
      </c>
      <c r="IN1" s="171">
        <f>'Cash Flow_PI'!IM229</f>
        <v>53266</v>
      </c>
      <c r="IO1" s="171">
        <f>'Cash Flow_PI'!IN229</f>
        <v>53296</v>
      </c>
      <c r="IP1" s="171">
        <f>'Cash Flow_PI'!IO229</f>
        <v>53327</v>
      </c>
      <c r="IQ1" s="171">
        <f>'Cash Flow_PI'!IP229</f>
        <v>53358</v>
      </c>
      <c r="IR1" s="171">
        <f>'Cash Flow_PI'!IQ229</f>
        <v>53386</v>
      </c>
      <c r="IS1" s="171">
        <f>'Cash Flow_PI'!IR229</f>
        <v>53417</v>
      </c>
      <c r="IT1" s="171">
        <f>'Cash Flow_PI'!IS229</f>
        <v>53447</v>
      </c>
      <c r="IU1" s="171">
        <f>'Cash Flow_PI'!IT229</f>
        <v>53478</v>
      </c>
      <c r="IV1" s="171">
        <f>'Cash Flow_PI'!IU229</f>
        <v>53508</v>
      </c>
      <c r="IW1" s="171">
        <f>'Cash Flow_PI'!IV229</f>
        <v>53539</v>
      </c>
      <c r="IX1" s="171">
        <f>'Cash Flow_PI'!IW229</f>
        <v>53570</v>
      </c>
      <c r="IY1" s="171">
        <f>'Cash Flow_PI'!IX229</f>
        <v>53600</v>
      </c>
      <c r="IZ1" s="171">
        <f>'Cash Flow_PI'!IY229</f>
        <v>53631</v>
      </c>
      <c r="JA1" s="171">
        <f>'Cash Flow_PI'!IZ229</f>
        <v>53661</v>
      </c>
      <c r="JB1" s="171">
        <f>'Cash Flow_PI'!JA229</f>
        <v>53692</v>
      </c>
      <c r="JC1" s="171">
        <f>'Cash Flow_PI'!JB229</f>
        <v>53723</v>
      </c>
      <c r="JD1" s="171">
        <f>'Cash Flow_PI'!JC229</f>
        <v>53751</v>
      </c>
      <c r="JE1" s="171">
        <f>'Cash Flow_PI'!JD229</f>
        <v>53782</v>
      </c>
      <c r="JF1" s="171">
        <f>'Cash Flow_PI'!JE229</f>
        <v>53812</v>
      </c>
      <c r="JG1" s="171">
        <f>'Cash Flow_PI'!JF229</f>
        <v>53843</v>
      </c>
      <c r="JH1" s="171">
        <f>'Cash Flow_PI'!JG229</f>
        <v>53873</v>
      </c>
      <c r="JI1" s="171">
        <f>'Cash Flow_PI'!JH229</f>
        <v>53904</v>
      </c>
      <c r="JJ1" s="171">
        <f>'Cash Flow_PI'!JI229</f>
        <v>53935</v>
      </c>
      <c r="JK1" s="171">
        <f>'Cash Flow_PI'!JJ229</f>
        <v>53965</v>
      </c>
      <c r="JL1" s="171">
        <f>'Cash Flow_PI'!JK229</f>
        <v>53996</v>
      </c>
      <c r="JM1" s="171">
        <f>'Cash Flow_PI'!JL229</f>
        <v>54026</v>
      </c>
      <c r="JN1" s="171">
        <f>'Cash Flow_PI'!JM229</f>
        <v>54057</v>
      </c>
      <c r="JO1" s="171">
        <f>'Cash Flow_PI'!JN229</f>
        <v>54088</v>
      </c>
      <c r="JP1" s="171">
        <f>'Cash Flow_PI'!JO229</f>
        <v>54117</v>
      </c>
      <c r="JQ1" s="171">
        <f>'Cash Flow_PI'!JP229</f>
        <v>54148</v>
      </c>
      <c r="JR1" s="171">
        <f>'Cash Flow_PI'!JQ229</f>
        <v>54178</v>
      </c>
      <c r="JS1" s="171">
        <f>'Cash Flow_PI'!JR229</f>
        <v>54209</v>
      </c>
      <c r="JT1" s="171">
        <f>'Cash Flow_PI'!JS229</f>
        <v>54239</v>
      </c>
      <c r="JU1" s="171">
        <f>'Cash Flow_PI'!JT229</f>
        <v>54270</v>
      </c>
      <c r="JV1" s="171">
        <f>'Cash Flow_PI'!JU229</f>
        <v>54301</v>
      </c>
      <c r="JW1" s="171">
        <f>'Cash Flow_PI'!JV229</f>
        <v>54331</v>
      </c>
      <c r="JX1" s="171">
        <f>'Cash Flow_PI'!JW229</f>
        <v>54362</v>
      </c>
      <c r="JY1" s="171">
        <f>'Cash Flow_PI'!JX229</f>
        <v>54392</v>
      </c>
      <c r="JZ1" s="171">
        <f>'Cash Flow_PI'!JY229</f>
        <v>54423</v>
      </c>
      <c r="KA1" s="171">
        <f>'Cash Flow_PI'!JZ229</f>
        <v>54454</v>
      </c>
      <c r="KB1" s="171">
        <f>'Cash Flow_PI'!KA229</f>
        <v>54482</v>
      </c>
      <c r="KC1" s="171">
        <f>'Cash Flow_PI'!KB229</f>
        <v>54513</v>
      </c>
      <c r="KD1" s="171">
        <f>'Cash Flow_PI'!KC229</f>
        <v>54543</v>
      </c>
      <c r="KE1" s="171">
        <f>'Cash Flow_PI'!KD229</f>
        <v>54574</v>
      </c>
      <c r="KF1" s="171">
        <f>'Cash Flow_PI'!KE229</f>
        <v>54604</v>
      </c>
      <c r="KG1" s="171">
        <f>'Cash Flow_PI'!KF229</f>
        <v>54635</v>
      </c>
      <c r="KH1" s="171">
        <f>'Cash Flow_PI'!KG229</f>
        <v>54666</v>
      </c>
      <c r="KI1" s="171">
        <f>'Cash Flow_PI'!KH229</f>
        <v>54696</v>
      </c>
      <c r="KJ1" s="171">
        <f>'Cash Flow_PI'!KI229</f>
        <v>54727</v>
      </c>
      <c r="KK1" s="171">
        <f>'Cash Flow_PI'!KJ229</f>
        <v>54757</v>
      </c>
      <c r="KL1" s="171">
        <f>'Cash Flow_PI'!KK229</f>
        <v>54788</v>
      </c>
      <c r="KM1" s="171">
        <f>'Cash Flow_PI'!KL229</f>
        <v>54819</v>
      </c>
      <c r="KN1" s="171">
        <f>'Cash Flow_PI'!KM229</f>
        <v>54847</v>
      </c>
      <c r="KO1" s="171">
        <f>'Cash Flow_PI'!KN229</f>
        <v>54878</v>
      </c>
      <c r="KP1" s="171">
        <f>'Cash Flow_PI'!KO229</f>
        <v>54908</v>
      </c>
      <c r="KQ1" s="171">
        <f>'Cash Flow_PI'!KP229</f>
        <v>54939</v>
      </c>
      <c r="KR1" s="171">
        <f>'Cash Flow_PI'!KQ229</f>
        <v>54969</v>
      </c>
      <c r="KS1" s="172">
        <f>'Cash Flow_PI'!KR229</f>
        <v>55000</v>
      </c>
    </row>
    <row r="2" spans="1:305" ht="14.4" x14ac:dyDescent="0.3">
      <c r="A2" s="17" t="str">
        <f>'Cash Flow_PI'!A169</f>
        <v>Month Count</v>
      </c>
      <c r="D2" s="17">
        <f>'Cash Flow_PI'!D169</f>
        <v>0</v>
      </c>
      <c r="E2" s="17"/>
      <c r="F2" s="173">
        <f>'Cash Flow_PI'!E169</f>
        <v>1</v>
      </c>
      <c r="G2" s="173">
        <f>'Cash Flow_PI'!F169</f>
        <v>2</v>
      </c>
      <c r="H2" s="173">
        <f>'Cash Flow_PI'!G169</f>
        <v>3</v>
      </c>
      <c r="I2" s="173">
        <f>'Cash Flow_PI'!H169</f>
        <v>4</v>
      </c>
      <c r="J2" s="173">
        <f>'Cash Flow_PI'!I169</f>
        <v>5</v>
      </c>
      <c r="K2" s="173">
        <f>'Cash Flow_PI'!J169</f>
        <v>6</v>
      </c>
      <c r="L2" s="173">
        <f>'Cash Flow_PI'!K169</f>
        <v>7</v>
      </c>
      <c r="M2" s="173">
        <f>'Cash Flow_PI'!L169</f>
        <v>8</v>
      </c>
      <c r="N2" s="173">
        <f>'Cash Flow_PI'!M169</f>
        <v>9</v>
      </c>
      <c r="O2" s="173">
        <f>'Cash Flow_PI'!N169</f>
        <v>10</v>
      </c>
      <c r="P2" s="173">
        <f>'Cash Flow_PI'!O169</f>
        <v>11</v>
      </c>
      <c r="Q2" s="173">
        <f>'Cash Flow_PI'!P169</f>
        <v>12</v>
      </c>
      <c r="R2" s="173">
        <f>'Cash Flow_PI'!Q169</f>
        <v>13</v>
      </c>
      <c r="S2" s="173">
        <f>'Cash Flow_PI'!R169</f>
        <v>14</v>
      </c>
      <c r="T2" s="173">
        <f>'Cash Flow_PI'!S169</f>
        <v>15</v>
      </c>
      <c r="U2" s="173">
        <f>'Cash Flow_PI'!T169</f>
        <v>16</v>
      </c>
      <c r="V2" s="173">
        <f>'Cash Flow_PI'!U169</f>
        <v>17</v>
      </c>
      <c r="W2" s="173">
        <f>'Cash Flow_PI'!V169</f>
        <v>18</v>
      </c>
      <c r="X2" s="173">
        <f>'Cash Flow_PI'!W169</f>
        <v>19</v>
      </c>
      <c r="Y2" s="173">
        <f>'Cash Flow_PI'!X169</f>
        <v>20</v>
      </c>
      <c r="Z2" s="173">
        <f>'Cash Flow_PI'!Y169</f>
        <v>21</v>
      </c>
      <c r="AA2" s="173">
        <f>'Cash Flow_PI'!Z169</f>
        <v>22</v>
      </c>
      <c r="AB2" s="173">
        <f>'Cash Flow_PI'!AA169</f>
        <v>23</v>
      </c>
      <c r="AC2" s="173">
        <f>'Cash Flow_PI'!AB169</f>
        <v>24</v>
      </c>
      <c r="AD2" s="173">
        <f>'Cash Flow_PI'!AC169</f>
        <v>25</v>
      </c>
      <c r="AE2" s="173">
        <f>'Cash Flow_PI'!AD169</f>
        <v>26</v>
      </c>
      <c r="AF2" s="173">
        <f>'Cash Flow_PI'!AE169</f>
        <v>27</v>
      </c>
      <c r="AG2" s="173">
        <f>'Cash Flow_PI'!AF169</f>
        <v>28</v>
      </c>
      <c r="AH2" s="173">
        <f>'Cash Flow_PI'!AG169</f>
        <v>29</v>
      </c>
      <c r="AI2" s="173">
        <f>'Cash Flow_PI'!AH169</f>
        <v>30</v>
      </c>
      <c r="AJ2" s="173">
        <f>'Cash Flow_PI'!AI169</f>
        <v>31</v>
      </c>
      <c r="AK2" s="173">
        <f>'Cash Flow_PI'!AJ169</f>
        <v>32</v>
      </c>
      <c r="AL2" s="173">
        <f>'Cash Flow_PI'!AK169</f>
        <v>33</v>
      </c>
      <c r="AM2" s="173">
        <f>'Cash Flow_PI'!AL169</f>
        <v>34</v>
      </c>
      <c r="AN2" s="173">
        <f>'Cash Flow_PI'!AM169</f>
        <v>35</v>
      </c>
      <c r="AO2" s="173">
        <f>'Cash Flow_PI'!AN169</f>
        <v>36</v>
      </c>
      <c r="AP2" s="173">
        <f>'Cash Flow_PI'!AO169</f>
        <v>37</v>
      </c>
      <c r="AQ2" s="173">
        <f>'Cash Flow_PI'!AP169</f>
        <v>38</v>
      </c>
      <c r="AR2" s="173">
        <f>'Cash Flow_PI'!AQ169</f>
        <v>39</v>
      </c>
      <c r="AS2" s="173">
        <f>'Cash Flow_PI'!AR169</f>
        <v>40</v>
      </c>
      <c r="AT2" s="173">
        <f>'Cash Flow_PI'!AS169</f>
        <v>41</v>
      </c>
      <c r="AU2" s="173">
        <f>'Cash Flow_PI'!AT169</f>
        <v>42</v>
      </c>
      <c r="AV2" s="173">
        <f>'Cash Flow_PI'!AU169</f>
        <v>43</v>
      </c>
      <c r="AW2" s="173">
        <f>'Cash Flow_PI'!AV169</f>
        <v>44</v>
      </c>
      <c r="AX2" s="173">
        <f>'Cash Flow_PI'!AW169</f>
        <v>45</v>
      </c>
      <c r="AY2" s="173">
        <f>'Cash Flow_PI'!AX169</f>
        <v>46</v>
      </c>
      <c r="AZ2" s="173">
        <f>'Cash Flow_PI'!AY169</f>
        <v>47</v>
      </c>
      <c r="BA2" s="173">
        <f>'Cash Flow_PI'!AZ169</f>
        <v>48</v>
      </c>
      <c r="BB2" s="173">
        <f>'Cash Flow_PI'!BA169</f>
        <v>49</v>
      </c>
      <c r="BC2" s="173">
        <f>'Cash Flow_PI'!BB169</f>
        <v>50</v>
      </c>
      <c r="BD2" s="173">
        <f>'Cash Flow_PI'!BC169</f>
        <v>51</v>
      </c>
      <c r="BE2" s="173">
        <f>'Cash Flow_PI'!BD169</f>
        <v>52</v>
      </c>
      <c r="BF2" s="173">
        <f>'Cash Flow_PI'!BE169</f>
        <v>53</v>
      </c>
      <c r="BG2" s="173">
        <f>'Cash Flow_PI'!BF169</f>
        <v>54</v>
      </c>
      <c r="BH2" s="173">
        <f>'Cash Flow_PI'!BG169</f>
        <v>55</v>
      </c>
      <c r="BI2" s="173">
        <f>'Cash Flow_PI'!BH169</f>
        <v>56</v>
      </c>
      <c r="BJ2" s="173">
        <f>'Cash Flow_PI'!BI169</f>
        <v>57</v>
      </c>
      <c r="BK2" s="173">
        <f>'Cash Flow_PI'!BJ169</f>
        <v>58</v>
      </c>
      <c r="BL2" s="173">
        <f>'Cash Flow_PI'!BK169</f>
        <v>59</v>
      </c>
      <c r="BM2" s="173">
        <f>'Cash Flow_PI'!BL169</f>
        <v>60</v>
      </c>
      <c r="BN2" s="173">
        <f>'Cash Flow_PI'!BM169</f>
        <v>61</v>
      </c>
      <c r="BO2" s="173">
        <f>'Cash Flow_PI'!BN169</f>
        <v>62</v>
      </c>
      <c r="BP2" s="173">
        <f>'Cash Flow_PI'!BO169</f>
        <v>63</v>
      </c>
      <c r="BQ2" s="173">
        <f>'Cash Flow_PI'!BP169</f>
        <v>64</v>
      </c>
      <c r="BR2" s="173">
        <f>'Cash Flow_PI'!BQ169</f>
        <v>65</v>
      </c>
      <c r="BS2" s="173">
        <f>'Cash Flow_PI'!BR169</f>
        <v>66</v>
      </c>
      <c r="BT2" s="173">
        <f>'Cash Flow_PI'!BS169</f>
        <v>67</v>
      </c>
      <c r="BU2" s="173">
        <f>'Cash Flow_PI'!BT169</f>
        <v>68</v>
      </c>
      <c r="BV2" s="173">
        <f>'Cash Flow_PI'!BU169</f>
        <v>69</v>
      </c>
      <c r="BW2" s="173">
        <f>'Cash Flow_PI'!BV169</f>
        <v>70</v>
      </c>
      <c r="BX2" s="173">
        <f>'Cash Flow_PI'!BW169</f>
        <v>71</v>
      </c>
      <c r="BY2" s="173">
        <f>'Cash Flow_PI'!BX169</f>
        <v>72</v>
      </c>
      <c r="BZ2" s="173">
        <f>'Cash Flow_PI'!BY169</f>
        <v>73</v>
      </c>
      <c r="CA2" s="173">
        <f>'Cash Flow_PI'!BZ169</f>
        <v>74</v>
      </c>
      <c r="CB2" s="173">
        <f>'Cash Flow_PI'!CA169</f>
        <v>75</v>
      </c>
      <c r="CC2" s="173">
        <f>'Cash Flow_PI'!CB169</f>
        <v>76</v>
      </c>
      <c r="CD2" s="173">
        <f>'Cash Flow_PI'!CC169</f>
        <v>77</v>
      </c>
      <c r="CE2" s="173">
        <f>'Cash Flow_PI'!CD169</f>
        <v>78</v>
      </c>
      <c r="CF2" s="173">
        <f>'Cash Flow_PI'!CE169</f>
        <v>79</v>
      </c>
      <c r="CG2" s="173">
        <f>'Cash Flow_PI'!CF169</f>
        <v>80</v>
      </c>
      <c r="CH2" s="173">
        <f>'Cash Flow_PI'!CG169</f>
        <v>81</v>
      </c>
      <c r="CI2" s="173">
        <f>'Cash Flow_PI'!CH169</f>
        <v>82</v>
      </c>
      <c r="CJ2" s="173">
        <f>'Cash Flow_PI'!CI169</f>
        <v>83</v>
      </c>
      <c r="CK2" s="173">
        <f>'Cash Flow_PI'!CJ169</f>
        <v>84</v>
      </c>
      <c r="CL2" s="173">
        <f>'Cash Flow_PI'!CK169</f>
        <v>85</v>
      </c>
      <c r="CM2" s="173">
        <f>'Cash Flow_PI'!CL169</f>
        <v>86</v>
      </c>
      <c r="CN2" s="173">
        <f>'Cash Flow_PI'!CM169</f>
        <v>87</v>
      </c>
      <c r="CO2" s="173">
        <f>'Cash Flow_PI'!CN169</f>
        <v>88</v>
      </c>
      <c r="CP2" s="173">
        <f>'Cash Flow_PI'!CO169</f>
        <v>89</v>
      </c>
      <c r="CQ2" s="173">
        <f>'Cash Flow_PI'!CP169</f>
        <v>90</v>
      </c>
      <c r="CR2" s="173">
        <f>'Cash Flow_PI'!CQ169</f>
        <v>91</v>
      </c>
      <c r="CS2" s="173">
        <f>'Cash Flow_PI'!CR169</f>
        <v>92</v>
      </c>
      <c r="CT2" s="173">
        <f>'Cash Flow_PI'!CS169</f>
        <v>93</v>
      </c>
      <c r="CU2" s="173">
        <f>'Cash Flow_PI'!CT169</f>
        <v>94</v>
      </c>
      <c r="CV2" s="173">
        <f>'Cash Flow_PI'!CU169</f>
        <v>95</v>
      </c>
      <c r="CW2" s="173">
        <f>'Cash Flow_PI'!CV169</f>
        <v>96</v>
      </c>
      <c r="CX2" s="173">
        <f>'Cash Flow_PI'!CW169</f>
        <v>97</v>
      </c>
      <c r="CY2" s="173">
        <f>'Cash Flow_PI'!CX169</f>
        <v>98</v>
      </c>
      <c r="CZ2" s="173">
        <f>'Cash Flow_PI'!CY169</f>
        <v>99</v>
      </c>
      <c r="DA2" s="173">
        <f>'Cash Flow_PI'!CZ169</f>
        <v>100</v>
      </c>
      <c r="DB2" s="173">
        <f>'Cash Flow_PI'!DA169</f>
        <v>101</v>
      </c>
      <c r="DC2" s="173">
        <f>'Cash Flow_PI'!DB169</f>
        <v>102</v>
      </c>
      <c r="DD2" s="173">
        <f>'Cash Flow_PI'!DC169</f>
        <v>103</v>
      </c>
      <c r="DE2" s="173">
        <f>'Cash Flow_PI'!DD169</f>
        <v>104</v>
      </c>
      <c r="DF2" s="173">
        <f>'Cash Flow_PI'!DE169</f>
        <v>105</v>
      </c>
      <c r="DG2" s="173">
        <f>'Cash Flow_PI'!DF169</f>
        <v>106</v>
      </c>
      <c r="DH2" s="173">
        <f>'Cash Flow_PI'!DG169</f>
        <v>107</v>
      </c>
      <c r="DI2" s="173">
        <f>'Cash Flow_PI'!DH169</f>
        <v>108</v>
      </c>
      <c r="DJ2" s="173">
        <f>'Cash Flow_PI'!DI169</f>
        <v>109</v>
      </c>
      <c r="DK2" s="173">
        <f>'Cash Flow_PI'!DJ169</f>
        <v>110</v>
      </c>
      <c r="DL2" s="173">
        <f>'Cash Flow_PI'!DK169</f>
        <v>111</v>
      </c>
      <c r="DM2" s="173">
        <f>'Cash Flow_PI'!DL169</f>
        <v>112</v>
      </c>
      <c r="DN2" s="173">
        <f>'Cash Flow_PI'!DM169</f>
        <v>113</v>
      </c>
      <c r="DO2" s="173">
        <f>'Cash Flow_PI'!DN169</f>
        <v>114</v>
      </c>
      <c r="DP2" s="173">
        <f>'Cash Flow_PI'!DO169</f>
        <v>115</v>
      </c>
      <c r="DQ2" s="173">
        <f>'Cash Flow_PI'!DP169</f>
        <v>116</v>
      </c>
      <c r="DR2" s="173">
        <f>'Cash Flow_PI'!DQ169</f>
        <v>117</v>
      </c>
      <c r="DS2" s="173">
        <f>'Cash Flow_PI'!DR169</f>
        <v>118</v>
      </c>
      <c r="DT2" s="173">
        <f>'Cash Flow_PI'!DS169</f>
        <v>119</v>
      </c>
      <c r="DU2" s="174">
        <f>'Cash Flow_PI'!DT169</f>
        <v>120</v>
      </c>
      <c r="DV2" s="173">
        <f>'Cash Flow_PI'!DU169</f>
        <v>121</v>
      </c>
      <c r="DW2" s="173">
        <f>'Cash Flow_PI'!DV169</f>
        <v>122</v>
      </c>
      <c r="DX2" s="173">
        <f>'Cash Flow_PI'!DW169</f>
        <v>123</v>
      </c>
      <c r="DY2" s="173">
        <f>'Cash Flow_PI'!DX169</f>
        <v>124</v>
      </c>
      <c r="DZ2" s="173">
        <f>'Cash Flow_PI'!DY169</f>
        <v>125</v>
      </c>
      <c r="EA2" s="173">
        <f>'Cash Flow_PI'!DZ169</f>
        <v>126</v>
      </c>
      <c r="EB2" s="173">
        <f>'Cash Flow_PI'!EA169</f>
        <v>127</v>
      </c>
      <c r="EC2" s="173">
        <f>'Cash Flow_PI'!EB169</f>
        <v>128</v>
      </c>
      <c r="ED2" s="173">
        <f>'Cash Flow_PI'!EC169</f>
        <v>129</v>
      </c>
      <c r="EE2" s="173">
        <f>'Cash Flow_PI'!ED169</f>
        <v>130</v>
      </c>
      <c r="EF2" s="173">
        <f>'Cash Flow_PI'!EE169</f>
        <v>131</v>
      </c>
      <c r="EG2" s="173">
        <f>'Cash Flow_PI'!EF169</f>
        <v>132</v>
      </c>
      <c r="EH2" s="173">
        <f>'Cash Flow_PI'!EG169</f>
        <v>133</v>
      </c>
      <c r="EI2" s="173">
        <f>'Cash Flow_PI'!EH169</f>
        <v>134</v>
      </c>
      <c r="EJ2" s="173">
        <f>'Cash Flow_PI'!EI169</f>
        <v>135</v>
      </c>
      <c r="EK2" s="173">
        <f>'Cash Flow_PI'!EJ169</f>
        <v>136</v>
      </c>
      <c r="EL2" s="173">
        <f>'Cash Flow_PI'!EK169</f>
        <v>137</v>
      </c>
      <c r="EM2" s="173">
        <f>'Cash Flow_PI'!EL169</f>
        <v>138</v>
      </c>
      <c r="EN2" s="173">
        <f>'Cash Flow_PI'!EM169</f>
        <v>139</v>
      </c>
      <c r="EO2" s="173">
        <f>'Cash Flow_PI'!EN169</f>
        <v>140</v>
      </c>
      <c r="EP2" s="173">
        <f>'Cash Flow_PI'!EO169</f>
        <v>141</v>
      </c>
      <c r="EQ2" s="173">
        <f>'Cash Flow_PI'!EP169</f>
        <v>142</v>
      </c>
      <c r="ER2" s="173">
        <f>'Cash Flow_PI'!EQ169</f>
        <v>143</v>
      </c>
      <c r="ES2" s="173">
        <f>'Cash Flow_PI'!ER169</f>
        <v>144</v>
      </c>
      <c r="ET2" s="173">
        <f>'Cash Flow_PI'!ES169</f>
        <v>145</v>
      </c>
      <c r="EU2" s="173">
        <f>'Cash Flow_PI'!ET169</f>
        <v>146</v>
      </c>
      <c r="EV2" s="173">
        <f>'Cash Flow_PI'!EU169</f>
        <v>147</v>
      </c>
      <c r="EW2" s="173">
        <f>'Cash Flow_PI'!EV169</f>
        <v>148</v>
      </c>
      <c r="EX2" s="173">
        <f>'Cash Flow_PI'!EW169</f>
        <v>149</v>
      </c>
      <c r="EY2" s="173">
        <f>'Cash Flow_PI'!EX169</f>
        <v>150</v>
      </c>
      <c r="EZ2" s="173">
        <f>'Cash Flow_PI'!EY169</f>
        <v>151</v>
      </c>
      <c r="FA2" s="173">
        <f>'Cash Flow_PI'!EZ169</f>
        <v>152</v>
      </c>
      <c r="FB2" s="173">
        <f>'Cash Flow_PI'!FA169</f>
        <v>153</v>
      </c>
      <c r="FC2" s="173">
        <f>'Cash Flow_PI'!FB169</f>
        <v>154</v>
      </c>
      <c r="FD2" s="173">
        <f>'Cash Flow_PI'!FC169</f>
        <v>155</v>
      </c>
      <c r="FE2" s="173">
        <f>'Cash Flow_PI'!FD169</f>
        <v>156</v>
      </c>
      <c r="FF2" s="173">
        <f>'Cash Flow_PI'!FE169</f>
        <v>157</v>
      </c>
      <c r="FG2" s="173">
        <f>'Cash Flow_PI'!FF169</f>
        <v>158</v>
      </c>
      <c r="FH2" s="173">
        <f>'Cash Flow_PI'!FG169</f>
        <v>159</v>
      </c>
      <c r="FI2" s="173">
        <f>'Cash Flow_PI'!FH169</f>
        <v>160</v>
      </c>
      <c r="FJ2" s="173">
        <f>'Cash Flow_PI'!FI169</f>
        <v>161</v>
      </c>
      <c r="FK2" s="173">
        <f>'Cash Flow_PI'!FJ169</f>
        <v>162</v>
      </c>
      <c r="FL2" s="173">
        <f>'Cash Flow_PI'!FK169</f>
        <v>163</v>
      </c>
      <c r="FM2" s="173">
        <f>'Cash Flow_PI'!FL169</f>
        <v>164</v>
      </c>
      <c r="FN2" s="173">
        <f>'Cash Flow_PI'!FM169</f>
        <v>165</v>
      </c>
      <c r="FO2" s="173">
        <f>'Cash Flow_PI'!FN169</f>
        <v>166</v>
      </c>
      <c r="FP2" s="173">
        <f>'Cash Flow_PI'!FO169</f>
        <v>167</v>
      </c>
      <c r="FQ2" s="173">
        <f>'Cash Flow_PI'!FP169</f>
        <v>168</v>
      </c>
      <c r="FR2" s="173">
        <f>'Cash Flow_PI'!FQ169</f>
        <v>169</v>
      </c>
      <c r="FS2" s="173">
        <f>'Cash Flow_PI'!FR169</f>
        <v>170</v>
      </c>
      <c r="FT2" s="173">
        <f>'Cash Flow_PI'!FS169</f>
        <v>171</v>
      </c>
      <c r="FU2" s="173">
        <f>'Cash Flow_PI'!FT169</f>
        <v>172</v>
      </c>
      <c r="FV2" s="173">
        <f>'Cash Flow_PI'!FU169</f>
        <v>173</v>
      </c>
      <c r="FW2" s="173">
        <f>'Cash Flow_PI'!FV169</f>
        <v>174</v>
      </c>
      <c r="FX2" s="173">
        <f>'Cash Flow_PI'!FW169</f>
        <v>175</v>
      </c>
      <c r="FY2" s="173">
        <f>'Cash Flow_PI'!FX169</f>
        <v>176</v>
      </c>
      <c r="FZ2" s="173">
        <f>'Cash Flow_PI'!FY169</f>
        <v>177</v>
      </c>
      <c r="GA2" s="173">
        <f>'Cash Flow_PI'!FZ169</f>
        <v>178</v>
      </c>
      <c r="GB2" s="173">
        <f>'Cash Flow_PI'!GA169</f>
        <v>179</v>
      </c>
      <c r="GC2" s="174">
        <f>'Cash Flow_PI'!GB169</f>
        <v>180</v>
      </c>
      <c r="GD2" s="173">
        <f>'Cash Flow_PI'!GC169</f>
        <v>181</v>
      </c>
      <c r="GE2" s="173">
        <f>'Cash Flow_PI'!GD169</f>
        <v>182</v>
      </c>
      <c r="GF2" s="173">
        <f>'Cash Flow_PI'!GE169</f>
        <v>183</v>
      </c>
      <c r="GG2" s="173">
        <f>'Cash Flow_PI'!GF169</f>
        <v>184</v>
      </c>
      <c r="GH2" s="173">
        <f>'Cash Flow_PI'!GG169</f>
        <v>185</v>
      </c>
      <c r="GI2" s="173">
        <f>'Cash Flow_PI'!GH169</f>
        <v>186</v>
      </c>
      <c r="GJ2" s="173">
        <f>'Cash Flow_PI'!GI169</f>
        <v>187</v>
      </c>
      <c r="GK2" s="173">
        <f>'Cash Flow_PI'!GJ169</f>
        <v>188</v>
      </c>
      <c r="GL2" s="173">
        <f>'Cash Flow_PI'!GK169</f>
        <v>189</v>
      </c>
      <c r="GM2" s="173">
        <f>'Cash Flow_PI'!GL169</f>
        <v>190</v>
      </c>
      <c r="GN2" s="173">
        <f>'Cash Flow_PI'!GM169</f>
        <v>191</v>
      </c>
      <c r="GO2" s="173">
        <f>'Cash Flow_PI'!GN169</f>
        <v>192</v>
      </c>
      <c r="GP2" s="173">
        <f>'Cash Flow_PI'!GO169</f>
        <v>193</v>
      </c>
      <c r="GQ2" s="173">
        <f>'Cash Flow_PI'!GP169</f>
        <v>194</v>
      </c>
      <c r="GR2" s="173">
        <f>'Cash Flow_PI'!GQ169</f>
        <v>195</v>
      </c>
      <c r="GS2" s="173">
        <f>'Cash Flow_PI'!GR169</f>
        <v>196</v>
      </c>
      <c r="GT2" s="173">
        <f>'Cash Flow_PI'!GS169</f>
        <v>197</v>
      </c>
      <c r="GU2" s="173">
        <f>'Cash Flow_PI'!GT169</f>
        <v>198</v>
      </c>
      <c r="GV2" s="173">
        <f>'Cash Flow_PI'!GU169</f>
        <v>199</v>
      </c>
      <c r="GW2" s="173">
        <f>'Cash Flow_PI'!GV169</f>
        <v>200</v>
      </c>
      <c r="GX2" s="173">
        <f>'Cash Flow_PI'!GW169</f>
        <v>201</v>
      </c>
      <c r="GY2" s="173">
        <f>'Cash Flow_PI'!GX169</f>
        <v>202</v>
      </c>
      <c r="GZ2" s="173">
        <f>'Cash Flow_PI'!GY169</f>
        <v>203</v>
      </c>
      <c r="HA2" s="173">
        <f>'Cash Flow_PI'!GZ169</f>
        <v>204</v>
      </c>
      <c r="HB2" s="173">
        <f>'Cash Flow_PI'!HA169</f>
        <v>205</v>
      </c>
      <c r="HC2" s="173">
        <f>'Cash Flow_PI'!HB169</f>
        <v>206</v>
      </c>
      <c r="HD2" s="173">
        <f>'Cash Flow_PI'!HC169</f>
        <v>207</v>
      </c>
      <c r="HE2" s="173">
        <f>'Cash Flow_PI'!HD169</f>
        <v>208</v>
      </c>
      <c r="HF2" s="173">
        <f>'Cash Flow_PI'!HE169</f>
        <v>209</v>
      </c>
      <c r="HG2" s="173">
        <f>'Cash Flow_PI'!HF169</f>
        <v>210</v>
      </c>
      <c r="HH2" s="173">
        <f>'Cash Flow_PI'!HG169</f>
        <v>211</v>
      </c>
      <c r="HI2" s="173">
        <f>'Cash Flow_PI'!HH169</f>
        <v>212</v>
      </c>
      <c r="HJ2" s="173">
        <f>'Cash Flow_PI'!HI169</f>
        <v>213</v>
      </c>
      <c r="HK2" s="173">
        <f>'Cash Flow_PI'!HJ169</f>
        <v>214</v>
      </c>
      <c r="HL2" s="173">
        <f>'Cash Flow_PI'!HK169</f>
        <v>215</v>
      </c>
      <c r="HM2" s="173">
        <f>'Cash Flow_PI'!HL169</f>
        <v>216</v>
      </c>
      <c r="HN2" s="173">
        <f>'Cash Flow_PI'!HM169</f>
        <v>217</v>
      </c>
      <c r="HO2" s="173">
        <f>'Cash Flow_PI'!HN169</f>
        <v>218</v>
      </c>
      <c r="HP2" s="173">
        <f>'Cash Flow_PI'!HO169</f>
        <v>219</v>
      </c>
      <c r="HQ2" s="173">
        <f>'Cash Flow_PI'!HP169</f>
        <v>220</v>
      </c>
      <c r="HR2" s="173">
        <f>'Cash Flow_PI'!HQ169</f>
        <v>221</v>
      </c>
      <c r="HS2" s="173">
        <f>'Cash Flow_PI'!HR169</f>
        <v>222</v>
      </c>
      <c r="HT2" s="173">
        <f>'Cash Flow_PI'!HS169</f>
        <v>223</v>
      </c>
      <c r="HU2" s="173">
        <f>'Cash Flow_PI'!HT169</f>
        <v>224</v>
      </c>
      <c r="HV2" s="173">
        <f>'Cash Flow_PI'!HU169</f>
        <v>225</v>
      </c>
      <c r="HW2" s="173">
        <f>'Cash Flow_PI'!HV169</f>
        <v>226</v>
      </c>
      <c r="HX2" s="173">
        <f>'Cash Flow_PI'!HW169</f>
        <v>227</v>
      </c>
      <c r="HY2" s="173">
        <f>'Cash Flow_PI'!HX169</f>
        <v>228</v>
      </c>
      <c r="HZ2" s="173">
        <f>'Cash Flow_PI'!HY169</f>
        <v>229</v>
      </c>
      <c r="IA2" s="173">
        <f>'Cash Flow_PI'!HZ169</f>
        <v>230</v>
      </c>
      <c r="IB2" s="173">
        <f>'Cash Flow_PI'!IA169</f>
        <v>231</v>
      </c>
      <c r="IC2" s="173">
        <f>'Cash Flow_PI'!IB169</f>
        <v>232</v>
      </c>
      <c r="ID2" s="173">
        <f>'Cash Flow_PI'!IC169</f>
        <v>233</v>
      </c>
      <c r="IE2" s="173">
        <f>'Cash Flow_PI'!ID169</f>
        <v>234</v>
      </c>
      <c r="IF2" s="173">
        <f>'Cash Flow_PI'!IE169</f>
        <v>235</v>
      </c>
      <c r="IG2" s="173">
        <f>'Cash Flow_PI'!IF169</f>
        <v>236</v>
      </c>
      <c r="IH2" s="173">
        <f>'Cash Flow_PI'!IG169</f>
        <v>237</v>
      </c>
      <c r="II2" s="173">
        <f>'Cash Flow_PI'!IH169</f>
        <v>238</v>
      </c>
      <c r="IJ2" s="173">
        <f>'Cash Flow_PI'!II169</f>
        <v>239</v>
      </c>
      <c r="IK2" s="174">
        <f>'Cash Flow_PI'!IJ169</f>
        <v>240</v>
      </c>
      <c r="IL2" s="173">
        <f>'Cash Flow_PI'!IK169</f>
        <v>241</v>
      </c>
      <c r="IM2" s="173">
        <f>'Cash Flow_PI'!IL169</f>
        <v>242</v>
      </c>
      <c r="IN2" s="173">
        <f>'Cash Flow_PI'!IM169</f>
        <v>243</v>
      </c>
      <c r="IO2" s="173">
        <f>'Cash Flow_PI'!IN169</f>
        <v>244</v>
      </c>
      <c r="IP2" s="173">
        <f>'Cash Flow_PI'!IO169</f>
        <v>245</v>
      </c>
      <c r="IQ2" s="173">
        <f>'Cash Flow_PI'!IP169</f>
        <v>246</v>
      </c>
      <c r="IR2" s="173">
        <f>'Cash Flow_PI'!IQ169</f>
        <v>247</v>
      </c>
      <c r="IS2" s="173">
        <f>'Cash Flow_PI'!IR169</f>
        <v>248</v>
      </c>
      <c r="IT2" s="173">
        <f>'Cash Flow_PI'!IS169</f>
        <v>249</v>
      </c>
      <c r="IU2" s="173">
        <f>'Cash Flow_PI'!IT169</f>
        <v>250</v>
      </c>
      <c r="IV2" s="173">
        <f>'Cash Flow_PI'!IU169</f>
        <v>251</v>
      </c>
      <c r="IW2" s="173">
        <f>'Cash Flow_PI'!IV169</f>
        <v>252</v>
      </c>
      <c r="IX2" s="173">
        <f>'Cash Flow_PI'!IW169</f>
        <v>253</v>
      </c>
      <c r="IY2" s="173">
        <f>'Cash Flow_PI'!IX169</f>
        <v>254</v>
      </c>
      <c r="IZ2" s="173">
        <f>'Cash Flow_PI'!IY169</f>
        <v>255</v>
      </c>
      <c r="JA2" s="173">
        <f>'Cash Flow_PI'!IZ169</f>
        <v>256</v>
      </c>
      <c r="JB2" s="173">
        <f>'Cash Flow_PI'!JA169</f>
        <v>257</v>
      </c>
      <c r="JC2" s="173">
        <f>'Cash Flow_PI'!JB169</f>
        <v>258</v>
      </c>
      <c r="JD2" s="173">
        <f>'Cash Flow_PI'!JC169</f>
        <v>259</v>
      </c>
      <c r="JE2" s="173">
        <f>'Cash Flow_PI'!JD169</f>
        <v>260</v>
      </c>
      <c r="JF2" s="173">
        <f>'Cash Flow_PI'!JE169</f>
        <v>261</v>
      </c>
      <c r="JG2" s="173">
        <f>'Cash Flow_PI'!JF169</f>
        <v>262</v>
      </c>
      <c r="JH2" s="173">
        <f>'Cash Flow_PI'!JG169</f>
        <v>263</v>
      </c>
      <c r="JI2" s="173">
        <f>'Cash Flow_PI'!JH169</f>
        <v>264</v>
      </c>
      <c r="JJ2" s="173">
        <f>'Cash Flow_PI'!JI169</f>
        <v>265</v>
      </c>
      <c r="JK2" s="173">
        <f>'Cash Flow_PI'!JJ169</f>
        <v>266</v>
      </c>
      <c r="JL2" s="173">
        <f>'Cash Flow_PI'!JK169</f>
        <v>267</v>
      </c>
      <c r="JM2" s="173">
        <f>'Cash Flow_PI'!JL169</f>
        <v>268</v>
      </c>
      <c r="JN2" s="173">
        <f>'Cash Flow_PI'!JM169</f>
        <v>269</v>
      </c>
      <c r="JO2" s="173">
        <f>'Cash Flow_PI'!JN169</f>
        <v>270</v>
      </c>
      <c r="JP2" s="173">
        <f>'Cash Flow_PI'!JO169</f>
        <v>271</v>
      </c>
      <c r="JQ2" s="173">
        <f>'Cash Flow_PI'!JP169</f>
        <v>272</v>
      </c>
      <c r="JR2" s="173">
        <f>'Cash Flow_PI'!JQ169</f>
        <v>273</v>
      </c>
      <c r="JS2" s="173">
        <f>'Cash Flow_PI'!JR169</f>
        <v>274</v>
      </c>
      <c r="JT2" s="173">
        <f>'Cash Flow_PI'!JS169</f>
        <v>275</v>
      </c>
      <c r="JU2" s="173">
        <f>'Cash Flow_PI'!JT169</f>
        <v>276</v>
      </c>
      <c r="JV2" s="173">
        <f>'Cash Flow_PI'!JU169</f>
        <v>277</v>
      </c>
      <c r="JW2" s="173">
        <f>'Cash Flow_PI'!JV169</f>
        <v>278</v>
      </c>
      <c r="JX2" s="173">
        <f>'Cash Flow_PI'!JW169</f>
        <v>279</v>
      </c>
      <c r="JY2" s="173">
        <f>'Cash Flow_PI'!JX169</f>
        <v>280</v>
      </c>
      <c r="JZ2" s="173">
        <f>'Cash Flow_PI'!JY169</f>
        <v>281</v>
      </c>
      <c r="KA2" s="173">
        <f>'Cash Flow_PI'!JZ169</f>
        <v>282</v>
      </c>
      <c r="KB2" s="173">
        <f>'Cash Flow_PI'!KA169</f>
        <v>283</v>
      </c>
      <c r="KC2" s="173">
        <f>'Cash Flow_PI'!KB169</f>
        <v>284</v>
      </c>
      <c r="KD2" s="173">
        <f>'Cash Flow_PI'!KC169</f>
        <v>285</v>
      </c>
      <c r="KE2" s="173">
        <f>'Cash Flow_PI'!KD169</f>
        <v>286</v>
      </c>
      <c r="KF2" s="173">
        <f>'Cash Flow_PI'!KE169</f>
        <v>287</v>
      </c>
      <c r="KG2" s="173">
        <f>'Cash Flow_PI'!KF169</f>
        <v>288</v>
      </c>
      <c r="KH2" s="173">
        <f>'Cash Flow_PI'!KG169</f>
        <v>289</v>
      </c>
      <c r="KI2" s="173">
        <f>'Cash Flow_PI'!KH169</f>
        <v>290</v>
      </c>
      <c r="KJ2" s="173">
        <f>'Cash Flow_PI'!KI169</f>
        <v>291</v>
      </c>
      <c r="KK2" s="173">
        <f>'Cash Flow_PI'!KJ169</f>
        <v>292</v>
      </c>
      <c r="KL2" s="173">
        <f>'Cash Flow_PI'!KK169</f>
        <v>293</v>
      </c>
      <c r="KM2" s="173">
        <f>'Cash Flow_PI'!KL169</f>
        <v>294</v>
      </c>
      <c r="KN2" s="173">
        <f>'Cash Flow_PI'!KM169</f>
        <v>295</v>
      </c>
      <c r="KO2" s="173">
        <f>'Cash Flow_PI'!KN169</f>
        <v>296</v>
      </c>
      <c r="KP2" s="173">
        <f>'Cash Flow_PI'!KO169</f>
        <v>297</v>
      </c>
      <c r="KQ2" s="173">
        <f>'Cash Flow_PI'!KP169</f>
        <v>298</v>
      </c>
      <c r="KR2" s="173">
        <f>'Cash Flow_PI'!KQ169</f>
        <v>299</v>
      </c>
      <c r="KS2" s="174">
        <f>'Cash Flow_PI'!KR169</f>
        <v>300</v>
      </c>
    </row>
    <row r="3" spans="1:305" ht="14.4" x14ac:dyDescent="0.3">
      <c r="A3" s="17" t="s">
        <v>185</v>
      </c>
      <c r="B3" s="19">
        <v>0.18</v>
      </c>
      <c r="D3" s="78">
        <f ca="1">'Cash Flow_PI'!D259</f>
        <v>-106.53006280912376</v>
      </c>
      <c r="E3" s="78"/>
      <c r="F3" s="78">
        <f>'Cash Flow_PI'!E259</f>
        <v>0</v>
      </c>
      <c r="G3" s="78">
        <f>'Cash Flow_PI'!F259</f>
        <v>0</v>
      </c>
      <c r="H3" s="78">
        <f>'Cash Flow_PI'!G259</f>
        <v>0</v>
      </c>
      <c r="I3" s="78">
        <f ca="1">'Cash Flow_PI'!H259</f>
        <v>4.2541810734338155</v>
      </c>
      <c r="J3" s="78">
        <f ca="1">'Cash Flow_PI'!I259</f>
        <v>-3.4711127282306014</v>
      </c>
      <c r="K3" s="78">
        <f ca="1">'Cash Flow_PI'!J259</f>
        <v>2.6531761813048615</v>
      </c>
      <c r="L3" s="78">
        <f ca="1">'Cash Flow_PI'!K259</f>
        <v>2.6531761813048615</v>
      </c>
      <c r="M3" s="78">
        <f ca="1">'Cash Flow_PI'!L259</f>
        <v>-3.4242657797805678</v>
      </c>
      <c r="N3" s="78">
        <f ca="1">'Cash Flow_PI'!M259</f>
        <v>2.6921350846174019</v>
      </c>
      <c r="O3" s="78">
        <f ca="1">'Cash Flow_PI'!N259</f>
        <v>2.6921350846174019</v>
      </c>
      <c r="P3" s="78">
        <f ca="1">'Cash Flow_PI'!O259</f>
        <v>-3.3853068764680274</v>
      </c>
      <c r="Q3" s="78">
        <f ca="1">'Cash Flow_PI'!P259</f>
        <v>2.7389820330674359</v>
      </c>
      <c r="R3" s="78">
        <f ca="1">'Cash Flow_PI'!Q259</f>
        <v>2.7182209490830624</v>
      </c>
      <c r="S3" s="78">
        <f ca="1">'Cash Flow_PI'!R259</f>
        <v>-3.3592210120023669</v>
      </c>
      <c r="T3" s="78">
        <f ca="1">'Cash Flow_PI'!S259</f>
        <v>2.765067897533096</v>
      </c>
      <c r="U3" s="78">
        <f ca="1">'Cash Flow_PI'!T259</f>
        <v>2.765067897533096</v>
      </c>
      <c r="V3" s="78">
        <f ca="1">'Cash Flow_PI'!U259</f>
        <v>-3.3123740635523333</v>
      </c>
      <c r="W3" s="78">
        <f ca="1">'Cash Flow_PI'!V259</f>
        <v>2.8119148459831296</v>
      </c>
      <c r="X3" s="78">
        <f ca="1">'Cash Flow_PI'!W259</f>
        <v>2.8119148459831296</v>
      </c>
      <c r="Y3" s="78">
        <f ca="1">'Cash Flow_PI'!X259</f>
        <v>-3.2655271151022998</v>
      </c>
      <c r="Z3" s="78">
        <f ca="1">'Cash Flow_PI'!Y259</f>
        <v>2.892337562778132</v>
      </c>
      <c r="AA3" s="78">
        <f ca="1">'Cash Flow_PI'!Z259</f>
        <v>2.892337562778132</v>
      </c>
      <c r="AB3" s="78">
        <f ca="1">'Cash Flow_PI'!AA259</f>
        <v>-3.1851043983072973</v>
      </c>
      <c r="AC3" s="78">
        <f ca="1">'Cash Flow_PI'!AB259</f>
        <v>2.9379183774862732</v>
      </c>
      <c r="AD3" s="78">
        <f ca="1">'Cash Flow_PI'!AC259</f>
        <v>2.9171901878378348</v>
      </c>
      <c r="AE3" s="78">
        <f ca="1">'Cash Flow_PI'!AD259</f>
        <v>-3.1602517732475945</v>
      </c>
      <c r="AF3" s="78">
        <f ca="1">'Cash Flow_PI'!AE259</f>
        <v>2.9627710025459755</v>
      </c>
      <c r="AG3" s="78">
        <f ca="1">'Cash Flow_PI'!AF259</f>
        <v>2.9627710025459755</v>
      </c>
      <c r="AH3" s="78">
        <f ca="1">'Cash Flow_PI'!AG259</f>
        <v>-3.1146709585394539</v>
      </c>
      <c r="AI3" s="78">
        <f ca="1">'Cash Flow_PI'!AH259</f>
        <v>3.0083518172541162</v>
      </c>
      <c r="AJ3" s="78">
        <f ca="1">'Cash Flow_PI'!AI259</f>
        <v>3.0083518172541162</v>
      </c>
      <c r="AK3" s="78">
        <f ca="1">'Cash Flow_PI'!AJ259</f>
        <v>-3.0690901438313132</v>
      </c>
      <c r="AL3" s="78">
        <f ca="1">'Cash Flow_PI'!AK259</f>
        <v>3.0453978288247647</v>
      </c>
      <c r="AM3" s="78">
        <f ca="1">'Cash Flow_PI'!AL259</f>
        <v>3.0453978288247647</v>
      </c>
      <c r="AN3" s="78">
        <f ca="1">'Cash Flow_PI'!AM259</f>
        <v>-3.0320441322606646</v>
      </c>
      <c r="AO3" s="78">
        <f ca="1">'Cash Flow_PI'!AN259</f>
        <v>3.090978643532905</v>
      </c>
      <c r="AP3" s="78">
        <f ca="1">'Cash Flow_PI'!AO259</f>
        <v>3.0702817121430606</v>
      </c>
      <c r="AQ3" s="78">
        <f ca="1">'Cash Flow_PI'!AP259</f>
        <v>-3.0071602489423688</v>
      </c>
      <c r="AR3" s="78">
        <f ca="1">'Cash Flow_PI'!AQ259</f>
        <v>3.1158625268512017</v>
      </c>
      <c r="AS3" s="78">
        <f ca="1">'Cash Flow_PI'!AR259</f>
        <v>3.1158625268512017</v>
      </c>
      <c r="AT3" s="78">
        <f ca="1">'Cash Flow_PI'!AS259</f>
        <v>-2.9615794342342276</v>
      </c>
      <c r="AU3" s="78">
        <f ca="1">'Cash Flow_PI'!AT259</f>
        <v>3.1614433415593428</v>
      </c>
      <c r="AV3" s="78">
        <f ca="1">'Cash Flow_PI'!AU259</f>
        <v>3.1614433415593428</v>
      </c>
      <c r="AW3" s="78">
        <f ca="1">'Cash Flow_PI'!AV259</f>
        <v>-2.9159986195260865</v>
      </c>
      <c r="AX3" s="78">
        <f ca="1">'Cash Flow_PI'!AW259</f>
        <v>3.1981513503899901</v>
      </c>
      <c r="AY3" s="78">
        <f ca="1">'Cash Flow_PI'!AX259</f>
        <v>3.1981513503899901</v>
      </c>
      <c r="AZ3" s="78">
        <f ca="1">'Cash Flow_PI'!AY259</f>
        <v>-2.8792906106954392</v>
      </c>
      <c r="BA3" s="78">
        <f ca="1">'Cash Flow_PI'!AZ259</f>
        <v>3.2437321650981312</v>
      </c>
      <c r="BB3" s="78">
        <f ca="1">'Cash Flow_PI'!BA259</f>
        <v>3.2230648172988472</v>
      </c>
      <c r="BC3" s="78">
        <f ca="1">'Cash Flow_PI'!BB259</f>
        <v>-2.8543771437865821</v>
      </c>
      <c r="BD3" s="78">
        <f ca="1">'Cash Flow_PI'!BC259</f>
        <v>3.2686456320069874</v>
      </c>
      <c r="BE3" s="78">
        <f ca="1">'Cash Flow_PI'!BD259</f>
        <v>3.2686456320069874</v>
      </c>
      <c r="BF3" s="78">
        <f ca="1">'Cash Flow_PI'!BE259</f>
        <v>-2.8087963290784419</v>
      </c>
      <c r="BG3" s="78">
        <f ca="1">'Cash Flow_PI'!BF259</f>
        <v>3.3142264467151286</v>
      </c>
      <c r="BH3" s="78">
        <f ca="1">'Cash Flow_PI'!BG259</f>
        <v>3.3142264467151286</v>
      </c>
      <c r="BI3" s="78">
        <f ca="1">'Cash Flow_PI'!BH259</f>
        <v>-2.7632155143703008</v>
      </c>
      <c r="BJ3" s="78">
        <f ca="1">'Cash Flow_PI'!BI259</f>
        <v>3.3505863127235767</v>
      </c>
      <c r="BK3" s="78">
        <f ca="1">'Cash Flow_PI'!BJ259</f>
        <v>3.3505863127235767</v>
      </c>
      <c r="BL3" s="78">
        <f ca="1">'Cash Flow_PI'!BK259</f>
        <v>-2.7268556483618527</v>
      </c>
      <c r="BM3" s="78">
        <f ca="1">'Cash Flow_PI'!BL259</f>
        <v>3.3961671274317169</v>
      </c>
      <c r="BN3" s="78">
        <f ca="1">'Cash Flow_PI'!BM259</f>
        <v>3.3755276487645798</v>
      </c>
      <c r="BO3" s="78">
        <f ca="1">'Cash Flow_PI'!BN259</f>
        <v>-2.7019143123208496</v>
      </c>
      <c r="BP3" s="78">
        <f ca="1">'Cash Flow_PI'!BO259</f>
        <v>3.4211084634727209</v>
      </c>
      <c r="BQ3" s="78">
        <f ca="1">'Cash Flow_PI'!BP259</f>
        <v>3.4211084634727209</v>
      </c>
      <c r="BR3" s="78">
        <f ca="1">'Cash Flow_PI'!BQ259</f>
        <v>-2.6563334976127084</v>
      </c>
      <c r="BS3" s="78">
        <f ca="1">'Cash Flow_PI'!BR259</f>
        <v>3.4666892781808611</v>
      </c>
      <c r="BT3" s="78">
        <f ca="1">'Cash Flow_PI'!BS259</f>
        <v>3.4666892781808611</v>
      </c>
      <c r="BU3" s="78">
        <f ca="1">'Cash Flow_PI'!BT259</f>
        <v>-2.6107526829045682</v>
      </c>
      <c r="BV3" s="78">
        <f ca="1">'Cash Flow_PI'!BU259</f>
        <v>3.5026905570824427</v>
      </c>
      <c r="BW3" s="78">
        <f ca="1">'Cash Flow_PI'!BV259</f>
        <v>3.5026905570824427</v>
      </c>
      <c r="BX3" s="78">
        <f ca="1">'Cash Flow_PI'!BW259</f>
        <v>-2.5747514040029866</v>
      </c>
      <c r="BY3" s="78">
        <f ca="1">'Cash Flow_PI'!BX259</f>
        <v>3.5482713717905829</v>
      </c>
      <c r="BZ3" s="78">
        <f ca="1">'Cash Flow_PI'!BY259</f>
        <v>3.5276580067712935</v>
      </c>
      <c r="CA3" s="78">
        <f ca="1">'Cash Flow_PI'!BZ259</f>
        <v>-2.5497839543141358</v>
      </c>
      <c r="CB3" s="78">
        <f ca="1">'Cash Flow_PI'!CA259</f>
        <v>3.5732388214794346</v>
      </c>
      <c r="CC3" s="78">
        <f ca="1">'Cash Flow_PI'!CB259</f>
        <v>3.5732388214794346</v>
      </c>
      <c r="CD3" s="78">
        <f ca="1">'Cash Flow_PI'!CC259</f>
        <v>-2.5042031396059947</v>
      </c>
      <c r="CE3" s="78">
        <f ca="1">'Cash Flow_PI'!CD259</f>
        <v>3.6188196361875749</v>
      </c>
      <c r="CF3" s="78">
        <f ca="1">'Cash Flow_PI'!CE259</f>
        <v>3.6188196361875749</v>
      </c>
      <c r="CG3" s="78">
        <f ca="1">'Cash Flow_PI'!CF259</f>
        <v>-2.4586223248978545</v>
      </c>
      <c r="CH3" s="78">
        <f ca="1">'Cash Flow_PI'!CG259</f>
        <v>3.6544515703690843</v>
      </c>
      <c r="CI3" s="78">
        <f ca="1">'Cash Flow_PI'!CH259</f>
        <v>3.6544515703690843</v>
      </c>
      <c r="CJ3" s="78">
        <f ca="1">'Cash Flow_PI'!CI259</f>
        <v>-2.422990390716345</v>
      </c>
      <c r="CK3" s="78">
        <f ca="1">'Cash Flow_PI'!CJ259</f>
        <v>3.7000323850772245</v>
      </c>
      <c r="CL3" s="78">
        <f ca="1">'Cash Flow_PI'!CK259</f>
        <v>3.6794433359231853</v>
      </c>
      <c r="CM3" s="78">
        <f ca="1">'Cash Flow_PI'!CL259</f>
        <v>-2.397998625162244</v>
      </c>
      <c r="CN3" s="78">
        <f ca="1">'Cash Flow_PI'!CM259</f>
        <v>3.7250241506313264</v>
      </c>
      <c r="CO3" s="78">
        <f ca="1">'Cash Flow_PI'!CN259</f>
        <v>3.7250241506313264</v>
      </c>
      <c r="CP3" s="78">
        <f ca="1">'Cash Flow_PI'!CO259</f>
        <v>-2.3524178104541029</v>
      </c>
      <c r="CQ3" s="78">
        <f ca="1">'Cash Flow_PI'!CP259</f>
        <v>3.7706049653394667</v>
      </c>
      <c r="CR3" s="78">
        <f ca="1">'Cash Flow_PI'!CQ259</f>
        <v>3.7706049653394667</v>
      </c>
      <c r="CS3" s="78">
        <f ca="1">'Cash Flow_PI'!CR259</f>
        <v>-2.3068369957459627</v>
      </c>
      <c r="CT3" s="78">
        <f ca="1">'Cash Flow_PI'!CS259</f>
        <v>3.8058564744593033</v>
      </c>
      <c r="CU3" s="78">
        <f ca="1">'Cash Flow_PI'!CT259</f>
        <v>3.8058564744593033</v>
      </c>
      <c r="CV3" s="78">
        <f ca="1">'Cash Flow_PI'!CU259</f>
        <v>-2.271585486626126</v>
      </c>
      <c r="CW3" s="78">
        <f ca="1">'Cash Flow_PI'!CV259</f>
        <v>3.8514372891674435</v>
      </c>
      <c r="CX3" s="78">
        <f ca="1">'Cash Flow_PI'!CW259</f>
        <v>3.8308707144873484</v>
      </c>
      <c r="CY3" s="78">
        <f ca="1">'Cash Flow_PI'!CX259</f>
        <v>-2.2465712465980809</v>
      </c>
      <c r="CZ3" s="78">
        <f ca="1">'Cash Flow_PI'!CY259</f>
        <v>3.8764515291954895</v>
      </c>
      <c r="DA3" s="78">
        <f ca="1">'Cash Flow_PI'!CZ259</f>
        <v>3.8764515291954895</v>
      </c>
      <c r="DB3" s="78">
        <f ca="1">'Cash Flow_PI'!DA259</f>
        <v>-2.2009904318899398</v>
      </c>
      <c r="DC3" s="78">
        <f ca="1">'Cash Flow_PI'!DB259</f>
        <v>3.9220323439036298</v>
      </c>
      <c r="DD3" s="78">
        <f ca="1">'Cash Flow_PI'!DC259</f>
        <v>3.9220323439036298</v>
      </c>
      <c r="DE3" s="78">
        <f ca="1">'Cash Flow_PI'!DD259</f>
        <v>-9.554020890800512</v>
      </c>
      <c r="DF3" s="78">
        <f ca="1">'Cash Flow_PI'!DE259</f>
        <v>3.9568920152099416</v>
      </c>
      <c r="DG3" s="78">
        <f ca="1">'Cash Flow_PI'!DF259</f>
        <v>3.9568920152099416</v>
      </c>
      <c r="DH3" s="78">
        <f ca="1">'Cash Flow_PI'!DG259</f>
        <v>-2.1205499458754877</v>
      </c>
      <c r="DI3" s="78">
        <f ca="1">'Cash Flow_PI'!DH259</f>
        <v>4.0024728299180827</v>
      </c>
      <c r="DJ3" s="78">
        <f ca="1">'Cash Flow_PI'!DI259</f>
        <v>3.9819268433623582</v>
      </c>
      <c r="DK3" s="78">
        <f ca="1">'Cash Flow_PI'!DJ259</f>
        <v>-2.0955151177230711</v>
      </c>
      <c r="DL3" s="78">
        <f ca="1">'Cash Flow_PI'!DK259</f>
        <v>4.0275076580704985</v>
      </c>
      <c r="DM3" s="78">
        <f ca="1">'Cash Flow_PI'!DL259</f>
        <v>4.0275076580704985</v>
      </c>
      <c r="DN3" s="78">
        <f ca="1">'Cash Flow_PI'!DM259</f>
        <v>-2.0499343030149308</v>
      </c>
      <c r="DO3" s="78">
        <f ca="1">'Cash Flow_PI'!DN259</f>
        <v>4.0730884727786396</v>
      </c>
      <c r="DP3" s="78">
        <f ca="1">'Cash Flow_PI'!DO259</f>
        <v>4.0730884727786396</v>
      </c>
      <c r="DQ3" s="78">
        <f ca="1">'Cash Flow_PI'!DP259</f>
        <v>-9.8657747844936381</v>
      </c>
      <c r="DR3" s="78">
        <f ca="1">'Cash Flow_PI'!DQ259</f>
        <v>4.1075445511370203</v>
      </c>
      <c r="DS3" s="78">
        <f ca="1">'Cash Flow_PI'!DR259</f>
        <v>4.1075445511370203</v>
      </c>
      <c r="DT3" s="78">
        <f ca="1">'Cash Flow_PI'!DS259</f>
        <v>-1.9698974099482189</v>
      </c>
      <c r="DU3" s="175">
        <f ca="1">'Cash Flow_PI'!DT259</f>
        <v>-13.930179398696566</v>
      </c>
      <c r="DV3" s="78">
        <f ca="1">'Cash Flow_PI'!DU259</f>
        <v>4.0492932701743491</v>
      </c>
      <c r="DW3" s="78">
        <f ca="1">'Cash Flow_PI'!DV259</f>
        <v>4.0492932701743491</v>
      </c>
      <c r="DX3" s="78">
        <f ca="1">'Cash Flow_PI'!DW259</f>
        <v>4.0492932701743491</v>
      </c>
      <c r="DY3" s="78">
        <f ca="1">'Cash Flow_PI'!DX259</f>
        <v>4.0492932701743491</v>
      </c>
      <c r="DZ3" s="78">
        <f ca="1">'Cash Flow_PI'!DY259</f>
        <v>4.0492932701743491</v>
      </c>
      <c r="EA3" s="78">
        <f ca="1">'Cash Flow_PI'!DZ259</f>
        <v>4.0492932701743491</v>
      </c>
      <c r="EB3" s="78">
        <f ca="1">'Cash Flow_PI'!EA259</f>
        <v>4.0492932701743491</v>
      </c>
      <c r="EC3" s="78">
        <f ca="1">'Cash Flow_PI'!EB259</f>
        <v>-4.1430439521343576</v>
      </c>
      <c r="ED3" s="78">
        <f ca="1">'Cash Flow_PI'!EC259</f>
        <v>4.0377528330882217</v>
      </c>
      <c r="EE3" s="78">
        <f ca="1">'Cash Flow_PI'!ED259</f>
        <v>4.0377528330882217</v>
      </c>
      <c r="EF3" s="78">
        <f ca="1">'Cash Flow_PI'!EE259</f>
        <v>4.0377528330882217</v>
      </c>
      <c r="EG3" s="78">
        <f ca="1">'Cash Flow_PI'!EF259</f>
        <v>4.0377528330882217</v>
      </c>
      <c r="EH3" s="78">
        <f ca="1">'Cash Flow_PI'!EG259</f>
        <v>4.0172421769084865</v>
      </c>
      <c r="EI3" s="78">
        <f ca="1">'Cash Flow_PI'!EH259</f>
        <v>4.0172421769084865</v>
      </c>
      <c r="EJ3" s="78">
        <f ca="1">'Cash Flow_PI'!EI259</f>
        <v>4.0172421769084865</v>
      </c>
      <c r="EK3" s="78">
        <f ca="1">'Cash Flow_PI'!EJ259</f>
        <v>4.0172421769084865</v>
      </c>
      <c r="EL3" s="78">
        <f ca="1">'Cash Flow_PI'!EK259</f>
        <v>4.0172421769084865</v>
      </c>
      <c r="EM3" s="78">
        <f ca="1">'Cash Flow_PI'!EL259</f>
        <v>4.0172421769084865</v>
      </c>
      <c r="EN3" s="78">
        <f ca="1">'Cash Flow_PI'!EM259</f>
        <v>4.0172421769084865</v>
      </c>
      <c r="EO3" s="78">
        <f ca="1">'Cash Flow_PI'!EN259</f>
        <v>-4.1871859663975028</v>
      </c>
      <c r="EP3" s="78">
        <f ca="1">'Cash Flow_PI'!EO259</f>
        <v>4.0052735680638998</v>
      </c>
      <c r="EQ3" s="78">
        <f ca="1">'Cash Flow_PI'!EP259</f>
        <v>4.0052735680638998</v>
      </c>
      <c r="ER3" s="78">
        <f ca="1">'Cash Flow_PI'!EQ259</f>
        <v>4.0052735680638998</v>
      </c>
      <c r="ES3" s="78">
        <f ca="1">'Cash Flow_PI'!ER259</f>
        <v>4.0052735680638998</v>
      </c>
      <c r="ET3" s="78">
        <f ca="1">'Cash Flow_PI'!ES259</f>
        <v>3.9847775571024586</v>
      </c>
      <c r="EU3" s="78">
        <f ca="1">'Cash Flow_PI'!ET259</f>
        <v>3.9847775571024586</v>
      </c>
      <c r="EV3" s="78">
        <f ca="1">'Cash Flow_PI'!EU259</f>
        <v>3.9847775571024586</v>
      </c>
      <c r="EW3" s="78">
        <f ca="1">'Cash Flow_PI'!EV259</f>
        <v>3.9847775571024586</v>
      </c>
      <c r="EX3" s="78">
        <f ca="1">'Cash Flow_PI'!EW259</f>
        <v>3.9847775571024586</v>
      </c>
      <c r="EY3" s="78">
        <f ca="1">'Cash Flow_PI'!EX259</f>
        <v>3.9847775571024586</v>
      </c>
      <c r="EZ3" s="78">
        <f ca="1">'Cash Flow_PI'!EY259</f>
        <v>3.9847775571024586</v>
      </c>
      <c r="FA3" s="78">
        <f ca="1">'Cash Flow_PI'!EZ259</f>
        <v>-4.1855715733354169</v>
      </c>
      <c r="FB3" s="78">
        <f ca="1">'Cash Flow_PI'!FA259</f>
        <v>3.9723679313466596</v>
      </c>
      <c r="FC3" s="78">
        <f ca="1">'Cash Flow_PI'!FB259</f>
        <v>3.9723679313466596</v>
      </c>
      <c r="FD3" s="78">
        <f ca="1">'Cash Flow_PI'!FC259</f>
        <v>3.9723679313466596</v>
      </c>
      <c r="FE3" s="78">
        <f ca="1">'Cash Flow_PI'!FD259</f>
        <v>3.9723679313466596</v>
      </c>
      <c r="FF3" s="78">
        <f ca="1">'Cash Flow_PI'!FE259</f>
        <v>3.9518844851004475</v>
      </c>
      <c r="FG3" s="78">
        <f ca="1">'Cash Flow_PI'!FF259</f>
        <v>3.9518844851004475</v>
      </c>
      <c r="FH3" s="78">
        <f ca="1">'Cash Flow_PI'!FG259</f>
        <v>3.9518844851004475</v>
      </c>
      <c r="FI3" s="78">
        <f ca="1">'Cash Flow_PI'!FH259</f>
        <v>3.9518844851004475</v>
      </c>
      <c r="FJ3" s="78">
        <f ca="1">'Cash Flow_PI'!FI259</f>
        <v>3.9518844851004475</v>
      </c>
      <c r="FK3" s="78">
        <f ca="1">'Cash Flow_PI'!FJ259</f>
        <v>3.9518844851004475</v>
      </c>
      <c r="FL3" s="78">
        <f ca="1">'Cash Flow_PI'!FK259</f>
        <v>3.9518844851004475</v>
      </c>
      <c r="FM3" s="78">
        <f ca="1">'Cash Flow_PI'!FL259</f>
        <v>-4.1703919178789244</v>
      </c>
      <c r="FN3" s="78">
        <f ca="1">'Cash Flow_PI'!FM259</f>
        <v>3.9390206119260984</v>
      </c>
      <c r="FO3" s="78">
        <f ca="1">'Cash Flow_PI'!FN259</f>
        <v>3.9390206119260984</v>
      </c>
      <c r="FP3" s="78">
        <f ca="1">'Cash Flow_PI'!FO259</f>
        <v>3.9390206119260984</v>
      </c>
      <c r="FQ3" s="78">
        <f ca="1">'Cash Flow_PI'!FP259</f>
        <v>3.9390206119260984</v>
      </c>
      <c r="FR3" s="78">
        <f ca="1">'Cash Flow_PI'!FQ259</f>
        <v>3.9185475975563957</v>
      </c>
      <c r="FS3" s="78">
        <f ca="1">'Cash Flow_PI'!FR259</f>
        <v>3.9185475975563957</v>
      </c>
      <c r="FT3" s="78">
        <f ca="1">'Cash Flow_PI'!FS259</f>
        <v>3.9185475975563957</v>
      </c>
      <c r="FU3" s="78">
        <f ca="1">'Cash Flow_PI'!FT259</f>
        <v>3.9185475975563957</v>
      </c>
      <c r="FV3" s="78">
        <f ca="1">'Cash Flow_PI'!FU259</f>
        <v>3.9185475975563957</v>
      </c>
      <c r="FW3" s="78">
        <f ca="1">'Cash Flow_PI'!FV259</f>
        <v>3.9185475975563957</v>
      </c>
      <c r="FX3" s="78">
        <f ca="1">'Cash Flow_PI'!FW259</f>
        <v>3.9185475975563957</v>
      </c>
      <c r="FY3" s="78">
        <f ca="1">'Cash Flow_PI'!FX259</f>
        <v>-4.1468759126493779</v>
      </c>
      <c r="FZ3" s="78">
        <f ca="1">'Cash Flow_PI'!FY259</f>
        <v>3.9052158495409417</v>
      </c>
      <c r="GA3" s="78">
        <f ca="1">'Cash Flow_PI'!FZ259</f>
        <v>3.9052158495409417</v>
      </c>
      <c r="GB3" s="78">
        <f ca="1">'Cash Flow_PI'!GA259</f>
        <v>3.9052158495409417</v>
      </c>
      <c r="GC3" s="175">
        <f ca="1">'Cash Flow_PI'!GB259</f>
        <v>3.9052158495409417</v>
      </c>
      <c r="GD3" s="78">
        <f ca="1">'Cash Flow_PI'!GC259</f>
        <v>3.8847510802629879</v>
      </c>
      <c r="GE3" s="78">
        <f ca="1">'Cash Flow_PI'!GD259</f>
        <v>3.8847510802629879</v>
      </c>
      <c r="GF3" s="78">
        <f ca="1">'Cash Flow_PI'!GE259</f>
        <v>3.8847510802629879</v>
      </c>
      <c r="GG3" s="78">
        <f ca="1">'Cash Flow_PI'!GF259</f>
        <v>3.8847510802629879</v>
      </c>
      <c r="GH3" s="78">
        <f ca="1">'Cash Flow_PI'!GG259</f>
        <v>3.8847510802629879</v>
      </c>
      <c r="GI3" s="78">
        <f ca="1">'Cash Flow_PI'!GH259</f>
        <v>3.8847510802629879</v>
      </c>
      <c r="GJ3" s="78">
        <f ca="1">'Cash Flow_PI'!GI259</f>
        <v>3.8847510802629879</v>
      </c>
      <c r="GK3" s="78">
        <f ca="1">'Cash Flow_PI'!GJ259</f>
        <v>-4.1181539339995128</v>
      </c>
      <c r="GL3" s="78">
        <f ca="1">'Cash Flow_PI'!GK259</f>
        <v>3.8709374211611944</v>
      </c>
      <c r="GM3" s="78">
        <f ca="1">'Cash Flow_PI'!GL259</f>
        <v>3.8709374211611944</v>
      </c>
      <c r="GN3" s="78">
        <f ca="1">'Cash Flow_PI'!GM259</f>
        <v>3.8709374211611944</v>
      </c>
      <c r="GO3" s="78">
        <f ca="1">'Cash Flow_PI'!GN259</f>
        <v>3.8709374211611944</v>
      </c>
      <c r="GP3" s="78">
        <f ca="1">'Cash Flow_PI'!GO259</f>
        <v>3.8504786545856513</v>
      </c>
      <c r="GQ3" s="78">
        <f ca="1">'Cash Flow_PI'!GP259</f>
        <v>3.8504786545856513</v>
      </c>
      <c r="GR3" s="78">
        <f ca="1">'Cash Flow_PI'!GQ259</f>
        <v>3.8504786545856513</v>
      </c>
      <c r="GS3" s="78">
        <f ca="1">'Cash Flow_PI'!GR259</f>
        <v>3.8504786545856513</v>
      </c>
      <c r="GT3" s="78">
        <f ca="1">'Cash Flow_PI'!GS259</f>
        <v>3.8504786545856513</v>
      </c>
      <c r="GU3" s="78">
        <f ca="1">'Cash Flow_PI'!GT259</f>
        <v>3.8504786545856513</v>
      </c>
      <c r="GV3" s="78">
        <f ca="1">'Cash Flow_PI'!GU259</f>
        <v>3.8504786545856513</v>
      </c>
      <c r="GW3" s="78">
        <f ca="1">'Cash Flow_PI'!GV259</f>
        <v>-4.0860970316061147</v>
      </c>
      <c r="GX3" s="78">
        <f ca="1">'Cash Flow_PI'!GW259</f>
        <v>3.8361686270649287</v>
      </c>
      <c r="GY3" s="78">
        <f ca="1">'Cash Flow_PI'!GX259</f>
        <v>3.8361686270649287</v>
      </c>
      <c r="GZ3" s="78">
        <f ca="1">'Cash Flow_PI'!GY259</f>
        <v>3.8361686270649287</v>
      </c>
      <c r="HA3" s="78">
        <f ca="1">'Cash Flow_PI'!GZ259</f>
        <v>3.8361686270649287</v>
      </c>
      <c r="HB3" s="78">
        <f ca="1">'Cash Flow_PI'!HA259</f>
        <v>3.8157135634897461</v>
      </c>
      <c r="HC3" s="78">
        <f ca="1">'Cash Flow_PI'!HB259</f>
        <v>3.8157135634897461</v>
      </c>
      <c r="HD3" s="78">
        <f ca="1">'Cash Flow_PI'!HC259</f>
        <v>3.8157135634897461</v>
      </c>
      <c r="HE3" s="78">
        <f ca="1">'Cash Flow_PI'!HD259</f>
        <v>3.8157135634897461</v>
      </c>
      <c r="HF3" s="78">
        <f ca="1">'Cash Flow_PI'!HE259</f>
        <v>3.8157135634897461</v>
      </c>
      <c r="HG3" s="78">
        <f ca="1">'Cash Flow_PI'!HF259</f>
        <v>3.8157135634897461</v>
      </c>
      <c r="HH3" s="78">
        <f ca="1">'Cash Flow_PI'!HG259</f>
        <v>3.8157135634897461</v>
      </c>
      <c r="HI3" s="78">
        <f ca="1">'Cash Flow_PI'!HH259</f>
        <v>-4.0518204480612718</v>
      </c>
      <c r="HJ3" s="78">
        <f ca="1">'Cash Flow_PI'!HI259</f>
        <v>3.8008922764975273</v>
      </c>
      <c r="HK3" s="78">
        <f ca="1">'Cash Flow_PI'!HJ259</f>
        <v>3.8008922764975273</v>
      </c>
      <c r="HL3" s="78">
        <f ca="1">'Cash Flow_PI'!HK259</f>
        <v>3.8008922764975273</v>
      </c>
      <c r="HM3" s="78">
        <f ca="1">'Cash Flow_PI'!HL259</f>
        <v>3.8008922764975273</v>
      </c>
      <c r="HN3" s="78">
        <f ca="1">'Cash Flow_PI'!HM259</f>
        <v>3.7804385571487229</v>
      </c>
      <c r="HO3" s="78">
        <f ca="1">'Cash Flow_PI'!HN259</f>
        <v>3.7804385571487229</v>
      </c>
      <c r="HP3" s="78">
        <f ca="1">'Cash Flow_PI'!HO259</f>
        <v>3.7804385571487229</v>
      </c>
      <c r="HQ3" s="78">
        <f ca="1">'Cash Flow_PI'!HP259</f>
        <v>3.7804385571487229</v>
      </c>
      <c r="HR3" s="78">
        <f ca="1">'Cash Flow_PI'!HQ259</f>
        <v>3.7804385571487229</v>
      </c>
      <c r="HS3" s="78">
        <f ca="1">'Cash Flow_PI'!HR259</f>
        <v>3.7804385571487229</v>
      </c>
      <c r="HT3" s="78">
        <f ca="1">'Cash Flow_PI'!HS259</f>
        <v>3.7804385571487229</v>
      </c>
      <c r="HU3" s="78">
        <f ca="1">'Cash Flow_PI'!HT259</f>
        <v>-4.015985724277904</v>
      </c>
      <c r="HV3" s="78">
        <f ca="1">'Cash Flow_PI'!HU259</f>
        <v>3.765090672900862</v>
      </c>
      <c r="HW3" s="78">
        <f ca="1">'Cash Flow_PI'!HV259</f>
        <v>3.765090672900862</v>
      </c>
      <c r="HX3" s="78">
        <f ca="1">'Cash Flow_PI'!HW259</f>
        <v>3.765090672900862</v>
      </c>
      <c r="HY3" s="78">
        <f ca="1">'Cash Flow_PI'!HX259</f>
        <v>3.765090672900862</v>
      </c>
      <c r="HZ3" s="78">
        <f ca="1">'Cash Flow_PI'!HY259</f>
        <v>3.7446358781206959</v>
      </c>
      <c r="IA3" s="78">
        <f ca="1">'Cash Flow_PI'!HZ259</f>
        <v>3.7446358781206959</v>
      </c>
      <c r="IB3" s="78">
        <f ca="1">'Cash Flow_PI'!IA259</f>
        <v>3.7446358781206959</v>
      </c>
      <c r="IC3" s="78">
        <f ca="1">'Cash Flow_PI'!IB259</f>
        <v>3.7446358781206959</v>
      </c>
      <c r="ID3" s="78">
        <f ca="1">'Cash Flow_PI'!IC259</f>
        <v>3.7446358781206959</v>
      </c>
      <c r="IE3" s="78">
        <f ca="1">'Cash Flow_PI'!ID259</f>
        <v>3.7446358781206959</v>
      </c>
      <c r="IF3" s="78">
        <f ca="1">'Cash Flow_PI'!IE259</f>
        <v>3.7446358781206959</v>
      </c>
      <c r="IG3" s="78">
        <f ca="1">'Cash Flow_PI'!IF259</f>
        <v>-3.9789819561935209</v>
      </c>
      <c r="IH3" s="78">
        <f ca="1">'Cash Flow_PI'!IG259</f>
        <v>3.7287455986995237</v>
      </c>
      <c r="II3" s="78">
        <f ca="1">'Cash Flow_PI'!IH259</f>
        <v>3.7287455986995237</v>
      </c>
      <c r="IJ3" s="78">
        <f ca="1">'Cash Flow_PI'!II259</f>
        <v>3.7287455986995237</v>
      </c>
      <c r="IK3" s="175">
        <f ca="1">'Cash Flow_PI'!IJ259</f>
        <v>3.9043305896216207</v>
      </c>
      <c r="IL3" s="78">
        <f ca="1">'Cash Flow_PI'!IK259</f>
        <v>3.7082872460804568</v>
      </c>
      <c r="IM3" s="78">
        <f ca="1">'Cash Flow_PI'!IL259</f>
        <v>3.7082872460804568</v>
      </c>
      <c r="IN3" s="78">
        <f ca="1">'Cash Flow_PI'!IM259</f>
        <v>3.7082872460804568</v>
      </c>
      <c r="IO3" s="78">
        <f ca="1">'Cash Flow_PI'!IN259</f>
        <v>3.7082872460804568</v>
      </c>
      <c r="IP3" s="78">
        <f ca="1">'Cash Flow_PI'!IO259</f>
        <v>3.7082872460804568</v>
      </c>
      <c r="IQ3" s="78">
        <f ca="1">'Cash Flow_PI'!IP259</f>
        <v>3.7082872460804568</v>
      </c>
      <c r="IR3" s="78">
        <f ca="1">'Cash Flow_PI'!IQ259</f>
        <v>3.7082872460804568</v>
      </c>
      <c r="IS3" s="78">
        <f ca="1">'Cash Flow_PI'!IR259</f>
        <v>-3.9410345420567339</v>
      </c>
      <c r="IT3" s="78">
        <f ca="1">'Cash Flow_PI'!IS259</f>
        <v>3.691838299630775</v>
      </c>
      <c r="IU3" s="78">
        <f ca="1">'Cash Flow_PI'!IT259</f>
        <v>3.691838299630775</v>
      </c>
      <c r="IV3" s="78">
        <f ca="1">'Cash Flow_PI'!IU259</f>
        <v>3.691838299630775</v>
      </c>
      <c r="IW3" s="78">
        <f ca="1">'Cash Flow_PI'!IV259</f>
        <v>3.691838299630775</v>
      </c>
      <c r="IX3" s="78">
        <f ca="1">'Cash Flow_PI'!IW259</f>
        <v>3.6713738420936215</v>
      </c>
      <c r="IY3" s="78">
        <f ca="1">'Cash Flow_PI'!IX259</f>
        <v>3.6713738420936215</v>
      </c>
      <c r="IZ3" s="78">
        <f ca="1">'Cash Flow_PI'!IY259</f>
        <v>3.6713738420936215</v>
      </c>
      <c r="JA3" s="78">
        <f ca="1">'Cash Flow_PI'!IZ259</f>
        <v>3.6713738420936215</v>
      </c>
      <c r="JB3" s="78">
        <f ca="1">'Cash Flow_PI'!JA259</f>
        <v>3.6713738420936215</v>
      </c>
      <c r="JC3" s="78">
        <f ca="1">'Cash Flow_PI'!JB259</f>
        <v>3.6713738420936215</v>
      </c>
      <c r="JD3" s="78">
        <f ca="1">'Cash Flow_PI'!JC259</f>
        <v>3.6713738420936215</v>
      </c>
      <c r="JE3" s="78">
        <f ca="1">'Cash Flow_PI'!JD259</f>
        <v>-3.9022704238614185</v>
      </c>
      <c r="JF3" s="78">
        <f ca="1">'Cash Flow_PI'!JE259</f>
        <v>3.6543494686045737</v>
      </c>
      <c r="JG3" s="78">
        <f ca="1">'Cash Flow_PI'!JF259</f>
        <v>3.6543494686045737</v>
      </c>
      <c r="JH3" s="78">
        <f ca="1">'Cash Flow_PI'!JG259</f>
        <v>3.6543494686045737</v>
      </c>
      <c r="JI3" s="78">
        <f ca="1">'Cash Flow_PI'!JH259</f>
        <v>3.6543494686045737</v>
      </c>
      <c r="JJ3" s="78">
        <f ca="1">'Cash Flow_PI'!JI259</f>
        <v>3.633876292419151</v>
      </c>
      <c r="JK3" s="78">
        <f ca="1">'Cash Flow_PI'!JJ259</f>
        <v>3.633876292419151</v>
      </c>
      <c r="JL3" s="78">
        <f ca="1">'Cash Flow_PI'!JK259</f>
        <v>3.633876292419151</v>
      </c>
      <c r="JM3" s="78">
        <f ca="1">'Cash Flow_PI'!JL259</f>
        <v>3.633876292419151</v>
      </c>
      <c r="JN3" s="78">
        <f ca="1">'Cash Flow_PI'!JM259</f>
        <v>3.633876292419151</v>
      </c>
      <c r="JO3" s="78">
        <f ca="1">'Cash Flow_PI'!JN259</f>
        <v>3.633876292419151</v>
      </c>
      <c r="JP3" s="78">
        <f ca="1">'Cash Flow_PI'!JO259</f>
        <v>3.633876292419151</v>
      </c>
      <c r="JQ3" s="78">
        <f ca="1">'Cash Flow_PI'!JP259</f>
        <v>-3.8627572250614506</v>
      </c>
      <c r="JR3" s="78">
        <f ca="1">'Cash Flow_PI'!JQ259</f>
        <v>3.6162592290795565</v>
      </c>
      <c r="JS3" s="78">
        <f ca="1">'Cash Flow_PI'!JR259</f>
        <v>3.6162592290795565</v>
      </c>
      <c r="JT3" s="78">
        <f ca="1">'Cash Flow_PI'!JS259</f>
        <v>3.6162592290795565</v>
      </c>
      <c r="JU3" s="78">
        <f ca="1">'Cash Flow_PI'!JT259</f>
        <v>3.6162592290795565</v>
      </c>
      <c r="JV3" s="78">
        <f ca="1">'Cash Flow_PI'!JU259</f>
        <v>3.5957746518261038</v>
      </c>
      <c r="JW3" s="78">
        <f ca="1">'Cash Flow_PI'!JV259</f>
        <v>3.5957746518261038</v>
      </c>
      <c r="JX3" s="78">
        <f ca="1">'Cash Flow_PI'!JW259</f>
        <v>3.5957746518261038</v>
      </c>
      <c r="JY3" s="78">
        <f ca="1">'Cash Flow_PI'!JX259</f>
        <v>3.5957746518261038</v>
      </c>
      <c r="JZ3" s="78">
        <f ca="1">'Cash Flow_PI'!JY259</f>
        <v>3.5957746518261038</v>
      </c>
      <c r="KA3" s="78">
        <f ca="1">'Cash Flow_PI'!JZ259</f>
        <v>3.5957746518261038</v>
      </c>
      <c r="KB3" s="78">
        <f ca="1">'Cash Flow_PI'!KA259</f>
        <v>3.5957746518261038</v>
      </c>
      <c r="KC3" s="78">
        <f ca="1">'Cash Flow_PI'!KB259</f>
        <v>-3.8225267258394267</v>
      </c>
      <c r="KD3" s="78">
        <f ca="1">'Cash Flow_PI'!KC259</f>
        <v>3.5775471179404468</v>
      </c>
      <c r="KE3" s="78">
        <f ca="1">'Cash Flow_PI'!KD259</f>
        <v>3.5775471179404468</v>
      </c>
      <c r="KF3" s="78">
        <f ca="1">'Cash Flow_PI'!KE259</f>
        <v>3.5775471179404468</v>
      </c>
      <c r="KG3" s="78">
        <f ca="1">'Cash Flow_PI'!KF259</f>
        <v>3.5775471179404468</v>
      </c>
      <c r="KH3" s="78">
        <f ca="1">'Cash Flow_PI'!KG259</f>
        <v>3.5570483864100542</v>
      </c>
      <c r="KI3" s="78">
        <f ca="1">'Cash Flow_PI'!KH259</f>
        <v>3.5570483864100542</v>
      </c>
      <c r="KJ3" s="78">
        <f ca="1">'Cash Flow_PI'!KI259</f>
        <v>3.5570483864100542</v>
      </c>
      <c r="KK3" s="78">
        <f ca="1">'Cash Flow_PI'!KJ259</f>
        <v>3.5570483864100542</v>
      </c>
      <c r="KL3" s="78">
        <f ca="1">'Cash Flow_PI'!KK259</f>
        <v>3.5570483864100542</v>
      </c>
      <c r="KM3" s="78">
        <f ca="1">'Cash Flow_PI'!KL259</f>
        <v>3.5570483864100542</v>
      </c>
      <c r="KN3" s="78">
        <f ca="1">'Cash Flow_PI'!KM259</f>
        <v>3.5570483864100542</v>
      </c>
      <c r="KO3" s="78">
        <f ca="1">'Cash Flow_PI'!KN259</f>
        <v>-3.7815889406870573</v>
      </c>
      <c r="KP3" s="78">
        <f ca="1">'Cash Flow_PI'!KO259</f>
        <v>3.5381920678619516</v>
      </c>
      <c r="KQ3" s="78">
        <f ca="1">'Cash Flow_PI'!KP259</f>
        <v>3.5381920678619516</v>
      </c>
      <c r="KR3" s="78">
        <f ca="1">'Cash Flow_PI'!KQ259</f>
        <v>3.5381920678619516</v>
      </c>
      <c r="KS3" s="175">
        <f ca="1">'Cash Flow_PI'!KR259</f>
        <v>1.1096412561940672</v>
      </c>
    </row>
    <row r="4" spans="1:305" ht="14.4" x14ac:dyDescent="0.3">
      <c r="A4" s="17" t="s">
        <v>186</v>
      </c>
      <c r="D4" s="176">
        <f ca="1">IF('Inputs and Summary'!$D$12=10,XNPV($B$3,F3:$DU$3,F1:$DU$1),IF('Inputs and Summary'!$D$12=15,XNPV($B$3,F3:$GC$3,F1:$GC$1),IF('Inputs and Summary'!$D$12=20,XNPV($B$3,F3:$IK$3,F1:$IK$1),XNPV($B$3,F3:$KS$3,F1:$KS$1))))</f>
        <v>101.66918481645588</v>
      </c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>
        <f ca="1">IF('Inputs and Summary'!$D$12=10,XNPV($B$3,R3:$DU$3,R1:$DU$1),IF('Inputs and Summary'!$D$12=15,XNPV($B$3,R3:$GC$3,R1:$GC$1),IF('Inputs and Summary'!$D$12=20,XNPV($B$3,R3:$IK$3,R1:$IK$1),XNPV($B$3,R3:$KS$3,R1:$KS$1))))</f>
        <v>111.94413227466833</v>
      </c>
      <c r="R4" s="176"/>
      <c r="S4" s="176"/>
      <c r="T4" s="176"/>
      <c r="U4" s="176"/>
      <c r="V4" s="176"/>
      <c r="W4" s="176"/>
      <c r="X4" s="176"/>
      <c r="Y4" s="176"/>
      <c r="Z4" s="176"/>
      <c r="AA4" s="176"/>
      <c r="AB4" s="176"/>
      <c r="AC4" s="176">
        <f ca="1">IF('Inputs and Summary'!$D$12=10,XNPV($B$3,AD3:$DU$3,AD1:$DU$1),IF('Inputs and Summary'!$D$12=15,XNPV($B$3,AD3:$GC$3,AD1:$GC$1),IF('Inputs and Summary'!$D$12=20,XNPV($B$3,AD3:$IK$3,AD1:$IK$1),XNPV($B$3,AD3:$KS$3,AD1:$KS$1))))</f>
        <v>121.76098398465648</v>
      </c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  <c r="AO4" s="176">
        <f ca="1">IF('Inputs and Summary'!$D$12=10,XNPV($B$3,AP3:$DU$3,AP1:$DU$1),IF('Inputs and Summary'!$D$12=15,XNPV($B$3,AP3:$GC$3,AP1:$GC$1),IF('Inputs and Summary'!$D$12=20,XNPV($B$3,AP3:$IK$3,AP1:$IK$1),XNPV($B$3,AP3:$KS$3,AP1:$KS$1))))</f>
        <v>130.9948307232392</v>
      </c>
      <c r="AP4" s="176"/>
      <c r="AQ4" s="176"/>
      <c r="AR4" s="176"/>
      <c r="AS4" s="176"/>
      <c r="AT4" s="176"/>
      <c r="AU4" s="176"/>
      <c r="AV4" s="176"/>
      <c r="AW4" s="176"/>
      <c r="AX4" s="176"/>
      <c r="AY4" s="176"/>
      <c r="AZ4" s="176"/>
      <c r="BA4" s="176">
        <f ca="1">IF('Inputs and Summary'!$D$12=10,XNPV($B$3,BB3:$DU$3,BB1:$DU$1),IF('Inputs and Summary'!$D$12=15,XNPV($B$3,BB3:$GC$3,BB1:$GC$1),IF('Inputs and Summary'!$D$12=20,XNPV($B$3,BB3:$IK$3,BB1:$IK$1),XNPV($B$3,BB3:$KS$3,BB1:$KS$1))))</f>
        <v>139.81779413517239</v>
      </c>
      <c r="BB4" s="176"/>
      <c r="BC4" s="176"/>
      <c r="BD4" s="176"/>
      <c r="BE4" s="176"/>
      <c r="BF4" s="176"/>
      <c r="BG4" s="176"/>
      <c r="BH4" s="176"/>
      <c r="BI4" s="176"/>
      <c r="BJ4" s="176"/>
      <c r="BK4" s="176"/>
      <c r="BL4" s="176"/>
      <c r="BM4" s="176">
        <f ca="1">IF('Inputs and Summary'!$D$12=10,XNPV($B$3,BN3:$DU$3,BN1:$DU$1),IF('Inputs and Summary'!$D$12=15,XNPV($B$3,BN3:$GC$3,BN1:$GC$1),IF('Inputs and Summary'!$D$12=20,XNPV($B$3,BN3:$IK$3,BN1:$IK$1),XNPV($B$3,BN3:$KS$3,BN1:$KS$1))))</f>
        <v>148.22229668724441</v>
      </c>
      <c r="BN4" s="176"/>
      <c r="BO4" s="176"/>
      <c r="BP4" s="176"/>
      <c r="BQ4" s="176"/>
      <c r="BR4" s="176"/>
      <c r="BS4" s="176"/>
      <c r="BT4" s="176"/>
      <c r="BU4" s="176"/>
      <c r="BV4" s="176"/>
      <c r="BW4" s="176"/>
      <c r="BX4" s="176"/>
      <c r="BY4" s="176">
        <f ca="1">IF('Inputs and Summary'!$D$12=10,XNPV($B$3,BZ3:$DU$3,BZ1:$DU$1),IF('Inputs and Summary'!$D$12=15,XNPV($B$3,BZ3:$GC$3,BZ1:$GC$1),IF('Inputs and Summary'!$D$12=20,XNPV($B$3,BZ3:$IK$3,BZ1:$IK$1),XNPV($B$3,BZ3:$KS$3,BZ1:$KS$1))))</f>
        <v>156.13726806570781</v>
      </c>
      <c r="BZ4" s="176"/>
      <c r="CA4" s="176"/>
      <c r="CB4" s="176"/>
      <c r="CC4" s="176"/>
      <c r="CD4" s="176"/>
      <c r="CE4" s="176"/>
      <c r="CF4" s="176"/>
      <c r="CG4" s="176"/>
      <c r="CH4" s="176"/>
      <c r="CI4" s="176"/>
      <c r="CJ4" s="176"/>
      <c r="CK4" s="176">
        <f ca="1">IF('Inputs and Summary'!$D$12=10,XNPV($B$3,CL3:$DU$3,CL1:$DU$1),IF('Inputs and Summary'!$D$12=15,XNPV($B$3,CL3:$GC$3,CL1:$GC$1),IF('Inputs and Summary'!$D$12=20,XNPV($B$3,CL3:$IK$3,CL1:$IK$1),XNPV($B$3,CL3:$KS$3,CL1:$KS$1))))</f>
        <v>163.5577969841963</v>
      </c>
      <c r="CL4" s="176"/>
      <c r="CM4" s="176"/>
      <c r="CN4" s="176"/>
      <c r="CO4" s="176"/>
      <c r="CP4" s="176"/>
      <c r="CQ4" s="176"/>
      <c r="CR4" s="176"/>
      <c r="CS4" s="176"/>
      <c r="CT4" s="176"/>
      <c r="CU4" s="176"/>
      <c r="CV4" s="176"/>
      <c r="CW4" s="176">
        <f ca="1">IF('Inputs and Summary'!$D$12=10,XNPV($B$3,CX3:$DU$3,CX1:$DU$1),IF('Inputs and Summary'!$D$12=15,XNPV($B$3,CX3:$GC$3,CX1:$GC$1),IF('Inputs and Summary'!$D$12=20,XNPV($B$3,CX3:$IK$3,CX1:$IK$1),XNPV($B$3,CX3:$KS$3,CX1:$KS$1))))</f>
        <v>170.24188434706872</v>
      </c>
      <c r="CX4" s="176"/>
      <c r="CY4" s="176"/>
      <c r="CZ4" s="176"/>
      <c r="DA4" s="176"/>
      <c r="DB4" s="176"/>
      <c r="DC4" s="176"/>
      <c r="DD4" s="176"/>
      <c r="DE4" s="176"/>
      <c r="DF4" s="176"/>
      <c r="DG4" s="176"/>
      <c r="DH4" s="176"/>
      <c r="DI4" s="176">
        <f ca="1">IF('Inputs and Summary'!$D$12=10,XNPV($B$3,DJ3:$DU$3,DJ1:$DU$1),IF('Inputs and Summary'!$D$12=15,XNPV($B$3,DJ3:$GC$3,DJ1:$GC$1),IF('Inputs and Summary'!$D$12=20,XNPV($B$3,DJ3:$IK$3,DJ1:$IK$1),XNPV($B$3,DJ3:$KS$3,DJ1:$KS$1))))</f>
        <v>184.07066565947434</v>
      </c>
      <c r="DJ4" s="176"/>
      <c r="DK4" s="176"/>
      <c r="DL4" s="176"/>
      <c r="DM4" s="176"/>
      <c r="DN4" s="176"/>
      <c r="DO4" s="176"/>
      <c r="DP4" s="176"/>
      <c r="DQ4" s="176"/>
      <c r="DR4" s="176"/>
      <c r="DS4" s="176"/>
      <c r="DT4" s="176"/>
      <c r="DU4" s="26">
        <f ca="1">IF('Inputs and Summary'!$D$12=10,XNPV($B$3,$DU3:DV$3,$DU1:DV$1),IF('Inputs and Summary'!$D$12=15,XNPV($B$3,DV3:$GC$3,DV1:$GC$1),IF('Inputs and Summary'!$D$12=20,XNPV($B$3,DV3:$IK$3,DV1:$IK$1),XNPV($B$3,DV3:$KS$3,DV1:$KS$1))))</f>
        <v>217.24032464930497</v>
      </c>
      <c r="DV4" s="176"/>
      <c r="DW4" s="176"/>
      <c r="DX4" s="176"/>
      <c r="DY4" s="176"/>
      <c r="DZ4" s="176"/>
      <c r="EA4" s="176"/>
      <c r="EB4" s="176"/>
      <c r="EC4" s="176"/>
      <c r="ED4" s="176"/>
      <c r="EE4" s="176"/>
      <c r="EF4" s="176"/>
      <c r="EG4" s="176">
        <f ca="1">IF('Inputs and Summary'!$D$12=10,XNPV($B$3,$DU3:EH$3,$DU1:EH$1),IF('Inputs and Summary'!$D$12=15,XNPV($B$3,EH3:$GC$3,EH1:$GC$1),IF('Inputs and Summary'!$D$12=20,XNPV($B$3,EH3:$IK$3,EH1:$IK$1),XNPV($B$3,EH3:$KS$3,EH1:$KS$1))))</f>
        <v>212.05592008270943</v>
      </c>
      <c r="EH4" s="176"/>
      <c r="EI4" s="176"/>
      <c r="EJ4" s="176"/>
      <c r="EK4" s="176"/>
      <c r="EL4" s="176"/>
      <c r="EM4" s="176"/>
      <c r="EN4" s="176"/>
      <c r="EO4" s="176"/>
      <c r="EP4" s="176"/>
      <c r="EQ4" s="176"/>
      <c r="ER4" s="176"/>
      <c r="ES4" s="176">
        <f ca="1">IF('Inputs and Summary'!$D$12=10,XNPV($B$3,$DU3:ET$3,$DU1:ET$1),IF('Inputs and Summary'!$D$12=15,XNPV($B$3,ET3:$GC$3,ET1:$GC$1),IF('Inputs and Summary'!$D$12=20,XNPV($B$3,ET3:$IK$3,ET1:$IK$1),XNPV($B$3,ET3:$KS$3,ET1:$KS$1))))</f>
        <v>206.27060164131242</v>
      </c>
      <c r="ET4" s="176"/>
      <c r="EU4" s="176"/>
      <c r="EV4" s="176"/>
      <c r="EW4" s="176"/>
      <c r="EX4" s="176"/>
      <c r="EY4" s="176"/>
      <c r="EZ4" s="176"/>
      <c r="FA4" s="176"/>
      <c r="FB4" s="176"/>
      <c r="FC4" s="176"/>
      <c r="FD4" s="176"/>
      <c r="FE4" s="176">
        <f ca="1">IF('Inputs and Summary'!$D$12=10,XNPV($B$3,$DU3:FF$3,$DU1:FF$1),IF('Inputs and Summary'!$D$12=15,XNPV($B$3,FF3:$GC$3,FF1:$GC$1),IF('Inputs and Summary'!$D$12=20,XNPV($B$3,FF3:$IK$3,FF1:$IK$1),XNPV($B$3,FF3:$KS$3,FF1:$KS$1))))</f>
        <v>199.83590971444787</v>
      </c>
      <c r="FF4" s="176"/>
      <c r="FG4" s="176"/>
      <c r="FH4" s="176"/>
      <c r="FI4" s="176"/>
      <c r="FJ4" s="176"/>
      <c r="FK4" s="176"/>
      <c r="FL4" s="176"/>
      <c r="FM4" s="176"/>
      <c r="FN4" s="176"/>
      <c r="FO4" s="176"/>
      <c r="FP4" s="176"/>
      <c r="FQ4" s="176">
        <f ca="1">IF('Inputs and Summary'!$D$12=10,XNPV($B$3,$DU3:FR$3,$DU1:FR$1),IF('Inputs and Summary'!$D$12=15,XNPV($B$3,FR3:$GC$3,FR1:$GC$1),IF('Inputs and Summary'!$D$12=20,XNPV($B$3,FR3:$IK$3,FR1:$IK$1),XNPV($B$3,FR3:$KS$3,FR1:$KS$1))))</f>
        <v>192.6256439824798</v>
      </c>
      <c r="FR4" s="176"/>
      <c r="FS4" s="176"/>
      <c r="FT4" s="176"/>
      <c r="FU4" s="176"/>
      <c r="FV4" s="176"/>
      <c r="FW4" s="176"/>
      <c r="FX4" s="176"/>
      <c r="FY4" s="176"/>
      <c r="FZ4" s="176"/>
      <c r="GA4" s="176"/>
      <c r="GB4" s="176"/>
      <c r="GC4" s="26">
        <f ca="1">IF('Inputs and Summary'!$D$12=10,XNPV($B$3,$DU3:GD$3,$DU1:GD$1),IF('Inputs and Summary'!$D$12=15,XNPV($B$3,$GC3:GD$3,$GC1:GD$1),IF('Inputs and Summary'!$D$12=20,XNPV($B$3,GD3:$IK$3,GD1:$IK$1),XNPV($B$3,GD3:$KS$3,GD1:$KS$1))))</f>
        <v>184.58761507305792</v>
      </c>
      <c r="GD4" s="176"/>
      <c r="GE4" s="176"/>
      <c r="GF4" s="176"/>
      <c r="GG4" s="176"/>
      <c r="GH4" s="176"/>
      <c r="GI4" s="176"/>
      <c r="GJ4" s="176"/>
      <c r="GK4" s="176"/>
      <c r="GL4" s="176"/>
      <c r="GM4" s="176"/>
      <c r="GN4" s="176"/>
      <c r="GO4" s="176">
        <f ca="1">IF('Inputs and Summary'!$D$12=10,XNPV($B$3,$DU3:GP$3,$DU1:GP$1),IF('Inputs and Summary'!$D$12=15,XNPV($B$3,$GC3:GP$3,$GC1:GP$1),IF('Inputs and Summary'!$D$12=20,XNPV($B$3,GP3:$IK$3,GP1:$IK$1),XNPV($B$3,GP3:$KS$3,GP1:$KS$1))))</f>
        <v>175.39098139870126</v>
      </c>
      <c r="GP4" s="176"/>
      <c r="GQ4" s="176"/>
      <c r="GR4" s="176"/>
      <c r="GS4" s="176"/>
      <c r="GT4" s="176"/>
      <c r="GU4" s="176"/>
      <c r="GV4" s="176"/>
      <c r="GW4" s="176"/>
      <c r="GX4" s="176"/>
      <c r="GY4" s="176"/>
      <c r="GZ4" s="176"/>
      <c r="HA4" s="176">
        <f ca="1">IF('Inputs and Summary'!$D$12=10,XNPV($B$3,$DU3:HB$3,$DU1:HB$1),IF('Inputs and Summary'!$D$12=15,XNPV($B$3,$GC3:HB$3,$GC1:HB$1),IF('Inputs and Summary'!$D$12=20,XNPV($B$3,HB3:$IK$3,HB1:$IK$1),XNPV($B$3,HB3:$KS$3,HB1:$KS$1))))</f>
        <v>164.920359597508</v>
      </c>
      <c r="HB4" s="176"/>
      <c r="HC4" s="176"/>
      <c r="HD4" s="176"/>
      <c r="HE4" s="176"/>
      <c r="HF4" s="176"/>
      <c r="HG4" s="176"/>
      <c r="HH4" s="176"/>
      <c r="HI4" s="176"/>
      <c r="HJ4" s="176"/>
      <c r="HK4" s="176"/>
      <c r="HL4" s="176"/>
      <c r="HM4" s="176">
        <f ca="1">IF('Inputs and Summary'!$D$12=10,XNPV($B$3,$DU3:HN$3,$DU1:HN$1),IF('Inputs and Summary'!$D$12=15,XNPV($B$3,$GC3:HN$3,$GC1:HN$1),IF('Inputs and Summary'!$D$12=20,XNPV($B$3,HN3:$IK$3,HN1:$IK$1),XNPV($B$3,HN3:$KS$3,HN1:$KS$1))))</f>
        <v>152.95006141175483</v>
      </c>
      <c r="HN4" s="176"/>
      <c r="HO4" s="176"/>
      <c r="HP4" s="176"/>
      <c r="HQ4" s="176"/>
      <c r="HR4" s="176"/>
      <c r="HS4" s="176"/>
      <c r="HT4" s="176"/>
      <c r="HU4" s="176"/>
      <c r="HV4" s="176"/>
      <c r="HW4" s="176"/>
      <c r="HX4" s="176"/>
      <c r="HY4" s="176">
        <f ca="1">IF('Inputs and Summary'!$D$12=10,XNPV($B$3,$DU3:HZ$3,$DU1:HZ$1),IF('Inputs and Summary'!$D$12=15,XNPV($B$3,$GC3:HZ$3,$GC1:HZ$1),IF('Inputs and Summary'!$D$12=20,XNPV($B$3,HZ3:$IK$3,HZ1:$IK$1),XNPV($B$3,HZ3:$KS$3,HZ1:$KS$1))))</f>
        <v>139.28482300677956</v>
      </c>
      <c r="HZ4" s="176"/>
      <c r="IA4" s="176"/>
      <c r="IB4" s="176"/>
      <c r="IC4" s="176"/>
      <c r="ID4" s="176"/>
      <c r="IE4" s="176"/>
      <c r="IF4" s="176"/>
      <c r="IG4" s="176"/>
      <c r="IH4" s="176"/>
      <c r="II4" s="176"/>
      <c r="IJ4" s="176"/>
      <c r="IK4" s="26">
        <f ca="1">IF('Inputs and Summary'!$D$12=10,XNPV($B$3,$DU3:IL$3,$DU1:IL$1),IF('Inputs and Summary'!$D$12=15,XNPV($B$3,$GC3:IL$3,$GC1:IL$1),IF('Inputs and Summary'!$D$12=20,XNPV($B$3,$IK3:IL$3,$IK1:IL$1),XNPV($B$3,IL3:$KS$3,IL1:$KS$1))))</f>
        <v>123.30640818689191</v>
      </c>
      <c r="IL4" s="176"/>
      <c r="IM4" s="176"/>
      <c r="IN4" s="176"/>
      <c r="IO4" s="176"/>
      <c r="IP4" s="176"/>
      <c r="IQ4" s="176"/>
      <c r="IR4" s="176"/>
      <c r="IS4" s="176"/>
      <c r="IT4" s="176"/>
      <c r="IU4" s="176"/>
      <c r="IV4" s="176"/>
      <c r="IW4" s="176">
        <f ca="1">IF('Inputs and Summary'!$D$12=10,XNPV($B$3,$DU3:IX$3,$DU1:IX$1),IF('Inputs and Summary'!$D$12=15,XNPV($B$3,$GC3:IX$3,$GC1:IX$1),IF('Inputs and Summary'!$D$12=20,XNPV($B$3,$IK3:IX$3,$IK1:IX$1),XNPV($B$3,IX3:$KS$3,IX1:$KS$1))))</f>
        <v>105.03036201852134</v>
      </c>
      <c r="IX4" s="176"/>
      <c r="IY4" s="176"/>
      <c r="IZ4" s="176"/>
      <c r="JA4" s="176"/>
      <c r="JB4" s="176"/>
      <c r="JC4" s="176"/>
      <c r="JD4" s="176"/>
      <c r="JE4" s="176"/>
      <c r="JF4" s="176"/>
      <c r="JG4" s="176"/>
      <c r="JH4" s="176"/>
      <c r="JI4" s="176">
        <f ca="1">IF('Inputs and Summary'!$D$12=10,XNPV($B$3,$DU$3:JJ3,$DU$1:JJ1),IF('Inputs and Summary'!$D$12=15,XNPV($B$3,$GC$3:JJ3,$GC$1:JJ1),IF('Inputs and Summary'!$D$12=20,XNPV($B$3,$IK$3:JJ3,$IK$1:JJ1),XNPV($B$3,JJ$3:$KS3,JJ$1:$KS1))))</f>
        <v>83.871051703301234</v>
      </c>
      <c r="JJ4" s="176">
        <f ca="1">IF('Inputs and Summary'!$D$12=10,XNPV($B$3,$DU$3:JK3,$DU$1:JK1),IF('Inputs and Summary'!$D$12=15,XNPV($B$3,$GC$3:JK3,$GC$1:JK1),IF('Inputs and Summary'!$D$12=20,XNPV($B$3,$IK$3:JK3,$IK$1:JK1),XNPV($B$3,JK$3:$KS3,JK$1:$KS1))))</f>
        <v>81.336174445795734</v>
      </c>
      <c r="JK4" s="176"/>
      <c r="JL4" s="176"/>
      <c r="JM4" s="176"/>
      <c r="JN4" s="176"/>
      <c r="JO4" s="176"/>
      <c r="JP4" s="176"/>
      <c r="JQ4" s="176"/>
      <c r="JR4" s="176"/>
      <c r="JS4" s="176"/>
      <c r="JT4" s="176"/>
      <c r="JU4" s="176">
        <f ca="1">IF('Inputs and Summary'!$D$12=10,XNPV($B$3,$DU$3:JV3,$DU$1:JV1),IF('Inputs and Summary'!$D$12=15,XNPV($B$3,$GC$3:JV3,$GC$1:JV1),IF('Inputs and Summary'!$D$12=20,XNPV($B$3,$IK$3:JV3,$IK$1:JV1),XNPV($B$3,JV$3:$KS3,JV$1:$KS1))))</f>
        <v>59.349421903290256</v>
      </c>
      <c r="JV4" s="176">
        <f ca="1">IF('Inputs and Summary'!$D$12=10,XNPV($B$3,$DU$3:JW3,$DU$1:JW1),IF('Inputs and Summary'!$D$12=15,XNPV($B$3,$GC$3:JW3,$GC$1:JW1),IF('Inputs and Summary'!$D$12=20,XNPV($B$3,$IK$3:JW3,$IK$1:JW1),XNPV($B$3,JW$3:$KS3,JW$1:$KS1))))</f>
        <v>56.517298317301211</v>
      </c>
      <c r="JW4" s="176"/>
      <c r="JX4" s="176"/>
      <c r="JY4" s="176"/>
      <c r="JZ4" s="176"/>
      <c r="KA4" s="176"/>
      <c r="KB4" s="176"/>
      <c r="KC4" s="176"/>
      <c r="KD4" s="176"/>
      <c r="KE4" s="176"/>
      <c r="KF4" s="176"/>
      <c r="KG4" s="176">
        <f ca="1">IF('Inputs and Summary'!$D$12=10,XNPV($B$3,$DU3:KH$3,$DU1:KH$1),IF('Inputs and Summary'!$D$12=15,XNPV($B$3,$GC3:KH$3,$GC1:KH$1),IF('Inputs and Summary'!$D$12=20,XNPV($B$3,$IK3:KH$3,$IK1:KH$1),XNPV($B$3,KH3:$KS$3,KH1:$KS$1))))</f>
        <v>30.799627550708173</v>
      </c>
      <c r="KH4" s="78"/>
      <c r="KS4" s="177"/>
    </row>
    <row r="5" spans="1:305" ht="14.4" x14ac:dyDescent="0.3">
      <c r="A5" s="17" t="s">
        <v>187</v>
      </c>
      <c r="D5" s="176">
        <f ca="1">'Cash Flow_PI'!D219</f>
        <v>243.09767844341715</v>
      </c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>
        <f ca="1">'Cash Flow_PI'!P219</f>
        <v>218.78791059907539</v>
      </c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>
        <f ca="1">'Cash Flow_PI'!AB219</f>
        <v>194.47814275473362</v>
      </c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>
        <f ca="1">'Cash Flow_PI'!AN219</f>
        <v>170.16837491039186</v>
      </c>
      <c r="AP5" s="176"/>
      <c r="AQ5" s="176"/>
      <c r="AR5" s="176"/>
      <c r="AS5" s="176"/>
      <c r="AT5" s="176"/>
      <c r="AU5" s="176"/>
      <c r="AV5" s="176"/>
      <c r="AW5" s="176"/>
      <c r="AX5" s="176"/>
      <c r="AY5" s="176"/>
      <c r="AZ5" s="176"/>
      <c r="BA5" s="176">
        <f ca="1">'Cash Flow_PI'!AZ219</f>
        <v>145.8586070660501</v>
      </c>
      <c r="BB5" s="176"/>
      <c r="BC5" s="176"/>
      <c r="BD5" s="176"/>
      <c r="BE5" s="176"/>
      <c r="BF5" s="176"/>
      <c r="BG5" s="176"/>
      <c r="BH5" s="176"/>
      <c r="BI5" s="176"/>
      <c r="BJ5" s="176"/>
      <c r="BK5" s="176"/>
      <c r="BL5" s="176"/>
      <c r="BM5" s="176">
        <f ca="1">'Cash Flow_PI'!BL219</f>
        <v>121.54883922170836</v>
      </c>
      <c r="BN5" s="176"/>
      <c r="BO5" s="176"/>
      <c r="BP5" s="176"/>
      <c r="BQ5" s="176"/>
      <c r="BR5" s="176"/>
      <c r="BS5" s="176"/>
      <c r="BT5" s="176"/>
      <c r="BU5" s="176"/>
      <c r="BV5" s="176"/>
      <c r="BW5" s="176"/>
      <c r="BX5" s="176"/>
      <c r="BY5" s="176">
        <f ca="1">'Cash Flow_PI'!BX219</f>
        <v>97.239071377366656</v>
      </c>
      <c r="BZ5" s="176"/>
      <c r="CA5" s="176"/>
      <c r="CB5" s="176"/>
      <c r="CC5" s="176"/>
      <c r="CD5" s="176"/>
      <c r="CE5" s="176"/>
      <c r="CF5" s="176"/>
      <c r="CG5" s="176"/>
      <c r="CH5" s="176"/>
      <c r="CI5" s="176"/>
      <c r="CJ5" s="176"/>
      <c r="CK5" s="176">
        <f ca="1">'Cash Flow_PI'!CJ219</f>
        <v>72.92930353302495</v>
      </c>
      <c r="CL5" s="176"/>
      <c r="CM5" s="176"/>
      <c r="CN5" s="176"/>
      <c r="CO5" s="176"/>
      <c r="CP5" s="176"/>
      <c r="CQ5" s="176"/>
      <c r="CR5" s="176"/>
      <c r="CS5" s="176"/>
      <c r="CT5" s="176"/>
      <c r="CU5" s="176"/>
      <c r="CV5" s="176"/>
      <c r="CW5" s="176">
        <f ca="1">'Cash Flow_PI'!CV219</f>
        <v>48.619535688683243</v>
      </c>
      <c r="CX5" s="176"/>
      <c r="CY5" s="176"/>
      <c r="CZ5" s="176"/>
      <c r="DA5" s="176"/>
      <c r="DB5" s="176"/>
      <c r="DC5" s="176"/>
      <c r="DD5" s="176"/>
      <c r="DE5" s="176"/>
      <c r="DF5" s="176"/>
      <c r="DG5" s="176"/>
      <c r="DH5" s="176"/>
      <c r="DI5" s="176">
        <f ca="1">'Cash Flow_PI'!DH219</f>
        <v>24.309767844341529</v>
      </c>
      <c r="DJ5" s="176"/>
      <c r="DK5" s="176"/>
      <c r="DL5" s="176"/>
      <c r="DM5" s="176"/>
      <c r="DN5" s="176"/>
      <c r="DO5" s="176"/>
      <c r="DP5" s="176"/>
      <c r="DQ5" s="176"/>
      <c r="DR5" s="176"/>
      <c r="DS5" s="176"/>
      <c r="DT5" s="176"/>
      <c r="DU5" s="26">
        <f ca="1">'Cash Flow_PI'!DT219</f>
        <v>0</v>
      </c>
      <c r="DV5" s="176"/>
      <c r="DW5" s="176"/>
      <c r="DX5" s="176"/>
      <c r="DY5" s="176"/>
      <c r="DZ5" s="176"/>
      <c r="EA5" s="176"/>
      <c r="EB5" s="176"/>
      <c r="EC5" s="176"/>
      <c r="ED5" s="176"/>
      <c r="EE5" s="176"/>
      <c r="EF5" s="176"/>
      <c r="EG5" s="176">
        <f ca="1">'Cash Flow_PI'!EF219</f>
        <v>0</v>
      </c>
      <c r="EH5" s="176"/>
      <c r="EI5" s="176"/>
      <c r="EJ5" s="176"/>
      <c r="EK5" s="176"/>
      <c r="EL5" s="176"/>
      <c r="EM5" s="176"/>
      <c r="EN5" s="176"/>
      <c r="EO5" s="176"/>
      <c r="EP5" s="176"/>
      <c r="EQ5" s="176"/>
      <c r="ER5" s="176"/>
      <c r="ES5" s="176">
        <f ca="1">'Cash Flow_PI'!ER219</f>
        <v>0</v>
      </c>
      <c r="ET5" s="176"/>
      <c r="EU5" s="176"/>
      <c r="EV5" s="176"/>
      <c r="EW5" s="176"/>
      <c r="EX5" s="176"/>
      <c r="EY5" s="176"/>
      <c r="EZ5" s="176"/>
      <c r="FA5" s="176"/>
      <c r="FB5" s="176"/>
      <c r="FC5" s="176"/>
      <c r="FD5" s="176"/>
      <c r="FE5" s="176">
        <f ca="1">'Cash Flow_PI'!FD219</f>
        <v>0</v>
      </c>
      <c r="FF5" s="176"/>
      <c r="FG5" s="176"/>
      <c r="FH5" s="176"/>
      <c r="FI5" s="176"/>
      <c r="FJ5" s="176"/>
      <c r="FK5" s="176"/>
      <c r="FL5" s="176"/>
      <c r="FM5" s="176"/>
      <c r="FN5" s="176"/>
      <c r="FO5" s="176"/>
      <c r="FP5" s="176"/>
      <c r="FQ5" s="176">
        <f ca="1">'Cash Flow_PI'!FP219</f>
        <v>0</v>
      </c>
      <c r="FR5" s="176"/>
      <c r="FS5" s="176"/>
      <c r="FT5" s="176"/>
      <c r="FU5" s="176"/>
      <c r="FV5" s="176"/>
      <c r="FW5" s="176"/>
      <c r="FX5" s="176"/>
      <c r="FY5" s="176"/>
      <c r="FZ5" s="176"/>
      <c r="GA5" s="176"/>
      <c r="GB5" s="176"/>
      <c r="GC5" s="26">
        <f ca="1">'Cash Flow_PI'!GB219</f>
        <v>0</v>
      </c>
      <c r="GD5" s="176"/>
      <c r="GE5" s="176"/>
      <c r="GF5" s="176"/>
      <c r="GG5" s="176"/>
      <c r="GH5" s="176"/>
      <c r="GI5" s="176"/>
      <c r="GJ5" s="176"/>
      <c r="GK5" s="176"/>
      <c r="GL5" s="176"/>
      <c r="GM5" s="176"/>
      <c r="GN5" s="176"/>
      <c r="GO5" s="176">
        <f ca="1">'Cash Flow_PI'!GN219</f>
        <v>0</v>
      </c>
      <c r="GP5" s="176"/>
      <c r="GQ5" s="176"/>
      <c r="GR5" s="176"/>
      <c r="GS5" s="176"/>
      <c r="GT5" s="176"/>
      <c r="GU5" s="176"/>
      <c r="GV5" s="176"/>
      <c r="GW5" s="176"/>
      <c r="GX5" s="176"/>
      <c r="GY5" s="176"/>
      <c r="GZ5" s="176"/>
      <c r="HA5" s="176">
        <f ca="1">'Cash Flow_PI'!GZ219</f>
        <v>0</v>
      </c>
      <c r="HB5" s="176"/>
      <c r="HC5" s="176"/>
      <c r="HD5" s="176"/>
      <c r="HE5" s="176"/>
      <c r="HF5" s="176"/>
      <c r="HG5" s="176"/>
      <c r="HH5" s="176"/>
      <c r="HI5" s="176"/>
      <c r="HJ5" s="176"/>
      <c r="HK5" s="176"/>
      <c r="HL5" s="176"/>
      <c r="HM5" s="176">
        <f ca="1">'Cash Flow_PI'!HL219</f>
        <v>0</v>
      </c>
      <c r="HN5" s="176"/>
      <c r="HO5" s="176"/>
      <c r="HP5" s="176"/>
      <c r="HQ5" s="176"/>
      <c r="HR5" s="176"/>
      <c r="HS5" s="176"/>
      <c r="HT5" s="176"/>
      <c r="HU5" s="176"/>
      <c r="HV5" s="176"/>
      <c r="HW5" s="176"/>
      <c r="HX5" s="176"/>
      <c r="HY5" s="176">
        <f ca="1">'Cash Flow_PI'!HX219</f>
        <v>0</v>
      </c>
      <c r="HZ5" s="176"/>
      <c r="IA5" s="176"/>
      <c r="IB5" s="176"/>
      <c r="IC5" s="176"/>
      <c r="ID5" s="176"/>
      <c r="IE5" s="176"/>
      <c r="IF5" s="176"/>
      <c r="IG5" s="176"/>
      <c r="IH5" s="176"/>
      <c r="II5" s="176"/>
      <c r="IJ5" s="176"/>
      <c r="IK5" s="26">
        <f ca="1">'Cash Flow_PI'!IJ219</f>
        <v>0</v>
      </c>
      <c r="IL5" s="176"/>
      <c r="IM5" s="176"/>
      <c r="IN5" s="176"/>
      <c r="IO5" s="176"/>
      <c r="IP5" s="176"/>
      <c r="IQ5" s="176"/>
      <c r="IR5" s="176"/>
      <c r="IS5" s="176"/>
      <c r="IT5" s="176"/>
      <c r="IU5" s="176"/>
      <c r="IV5" s="176"/>
      <c r="IW5" s="176">
        <f ca="1">'Cash Flow_PI'!IV219</f>
        <v>0</v>
      </c>
      <c r="IX5" s="176"/>
      <c r="IY5" s="176"/>
      <c r="IZ5" s="176"/>
      <c r="JA5" s="176"/>
      <c r="JB5" s="176"/>
      <c r="JC5" s="176"/>
      <c r="JD5" s="176"/>
      <c r="JE5" s="176"/>
      <c r="JF5" s="176"/>
      <c r="JG5" s="176"/>
      <c r="JH5" s="176"/>
      <c r="JI5" s="176">
        <f ca="1">'Cash Flow_PI'!JH219</f>
        <v>0</v>
      </c>
      <c r="JJ5" s="176">
        <f ca="1">'Cash Flow_PI'!JI219</f>
        <v>0</v>
      </c>
      <c r="JK5" s="176"/>
      <c r="JL5" s="176"/>
      <c r="JM5" s="176"/>
      <c r="JN5" s="176"/>
      <c r="JO5" s="176"/>
      <c r="JP5" s="176"/>
      <c r="JQ5" s="176"/>
      <c r="JR5" s="176"/>
      <c r="JS5" s="176"/>
      <c r="JT5" s="176"/>
      <c r="JU5" s="176">
        <f ca="1">'Cash Flow_PI'!JT219</f>
        <v>0</v>
      </c>
      <c r="JV5" s="176">
        <f ca="1">'Cash Flow_PI'!JU219</f>
        <v>0</v>
      </c>
      <c r="JW5" s="176"/>
      <c r="JX5" s="176"/>
      <c r="JY5" s="176"/>
      <c r="JZ5" s="176"/>
      <c r="KA5" s="176"/>
      <c r="KB5" s="176"/>
      <c r="KC5" s="176"/>
      <c r="KD5" s="176"/>
      <c r="KE5" s="176"/>
      <c r="KF5" s="176"/>
      <c r="KG5" s="176">
        <f ca="1">'Cash Flow_PI'!KF219</f>
        <v>0</v>
      </c>
      <c r="KH5" s="78"/>
      <c r="KS5" s="177"/>
    </row>
    <row r="6" spans="1:305" ht="14.4" x14ac:dyDescent="0.3">
      <c r="A6" s="17" t="s">
        <v>75</v>
      </c>
      <c r="D6" s="176">
        <f ca="1">SUM(D4:D5)</f>
        <v>344.76686325987305</v>
      </c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>
        <f ca="1">SUM(Q4:Q5)</f>
        <v>330.73204287374369</v>
      </c>
      <c r="R6" s="176"/>
      <c r="S6" s="176"/>
      <c r="T6" s="176"/>
      <c r="U6" s="176"/>
      <c r="V6" s="176"/>
      <c r="W6" s="176"/>
      <c r="X6" s="176"/>
      <c r="Y6" s="176"/>
      <c r="Z6" s="176"/>
      <c r="AA6" s="176"/>
      <c r="AB6" s="176"/>
      <c r="AC6" s="176">
        <f ca="1">SUM(AC4:AC5)</f>
        <v>316.23912673939009</v>
      </c>
      <c r="AD6" s="176"/>
      <c r="AE6" s="176"/>
      <c r="AF6" s="176"/>
      <c r="AG6" s="176"/>
      <c r="AH6" s="176"/>
      <c r="AI6" s="176"/>
      <c r="AJ6" s="176"/>
      <c r="AK6" s="176"/>
      <c r="AL6" s="176"/>
      <c r="AM6" s="176"/>
      <c r="AN6" s="176"/>
      <c r="AO6" s="176">
        <f ca="1">SUM(AO4:AO5)</f>
        <v>301.16320563363104</v>
      </c>
      <c r="AP6" s="176"/>
      <c r="AQ6" s="176"/>
      <c r="AR6" s="176"/>
      <c r="AS6" s="176"/>
      <c r="AT6" s="176"/>
      <c r="AU6" s="176"/>
      <c r="AV6" s="176"/>
      <c r="AW6" s="176"/>
      <c r="AX6" s="176"/>
      <c r="AY6" s="176"/>
      <c r="AZ6" s="176"/>
      <c r="BA6" s="176">
        <f ca="1">SUM(BA4:BA5)</f>
        <v>285.67640120122246</v>
      </c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>
        <f ca="1">SUM(BM4:BM5)</f>
        <v>269.77113590895277</v>
      </c>
      <c r="BN6" s="176"/>
      <c r="BO6" s="176"/>
      <c r="BP6" s="176"/>
      <c r="BQ6" s="176"/>
      <c r="BR6" s="176"/>
      <c r="BS6" s="176"/>
      <c r="BT6" s="176"/>
      <c r="BU6" s="176"/>
      <c r="BV6" s="176"/>
      <c r="BW6" s="176"/>
      <c r="BX6" s="176"/>
      <c r="BY6" s="176">
        <f ca="1">SUM(BY4:BY5)</f>
        <v>253.37633944307447</v>
      </c>
      <c r="BZ6" s="176"/>
      <c r="CA6" s="176"/>
      <c r="CB6" s="176"/>
      <c r="CC6" s="176"/>
      <c r="CD6" s="176"/>
      <c r="CE6" s="176"/>
      <c r="CF6" s="176"/>
      <c r="CG6" s="176"/>
      <c r="CH6" s="176"/>
      <c r="CI6" s="176"/>
      <c r="CJ6" s="176"/>
      <c r="CK6" s="176">
        <f ca="1">SUM(CK4:CK5)</f>
        <v>236.48710051722125</v>
      </c>
      <c r="CL6" s="176"/>
      <c r="CM6" s="176"/>
      <c r="CN6" s="176"/>
      <c r="CO6" s="176"/>
      <c r="CP6" s="176"/>
      <c r="CQ6" s="176"/>
      <c r="CR6" s="176"/>
      <c r="CS6" s="176"/>
      <c r="CT6" s="176"/>
      <c r="CU6" s="176"/>
      <c r="CV6" s="176"/>
      <c r="CW6" s="176">
        <f ca="1">SUM(CW4:CW5)</f>
        <v>218.86142003575196</v>
      </c>
      <c r="CX6" s="176"/>
      <c r="CY6" s="176"/>
      <c r="CZ6" s="176"/>
      <c r="DA6" s="176"/>
      <c r="DB6" s="176"/>
      <c r="DC6" s="176"/>
      <c r="DD6" s="176"/>
      <c r="DE6" s="176"/>
      <c r="DF6" s="176"/>
      <c r="DG6" s="176"/>
      <c r="DH6" s="176"/>
      <c r="DI6" s="176">
        <f ca="1">SUM(DI4:DI5)</f>
        <v>208.38043350381588</v>
      </c>
      <c r="DJ6" s="176"/>
      <c r="DK6" s="176"/>
      <c r="DL6" s="176"/>
      <c r="DM6" s="176"/>
      <c r="DN6" s="176"/>
      <c r="DO6" s="176"/>
      <c r="DP6" s="176"/>
      <c r="DQ6" s="176"/>
      <c r="DR6" s="176"/>
      <c r="DS6" s="176"/>
      <c r="DT6" s="176"/>
      <c r="DU6" s="26">
        <f ca="1">SUM(DU4:DU5)</f>
        <v>217.24032464930497</v>
      </c>
      <c r="DV6" s="176"/>
      <c r="DW6" s="176"/>
      <c r="DX6" s="176"/>
      <c r="DY6" s="176"/>
      <c r="DZ6" s="176"/>
      <c r="EA6" s="176"/>
      <c r="EB6" s="176"/>
      <c r="EC6" s="176"/>
      <c r="ED6" s="176"/>
      <c r="EE6" s="176"/>
      <c r="EF6" s="176"/>
      <c r="EG6" s="176">
        <f ca="1">SUM(EG4:EG5)</f>
        <v>212.05592008270943</v>
      </c>
      <c r="EH6" s="176"/>
      <c r="EI6" s="176"/>
      <c r="EJ6" s="176"/>
      <c r="EK6" s="176"/>
      <c r="EL6" s="176"/>
      <c r="EM6" s="176"/>
      <c r="EN6" s="176"/>
      <c r="EO6" s="176"/>
      <c r="EP6" s="176"/>
      <c r="EQ6" s="176"/>
      <c r="ER6" s="176"/>
      <c r="ES6" s="176">
        <f ca="1">SUM(ES4:ES5)</f>
        <v>206.27060164131242</v>
      </c>
      <c r="ET6" s="176"/>
      <c r="EU6" s="176"/>
      <c r="EV6" s="176"/>
      <c r="EW6" s="176"/>
      <c r="EX6" s="176"/>
      <c r="EY6" s="176"/>
      <c r="EZ6" s="176"/>
      <c r="FA6" s="176"/>
      <c r="FB6" s="176"/>
      <c r="FC6" s="176"/>
      <c r="FD6" s="176"/>
      <c r="FE6" s="176">
        <f ca="1">SUM(FE4:FE5)</f>
        <v>199.83590971444787</v>
      </c>
      <c r="FF6" s="176"/>
      <c r="FG6" s="176"/>
      <c r="FH6" s="176"/>
      <c r="FI6" s="176"/>
      <c r="FJ6" s="176"/>
      <c r="FK6" s="176"/>
      <c r="FL6" s="176"/>
      <c r="FM6" s="176"/>
      <c r="FN6" s="176"/>
      <c r="FO6" s="176"/>
      <c r="FP6" s="176"/>
      <c r="FQ6" s="176">
        <f ca="1">SUM(FQ4:FQ5)</f>
        <v>192.6256439824798</v>
      </c>
      <c r="FR6" s="176"/>
      <c r="FS6" s="176"/>
      <c r="FT6" s="176"/>
      <c r="FU6" s="176"/>
      <c r="FV6" s="176"/>
      <c r="FW6" s="176"/>
      <c r="FX6" s="176"/>
      <c r="FY6" s="176"/>
      <c r="FZ6" s="176"/>
      <c r="GA6" s="176"/>
      <c r="GB6" s="176"/>
      <c r="GC6" s="26">
        <f ca="1">SUM(GC4:GC5)</f>
        <v>184.58761507305792</v>
      </c>
      <c r="GD6" s="176"/>
      <c r="GE6" s="176"/>
      <c r="GF6" s="176"/>
      <c r="GG6" s="176"/>
      <c r="GH6" s="176"/>
      <c r="GI6" s="176"/>
      <c r="GJ6" s="176"/>
      <c r="GK6" s="176"/>
      <c r="GL6" s="176"/>
      <c r="GM6" s="176"/>
      <c r="GN6" s="176"/>
      <c r="GO6" s="176">
        <f ca="1">SUM(GO4:GO5)</f>
        <v>175.39098139870126</v>
      </c>
      <c r="GP6" s="176"/>
      <c r="GQ6" s="176"/>
      <c r="GR6" s="176"/>
      <c r="GS6" s="176"/>
      <c r="GT6" s="176"/>
      <c r="GU6" s="176"/>
      <c r="GV6" s="176"/>
      <c r="GW6" s="176"/>
      <c r="GX6" s="176"/>
      <c r="GY6" s="176"/>
      <c r="GZ6" s="176"/>
      <c r="HA6" s="176">
        <f ca="1">SUM(HA4:HA5)</f>
        <v>164.920359597508</v>
      </c>
      <c r="HB6" s="176"/>
      <c r="HC6" s="176"/>
      <c r="HD6" s="176"/>
      <c r="HE6" s="176"/>
      <c r="HF6" s="176"/>
      <c r="HG6" s="176"/>
      <c r="HH6" s="176"/>
      <c r="HI6" s="176"/>
      <c r="HJ6" s="176"/>
      <c r="HK6" s="176"/>
      <c r="HL6" s="176"/>
      <c r="HM6" s="176">
        <f ca="1">SUM(HM4:HM5)</f>
        <v>152.95006141175483</v>
      </c>
      <c r="HN6" s="176"/>
      <c r="HO6" s="176"/>
      <c r="HP6" s="176"/>
      <c r="HQ6" s="176"/>
      <c r="HR6" s="176"/>
      <c r="HS6" s="176"/>
      <c r="HT6" s="176"/>
      <c r="HU6" s="176"/>
      <c r="HV6" s="176"/>
      <c r="HW6" s="176"/>
      <c r="HX6" s="176"/>
      <c r="HY6" s="176">
        <f ca="1">SUM(HY4:HY5)</f>
        <v>139.28482300677956</v>
      </c>
      <c r="HZ6" s="176"/>
      <c r="IA6" s="176"/>
      <c r="IB6" s="176"/>
      <c r="IC6" s="176"/>
      <c r="ID6" s="176"/>
      <c r="IE6" s="176"/>
      <c r="IF6" s="176"/>
      <c r="IG6" s="176"/>
      <c r="IH6" s="176"/>
      <c r="II6" s="176"/>
      <c r="IJ6" s="176"/>
      <c r="IK6" s="26">
        <f ca="1">SUM(IK4:IK5)</f>
        <v>123.30640818689191</v>
      </c>
      <c r="IL6" s="176"/>
      <c r="IM6" s="176"/>
      <c r="IN6" s="176"/>
      <c r="IO6" s="176"/>
      <c r="IP6" s="176"/>
      <c r="IQ6" s="176"/>
      <c r="IR6" s="176"/>
      <c r="IS6" s="176"/>
      <c r="IT6" s="176"/>
      <c r="IU6" s="176"/>
      <c r="IV6" s="176"/>
      <c r="IW6" s="176">
        <f ca="1">SUM(IW4:IW5)</f>
        <v>105.03036201852134</v>
      </c>
      <c r="IX6" s="176"/>
      <c r="IY6" s="176"/>
      <c r="IZ6" s="176"/>
      <c r="JA6" s="176"/>
      <c r="JB6" s="176"/>
      <c r="JC6" s="176"/>
      <c r="JD6" s="176"/>
      <c r="JE6" s="176"/>
      <c r="JF6" s="176"/>
      <c r="JG6" s="176"/>
      <c r="JH6" s="176"/>
      <c r="JI6" s="176">
        <f t="shared" ref="JI6:JJ6" ca="1" si="0">SUM(JI4:JI5)</f>
        <v>83.871051703301234</v>
      </c>
      <c r="JJ6" s="176">
        <f t="shared" ca="1" si="0"/>
        <v>81.336174445795734</v>
      </c>
      <c r="JK6" s="176"/>
      <c r="JL6" s="176"/>
      <c r="JM6" s="176"/>
      <c r="JN6" s="176"/>
      <c r="JO6" s="176"/>
      <c r="JP6" s="176"/>
      <c r="JQ6" s="176"/>
      <c r="JR6" s="176"/>
      <c r="JS6" s="176"/>
      <c r="JT6" s="176"/>
      <c r="JU6" s="176">
        <f t="shared" ref="JU6:JV6" ca="1" si="1">SUM(JU4:JU5)</f>
        <v>59.349421903290256</v>
      </c>
      <c r="JV6" s="176">
        <f t="shared" ca="1" si="1"/>
        <v>56.517298317301211</v>
      </c>
      <c r="JW6" s="176"/>
      <c r="JX6" s="176"/>
      <c r="JY6" s="176"/>
      <c r="JZ6" s="176"/>
      <c r="KA6" s="176"/>
      <c r="KB6" s="176"/>
      <c r="KC6" s="176"/>
      <c r="KD6" s="176"/>
      <c r="KE6" s="176"/>
      <c r="KF6" s="176"/>
      <c r="KG6" s="176">
        <f ca="1">SUM(KG4:KG5)</f>
        <v>30.799627550708173</v>
      </c>
      <c r="KH6" s="78"/>
      <c r="KS6" s="177"/>
    </row>
    <row r="7" spans="1:305" ht="14.4" x14ac:dyDescent="0.3">
      <c r="A7" s="17" t="str">
        <f>'Inputs and Summary'!B12</f>
        <v>Project Life Assumption (pls specify)</v>
      </c>
      <c r="DU7" s="177"/>
      <c r="GC7" s="177"/>
      <c r="IK7" s="177"/>
      <c r="KS7" s="177"/>
    </row>
    <row r="8" spans="1:305" ht="14.4" x14ac:dyDescent="0.3">
      <c r="A8" s="178">
        <f>'Inputs and Summary'!D12</f>
        <v>25</v>
      </c>
      <c r="B8" s="178"/>
      <c r="DU8" s="177"/>
      <c r="GC8" s="177"/>
      <c r="IK8" s="177"/>
      <c r="KS8" s="177"/>
    </row>
    <row r="9" spans="1:305" ht="28.8" x14ac:dyDescent="0.3">
      <c r="A9" s="2" t="s">
        <v>188</v>
      </c>
      <c r="B9" s="17" t="s">
        <v>189</v>
      </c>
      <c r="C9" s="17" t="s">
        <v>190</v>
      </c>
      <c r="D9" s="2" t="s">
        <v>191</v>
      </c>
      <c r="E9" s="2"/>
      <c r="F9" s="405" t="s">
        <v>192</v>
      </c>
      <c r="O9" s="179" t="str">
        <f t="shared" ref="O9:O19" si="2">A9</f>
        <v>Termination Year</v>
      </c>
      <c r="P9" s="180" t="s">
        <v>193</v>
      </c>
      <c r="DU9" s="177"/>
      <c r="GC9" s="177"/>
      <c r="IK9" s="177"/>
      <c r="KS9" s="177"/>
    </row>
    <row r="10" spans="1:305" ht="14.4" x14ac:dyDescent="0.3">
      <c r="A10" s="17">
        <v>1</v>
      </c>
      <c r="B10" s="42">
        <f ca="1">D6</f>
        <v>344.76686325987305</v>
      </c>
      <c r="C10" s="42">
        <f ca="1">B10/(1-'Inputs and Summary'!$D$45)</f>
        <v>416.18404546097662</v>
      </c>
      <c r="D10" s="176">
        <f ca="1">C10*100000/1000*(1000/'Inputs and Summary'!$G$5)</f>
        <v>41618.404546097656</v>
      </c>
      <c r="E10" s="176">
        <f ca="1">D10*'Inputs and Summary'!$G$5</f>
        <v>41618404.546097659</v>
      </c>
      <c r="F10" s="406"/>
      <c r="G10" s="109">
        <f t="shared" ref="G10:G34" ca="1" si="3">D10/1000</f>
        <v>41.618404546097658</v>
      </c>
      <c r="H10" s="17">
        <f t="shared" ref="H10:H20" ca="1" si="4">D10*400</f>
        <v>16647361.818439063</v>
      </c>
      <c r="I10" s="109">
        <f t="shared" ref="I10:I19" ca="1" si="5">G10-1</f>
        <v>40.618404546097658</v>
      </c>
      <c r="L10" s="17">
        <v>600</v>
      </c>
      <c r="M10" s="181">
        <f>SUM(L10:L19)*400/120</f>
        <v>25155.78507109766</v>
      </c>
      <c r="O10" s="71">
        <f t="shared" si="2"/>
        <v>1</v>
      </c>
      <c r="P10" s="182">
        <f t="shared" ref="P10:P19" ca="1" si="6">G10</f>
        <v>41.618404546097658</v>
      </c>
      <c r="R10" s="78">
        <v>1450</v>
      </c>
      <c r="S10" s="78">
        <f t="shared" ref="S10:S19" si="7">R10*4876/5137</f>
        <v>1376.3285964570762</v>
      </c>
      <c r="T10" s="78">
        <f t="shared" ref="T10:T19" si="8">S10*75%</f>
        <v>1032.2464473428072</v>
      </c>
      <c r="DU10" s="177"/>
      <c r="GC10" s="177"/>
      <c r="IK10" s="177"/>
      <c r="KS10" s="177"/>
    </row>
    <row r="11" spans="1:305" ht="14.4" x14ac:dyDescent="0.3">
      <c r="A11" s="17">
        <f t="shared" ref="A11:A34" si="9">A10+1</f>
        <v>2</v>
      </c>
      <c r="B11" s="42">
        <f ca="1">Q6</f>
        <v>330.73204287374369</v>
      </c>
      <c r="C11" s="42">
        <f ca="1">B11/(1-'Inputs and Summary'!$D$45)</f>
        <v>399.24196387463024</v>
      </c>
      <c r="D11" s="176">
        <f ca="1">C11*100000/1000*(1000/'Inputs and Summary'!$G$5)</f>
        <v>39924.196387463024</v>
      </c>
      <c r="E11" s="176">
        <f ca="1">D11*'Inputs and Summary'!$G$5</f>
        <v>39924196.387463026</v>
      </c>
      <c r="F11" s="406"/>
      <c r="G11" s="109">
        <f t="shared" ca="1" si="3"/>
        <v>39.924196387463027</v>
      </c>
      <c r="H11" s="17">
        <f t="shared" ca="1" si="4"/>
        <v>15969678.55498521</v>
      </c>
      <c r="I11" s="109">
        <f t="shared" ca="1" si="5"/>
        <v>38.924196387463027</v>
      </c>
      <c r="L11" s="17">
        <f t="shared" ref="L11:L20" si="10">L10*1.05</f>
        <v>630</v>
      </c>
      <c r="O11" s="71">
        <f t="shared" si="2"/>
        <v>2</v>
      </c>
      <c r="P11" s="182">
        <f t="shared" ca="1" si="6"/>
        <v>39.924196387463027</v>
      </c>
      <c r="R11" s="78">
        <f>R10*(1-2.5%)</f>
        <v>1413.75</v>
      </c>
      <c r="S11" s="78">
        <f t="shared" si="7"/>
        <v>1341.9203815456492</v>
      </c>
      <c r="T11" s="78">
        <f t="shared" si="8"/>
        <v>1006.4402861592368</v>
      </c>
      <c r="DU11" s="177"/>
      <c r="GC11" s="177"/>
      <c r="IK11" s="177"/>
      <c r="KS11" s="177"/>
    </row>
    <row r="12" spans="1:305" ht="14.4" x14ac:dyDescent="0.3">
      <c r="A12" s="17">
        <f t="shared" si="9"/>
        <v>3</v>
      </c>
      <c r="B12" s="42">
        <f ca="1">AC6</f>
        <v>316.23912673939009</v>
      </c>
      <c r="C12" s="42">
        <f ca="1">B12/(1-'Inputs and Summary'!$D$45)</f>
        <v>381.74689369795999</v>
      </c>
      <c r="D12" s="176">
        <f ca="1">C12*100000/1000*(1000/'Inputs and Summary'!$G$5)</f>
        <v>38174.689369796004</v>
      </c>
      <c r="E12" s="176">
        <f ca="1">D12*'Inputs and Summary'!$G$5</f>
        <v>38174689.369796</v>
      </c>
      <c r="F12" s="406"/>
      <c r="G12" s="109">
        <f t="shared" ca="1" si="3"/>
        <v>38.174689369796006</v>
      </c>
      <c r="H12" s="17">
        <f t="shared" ca="1" si="4"/>
        <v>15269875.747918401</v>
      </c>
      <c r="I12" s="109">
        <f t="shared" ca="1" si="5"/>
        <v>37.174689369796006</v>
      </c>
      <c r="K12" s="178">
        <f>37*1.089*1.2*400*1000</f>
        <v>19340640</v>
      </c>
      <c r="L12" s="17">
        <f t="shared" si="10"/>
        <v>661.5</v>
      </c>
      <c r="O12" s="71">
        <f t="shared" si="2"/>
        <v>3</v>
      </c>
      <c r="P12" s="182">
        <f t="shared" ca="1" si="6"/>
        <v>38.174689369796006</v>
      </c>
      <c r="R12" s="78">
        <f t="shared" ref="R12:R19" si="11">R11*(1-0.7%)</f>
        <v>1403.85375</v>
      </c>
      <c r="S12" s="78">
        <f t="shared" si="7"/>
        <v>1332.5269388748295</v>
      </c>
      <c r="T12" s="78">
        <f t="shared" si="8"/>
        <v>999.39520415612219</v>
      </c>
      <c r="DU12" s="177"/>
      <c r="GC12" s="177"/>
      <c r="IK12" s="177"/>
      <c r="KS12" s="177"/>
    </row>
    <row r="13" spans="1:305" ht="14.4" x14ac:dyDescent="0.3">
      <c r="A13" s="17">
        <f t="shared" si="9"/>
        <v>4</v>
      </c>
      <c r="B13" s="42">
        <f ca="1">AO6</f>
        <v>301.16320563363104</v>
      </c>
      <c r="C13" s="42">
        <f ca="1">B13/(1-'Inputs and Summary'!$D$45)</f>
        <v>363.54805122360096</v>
      </c>
      <c r="D13" s="176">
        <f ca="1">C13*100000/1000*(1000/'Inputs and Summary'!$G$5)</f>
        <v>36354.805122360092</v>
      </c>
      <c r="E13" s="176">
        <f ca="1">D13*'Inputs and Summary'!$G$5</f>
        <v>36354805.122360095</v>
      </c>
      <c r="F13" s="406"/>
      <c r="G13" s="109">
        <f t="shared" ca="1" si="3"/>
        <v>36.354805122360091</v>
      </c>
      <c r="H13" s="17">
        <f t="shared" ca="1" si="4"/>
        <v>14541922.048944037</v>
      </c>
      <c r="I13" s="109">
        <f t="shared" ca="1" si="5"/>
        <v>35.354805122360091</v>
      </c>
      <c r="L13" s="17">
        <f t="shared" si="10"/>
        <v>694.57500000000005</v>
      </c>
      <c r="O13" s="71">
        <f t="shared" si="2"/>
        <v>4</v>
      </c>
      <c r="P13" s="182">
        <f t="shared" ca="1" si="6"/>
        <v>36.354805122360091</v>
      </c>
      <c r="R13" s="78">
        <f t="shared" si="11"/>
        <v>1394.0267737500001</v>
      </c>
      <c r="S13" s="78">
        <f t="shared" si="7"/>
        <v>1323.1992503027059</v>
      </c>
      <c r="T13" s="78">
        <f t="shared" si="8"/>
        <v>992.39943772702941</v>
      </c>
      <c r="DU13" s="177"/>
      <c r="GC13" s="177"/>
      <c r="IK13" s="177"/>
      <c r="KS13" s="177"/>
    </row>
    <row r="14" spans="1:305" ht="14.4" x14ac:dyDescent="0.3">
      <c r="A14" s="17">
        <f t="shared" si="9"/>
        <v>5</v>
      </c>
      <c r="B14" s="42">
        <f ca="1">BA6</f>
        <v>285.67640120122246</v>
      </c>
      <c r="C14" s="42">
        <f ca="1">B14/(1-'Inputs and Summary'!$D$45)</f>
        <v>344.85321245922557</v>
      </c>
      <c r="D14" s="176">
        <f ca="1">C14*100000/1000*(1000/'Inputs and Summary'!$G$5)</f>
        <v>34485.321245922562</v>
      </c>
      <c r="E14" s="176">
        <f ca="1">D14*'Inputs and Summary'!$G$5</f>
        <v>34485321.245922558</v>
      </c>
      <c r="F14" s="406"/>
      <c r="G14" s="109">
        <f t="shared" ca="1" si="3"/>
        <v>34.485321245922563</v>
      </c>
      <c r="H14" s="17">
        <f t="shared" ca="1" si="4"/>
        <v>13794128.498369025</v>
      </c>
      <c r="I14" s="109">
        <f t="shared" ca="1" si="5"/>
        <v>33.485321245922563</v>
      </c>
      <c r="L14" s="17">
        <f t="shared" si="10"/>
        <v>729.30375000000004</v>
      </c>
      <c r="O14" s="71">
        <f t="shared" si="2"/>
        <v>5</v>
      </c>
      <c r="P14" s="182">
        <f t="shared" ca="1" si="6"/>
        <v>34.485321245922563</v>
      </c>
      <c r="R14" s="78">
        <f t="shared" si="11"/>
        <v>1384.2685863337501</v>
      </c>
      <c r="S14" s="78">
        <f t="shared" si="7"/>
        <v>1313.9368555505871</v>
      </c>
      <c r="T14" s="78">
        <f t="shared" si="8"/>
        <v>985.45264166294032</v>
      </c>
      <c r="DU14" s="177"/>
      <c r="GC14" s="177"/>
      <c r="IK14" s="177"/>
      <c r="KS14" s="177"/>
    </row>
    <row r="15" spans="1:305" ht="14.4" x14ac:dyDescent="0.3">
      <c r="A15" s="17">
        <f t="shared" si="9"/>
        <v>6</v>
      </c>
      <c r="B15" s="42">
        <f ca="1">BM6</f>
        <v>269.77113590895277</v>
      </c>
      <c r="C15" s="42">
        <f ca="1">B15/(1-'Inputs and Summary'!$D$45)</f>
        <v>325.65323021360786</v>
      </c>
      <c r="D15" s="176">
        <f ca="1">C15*100000/1000*(1000/'Inputs and Summary'!$G$5)</f>
        <v>32565.323021360786</v>
      </c>
      <c r="E15" s="176">
        <f ca="1">D15*'Inputs and Summary'!$G$5</f>
        <v>32565323.021360785</v>
      </c>
      <c r="F15" s="406"/>
      <c r="G15" s="109">
        <f t="shared" ca="1" si="3"/>
        <v>32.565323021360783</v>
      </c>
      <c r="H15" s="17">
        <f t="shared" ca="1" si="4"/>
        <v>13026129.208544314</v>
      </c>
      <c r="I15" s="109">
        <f t="shared" ca="1" si="5"/>
        <v>31.565323021360783</v>
      </c>
      <c r="L15" s="17">
        <f t="shared" si="10"/>
        <v>765.76893750000011</v>
      </c>
      <c r="O15" s="71">
        <f t="shared" si="2"/>
        <v>6</v>
      </c>
      <c r="P15" s="182">
        <f t="shared" ca="1" si="6"/>
        <v>32.565323021360783</v>
      </c>
      <c r="R15" s="78">
        <f t="shared" si="11"/>
        <v>1374.5787062294139</v>
      </c>
      <c r="S15" s="78">
        <f t="shared" si="7"/>
        <v>1304.7392975617329</v>
      </c>
      <c r="T15" s="78">
        <f t="shared" si="8"/>
        <v>978.55447317129961</v>
      </c>
      <c r="DU15" s="177"/>
      <c r="GC15" s="177"/>
      <c r="IK15" s="177"/>
      <c r="KS15" s="177"/>
    </row>
    <row r="16" spans="1:305" ht="14.4" x14ac:dyDescent="0.3">
      <c r="A16" s="17">
        <f t="shared" si="9"/>
        <v>7</v>
      </c>
      <c r="B16" s="42">
        <f ca="1">BY6</f>
        <v>253.37633944307447</v>
      </c>
      <c r="C16" s="42">
        <f ca="1">B16/(1-'Inputs and Summary'!$D$45)</f>
        <v>305.86231222003192</v>
      </c>
      <c r="D16" s="176">
        <f ca="1">C16*100000/1000*(1000/'Inputs and Summary'!$G$5)</f>
        <v>30586.231222003193</v>
      </c>
      <c r="E16" s="176">
        <f ca="1">D16*'Inputs and Summary'!$G$5</f>
        <v>30586231.222003192</v>
      </c>
      <c r="F16" s="406"/>
      <c r="G16" s="109">
        <f t="shared" ca="1" si="3"/>
        <v>30.586231222003192</v>
      </c>
      <c r="H16" s="17">
        <f t="shared" ca="1" si="4"/>
        <v>12234492.488801276</v>
      </c>
      <c r="I16" s="109">
        <f t="shared" ca="1" si="5"/>
        <v>29.586231222003192</v>
      </c>
      <c r="L16" s="17">
        <f t="shared" si="10"/>
        <v>804.0573843750002</v>
      </c>
      <c r="O16" s="71">
        <f t="shared" si="2"/>
        <v>7</v>
      </c>
      <c r="P16" s="182">
        <f t="shared" ca="1" si="6"/>
        <v>30.586231222003192</v>
      </c>
      <c r="R16" s="78">
        <f t="shared" si="11"/>
        <v>1364.956655285808</v>
      </c>
      <c r="S16" s="78">
        <f t="shared" si="7"/>
        <v>1295.6061224788009</v>
      </c>
      <c r="T16" s="78">
        <f t="shared" si="8"/>
        <v>971.70459185910067</v>
      </c>
      <c r="DU16" s="177"/>
      <c r="GC16" s="177"/>
      <c r="IK16" s="177"/>
      <c r="KS16" s="177"/>
    </row>
    <row r="17" spans="1:305" ht="14.4" x14ac:dyDescent="0.3">
      <c r="A17" s="17">
        <f t="shared" si="9"/>
        <v>8</v>
      </c>
      <c r="B17" s="42">
        <f ca="1">CK6</f>
        <v>236.48710051722125</v>
      </c>
      <c r="C17" s="42">
        <f ca="1">B17/(1-'Inputs and Summary'!$D$45)</f>
        <v>285.47452983730233</v>
      </c>
      <c r="D17" s="176">
        <f ca="1">C17*100000/1000*(1000/'Inputs and Summary'!$G$5)</f>
        <v>28547.452983730233</v>
      </c>
      <c r="E17" s="176">
        <f ca="1">D17*'Inputs and Summary'!$G$5</f>
        <v>28547452.983730234</v>
      </c>
      <c r="F17" s="406"/>
      <c r="G17" s="109">
        <f t="shared" ca="1" si="3"/>
        <v>28.547452983730231</v>
      </c>
      <c r="H17" s="17">
        <f t="shared" ca="1" si="4"/>
        <v>11418981.193492092</v>
      </c>
      <c r="I17" s="109">
        <f t="shared" ca="1" si="5"/>
        <v>27.547452983730231</v>
      </c>
      <c r="L17" s="17">
        <f t="shared" si="10"/>
        <v>844.26025359375024</v>
      </c>
      <c r="O17" s="71">
        <f t="shared" si="2"/>
        <v>8</v>
      </c>
      <c r="P17" s="182">
        <f t="shared" ca="1" si="6"/>
        <v>28.547452983730231</v>
      </c>
      <c r="R17" s="78">
        <f t="shared" si="11"/>
        <v>1355.4019586988072</v>
      </c>
      <c r="S17" s="78">
        <f t="shared" si="7"/>
        <v>1286.5368796214491</v>
      </c>
      <c r="T17" s="78">
        <f t="shared" si="8"/>
        <v>964.90265971608687</v>
      </c>
      <c r="DU17" s="177"/>
      <c r="GC17" s="177"/>
      <c r="IK17" s="177"/>
      <c r="KS17" s="177"/>
    </row>
    <row r="18" spans="1:305" ht="14.4" x14ac:dyDescent="0.3">
      <c r="A18" s="17">
        <f t="shared" si="9"/>
        <v>9</v>
      </c>
      <c r="B18" s="42">
        <f ca="1">CW6</f>
        <v>218.86142003575196</v>
      </c>
      <c r="C18" s="42">
        <f ca="1">B18/(1-'Inputs and Summary'!$D$45)</f>
        <v>264.19775475102841</v>
      </c>
      <c r="D18" s="176">
        <f ca="1">C18*100000/1000*(1000/'Inputs and Summary'!$G$5)</f>
        <v>26419.775475102841</v>
      </c>
      <c r="E18" s="176">
        <f ca="1">D18*'Inputs and Summary'!$G$5</f>
        <v>26419775.475102842</v>
      </c>
      <c r="F18" s="406"/>
      <c r="G18" s="109">
        <f t="shared" ca="1" si="3"/>
        <v>26.419775475102842</v>
      </c>
      <c r="H18" s="17">
        <f t="shared" ca="1" si="4"/>
        <v>10567910.190041136</v>
      </c>
      <c r="I18" s="109">
        <f t="shared" ca="1" si="5"/>
        <v>25.419775475102842</v>
      </c>
      <c r="L18" s="17">
        <f t="shared" si="10"/>
        <v>886.47326627343773</v>
      </c>
      <c r="O18" s="71">
        <f t="shared" si="2"/>
        <v>9</v>
      </c>
      <c r="P18" s="182">
        <f t="shared" ca="1" si="6"/>
        <v>26.419775475102842</v>
      </c>
      <c r="R18" s="78">
        <f t="shared" si="11"/>
        <v>1345.9141449879155</v>
      </c>
      <c r="S18" s="78">
        <f t="shared" si="7"/>
        <v>1277.5311214640988</v>
      </c>
      <c r="T18" s="78">
        <f t="shared" si="8"/>
        <v>958.14834109807407</v>
      </c>
      <c r="DU18" s="177"/>
      <c r="GC18" s="177"/>
      <c r="IK18" s="177"/>
      <c r="KS18" s="177"/>
    </row>
    <row r="19" spans="1:305" ht="14.4" x14ac:dyDescent="0.3">
      <c r="A19" s="17">
        <f t="shared" si="9"/>
        <v>10</v>
      </c>
      <c r="B19" s="42">
        <f ca="1">DI6</f>
        <v>208.38043350381588</v>
      </c>
      <c r="C19" s="42">
        <f ca="1">B19/(1-'Inputs and Summary'!$D$45)</f>
        <v>251.54567057437939</v>
      </c>
      <c r="D19" s="176">
        <f ca="1">C19*100000/1000*(1000/'Inputs and Summary'!$G$5)</f>
        <v>25154.567057437936</v>
      </c>
      <c r="E19" s="176">
        <f ca="1">D19*'Inputs and Summary'!$G$5</f>
        <v>25154567.057437938</v>
      </c>
      <c r="F19" s="406"/>
      <c r="G19" s="109">
        <f t="shared" ca="1" si="3"/>
        <v>25.154567057437937</v>
      </c>
      <c r="H19" s="17">
        <f t="shared" ca="1" si="4"/>
        <v>10061826.822975175</v>
      </c>
      <c r="I19" s="109">
        <f t="shared" ca="1" si="5"/>
        <v>24.154567057437937</v>
      </c>
      <c r="L19" s="17">
        <f t="shared" si="10"/>
        <v>930.79692958710962</v>
      </c>
      <c r="O19" s="71">
        <f t="shared" si="2"/>
        <v>10</v>
      </c>
      <c r="P19" s="182">
        <f t="shared" ca="1" si="6"/>
        <v>25.154567057437937</v>
      </c>
      <c r="R19" s="78">
        <f t="shared" si="11"/>
        <v>1336.4927459730002</v>
      </c>
      <c r="S19" s="78">
        <f t="shared" si="7"/>
        <v>1268.5884036138502</v>
      </c>
      <c r="T19" s="78">
        <f t="shared" si="8"/>
        <v>951.44130271038762</v>
      </c>
      <c r="DU19" s="177"/>
      <c r="GC19" s="177"/>
      <c r="IK19" s="177"/>
      <c r="KS19" s="177"/>
    </row>
    <row r="20" spans="1:305" ht="14.4" x14ac:dyDescent="0.3">
      <c r="A20" s="17">
        <f t="shared" si="9"/>
        <v>11</v>
      </c>
      <c r="B20" s="42">
        <f ca="1">DU6</f>
        <v>217.24032464930497</v>
      </c>
      <c r="C20" s="42">
        <f ca="1">B20/(1-'Inputs and Summary'!$D$45)</f>
        <v>262.24085544339084</v>
      </c>
      <c r="D20" s="176">
        <f ca="1">C20*100000/1000*(1000/'Inputs and Summary'!$G$5)</f>
        <v>26224.085544339083</v>
      </c>
      <c r="E20" s="176">
        <f ca="1">D20*'Inputs and Summary'!$G$5</f>
        <v>26224085.544339083</v>
      </c>
      <c r="F20" s="406"/>
      <c r="G20" s="109">
        <f t="shared" ca="1" si="3"/>
        <v>26.224085544339083</v>
      </c>
      <c r="H20" s="17">
        <f t="shared" ca="1" si="4"/>
        <v>10489634.217735633</v>
      </c>
      <c r="L20" s="17">
        <f t="shared" si="10"/>
        <v>977.33677606646518</v>
      </c>
      <c r="P20" s="109"/>
      <c r="DU20" s="177"/>
      <c r="GC20" s="177"/>
      <c r="IK20" s="177"/>
      <c r="KS20" s="177"/>
    </row>
    <row r="21" spans="1:305" ht="15.75" customHeight="1" x14ac:dyDescent="0.3">
      <c r="A21" s="17">
        <f t="shared" si="9"/>
        <v>12</v>
      </c>
      <c r="B21" s="42">
        <f ca="1">EG6</f>
        <v>212.05592008270943</v>
      </c>
      <c r="C21" s="42">
        <f ca="1">B21/(1-'Inputs and Summary'!$D$45)</f>
        <v>255.9825206213296</v>
      </c>
      <c r="D21" s="176">
        <f ca="1">C21*100000/1000*(1000/'Inputs and Summary'!$G$5)</f>
        <v>25598.252062132957</v>
      </c>
      <c r="E21" s="176">
        <f ca="1">D21*'Inputs and Summary'!$G$5</f>
        <v>25598252.062132958</v>
      </c>
      <c r="F21" s="406"/>
      <c r="G21" s="109">
        <f t="shared" ca="1" si="3"/>
        <v>25.598252062132957</v>
      </c>
      <c r="P21" s="109"/>
      <c r="DU21" s="177"/>
      <c r="GC21" s="177"/>
      <c r="IK21" s="177"/>
      <c r="KS21" s="177"/>
    </row>
    <row r="22" spans="1:305" ht="15.75" customHeight="1" x14ac:dyDescent="0.3">
      <c r="A22" s="17">
        <f t="shared" si="9"/>
        <v>13</v>
      </c>
      <c r="B22" s="42">
        <f ca="1">ES6</f>
        <v>206.27060164131242</v>
      </c>
      <c r="C22" s="42">
        <f ca="1">B22/(1-'Inputs and Summary'!$D$45)</f>
        <v>248.99879483499808</v>
      </c>
      <c r="D22" s="176">
        <f ca="1">C22*100000/1000*(1000/'Inputs and Summary'!$G$5)</f>
        <v>24899.879483499808</v>
      </c>
      <c r="E22" s="176">
        <f ca="1">D22*'Inputs and Summary'!$G$5</f>
        <v>24899879.483499806</v>
      </c>
      <c r="F22" s="406"/>
      <c r="G22" s="109">
        <f t="shared" ca="1" si="3"/>
        <v>24.899879483499809</v>
      </c>
      <c r="P22" s="109"/>
      <c r="DU22" s="177"/>
      <c r="GC22" s="177"/>
      <c r="IK22" s="177"/>
      <c r="KS22" s="177"/>
    </row>
    <row r="23" spans="1:305" ht="15.75" customHeight="1" x14ac:dyDescent="0.3">
      <c r="A23" s="17">
        <f t="shared" si="9"/>
        <v>14</v>
      </c>
      <c r="B23" s="42">
        <f ca="1">FE6</f>
        <v>199.83590971444787</v>
      </c>
      <c r="C23" s="42">
        <f ca="1">B23/(1-'Inputs and Summary'!$D$45)</f>
        <v>241.23118024438418</v>
      </c>
      <c r="D23" s="176">
        <f ca="1">C23*100000/1000*(1000/'Inputs and Summary'!$G$5)</f>
        <v>24123.11802443842</v>
      </c>
      <c r="E23" s="176">
        <f ca="1">D23*'Inputs and Summary'!$G$5</f>
        <v>24123118.024438418</v>
      </c>
      <c r="F23" s="406"/>
      <c r="G23" s="109">
        <f t="shared" ca="1" si="3"/>
        <v>24.123118024438419</v>
      </c>
      <c r="P23" s="109"/>
      <c r="DU23" s="177"/>
      <c r="GC23" s="177"/>
      <c r="IK23" s="177"/>
      <c r="KS23" s="177"/>
    </row>
    <row r="24" spans="1:305" ht="15.75" customHeight="1" x14ac:dyDescent="0.3">
      <c r="A24" s="17">
        <f t="shared" si="9"/>
        <v>15</v>
      </c>
      <c r="B24" s="42">
        <f ca="1">FQ6</f>
        <v>192.6256439824798</v>
      </c>
      <c r="C24" s="42">
        <f ca="1">B24/(1-'Inputs and Summary'!$D$45)</f>
        <v>232.52733459980661</v>
      </c>
      <c r="D24" s="176">
        <f ca="1">C24*100000/1000*(1000/'Inputs and Summary'!$G$5)</f>
        <v>23252.73345998066</v>
      </c>
      <c r="E24" s="176">
        <f ca="1">D24*'Inputs and Summary'!$G$5</f>
        <v>23252733.459980659</v>
      </c>
      <c r="F24" s="406"/>
      <c r="G24" s="109">
        <f t="shared" ca="1" si="3"/>
        <v>23.252733459980661</v>
      </c>
      <c r="DU24" s="177"/>
      <c r="GC24" s="177"/>
      <c r="IK24" s="177"/>
      <c r="KS24" s="177"/>
    </row>
    <row r="25" spans="1:305" ht="15.75" customHeight="1" x14ac:dyDescent="0.3">
      <c r="A25" s="17">
        <f t="shared" si="9"/>
        <v>16</v>
      </c>
      <c r="B25" s="42">
        <f ca="1">GC6</f>
        <v>184.58761507305792</v>
      </c>
      <c r="C25" s="42">
        <f ca="1">B25/(1-'Inputs and Summary'!$D$45)</f>
        <v>222.82425769321333</v>
      </c>
      <c r="D25" s="176">
        <f ca="1">C25*100000/1000*(1000/'Inputs and Summary'!$G$5)</f>
        <v>22282.425769321333</v>
      </c>
      <c r="E25" s="176">
        <f ca="1">D25*'Inputs and Summary'!$G$5</f>
        <v>22282425.769321334</v>
      </c>
      <c r="F25" s="406"/>
      <c r="G25" s="109">
        <f t="shared" ca="1" si="3"/>
        <v>22.282425769321332</v>
      </c>
      <c r="DU25" s="177"/>
      <c r="GC25" s="177"/>
      <c r="IK25" s="177"/>
      <c r="KS25" s="177"/>
    </row>
    <row r="26" spans="1:305" ht="15.75" customHeight="1" x14ac:dyDescent="0.3">
      <c r="A26" s="17">
        <f t="shared" si="9"/>
        <v>17</v>
      </c>
      <c r="B26" s="42">
        <f ca="1">GO6</f>
        <v>175.39098139870126</v>
      </c>
      <c r="C26" s="42">
        <f ca="1">B26/(1-'Inputs and Summary'!$D$45)</f>
        <v>211.72257532436171</v>
      </c>
      <c r="D26" s="176">
        <f ca="1">C26*100000/1000*(1000/'Inputs and Summary'!$G$5)</f>
        <v>21172.257532436171</v>
      </c>
      <c r="E26" s="176">
        <f ca="1">D26*'Inputs and Summary'!$G$5</f>
        <v>21172257.53243617</v>
      </c>
      <c r="F26" s="406"/>
      <c r="G26" s="109">
        <f t="shared" ca="1" si="3"/>
        <v>21.17225753243617</v>
      </c>
      <c r="J26">
        <f ca="1">D10*806.76</f>
        <v>33576064.051609747</v>
      </c>
      <c r="DU26" s="177"/>
      <c r="GC26" s="177"/>
      <c r="IK26" s="177"/>
      <c r="KS26" s="177"/>
    </row>
    <row r="27" spans="1:305" ht="15.75" customHeight="1" x14ac:dyDescent="0.3">
      <c r="A27" s="17">
        <f t="shared" si="9"/>
        <v>18</v>
      </c>
      <c r="B27" s="42">
        <f ca="1">HA6</f>
        <v>164.920359597508</v>
      </c>
      <c r="C27" s="42">
        <f ca="1">B27/(1-'Inputs and Summary'!$D$45)</f>
        <v>199.08300289414291</v>
      </c>
      <c r="D27" s="176">
        <f ca="1">C27*100000/1000*(1000/'Inputs and Summary'!$G$5)</f>
        <v>19908.300289414292</v>
      </c>
      <c r="E27" s="176">
        <f ca="1">D27*'Inputs and Summary'!$G$5</f>
        <v>19908300.28941429</v>
      </c>
      <c r="F27" s="406"/>
      <c r="G27" s="109">
        <f t="shared" ca="1" si="3"/>
        <v>19.908300289414292</v>
      </c>
      <c r="DU27" s="177"/>
      <c r="GC27" s="177"/>
      <c r="IK27" s="177"/>
      <c r="KS27" s="177"/>
    </row>
    <row r="28" spans="1:305" ht="15.75" customHeight="1" x14ac:dyDescent="0.3">
      <c r="A28" s="17">
        <f t="shared" si="9"/>
        <v>19</v>
      </c>
      <c r="B28" s="42">
        <f ca="1">HM6</f>
        <v>152.95006141175483</v>
      </c>
      <c r="C28" s="42">
        <f ca="1">B28/(1-'Inputs and Summary'!$D$45)</f>
        <v>184.63310165590877</v>
      </c>
      <c r="D28" s="176">
        <f ca="1">C28*100000/1000*(1000/'Inputs and Summary'!$G$5)</f>
        <v>18463.310165590879</v>
      </c>
      <c r="E28" s="176">
        <f ca="1">D28*'Inputs and Summary'!$G$5</f>
        <v>18463310.165590879</v>
      </c>
      <c r="F28" s="406"/>
      <c r="G28" s="109">
        <f t="shared" ca="1" si="3"/>
        <v>18.46331016559088</v>
      </c>
      <c r="DU28" s="177"/>
      <c r="GC28" s="177"/>
      <c r="IK28" s="177"/>
      <c r="KS28" s="177"/>
    </row>
    <row r="29" spans="1:305" ht="15.75" customHeight="1" x14ac:dyDescent="0.3">
      <c r="A29" s="17">
        <f t="shared" si="9"/>
        <v>20</v>
      </c>
      <c r="B29" s="42">
        <f ca="1">HY6</f>
        <v>139.28482300677956</v>
      </c>
      <c r="C29" s="42">
        <f ca="1">B29/(1-'Inputs and Summary'!$D$45)</f>
        <v>168.1371595929256</v>
      </c>
      <c r="D29" s="176">
        <f ca="1">C29*100000/1000*(1000/'Inputs and Summary'!$G$5)</f>
        <v>16813.71595929256</v>
      </c>
      <c r="E29" s="176">
        <f ca="1">D29*'Inputs and Summary'!$G$5</f>
        <v>16813715.959292561</v>
      </c>
      <c r="F29" s="406"/>
      <c r="G29" s="109">
        <f t="shared" ca="1" si="3"/>
        <v>16.813715959292558</v>
      </c>
      <c r="DU29" s="177"/>
      <c r="GC29" s="177"/>
      <c r="IK29" s="177"/>
      <c r="KS29" s="177"/>
    </row>
    <row r="30" spans="1:305" ht="15.75" customHeight="1" x14ac:dyDescent="0.3">
      <c r="A30" s="17">
        <f t="shared" si="9"/>
        <v>21</v>
      </c>
      <c r="B30" s="42">
        <f ca="1">IK6</f>
        <v>123.30640818689191</v>
      </c>
      <c r="C30" s="42">
        <f ca="1">B30/(1-'Inputs and Summary'!$D$45)</f>
        <v>148.84887516524856</v>
      </c>
      <c r="D30" s="176">
        <f ca="1">C30*100000/1000*(1000/'Inputs and Summary'!$G$5)</f>
        <v>14884.887516524856</v>
      </c>
      <c r="E30" s="176">
        <f ca="1">D30*'Inputs and Summary'!$G$5</f>
        <v>14884887.516524855</v>
      </c>
      <c r="F30" s="406"/>
      <c r="G30" s="109">
        <f t="shared" ca="1" si="3"/>
        <v>14.884887516524856</v>
      </c>
      <c r="DU30" s="177"/>
      <c r="GC30" s="177"/>
      <c r="IK30" s="177"/>
      <c r="KS30" s="177"/>
    </row>
    <row r="31" spans="1:305" ht="15.75" customHeight="1" x14ac:dyDescent="0.3">
      <c r="A31" s="17">
        <f t="shared" si="9"/>
        <v>22</v>
      </c>
      <c r="B31" s="42">
        <f ca="1">IW6</f>
        <v>105.03036201852134</v>
      </c>
      <c r="C31" s="42">
        <f ca="1">B31/(1-'Inputs and Summary'!$D$45)</f>
        <v>126.78701354239659</v>
      </c>
      <c r="D31" s="176">
        <f ca="1">C31*100000/1000*(1000/'Inputs and Summary'!$G$5)</f>
        <v>12678.70135423966</v>
      </c>
      <c r="E31" s="176">
        <f ca="1">D31*'Inputs and Summary'!$G$5</f>
        <v>12678701.354239659</v>
      </c>
      <c r="F31" s="406"/>
      <c r="G31" s="109">
        <f t="shared" ca="1" si="3"/>
        <v>12.67870135423966</v>
      </c>
      <c r="DU31" s="177"/>
      <c r="GC31" s="177"/>
      <c r="IK31" s="177"/>
      <c r="KS31" s="177"/>
    </row>
    <row r="32" spans="1:305" ht="15.75" customHeight="1" x14ac:dyDescent="0.3">
      <c r="A32" s="17">
        <f t="shared" si="9"/>
        <v>23</v>
      </c>
      <c r="B32" s="42">
        <f ca="1">JI6</f>
        <v>83.871051703301234</v>
      </c>
      <c r="C32" s="42">
        <f ca="1">B32/(1-'Inputs and Summary'!$D$45)</f>
        <v>101.2446302550715</v>
      </c>
      <c r="D32" s="176">
        <f ca="1">C32*100000/1000*(1000/'Inputs and Summary'!$G$5)</f>
        <v>10124.46302550715</v>
      </c>
      <c r="E32" s="176">
        <f ca="1">D32*'Inputs and Summary'!$G$5</f>
        <v>10124463.02550715</v>
      </c>
      <c r="F32" s="406"/>
      <c r="G32" s="109">
        <f t="shared" ca="1" si="3"/>
        <v>10.124463025507151</v>
      </c>
      <c r="DU32" s="177"/>
      <c r="GC32" s="177"/>
      <c r="IK32" s="177"/>
      <c r="KS32" s="177"/>
    </row>
    <row r="33" spans="1:305" ht="15.75" customHeight="1" x14ac:dyDescent="0.3">
      <c r="A33" s="17">
        <f t="shared" si="9"/>
        <v>24</v>
      </c>
      <c r="B33" s="42">
        <f ca="1">JU6</f>
        <v>59.349421903290256</v>
      </c>
      <c r="C33" s="42">
        <f ca="1">B33/(1-'Inputs and Summary'!$D$45)</f>
        <v>71.64343542164444</v>
      </c>
      <c r="D33" s="176">
        <f ca="1">C33*100000/1000*(1000/'Inputs and Summary'!$G$5)</f>
        <v>7164.3435421644444</v>
      </c>
      <c r="E33" s="176">
        <f ca="1">D33*'Inputs and Summary'!$G$5</f>
        <v>7164343.542164444</v>
      </c>
      <c r="F33" s="406"/>
      <c r="G33" s="109">
        <f t="shared" ca="1" si="3"/>
        <v>7.1643435421644446</v>
      </c>
      <c r="DU33" s="177"/>
      <c r="GC33" s="177"/>
      <c r="IK33" s="177"/>
      <c r="KS33" s="177"/>
    </row>
    <row r="34" spans="1:305" ht="15.75" customHeight="1" x14ac:dyDescent="0.3">
      <c r="A34" s="17">
        <f t="shared" si="9"/>
        <v>25</v>
      </c>
      <c r="B34" s="42">
        <f ca="1">KG6</f>
        <v>30.799627550708173</v>
      </c>
      <c r="C34" s="42">
        <f ca="1">B34/(1-'Inputs and Summary'!$D$45)</f>
        <v>37.17965662808809</v>
      </c>
      <c r="D34" s="176">
        <f ca="1">C34*100000/1000*(1000/'Inputs and Summary'!$G$5)</f>
        <v>3717.9656628088092</v>
      </c>
      <c r="E34" s="176">
        <f ca="1">D34*'Inputs and Summary'!$G$5</f>
        <v>3717965.662808809</v>
      </c>
      <c r="F34" s="406"/>
      <c r="G34" s="109">
        <f t="shared" ca="1" si="3"/>
        <v>3.7179656628088091</v>
      </c>
      <c r="DU34" s="177"/>
      <c r="GC34" s="177"/>
      <c r="IK34" s="177"/>
      <c r="KS34" s="177"/>
    </row>
  </sheetData>
  <mergeCells count="1">
    <mergeCell ref="F9:F34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KS320"/>
  <sheetViews>
    <sheetView showGridLines="0" workbookViewId="0">
      <pane xSplit="3" ySplit="6" topLeftCell="D82" activePane="bottomRight" state="frozen"/>
      <selection pane="topRight" activeCell="D1" sqref="D1"/>
      <selection pane="bottomLeft" activeCell="A7" sqref="A7"/>
      <selection pane="bottomRight" activeCell="E86" sqref="E86"/>
    </sheetView>
  </sheetViews>
  <sheetFormatPr defaultColWidth="14.44140625" defaultRowHeight="15" customHeight="1" x14ac:dyDescent="0.3"/>
  <cols>
    <col min="1" max="1" width="37.77734375" customWidth="1"/>
    <col min="2" max="2" width="10.44140625" customWidth="1"/>
    <col min="3" max="3" width="8.109375" customWidth="1"/>
    <col min="4" max="4" width="9.44140625" customWidth="1"/>
    <col min="5" max="5" width="18" customWidth="1"/>
    <col min="6" max="6" width="13" customWidth="1"/>
    <col min="7" max="12" width="8.77734375" customWidth="1"/>
    <col min="13" max="13" width="10.21875" customWidth="1"/>
    <col min="14" max="19" width="8.77734375" customWidth="1"/>
    <col min="20" max="20" width="7.77734375" customWidth="1"/>
    <col min="21" max="305" width="8.77734375" customWidth="1"/>
  </cols>
  <sheetData>
    <row r="2" spans="1:29" ht="19.8" x14ac:dyDescent="0.3">
      <c r="A2" s="183" t="s">
        <v>194</v>
      </c>
      <c r="B2" s="183"/>
      <c r="C2" s="183"/>
      <c r="D2" s="183"/>
      <c r="E2" s="183"/>
      <c r="F2" s="183"/>
      <c r="G2" s="183"/>
      <c r="J2" s="20"/>
      <c r="K2" s="20"/>
      <c r="L2" s="20"/>
    </row>
    <row r="3" spans="1:29" ht="14.4" x14ac:dyDescent="0.3">
      <c r="D3" s="42"/>
    </row>
    <row r="4" spans="1:29" ht="14.4" x14ac:dyDescent="0.3"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 spans="1:29" ht="14.4" x14ac:dyDescent="0.3">
      <c r="A5" s="184" t="s">
        <v>56</v>
      </c>
      <c r="B5" s="184" t="s">
        <v>57</v>
      </c>
      <c r="C5" s="184"/>
      <c r="D5" s="185">
        <f t="shared" ref="D5:D6" si="0">D173</f>
        <v>46112</v>
      </c>
      <c r="E5" s="185">
        <f t="shared" ref="E5:AC5" si="1">EDATE(D5,12)</f>
        <v>46477</v>
      </c>
      <c r="F5" s="185">
        <f t="shared" si="1"/>
        <v>46843</v>
      </c>
      <c r="G5" s="185">
        <f t="shared" si="1"/>
        <v>47208</v>
      </c>
      <c r="H5" s="185">
        <f t="shared" si="1"/>
        <v>47573</v>
      </c>
      <c r="I5" s="185">
        <f t="shared" si="1"/>
        <v>47938</v>
      </c>
      <c r="J5" s="185">
        <f t="shared" si="1"/>
        <v>48304</v>
      </c>
      <c r="K5" s="185">
        <f t="shared" si="1"/>
        <v>48669</v>
      </c>
      <c r="L5" s="185">
        <f t="shared" si="1"/>
        <v>49034</v>
      </c>
      <c r="M5" s="185">
        <f t="shared" si="1"/>
        <v>49399</v>
      </c>
      <c r="N5" s="185">
        <f t="shared" si="1"/>
        <v>49765</v>
      </c>
      <c r="O5" s="185">
        <f t="shared" si="1"/>
        <v>50130</v>
      </c>
      <c r="P5" s="185">
        <f t="shared" si="1"/>
        <v>50495</v>
      </c>
      <c r="Q5" s="185">
        <f t="shared" si="1"/>
        <v>50860</v>
      </c>
      <c r="R5" s="185">
        <f t="shared" si="1"/>
        <v>51226</v>
      </c>
      <c r="S5" s="185">
        <f t="shared" si="1"/>
        <v>51591</v>
      </c>
      <c r="T5" s="185">
        <f t="shared" si="1"/>
        <v>51956</v>
      </c>
      <c r="U5" s="185">
        <f t="shared" si="1"/>
        <v>52321</v>
      </c>
      <c r="V5" s="185">
        <f t="shared" si="1"/>
        <v>52687</v>
      </c>
      <c r="W5" s="185">
        <f t="shared" si="1"/>
        <v>53052</v>
      </c>
      <c r="X5" s="185">
        <f t="shared" si="1"/>
        <v>53417</v>
      </c>
      <c r="Y5" s="185">
        <f t="shared" si="1"/>
        <v>53782</v>
      </c>
      <c r="Z5" s="185">
        <f t="shared" si="1"/>
        <v>54148</v>
      </c>
      <c r="AA5" s="185">
        <f t="shared" si="1"/>
        <v>54513</v>
      </c>
      <c r="AB5" s="185">
        <f t="shared" si="1"/>
        <v>54878</v>
      </c>
      <c r="AC5" s="185">
        <f t="shared" si="1"/>
        <v>55243</v>
      </c>
    </row>
    <row r="6" spans="1:29" ht="14.4" x14ac:dyDescent="0.3">
      <c r="A6" s="184" t="s">
        <v>0</v>
      </c>
      <c r="B6" s="184"/>
      <c r="C6" s="184"/>
      <c r="D6" s="184">
        <f t="shared" si="0"/>
        <v>1</v>
      </c>
      <c r="E6" s="184">
        <f t="shared" ref="E6:AC6" si="2">D6+1</f>
        <v>2</v>
      </c>
      <c r="F6" s="184">
        <f t="shared" si="2"/>
        <v>3</v>
      </c>
      <c r="G6" s="184">
        <f t="shared" si="2"/>
        <v>4</v>
      </c>
      <c r="H6" s="184">
        <f t="shared" si="2"/>
        <v>5</v>
      </c>
      <c r="I6" s="184">
        <f t="shared" si="2"/>
        <v>6</v>
      </c>
      <c r="J6" s="184">
        <f t="shared" si="2"/>
        <v>7</v>
      </c>
      <c r="K6" s="184">
        <f t="shared" si="2"/>
        <v>8</v>
      </c>
      <c r="L6" s="184">
        <f t="shared" si="2"/>
        <v>9</v>
      </c>
      <c r="M6" s="184">
        <f t="shared" si="2"/>
        <v>10</v>
      </c>
      <c r="N6" s="184">
        <f t="shared" si="2"/>
        <v>11</v>
      </c>
      <c r="O6" s="184">
        <f t="shared" si="2"/>
        <v>12</v>
      </c>
      <c r="P6" s="184">
        <f t="shared" si="2"/>
        <v>13</v>
      </c>
      <c r="Q6" s="184">
        <f t="shared" si="2"/>
        <v>14</v>
      </c>
      <c r="R6" s="184">
        <f t="shared" si="2"/>
        <v>15</v>
      </c>
      <c r="S6" s="184">
        <f t="shared" si="2"/>
        <v>16</v>
      </c>
      <c r="T6" s="184">
        <f t="shared" si="2"/>
        <v>17</v>
      </c>
      <c r="U6" s="184">
        <f t="shared" si="2"/>
        <v>18</v>
      </c>
      <c r="V6" s="184">
        <f t="shared" si="2"/>
        <v>19</v>
      </c>
      <c r="W6" s="184">
        <f t="shared" si="2"/>
        <v>20</v>
      </c>
      <c r="X6" s="184">
        <f t="shared" si="2"/>
        <v>21</v>
      </c>
      <c r="Y6" s="184">
        <f t="shared" si="2"/>
        <v>22</v>
      </c>
      <c r="Z6" s="184">
        <f t="shared" si="2"/>
        <v>23</v>
      </c>
      <c r="AA6" s="184">
        <f t="shared" si="2"/>
        <v>24</v>
      </c>
      <c r="AB6" s="184">
        <f t="shared" si="2"/>
        <v>25</v>
      </c>
      <c r="AC6" s="184">
        <f t="shared" si="2"/>
        <v>26</v>
      </c>
    </row>
    <row r="7" spans="1:29" ht="14.4" x14ac:dyDescent="0.3">
      <c r="A7" s="184" t="s">
        <v>195</v>
      </c>
      <c r="B7" s="184"/>
      <c r="C7" s="184"/>
      <c r="D7" s="184">
        <f t="shared" ref="D7:AC7" si="3">IF(D6&gt;0,1,0)</f>
        <v>1</v>
      </c>
      <c r="E7" s="184">
        <f t="shared" si="3"/>
        <v>1</v>
      </c>
      <c r="F7" s="184">
        <f t="shared" si="3"/>
        <v>1</v>
      </c>
      <c r="G7" s="184">
        <f t="shared" si="3"/>
        <v>1</v>
      </c>
      <c r="H7" s="184">
        <f t="shared" si="3"/>
        <v>1</v>
      </c>
      <c r="I7" s="184">
        <f t="shared" si="3"/>
        <v>1</v>
      </c>
      <c r="J7" s="184">
        <f t="shared" si="3"/>
        <v>1</v>
      </c>
      <c r="K7" s="184">
        <f t="shared" si="3"/>
        <v>1</v>
      </c>
      <c r="L7" s="184">
        <f t="shared" si="3"/>
        <v>1</v>
      </c>
      <c r="M7" s="184">
        <f t="shared" si="3"/>
        <v>1</v>
      </c>
      <c r="N7" s="184">
        <f t="shared" si="3"/>
        <v>1</v>
      </c>
      <c r="O7" s="184">
        <f t="shared" si="3"/>
        <v>1</v>
      </c>
      <c r="P7" s="184">
        <f t="shared" si="3"/>
        <v>1</v>
      </c>
      <c r="Q7" s="184">
        <f t="shared" si="3"/>
        <v>1</v>
      </c>
      <c r="R7" s="184">
        <f t="shared" si="3"/>
        <v>1</v>
      </c>
      <c r="S7" s="184">
        <f t="shared" si="3"/>
        <v>1</v>
      </c>
      <c r="T7" s="184">
        <f t="shared" si="3"/>
        <v>1</v>
      </c>
      <c r="U7" s="184">
        <f t="shared" si="3"/>
        <v>1</v>
      </c>
      <c r="V7" s="184">
        <f t="shared" si="3"/>
        <v>1</v>
      </c>
      <c r="W7" s="184">
        <f t="shared" si="3"/>
        <v>1</v>
      </c>
      <c r="X7" s="184">
        <f t="shared" si="3"/>
        <v>1</v>
      </c>
      <c r="Y7" s="184">
        <f t="shared" si="3"/>
        <v>1</v>
      </c>
      <c r="Z7" s="184">
        <f t="shared" si="3"/>
        <v>1</v>
      </c>
      <c r="AA7" s="184">
        <f t="shared" si="3"/>
        <v>1</v>
      </c>
      <c r="AB7" s="184">
        <f t="shared" si="3"/>
        <v>1</v>
      </c>
      <c r="AC7" s="184">
        <f t="shared" si="3"/>
        <v>1</v>
      </c>
    </row>
    <row r="8" spans="1:29" ht="14.4" x14ac:dyDescent="0.3">
      <c r="A8" s="184" t="s">
        <v>196</v>
      </c>
      <c r="B8" s="184"/>
      <c r="C8" s="184"/>
      <c r="D8" s="184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</row>
    <row r="9" spans="1:29" ht="14.4" x14ac:dyDescent="0.3">
      <c r="A9" s="17" t="s">
        <v>13</v>
      </c>
      <c r="B9" s="17" t="s">
        <v>197</v>
      </c>
      <c r="D9" s="20">
        <f>SUMIF($D$173:$KS$173,D$5,$D178:$KS178)</f>
        <v>10.350000000000001</v>
      </c>
      <c r="E9" s="20">
        <f t="shared" ref="E9:AC9" si="4">SUMIF($D$173:$KS$173,E$5,$D178:$KS178)</f>
        <v>13.800000000000002</v>
      </c>
      <c r="F9" s="20">
        <f t="shared" si="4"/>
        <v>13.763200000000003</v>
      </c>
      <c r="G9" s="20">
        <f t="shared" si="4"/>
        <v>13.708147200000004</v>
      </c>
      <c r="H9" s="20">
        <f t="shared" si="4"/>
        <v>13.653314611200001</v>
      </c>
      <c r="I9" s="20">
        <f t="shared" si="4"/>
        <v>13.598701352755203</v>
      </c>
      <c r="J9" s="20">
        <f t="shared" si="4"/>
        <v>13.544306547344181</v>
      </c>
      <c r="K9" s="20">
        <f t="shared" si="4"/>
        <v>13.490129321154807</v>
      </c>
      <c r="L9" s="20">
        <f t="shared" si="4"/>
        <v>13.436168803870185</v>
      </c>
      <c r="M9" s="20">
        <f t="shared" si="4"/>
        <v>13.382424128654703</v>
      </c>
      <c r="N9" s="20">
        <f t="shared" si="4"/>
        <v>13.328894432140086</v>
      </c>
      <c r="O9" s="20">
        <f t="shared" si="4"/>
        <v>13.275578854411524</v>
      </c>
      <c r="P9" s="20">
        <f t="shared" si="4"/>
        <v>13.222476538993872</v>
      </c>
      <c r="Q9" s="20">
        <f t="shared" si="4"/>
        <v>13.169586632837902</v>
      </c>
      <c r="R9" s="20">
        <f t="shared" si="4"/>
        <v>13.11690828630655</v>
      </c>
      <c r="S9" s="20">
        <f t="shared" si="4"/>
        <v>13.064440653161325</v>
      </c>
      <c r="T9" s="20">
        <f t="shared" si="4"/>
        <v>13.012182890548678</v>
      </c>
      <c r="U9" s="20">
        <f t="shared" si="4"/>
        <v>12.960134158986481</v>
      </c>
      <c r="V9" s="20">
        <f t="shared" si="4"/>
        <v>12.908293622350538</v>
      </c>
      <c r="W9" s="20">
        <f t="shared" si="4"/>
        <v>12.856660447861138</v>
      </c>
      <c r="X9" s="20">
        <f t="shared" si="4"/>
        <v>12.805233806069692</v>
      </c>
      <c r="Y9" s="20">
        <f t="shared" si="4"/>
        <v>12.754012870845409</v>
      </c>
      <c r="Z9" s="20">
        <f t="shared" si="4"/>
        <v>12.702996819362028</v>
      </c>
      <c r="AA9" s="20">
        <f t="shared" si="4"/>
        <v>12.652184832084579</v>
      </c>
      <c r="AB9" s="20">
        <f t="shared" si="4"/>
        <v>12.601576092756247</v>
      </c>
      <c r="AC9" s="20">
        <f t="shared" si="4"/>
        <v>4.1949096886314239</v>
      </c>
    </row>
    <row r="10" spans="1:29" ht="14.4" x14ac:dyDescent="0.3">
      <c r="A10" s="17" t="s">
        <v>198</v>
      </c>
      <c r="B10" s="17" t="s">
        <v>197</v>
      </c>
      <c r="D10" s="20">
        <f t="shared" ref="D10:AC10" si="5">SUMIF($D$173:$KS$173,D$5,$D179:$KS179)</f>
        <v>1.1500000000000001</v>
      </c>
      <c r="E10" s="20">
        <f t="shared" si="5"/>
        <v>3.6800000000000006E-2</v>
      </c>
      <c r="F10" s="20">
        <f t="shared" si="5"/>
        <v>5.5052799999999999E-2</v>
      </c>
      <c r="G10" s="20">
        <f t="shared" si="5"/>
        <v>5.4832588800000012E-2</v>
      </c>
      <c r="H10" s="20">
        <f t="shared" si="5"/>
        <v>5.4613258444800021E-2</v>
      </c>
      <c r="I10" s="20">
        <f t="shared" si="5"/>
        <v>5.4394805411020812E-2</v>
      </c>
      <c r="J10" s="20">
        <f t="shared" si="5"/>
        <v>5.4177226189376732E-2</v>
      </c>
      <c r="K10" s="20">
        <f t="shared" si="5"/>
        <v>5.3960517284619203E-2</v>
      </c>
      <c r="L10" s="20">
        <f t="shared" si="5"/>
        <v>5.3744675215480743E-2</v>
      </c>
      <c r="M10" s="20">
        <f t="shared" si="5"/>
        <v>5.3529696514618808E-2</v>
      </c>
      <c r="N10" s="20">
        <f t="shared" si="5"/>
        <v>5.331557772856034E-2</v>
      </c>
      <c r="O10" s="20">
        <f t="shared" si="5"/>
        <v>5.3102315417646082E-2</v>
      </c>
      <c r="P10" s="20">
        <f t="shared" si="5"/>
        <v>5.2889906155975518E-2</v>
      </c>
      <c r="Q10" s="20">
        <f t="shared" si="5"/>
        <v>5.2678346531351589E-2</v>
      </c>
      <c r="R10" s="20">
        <f t="shared" si="5"/>
        <v>5.2467633145226206E-2</v>
      </c>
      <c r="S10" s="20">
        <f t="shared" si="5"/>
        <v>5.2257762612645281E-2</v>
      </c>
      <c r="T10" s="20">
        <f t="shared" si="5"/>
        <v>5.2048731562194722E-2</v>
      </c>
      <c r="U10" s="20">
        <f t="shared" si="5"/>
        <v>5.1840536635945941E-2</v>
      </c>
      <c r="V10" s="20">
        <f t="shared" si="5"/>
        <v>5.1633174489402141E-2</v>
      </c>
      <c r="W10" s="20">
        <f t="shared" si="5"/>
        <v>5.142664179144453E-2</v>
      </c>
      <c r="X10" s="20">
        <f t="shared" si="5"/>
        <v>5.1220935224278764E-2</v>
      </c>
      <c r="Y10" s="20">
        <f t="shared" si="5"/>
        <v>5.1016051483381633E-2</v>
      </c>
      <c r="Z10" s="20">
        <f t="shared" si="5"/>
        <v>5.0811987277448137E-2</v>
      </c>
      <c r="AA10" s="20">
        <f t="shared" si="5"/>
        <v>5.0608739328338335E-2</v>
      </c>
      <c r="AB10" s="20">
        <f t="shared" si="5"/>
        <v>5.0406304371024988E-2</v>
      </c>
      <c r="AC10" s="20">
        <f t="shared" si="5"/>
        <v>1.6779638754525695E-2</v>
      </c>
    </row>
    <row r="11" spans="1:29" ht="14.4" x14ac:dyDescent="0.3">
      <c r="A11" s="17" t="s">
        <v>199</v>
      </c>
      <c r="B11" s="17" t="s">
        <v>197</v>
      </c>
      <c r="D11" s="20">
        <f t="shared" ref="D11:AC11" si="6">D9-D10</f>
        <v>9.2000000000000011</v>
      </c>
      <c r="E11" s="20">
        <f t="shared" si="6"/>
        <v>13.763200000000003</v>
      </c>
      <c r="F11" s="20">
        <f t="shared" si="6"/>
        <v>13.708147200000003</v>
      </c>
      <c r="G11" s="20">
        <f t="shared" si="6"/>
        <v>13.653314611200004</v>
      </c>
      <c r="H11" s="20">
        <f t="shared" si="6"/>
        <v>13.598701352755201</v>
      </c>
      <c r="I11" s="20">
        <f t="shared" si="6"/>
        <v>13.544306547344183</v>
      </c>
      <c r="J11" s="20">
        <f t="shared" si="6"/>
        <v>13.490129321154804</v>
      </c>
      <c r="K11" s="20">
        <f t="shared" si="6"/>
        <v>13.436168803870189</v>
      </c>
      <c r="L11" s="20">
        <f t="shared" si="6"/>
        <v>13.382424128654705</v>
      </c>
      <c r="M11" s="20">
        <f t="shared" si="6"/>
        <v>13.328894432140084</v>
      </c>
      <c r="N11" s="20">
        <f t="shared" si="6"/>
        <v>13.275578854411526</v>
      </c>
      <c r="O11" s="20">
        <f t="shared" si="6"/>
        <v>13.222476538993877</v>
      </c>
      <c r="P11" s="20">
        <f t="shared" si="6"/>
        <v>13.169586632837897</v>
      </c>
      <c r="Q11" s="20">
        <f t="shared" si="6"/>
        <v>13.11690828630655</v>
      </c>
      <c r="R11" s="20">
        <f t="shared" si="6"/>
        <v>13.064440653161324</v>
      </c>
      <c r="S11" s="20">
        <f t="shared" si="6"/>
        <v>13.012182890548679</v>
      </c>
      <c r="T11" s="20">
        <f t="shared" si="6"/>
        <v>12.960134158986483</v>
      </c>
      <c r="U11" s="20">
        <f t="shared" si="6"/>
        <v>12.908293622350534</v>
      </c>
      <c r="V11" s="20">
        <f t="shared" si="6"/>
        <v>12.856660447861136</v>
      </c>
      <c r="W11" s="20">
        <f t="shared" si="6"/>
        <v>12.805233806069694</v>
      </c>
      <c r="X11" s="20">
        <f t="shared" si="6"/>
        <v>12.754012870845413</v>
      </c>
      <c r="Y11" s="20">
        <f t="shared" si="6"/>
        <v>12.702996819362028</v>
      </c>
      <c r="Z11" s="20">
        <f t="shared" si="6"/>
        <v>12.652184832084579</v>
      </c>
      <c r="AA11" s="20">
        <f t="shared" si="6"/>
        <v>12.601576092756241</v>
      </c>
      <c r="AB11" s="20">
        <f t="shared" si="6"/>
        <v>12.551169788385222</v>
      </c>
      <c r="AC11" s="20">
        <f t="shared" si="6"/>
        <v>4.1781300498768985</v>
      </c>
    </row>
    <row r="12" spans="1:29" ht="14.4" x14ac:dyDescent="0.3">
      <c r="A12" s="17" t="s">
        <v>200</v>
      </c>
      <c r="B12" s="17" t="s">
        <v>197</v>
      </c>
      <c r="D12" s="20">
        <f t="shared" ref="D12:AC12" si="7">SUMIF($D$173:$KS$173,D$5,$D181:$KS181)</f>
        <v>0</v>
      </c>
      <c r="E12" s="20">
        <f t="shared" si="7"/>
        <v>0</v>
      </c>
      <c r="F12" s="20">
        <f t="shared" si="7"/>
        <v>0</v>
      </c>
      <c r="G12" s="20">
        <f t="shared" si="7"/>
        <v>0</v>
      </c>
      <c r="H12" s="20">
        <f t="shared" si="7"/>
        <v>0</v>
      </c>
      <c r="I12" s="20">
        <f t="shared" si="7"/>
        <v>0</v>
      </c>
      <c r="J12" s="20">
        <f t="shared" si="7"/>
        <v>0</v>
      </c>
      <c r="K12" s="20">
        <f t="shared" si="7"/>
        <v>0</v>
      </c>
      <c r="L12" s="20">
        <f t="shared" si="7"/>
        <v>0</v>
      </c>
      <c r="M12" s="20">
        <f t="shared" si="7"/>
        <v>0</v>
      </c>
      <c r="N12" s="20">
        <f t="shared" si="7"/>
        <v>0</v>
      </c>
      <c r="O12" s="20">
        <f t="shared" si="7"/>
        <v>0</v>
      </c>
      <c r="P12" s="20">
        <f t="shared" si="7"/>
        <v>0</v>
      </c>
      <c r="Q12" s="20">
        <f t="shared" si="7"/>
        <v>0</v>
      </c>
      <c r="R12" s="20">
        <f t="shared" si="7"/>
        <v>0</v>
      </c>
      <c r="S12" s="20">
        <f t="shared" si="7"/>
        <v>0</v>
      </c>
      <c r="T12" s="20">
        <f t="shared" si="7"/>
        <v>0</v>
      </c>
      <c r="U12" s="20">
        <f t="shared" si="7"/>
        <v>0</v>
      </c>
      <c r="V12" s="20">
        <f t="shared" si="7"/>
        <v>0</v>
      </c>
      <c r="W12" s="20">
        <f t="shared" si="7"/>
        <v>0</v>
      </c>
      <c r="X12" s="20">
        <f t="shared" si="7"/>
        <v>0</v>
      </c>
      <c r="Y12" s="20">
        <f t="shared" si="7"/>
        <v>0</v>
      </c>
      <c r="Z12" s="20">
        <f t="shared" si="7"/>
        <v>0</v>
      </c>
      <c r="AA12" s="20">
        <f t="shared" si="7"/>
        <v>0</v>
      </c>
      <c r="AB12" s="20">
        <f t="shared" si="7"/>
        <v>0</v>
      </c>
      <c r="AC12" s="20">
        <f t="shared" si="7"/>
        <v>0</v>
      </c>
    </row>
    <row r="13" spans="1:29" ht="14.4" x14ac:dyDescent="0.3">
      <c r="A13" s="17" t="s">
        <v>201</v>
      </c>
      <c r="B13" s="17" t="s">
        <v>197</v>
      </c>
      <c r="D13" s="20">
        <f t="shared" ref="D13:AC13" si="8">D11-D12</f>
        <v>9.2000000000000011</v>
      </c>
      <c r="E13" s="20">
        <f t="shared" si="8"/>
        <v>13.763200000000003</v>
      </c>
      <c r="F13" s="20">
        <f t="shared" si="8"/>
        <v>13.708147200000003</v>
      </c>
      <c r="G13" s="20">
        <f t="shared" si="8"/>
        <v>13.653314611200004</v>
      </c>
      <c r="H13" s="20">
        <f t="shared" si="8"/>
        <v>13.598701352755201</v>
      </c>
      <c r="I13" s="20">
        <f t="shared" si="8"/>
        <v>13.544306547344183</v>
      </c>
      <c r="J13" s="20">
        <f t="shared" si="8"/>
        <v>13.490129321154804</v>
      </c>
      <c r="K13" s="20">
        <f t="shared" si="8"/>
        <v>13.436168803870189</v>
      </c>
      <c r="L13" s="20">
        <f t="shared" si="8"/>
        <v>13.382424128654705</v>
      </c>
      <c r="M13" s="20">
        <f t="shared" si="8"/>
        <v>13.328894432140084</v>
      </c>
      <c r="N13" s="20">
        <f t="shared" si="8"/>
        <v>13.275578854411526</v>
      </c>
      <c r="O13" s="20">
        <f t="shared" si="8"/>
        <v>13.222476538993877</v>
      </c>
      <c r="P13" s="20">
        <f t="shared" si="8"/>
        <v>13.169586632837897</v>
      </c>
      <c r="Q13" s="20">
        <f t="shared" si="8"/>
        <v>13.11690828630655</v>
      </c>
      <c r="R13" s="20">
        <f t="shared" si="8"/>
        <v>13.064440653161324</v>
      </c>
      <c r="S13" s="20">
        <f t="shared" si="8"/>
        <v>13.012182890548679</v>
      </c>
      <c r="T13" s="20">
        <f t="shared" si="8"/>
        <v>12.960134158986483</v>
      </c>
      <c r="U13" s="20">
        <f t="shared" si="8"/>
        <v>12.908293622350534</v>
      </c>
      <c r="V13" s="20">
        <f t="shared" si="8"/>
        <v>12.856660447861136</v>
      </c>
      <c r="W13" s="20">
        <f t="shared" si="8"/>
        <v>12.805233806069694</v>
      </c>
      <c r="X13" s="20">
        <f t="shared" si="8"/>
        <v>12.754012870845413</v>
      </c>
      <c r="Y13" s="20">
        <f t="shared" si="8"/>
        <v>12.702996819362028</v>
      </c>
      <c r="Z13" s="20">
        <f t="shared" si="8"/>
        <v>12.652184832084579</v>
      </c>
      <c r="AA13" s="20">
        <f t="shared" si="8"/>
        <v>12.601576092756241</v>
      </c>
      <c r="AB13" s="20">
        <f t="shared" si="8"/>
        <v>12.551169788385222</v>
      </c>
      <c r="AC13" s="20">
        <f t="shared" si="8"/>
        <v>4.1781300498768985</v>
      </c>
    </row>
    <row r="14" spans="1:29" ht="14.4" x14ac:dyDescent="0.3">
      <c r="A14" s="17" t="s">
        <v>202</v>
      </c>
      <c r="B14" s="17" t="s">
        <v>203</v>
      </c>
      <c r="D14" s="20">
        <f t="shared" ref="D14:AC14" si="9">D15/D13</f>
        <v>4.192626953125</v>
      </c>
      <c r="E14" s="20">
        <f t="shared" si="9"/>
        <v>4.192626953125</v>
      </c>
      <c r="F14" s="20">
        <f t="shared" si="9"/>
        <v>4.1926269531250009</v>
      </c>
      <c r="G14" s="20">
        <f t="shared" si="9"/>
        <v>4.1926269531249991</v>
      </c>
      <c r="H14" s="20">
        <f t="shared" si="9"/>
        <v>4.1926269531250009</v>
      </c>
      <c r="I14" s="20">
        <f t="shared" si="9"/>
        <v>4.1926269531249991</v>
      </c>
      <c r="J14" s="20">
        <f t="shared" si="9"/>
        <v>4.192626953125</v>
      </c>
      <c r="K14" s="20">
        <f t="shared" si="9"/>
        <v>4.1926269531249973</v>
      </c>
      <c r="L14" s="20">
        <f t="shared" si="9"/>
        <v>4.192626953125</v>
      </c>
      <c r="M14" s="20">
        <f t="shared" si="9"/>
        <v>4.1926269531249982</v>
      </c>
      <c r="N14" s="20">
        <f t="shared" si="9"/>
        <v>4.1926269531249973</v>
      </c>
      <c r="O14" s="20">
        <f t="shared" si="9"/>
        <v>4.1926269531250009</v>
      </c>
      <c r="P14" s="20">
        <f t="shared" si="9"/>
        <v>4.1926269531250018</v>
      </c>
      <c r="Q14" s="20">
        <f t="shared" si="9"/>
        <v>4.1926269531249982</v>
      </c>
      <c r="R14" s="20">
        <f t="shared" si="9"/>
        <v>4.1926269531249991</v>
      </c>
      <c r="S14" s="20">
        <f t="shared" si="9"/>
        <v>4.1926269531249991</v>
      </c>
      <c r="T14" s="20">
        <f t="shared" si="9"/>
        <v>4.1926269531249991</v>
      </c>
      <c r="U14" s="20">
        <f t="shared" si="9"/>
        <v>4.1926269531250027</v>
      </c>
      <c r="V14" s="20">
        <f t="shared" si="9"/>
        <v>4.1926269531249991</v>
      </c>
      <c r="W14" s="20">
        <f t="shared" si="9"/>
        <v>4.1926269531249982</v>
      </c>
      <c r="X14" s="20">
        <f t="shared" si="9"/>
        <v>4.192626953125</v>
      </c>
      <c r="Y14" s="20">
        <f t="shared" si="9"/>
        <v>4.1926269531250018</v>
      </c>
      <c r="Z14" s="20">
        <f t="shared" si="9"/>
        <v>4.1926269531250018</v>
      </c>
      <c r="AA14" s="20">
        <f t="shared" si="9"/>
        <v>4.1926269531250018</v>
      </c>
      <c r="AB14" s="20">
        <f t="shared" si="9"/>
        <v>4.1926269531249991</v>
      </c>
      <c r="AC14" s="20">
        <f t="shared" si="9"/>
        <v>4.192626953125</v>
      </c>
    </row>
    <row r="15" spans="1:29" ht="14.4" x14ac:dyDescent="0.3">
      <c r="A15" s="17" t="s">
        <v>204</v>
      </c>
      <c r="B15" s="17" t="s">
        <v>90</v>
      </c>
      <c r="D15" s="20">
        <f t="shared" ref="D15:AC15" si="10">SUMIF($D$173:$KS$173,D$5,$D184:$KS184)</f>
        <v>38.572167968750001</v>
      </c>
      <c r="E15" s="109">
        <f t="shared" si="10"/>
        <v>57.703963281250012</v>
      </c>
      <c r="F15" s="109">
        <f t="shared" si="10"/>
        <v>57.473147428125017</v>
      </c>
      <c r="G15" s="109">
        <f t="shared" si="10"/>
        <v>57.243254838412511</v>
      </c>
      <c r="H15" s="109">
        <f t="shared" si="10"/>
        <v>57.014281819058866</v>
      </c>
      <c r="I15" s="109">
        <f t="shared" si="10"/>
        <v>56.786224691782614</v>
      </c>
      <c r="J15" s="109">
        <f t="shared" si="10"/>
        <v>56.559079793015485</v>
      </c>
      <c r="K15" s="109">
        <f t="shared" si="10"/>
        <v>56.332843473843411</v>
      </c>
      <c r="L15" s="109">
        <f t="shared" si="10"/>
        <v>56.10751209994806</v>
      </c>
      <c r="M15" s="109">
        <f t="shared" si="10"/>
        <v>55.883082051548229</v>
      </c>
      <c r="N15" s="109">
        <f t="shared" si="10"/>
        <v>55.659549723342039</v>
      </c>
      <c r="O15" s="109">
        <f t="shared" si="10"/>
        <v>55.436911524448703</v>
      </c>
      <c r="P15" s="109">
        <f t="shared" si="10"/>
        <v>55.215163878350907</v>
      </c>
      <c r="Q15" s="109">
        <f t="shared" si="10"/>
        <v>54.99430322283748</v>
      </c>
      <c r="R15" s="109">
        <f t="shared" si="10"/>
        <v>54.77432600994613</v>
      </c>
      <c r="S15" s="109">
        <f t="shared" si="10"/>
        <v>54.555228705906352</v>
      </c>
      <c r="T15" s="109">
        <f t="shared" si="10"/>
        <v>54.337007791082719</v>
      </c>
      <c r="U15" s="109">
        <f t="shared" si="10"/>
        <v>54.11965975991842</v>
      </c>
      <c r="V15" s="109">
        <f t="shared" si="10"/>
        <v>53.903181120878727</v>
      </c>
      <c r="W15" s="109">
        <f t="shared" si="10"/>
        <v>53.687568396395207</v>
      </c>
      <c r="X15" s="109">
        <f t="shared" si="10"/>
        <v>53.472818122809642</v>
      </c>
      <c r="Y15" s="109">
        <f t="shared" si="10"/>
        <v>53.258926850318403</v>
      </c>
      <c r="Z15" s="109">
        <f t="shared" si="10"/>
        <v>53.045891142917128</v>
      </c>
      <c r="AA15" s="109">
        <f t="shared" si="10"/>
        <v>52.833707578345468</v>
      </c>
      <c r="AB15" s="109">
        <f t="shared" si="10"/>
        <v>52.62237274803207</v>
      </c>
      <c r="AC15" s="109">
        <f t="shared" si="10"/>
        <v>17.517340660775385</v>
      </c>
    </row>
    <row r="16" spans="1:29" ht="14.4" x14ac:dyDescent="0.3">
      <c r="A16" s="17" t="s">
        <v>205</v>
      </c>
      <c r="B16" s="17" t="s">
        <v>90</v>
      </c>
      <c r="D16" s="109">
        <f t="shared" ref="D16:AC16" si="11">SUMIF($D$173:$KS$173,D$5,$D185:$KS185)</f>
        <v>0</v>
      </c>
      <c r="E16" s="109">
        <f t="shared" si="11"/>
        <v>0</v>
      </c>
      <c r="F16" s="109">
        <f t="shared" si="11"/>
        <v>0</v>
      </c>
      <c r="G16" s="109">
        <f t="shared" si="11"/>
        <v>0</v>
      </c>
      <c r="H16" s="109">
        <f t="shared" si="11"/>
        <v>0</v>
      </c>
      <c r="I16" s="109">
        <f t="shared" si="11"/>
        <v>0</v>
      </c>
      <c r="J16" s="109">
        <f t="shared" si="11"/>
        <v>0</v>
      </c>
      <c r="K16" s="109">
        <f t="shared" si="11"/>
        <v>0</v>
      </c>
      <c r="L16" s="109">
        <f t="shared" si="11"/>
        <v>0</v>
      </c>
      <c r="M16" s="109">
        <f t="shared" si="11"/>
        <v>0</v>
      </c>
      <c r="N16" s="109">
        <f t="shared" si="11"/>
        <v>0</v>
      </c>
      <c r="O16" s="109">
        <f t="shared" si="11"/>
        <v>0</v>
      </c>
      <c r="P16" s="109">
        <f t="shared" si="11"/>
        <v>0</v>
      </c>
      <c r="Q16" s="109">
        <f t="shared" si="11"/>
        <v>0</v>
      </c>
      <c r="R16" s="109">
        <f t="shared" si="11"/>
        <v>0</v>
      </c>
      <c r="S16" s="109">
        <f t="shared" si="11"/>
        <v>0</v>
      </c>
      <c r="T16" s="109">
        <f t="shared" si="11"/>
        <v>0</v>
      </c>
      <c r="U16" s="109">
        <f t="shared" si="11"/>
        <v>0</v>
      </c>
      <c r="V16" s="109">
        <f t="shared" si="11"/>
        <v>0</v>
      </c>
      <c r="W16" s="109">
        <f t="shared" si="11"/>
        <v>0</v>
      </c>
      <c r="X16" s="109">
        <f t="shared" si="11"/>
        <v>0</v>
      </c>
      <c r="Y16" s="109">
        <f t="shared" si="11"/>
        <v>0</v>
      </c>
      <c r="Z16" s="109">
        <f t="shared" si="11"/>
        <v>0</v>
      </c>
      <c r="AA16" s="109">
        <f t="shared" si="11"/>
        <v>0</v>
      </c>
      <c r="AB16" s="109">
        <f t="shared" si="11"/>
        <v>0</v>
      </c>
      <c r="AC16" s="109">
        <f t="shared" si="11"/>
        <v>0</v>
      </c>
    </row>
    <row r="17" spans="1:29" ht="14.4" x14ac:dyDescent="0.3">
      <c r="A17" s="184" t="s">
        <v>206</v>
      </c>
      <c r="B17" s="184" t="s">
        <v>90</v>
      </c>
      <c r="C17" s="184"/>
      <c r="D17" s="187">
        <f t="shared" ref="D17:AC17" si="12">D15-D16</f>
        <v>38.572167968750001</v>
      </c>
      <c r="E17" s="187">
        <f t="shared" si="12"/>
        <v>57.703963281250012</v>
      </c>
      <c r="F17" s="187">
        <f t="shared" si="12"/>
        <v>57.473147428125017</v>
      </c>
      <c r="G17" s="187">
        <f t="shared" si="12"/>
        <v>57.243254838412511</v>
      </c>
      <c r="H17" s="187">
        <f t="shared" si="12"/>
        <v>57.014281819058866</v>
      </c>
      <c r="I17" s="187">
        <f t="shared" si="12"/>
        <v>56.786224691782614</v>
      </c>
      <c r="J17" s="187">
        <f t="shared" si="12"/>
        <v>56.559079793015485</v>
      </c>
      <c r="K17" s="187">
        <f t="shared" si="12"/>
        <v>56.332843473843411</v>
      </c>
      <c r="L17" s="187">
        <f t="shared" si="12"/>
        <v>56.10751209994806</v>
      </c>
      <c r="M17" s="187">
        <f t="shared" si="12"/>
        <v>55.883082051548229</v>
      </c>
      <c r="N17" s="187">
        <f t="shared" si="12"/>
        <v>55.659549723342039</v>
      </c>
      <c r="O17" s="187">
        <f t="shared" si="12"/>
        <v>55.436911524448703</v>
      </c>
      <c r="P17" s="187">
        <f t="shared" si="12"/>
        <v>55.215163878350907</v>
      </c>
      <c r="Q17" s="187">
        <f t="shared" si="12"/>
        <v>54.99430322283748</v>
      </c>
      <c r="R17" s="187">
        <f t="shared" si="12"/>
        <v>54.77432600994613</v>
      </c>
      <c r="S17" s="187">
        <f t="shared" si="12"/>
        <v>54.555228705906352</v>
      </c>
      <c r="T17" s="187">
        <f t="shared" si="12"/>
        <v>54.337007791082719</v>
      </c>
      <c r="U17" s="187">
        <f t="shared" si="12"/>
        <v>54.11965975991842</v>
      </c>
      <c r="V17" s="187">
        <f t="shared" si="12"/>
        <v>53.903181120878727</v>
      </c>
      <c r="W17" s="187">
        <f t="shared" si="12"/>
        <v>53.687568396395207</v>
      </c>
      <c r="X17" s="187">
        <f t="shared" si="12"/>
        <v>53.472818122809642</v>
      </c>
      <c r="Y17" s="187">
        <f t="shared" si="12"/>
        <v>53.258926850318403</v>
      </c>
      <c r="Z17" s="187">
        <f t="shared" si="12"/>
        <v>53.045891142917128</v>
      </c>
      <c r="AA17" s="187">
        <f t="shared" si="12"/>
        <v>52.833707578345468</v>
      </c>
      <c r="AB17" s="187">
        <f t="shared" si="12"/>
        <v>52.62237274803207</v>
      </c>
      <c r="AC17" s="187">
        <f t="shared" si="12"/>
        <v>17.517340660775385</v>
      </c>
    </row>
    <row r="18" spans="1:29" ht="14.4" x14ac:dyDescent="0.3"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</row>
    <row r="19" spans="1:29" ht="14.4" x14ac:dyDescent="0.3">
      <c r="A19" s="184" t="s">
        <v>207</v>
      </c>
      <c r="B19" s="186"/>
      <c r="C19" s="186"/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</row>
    <row r="20" spans="1:29" ht="14.4" x14ac:dyDescent="0.3">
      <c r="A20" s="17" t="s">
        <v>208</v>
      </c>
      <c r="B20" s="17" t="s">
        <v>90</v>
      </c>
      <c r="D20" s="20">
        <f t="shared" ref="D20:AC20" si="13">SUMIF($D$173:$KS$173,D$5,$D189:$KS189)</f>
        <v>2.6999999999999997</v>
      </c>
      <c r="E20" s="20">
        <f t="shared" si="13"/>
        <v>3.7080000000000006</v>
      </c>
      <c r="F20" s="20">
        <f t="shared" si="13"/>
        <v>3.8192400000000002</v>
      </c>
      <c r="G20" s="20">
        <f t="shared" si="13"/>
        <v>3.9338171999999996</v>
      </c>
      <c r="H20" s="20">
        <f t="shared" si="13"/>
        <v>4.0518317160000006</v>
      </c>
      <c r="I20" s="20">
        <f t="shared" si="13"/>
        <v>4.1733866674799982</v>
      </c>
      <c r="J20" s="20">
        <f t="shared" si="13"/>
        <v>4.2985882675043987</v>
      </c>
      <c r="K20" s="20">
        <f t="shared" si="13"/>
        <v>4.4275459155295316</v>
      </c>
      <c r="L20" s="20">
        <f t="shared" si="13"/>
        <v>4.5603722929954174</v>
      </c>
      <c r="M20" s="20">
        <f t="shared" si="13"/>
        <v>4.6971834617852801</v>
      </c>
      <c r="N20" s="20">
        <f t="shared" si="13"/>
        <v>4.8380989656388387</v>
      </c>
      <c r="O20" s="20">
        <f t="shared" si="13"/>
        <v>4.983241934608003</v>
      </c>
      <c r="P20" s="20">
        <f t="shared" si="13"/>
        <v>5.1327391926462438</v>
      </c>
      <c r="Q20" s="20">
        <f t="shared" si="13"/>
        <v>5.2867213684256296</v>
      </c>
      <c r="R20" s="20">
        <f t="shared" si="13"/>
        <v>5.4453230094783995</v>
      </c>
      <c r="S20" s="20">
        <f t="shared" si="13"/>
        <v>5.6086826997627499</v>
      </c>
      <c r="T20" s="20">
        <f t="shared" si="13"/>
        <v>5.7769431807556337</v>
      </c>
      <c r="U20" s="20">
        <f t="shared" si="13"/>
        <v>5.9502514761783045</v>
      </c>
      <c r="V20" s="20">
        <f t="shared" si="13"/>
        <v>6.1287590204636508</v>
      </c>
      <c r="W20" s="20">
        <f t="shared" si="13"/>
        <v>6.3126217910775599</v>
      </c>
      <c r="X20" s="20">
        <f t="shared" si="13"/>
        <v>6.50200044480989</v>
      </c>
      <c r="Y20" s="20">
        <f t="shared" si="13"/>
        <v>6.6970604581541826</v>
      </c>
      <c r="Z20" s="20">
        <f t="shared" si="13"/>
        <v>6.8979722718988095</v>
      </c>
      <c r="AA20" s="20">
        <f t="shared" si="13"/>
        <v>7.1049114400557754</v>
      </c>
      <c r="AB20" s="20">
        <f t="shared" si="13"/>
        <v>7.3180587832574444</v>
      </c>
      <c r="AC20" s="20">
        <f t="shared" si="13"/>
        <v>2.5125335155850563</v>
      </c>
    </row>
    <row r="21" spans="1:29" ht="15.75" customHeight="1" x14ac:dyDescent="0.3">
      <c r="A21" s="17" t="s">
        <v>30</v>
      </c>
      <c r="B21" s="17" t="s">
        <v>90</v>
      </c>
      <c r="D21" s="20">
        <f t="shared" ref="D21:AC21" ca="1" si="14">SUMIF($D$173:$KS$173,D$5,$D190:$KS190)</f>
        <v>0.52092359666446553</v>
      </c>
      <c r="E21" s="20">
        <f t="shared" ca="1" si="14"/>
        <v>0.66678220373051555</v>
      </c>
      <c r="F21" s="20">
        <f t="shared" ca="1" si="14"/>
        <v>0.63899961190841081</v>
      </c>
      <c r="G21" s="20">
        <f t="shared" ca="1" si="14"/>
        <v>0.61121702008630618</v>
      </c>
      <c r="H21" s="20">
        <f t="shared" ca="1" si="14"/>
        <v>0.58343442826420122</v>
      </c>
      <c r="I21" s="20">
        <f t="shared" ca="1" si="14"/>
        <v>0.55565183644209626</v>
      </c>
      <c r="J21" s="20">
        <f t="shared" ca="1" si="14"/>
        <v>0.52786924461999163</v>
      </c>
      <c r="K21" s="20">
        <f t="shared" ca="1" si="14"/>
        <v>0.50008665279788667</v>
      </c>
      <c r="L21" s="20">
        <f t="shared" ca="1" si="14"/>
        <v>0.47230406097578176</v>
      </c>
      <c r="M21" s="20">
        <f t="shared" ca="1" si="14"/>
        <v>0.44452146915367713</v>
      </c>
      <c r="N21" s="20">
        <f t="shared" ca="1" si="14"/>
        <v>0.41673887733157217</v>
      </c>
      <c r="O21" s="20">
        <f t="shared" ca="1" si="14"/>
        <v>0.38895628550946754</v>
      </c>
      <c r="P21" s="20">
        <f t="shared" ca="1" si="14"/>
        <v>0.36117369368736263</v>
      </c>
      <c r="Q21" s="20">
        <f t="shared" ca="1" si="14"/>
        <v>0.33339110186525778</v>
      </c>
      <c r="R21" s="20">
        <f t="shared" ca="1" si="14"/>
        <v>0.30560851004315309</v>
      </c>
      <c r="S21" s="20">
        <f t="shared" ca="1" si="14"/>
        <v>0.27782591822104813</v>
      </c>
      <c r="T21" s="20">
        <f t="shared" ca="1" si="14"/>
        <v>0.25004332639894333</v>
      </c>
      <c r="U21" s="20">
        <f t="shared" ca="1" si="14"/>
        <v>0.22226073457683856</v>
      </c>
      <c r="V21" s="20">
        <f t="shared" ca="1" si="14"/>
        <v>0.19447814275473377</v>
      </c>
      <c r="W21" s="20">
        <f t="shared" ca="1" si="14"/>
        <v>0.16669555093262889</v>
      </c>
      <c r="X21" s="20">
        <f t="shared" ca="1" si="14"/>
        <v>0.13891295911052406</v>
      </c>
      <c r="Y21" s="20">
        <f t="shared" ca="1" si="14"/>
        <v>0.1111303672884193</v>
      </c>
      <c r="Z21" s="20">
        <f t="shared" ca="1" si="14"/>
        <v>8.3347775466314444E-2</v>
      </c>
      <c r="AA21" s="20">
        <f t="shared" ca="1" si="14"/>
        <v>5.5565183644209627E-2</v>
      </c>
      <c r="AB21" s="20">
        <f t="shared" ca="1" si="14"/>
        <v>2.7782591822104838E-2</v>
      </c>
      <c r="AC21" s="20">
        <f t="shared" ca="1" si="14"/>
        <v>0</v>
      </c>
    </row>
    <row r="22" spans="1:29" ht="15.75" customHeight="1" x14ac:dyDescent="0.3">
      <c r="A22" s="17" t="s">
        <v>209</v>
      </c>
      <c r="B22" s="17" t="s">
        <v>90</v>
      </c>
      <c r="D22" s="20">
        <f t="shared" ref="D22:AC22" si="15">SUMIF($D$173:$KS$173,D$5,$D191:$KS191)</f>
        <v>0.375</v>
      </c>
      <c r="E22" s="20">
        <f t="shared" si="15"/>
        <v>0.51</v>
      </c>
      <c r="F22" s="20">
        <f t="shared" si="15"/>
        <v>0.52529999999999999</v>
      </c>
      <c r="G22" s="20">
        <f t="shared" si="15"/>
        <v>0.54105900000000007</v>
      </c>
      <c r="H22" s="20">
        <f t="shared" si="15"/>
        <v>0.55729076999999994</v>
      </c>
      <c r="I22" s="20">
        <f t="shared" si="15"/>
        <v>0.57400949309999993</v>
      </c>
      <c r="J22" s="20">
        <f t="shared" si="15"/>
        <v>0.59122977789299991</v>
      </c>
      <c r="K22" s="20">
        <f t="shared" si="15"/>
        <v>0.60896667122978998</v>
      </c>
      <c r="L22" s="20">
        <f t="shared" si="15"/>
        <v>0.62723567136668368</v>
      </c>
      <c r="M22" s="20">
        <f t="shared" si="15"/>
        <v>0.6460527415076841</v>
      </c>
      <c r="N22" s="20">
        <f t="shared" si="15"/>
        <v>0.66543432375291467</v>
      </c>
      <c r="O22" s="20">
        <f t="shared" si="15"/>
        <v>0.68539735346550212</v>
      </c>
      <c r="P22" s="20">
        <f t="shared" si="15"/>
        <v>0.70595927406946724</v>
      </c>
      <c r="Q22" s="20">
        <f t="shared" si="15"/>
        <v>0.72713805229155115</v>
      </c>
      <c r="R22" s="20">
        <f t="shared" si="15"/>
        <v>0.74895219386029743</v>
      </c>
      <c r="S22" s="20">
        <f t="shared" si="15"/>
        <v>0.77142075967610657</v>
      </c>
      <c r="T22" s="20">
        <f t="shared" si="15"/>
        <v>0.79456338246638958</v>
      </c>
      <c r="U22" s="20">
        <f t="shared" si="15"/>
        <v>0.81840028394038122</v>
      </c>
      <c r="V22" s="20">
        <f t="shared" si="15"/>
        <v>0.84295229245859271</v>
      </c>
      <c r="W22" s="20">
        <f t="shared" si="15"/>
        <v>0.86824086123235089</v>
      </c>
      <c r="X22" s="20">
        <f t="shared" si="15"/>
        <v>0.89428808706932095</v>
      </c>
      <c r="Y22" s="20">
        <f t="shared" si="15"/>
        <v>0.92111672968140046</v>
      </c>
      <c r="Z22" s="20">
        <f t="shared" si="15"/>
        <v>0.94875023157184268</v>
      </c>
      <c r="AA22" s="20">
        <f t="shared" si="15"/>
        <v>0.97721273851899815</v>
      </c>
      <c r="AB22" s="20">
        <f t="shared" si="15"/>
        <v>1.0065291206745679</v>
      </c>
      <c r="AC22" s="20">
        <f t="shared" si="15"/>
        <v>0.33879901774340027</v>
      </c>
    </row>
    <row r="23" spans="1:29" ht="15.75" customHeight="1" x14ac:dyDescent="0.3">
      <c r="A23" s="17" t="s">
        <v>210</v>
      </c>
      <c r="B23" s="17" t="s">
        <v>90</v>
      </c>
      <c r="D23" s="20">
        <f t="shared" ref="D23:AC23" ca="1" si="16">SUMIF($D$173:$KS$173,D$5,$D192:$KS192)</f>
        <v>0.6472662473996037</v>
      </c>
      <c r="E23" s="20">
        <f t="shared" ca="1" si="16"/>
        <v>0.87926079667149282</v>
      </c>
      <c r="F23" s="20">
        <f t="shared" ca="1" si="16"/>
        <v>0.89703713014351361</v>
      </c>
      <c r="G23" s="20">
        <f t="shared" ca="1" si="16"/>
        <v>0.91549677961553466</v>
      </c>
      <c r="H23" s="20">
        <f t="shared" ca="1" si="16"/>
        <v>0.93466024456755614</v>
      </c>
      <c r="I23" s="20">
        <f t="shared" ca="1" si="16"/>
        <v>0.95454863946397728</v>
      </c>
      <c r="J23" s="20">
        <f t="shared" ca="1" si="16"/>
        <v>0.9751837122031306</v>
      </c>
      <c r="K23" s="20">
        <f t="shared" ca="1" si="16"/>
        <v>0.99658786312029768</v>
      </c>
      <c r="L23" s="20">
        <f t="shared" ca="1" si="16"/>
        <v>1.0187841645608187</v>
      </c>
      <c r="M23" s="20">
        <f t="shared" ca="1" si="16"/>
        <v>1.0417963810403954</v>
      </c>
      <c r="N23" s="20">
        <f t="shared" ca="1" si="16"/>
        <v>1.0656489900101984</v>
      </c>
      <c r="O23" s="20">
        <f t="shared" ca="1" si="16"/>
        <v>1.090367203244935</v>
      </c>
      <c r="P23" s="20">
        <f t="shared" ca="1" si="16"/>
        <v>1.115976988872553</v>
      </c>
      <c r="Q23" s="20">
        <f t="shared" ca="1" si="16"/>
        <v>1.1425050940648391</v>
      </c>
      <c r="R23" s="20">
        <f t="shared" ca="1" si="16"/>
        <v>1.169979068408733</v>
      </c>
      <c r="S23" s="20">
        <f t="shared" ca="1" si="16"/>
        <v>1.198427287978783</v>
      </c>
      <c r="T23" s="20">
        <f t="shared" ca="1" si="16"/>
        <v>1.2278789801317742</v>
      </c>
      <c r="U23" s="20">
        <f t="shared" ca="1" si="16"/>
        <v>1.2583642490451943</v>
      </c>
      <c r="V23" s="20">
        <f t="shared" ca="1" si="16"/>
        <v>1.2899141020218556</v>
      </c>
      <c r="W23" s="20">
        <f t="shared" ca="1" si="16"/>
        <v>1.3225604765836576</v>
      </c>
      <c r="X23" s="20">
        <f t="shared" ca="1" si="16"/>
        <v>1.3563362683781524</v>
      </c>
      <c r="Y23" s="20">
        <f t="shared" ca="1" si="16"/>
        <v>1.3912753599223202</v>
      </c>
      <c r="Z23" s="20">
        <f t="shared" ca="1" si="16"/>
        <v>1.4274126502086544</v>
      </c>
      <c r="AA23" s="20">
        <f t="shared" ca="1" si="16"/>
        <v>1.4647840851994169</v>
      </c>
      <c r="AB23" s="20">
        <f t="shared" ca="1" si="16"/>
        <v>1.5034266892357415</v>
      </c>
      <c r="AC23" s="20">
        <f t="shared" ca="1" si="16"/>
        <v>0.51323985599912214</v>
      </c>
    </row>
    <row r="24" spans="1:29" ht="15.75" customHeight="1" x14ac:dyDescent="0.3">
      <c r="A24" s="184" t="s">
        <v>211</v>
      </c>
      <c r="B24" s="184" t="s">
        <v>90</v>
      </c>
      <c r="C24" s="184"/>
      <c r="D24" s="187">
        <f t="shared" ref="D24:AC24" ca="1" si="17">SUM(D20:D23)</f>
        <v>4.2431898440640694</v>
      </c>
      <c r="E24" s="187">
        <f t="shared" ca="1" si="17"/>
        <v>5.7640430004020091</v>
      </c>
      <c r="F24" s="187">
        <f t="shared" ca="1" si="17"/>
        <v>5.8805767420519244</v>
      </c>
      <c r="G24" s="187">
        <f t="shared" ca="1" si="17"/>
        <v>6.0015899997018405</v>
      </c>
      <c r="H24" s="187">
        <f t="shared" ca="1" si="17"/>
        <v>6.1272171588317583</v>
      </c>
      <c r="I24" s="187">
        <f t="shared" ca="1" si="17"/>
        <v>6.2575966364860722</v>
      </c>
      <c r="J24" s="187">
        <f t="shared" ca="1" si="17"/>
        <v>6.3928710022205211</v>
      </c>
      <c r="K24" s="187">
        <f t="shared" ca="1" si="17"/>
        <v>6.5331871026775055</v>
      </c>
      <c r="L24" s="187">
        <f t="shared" ca="1" si="17"/>
        <v>6.6786961898987016</v>
      </c>
      <c r="M24" s="187">
        <f t="shared" ca="1" si="17"/>
        <v>6.829554053487036</v>
      </c>
      <c r="N24" s="187">
        <f t="shared" ca="1" si="17"/>
        <v>6.9859211567335242</v>
      </c>
      <c r="O24" s="187">
        <f t="shared" ca="1" si="17"/>
        <v>7.1479627768279084</v>
      </c>
      <c r="P24" s="187">
        <f t="shared" ca="1" si="17"/>
        <v>7.3158491492756266</v>
      </c>
      <c r="Q24" s="187">
        <f t="shared" ca="1" si="17"/>
        <v>7.4897556166472778</v>
      </c>
      <c r="R24" s="187">
        <f t="shared" ca="1" si="17"/>
        <v>7.6698627817905827</v>
      </c>
      <c r="S24" s="187">
        <f t="shared" ca="1" si="17"/>
        <v>7.8563566656386881</v>
      </c>
      <c r="T24" s="187">
        <f t="shared" ca="1" si="17"/>
        <v>8.0494288697527399</v>
      </c>
      <c r="U24" s="187">
        <f t="shared" ca="1" si="17"/>
        <v>8.2492767437407188</v>
      </c>
      <c r="V24" s="187">
        <f t="shared" ca="1" si="17"/>
        <v>8.4561035576988335</v>
      </c>
      <c r="W24" s="187">
        <f t="shared" ca="1" si="17"/>
        <v>8.6701186798261975</v>
      </c>
      <c r="X24" s="187">
        <f t="shared" ca="1" si="17"/>
        <v>8.8915377593678873</v>
      </c>
      <c r="Y24" s="187">
        <f t="shared" ca="1" si="17"/>
        <v>9.120582915046322</v>
      </c>
      <c r="Z24" s="187">
        <f t="shared" ca="1" si="17"/>
        <v>9.3574829291456219</v>
      </c>
      <c r="AA24" s="187">
        <f t="shared" ca="1" si="17"/>
        <v>9.6024734474184008</v>
      </c>
      <c r="AB24" s="187">
        <f t="shared" ca="1" si="17"/>
        <v>9.8557971849898589</v>
      </c>
      <c r="AC24" s="187">
        <f t="shared" ca="1" si="17"/>
        <v>3.364572389327579</v>
      </c>
    </row>
    <row r="25" spans="1:29" ht="15.75" customHeight="1" x14ac:dyDescent="0.3"/>
    <row r="26" spans="1:29" ht="15.75" customHeight="1" x14ac:dyDescent="0.3">
      <c r="A26" s="184" t="s">
        <v>212</v>
      </c>
      <c r="B26" s="184" t="s">
        <v>90</v>
      </c>
      <c r="C26" s="186"/>
      <c r="D26" s="187">
        <f t="shared" ref="D26:AC26" ca="1" si="18">D17-D24</f>
        <v>34.328978124685932</v>
      </c>
      <c r="E26" s="187">
        <f t="shared" ca="1" si="18"/>
        <v>51.939920280848</v>
      </c>
      <c r="F26" s="187">
        <f t="shared" ca="1" si="18"/>
        <v>51.592570686073095</v>
      </c>
      <c r="G26" s="187">
        <f t="shared" ca="1" si="18"/>
        <v>51.241664838710669</v>
      </c>
      <c r="H26" s="187">
        <f t="shared" ca="1" si="18"/>
        <v>50.887064660227111</v>
      </c>
      <c r="I26" s="187">
        <f t="shared" ca="1" si="18"/>
        <v>50.528628055296544</v>
      </c>
      <c r="J26" s="187">
        <f t="shared" ca="1" si="18"/>
        <v>50.166208790794961</v>
      </c>
      <c r="K26" s="187">
        <f t="shared" ca="1" si="18"/>
        <v>49.799656371165909</v>
      </c>
      <c r="L26" s="187">
        <f t="shared" ca="1" si="18"/>
        <v>49.428815910049359</v>
      </c>
      <c r="M26" s="187">
        <f t="shared" ca="1" si="18"/>
        <v>49.053527998061192</v>
      </c>
      <c r="N26" s="187">
        <f t="shared" ca="1" si="18"/>
        <v>48.673628566608514</v>
      </c>
      <c r="O26" s="187">
        <f t="shared" ca="1" si="18"/>
        <v>48.288948747620793</v>
      </c>
      <c r="P26" s="187">
        <f t="shared" ca="1" si="18"/>
        <v>47.899314729075279</v>
      </c>
      <c r="Q26" s="187">
        <f t="shared" ca="1" si="18"/>
        <v>47.504547606190201</v>
      </c>
      <c r="R26" s="187">
        <f t="shared" ca="1" si="18"/>
        <v>47.104463228155545</v>
      </c>
      <c r="S26" s="187">
        <f t="shared" ca="1" si="18"/>
        <v>46.698872040267666</v>
      </c>
      <c r="T26" s="187">
        <f t="shared" ca="1" si="18"/>
        <v>46.287578921329981</v>
      </c>
      <c r="U26" s="187">
        <f t="shared" ca="1" si="18"/>
        <v>45.870383016177698</v>
      </c>
      <c r="V26" s="187">
        <f t="shared" ca="1" si="18"/>
        <v>45.447077563179896</v>
      </c>
      <c r="W26" s="187">
        <f t="shared" ca="1" si="18"/>
        <v>45.017449716569011</v>
      </c>
      <c r="X26" s="187">
        <f t="shared" ca="1" si="18"/>
        <v>44.581280363441756</v>
      </c>
      <c r="Y26" s="187">
        <f t="shared" ca="1" si="18"/>
        <v>44.138343935272083</v>
      </c>
      <c r="Z26" s="187">
        <f t="shared" ca="1" si="18"/>
        <v>43.68840821377151</v>
      </c>
      <c r="AA26" s="187">
        <f t="shared" ca="1" si="18"/>
        <v>43.231234130927064</v>
      </c>
      <c r="AB26" s="187">
        <f t="shared" ca="1" si="18"/>
        <v>42.76657556304221</v>
      </c>
      <c r="AC26" s="187">
        <f t="shared" ca="1" si="18"/>
        <v>14.152768271447806</v>
      </c>
    </row>
    <row r="27" spans="1:29" ht="15.75" customHeight="1" x14ac:dyDescent="0.3">
      <c r="E27" s="115"/>
      <c r="F27" s="115"/>
      <c r="G27" s="115"/>
      <c r="H27" s="115"/>
      <c r="I27" s="115"/>
    </row>
    <row r="28" spans="1:29" ht="15.75" customHeight="1" x14ac:dyDescent="0.3">
      <c r="A28" s="17" t="s">
        <v>213</v>
      </c>
      <c r="B28" s="17" t="s">
        <v>90</v>
      </c>
      <c r="D28" s="109">
        <f t="shared" ref="D28:AC28" ca="1" si="19">D81</f>
        <v>16.443278905961762</v>
      </c>
      <c r="E28" s="78">
        <f t="shared" ca="1" si="19"/>
        <v>19.95680003971427</v>
      </c>
      <c r="F28" s="78">
        <f t="shared" ca="1" si="19"/>
        <v>17.229547959677184</v>
      </c>
      <c r="G28" s="78">
        <f t="shared" ca="1" si="19"/>
        <v>15.041668853686422</v>
      </c>
      <c r="H28" s="78">
        <f t="shared" ca="1" si="19"/>
        <v>12.853789747695663</v>
      </c>
      <c r="I28" s="78">
        <f t="shared" ca="1" si="19"/>
        <v>10.665910641704908</v>
      </c>
      <c r="J28" s="78">
        <f t="shared" ca="1" si="19"/>
        <v>8.4780315357141536</v>
      </c>
      <c r="K28" s="78">
        <f t="shared" ca="1" si="19"/>
        <v>6.2901524297234017</v>
      </c>
      <c r="L28" s="78">
        <f t="shared" ca="1" si="19"/>
        <v>4.1022733237326472</v>
      </c>
      <c r="M28" s="78">
        <f t="shared" ca="1" si="19"/>
        <v>1.9143942177418931</v>
      </c>
      <c r="N28" s="78">
        <f t="shared" ca="1" si="19"/>
        <v>0.13674244412441788</v>
      </c>
      <c r="O28" s="78">
        <f t="shared" ca="1" si="19"/>
        <v>0</v>
      </c>
      <c r="P28" s="78">
        <f t="shared" ca="1" si="19"/>
        <v>0</v>
      </c>
      <c r="Q28" s="78">
        <f t="shared" ca="1" si="19"/>
        <v>0</v>
      </c>
      <c r="R28" s="78">
        <f t="shared" ca="1" si="19"/>
        <v>0</v>
      </c>
      <c r="S28" s="78">
        <f t="shared" ca="1" si="19"/>
        <v>0</v>
      </c>
      <c r="T28" s="78">
        <f t="shared" ca="1" si="19"/>
        <v>0</v>
      </c>
      <c r="U28" s="78">
        <f t="shared" ca="1" si="19"/>
        <v>0</v>
      </c>
      <c r="V28" s="78">
        <f t="shared" ca="1" si="19"/>
        <v>0</v>
      </c>
      <c r="W28" s="78">
        <f t="shared" ca="1" si="19"/>
        <v>0</v>
      </c>
      <c r="X28" s="78">
        <f t="shared" ca="1" si="19"/>
        <v>0</v>
      </c>
      <c r="Y28" s="78">
        <f t="shared" ca="1" si="19"/>
        <v>0</v>
      </c>
      <c r="Z28" s="78">
        <f t="shared" ca="1" si="19"/>
        <v>0</v>
      </c>
      <c r="AA28" s="78">
        <f t="shared" ca="1" si="19"/>
        <v>0</v>
      </c>
      <c r="AB28" s="78">
        <f t="shared" ca="1" si="19"/>
        <v>0</v>
      </c>
      <c r="AC28" s="78">
        <f t="shared" ca="1" si="19"/>
        <v>0</v>
      </c>
    </row>
    <row r="29" spans="1:29" ht="15.75" customHeight="1" x14ac:dyDescent="0.3"/>
    <row r="30" spans="1:29" ht="15.75" customHeight="1" x14ac:dyDescent="0.3">
      <c r="A30" s="184" t="s">
        <v>214</v>
      </c>
      <c r="B30" s="184" t="s">
        <v>90</v>
      </c>
      <c r="C30" s="186"/>
      <c r="D30" s="187">
        <f t="shared" ref="D30:AC30" ca="1" si="20">D26-D28</f>
        <v>17.88569921872417</v>
      </c>
      <c r="E30" s="187">
        <f t="shared" ca="1" si="20"/>
        <v>31.983120241133729</v>
      </c>
      <c r="F30" s="187">
        <f t="shared" ca="1" si="20"/>
        <v>34.363022726395911</v>
      </c>
      <c r="G30" s="187">
        <f t="shared" ca="1" si="20"/>
        <v>36.199995985024245</v>
      </c>
      <c r="H30" s="187">
        <f t="shared" ca="1" si="20"/>
        <v>38.033274912531446</v>
      </c>
      <c r="I30" s="187">
        <f t="shared" ca="1" si="20"/>
        <v>39.862717413591639</v>
      </c>
      <c r="J30" s="187">
        <f t="shared" ca="1" si="20"/>
        <v>41.688177255080809</v>
      </c>
      <c r="K30" s="187">
        <f t="shared" ca="1" si="20"/>
        <v>43.50950394144251</v>
      </c>
      <c r="L30" s="187">
        <f t="shared" ca="1" si="20"/>
        <v>45.326542586316712</v>
      </c>
      <c r="M30" s="187">
        <f t="shared" ca="1" si="20"/>
        <v>47.139133780319298</v>
      </c>
      <c r="N30" s="187">
        <f t="shared" ca="1" si="20"/>
        <v>48.536886122484098</v>
      </c>
      <c r="O30" s="187">
        <f t="shared" ca="1" si="20"/>
        <v>48.288948747620793</v>
      </c>
      <c r="P30" s="187">
        <f t="shared" ca="1" si="20"/>
        <v>47.899314729075279</v>
      </c>
      <c r="Q30" s="187">
        <f t="shared" ca="1" si="20"/>
        <v>47.504547606190201</v>
      </c>
      <c r="R30" s="187">
        <f t="shared" ca="1" si="20"/>
        <v>47.104463228155545</v>
      </c>
      <c r="S30" s="187">
        <f t="shared" ca="1" si="20"/>
        <v>46.698872040267666</v>
      </c>
      <c r="T30" s="187">
        <f t="shared" ca="1" si="20"/>
        <v>46.287578921329981</v>
      </c>
      <c r="U30" s="187">
        <f t="shared" ca="1" si="20"/>
        <v>45.870383016177698</v>
      </c>
      <c r="V30" s="187">
        <f t="shared" ca="1" si="20"/>
        <v>45.447077563179896</v>
      </c>
      <c r="W30" s="187">
        <f t="shared" ca="1" si="20"/>
        <v>45.017449716569011</v>
      </c>
      <c r="X30" s="187">
        <f t="shared" ca="1" si="20"/>
        <v>44.581280363441756</v>
      </c>
      <c r="Y30" s="187">
        <f t="shared" ca="1" si="20"/>
        <v>44.138343935272083</v>
      </c>
      <c r="Z30" s="187">
        <f t="shared" ca="1" si="20"/>
        <v>43.68840821377151</v>
      </c>
      <c r="AA30" s="187">
        <f t="shared" ca="1" si="20"/>
        <v>43.231234130927064</v>
      </c>
      <c r="AB30" s="187">
        <f t="shared" ca="1" si="20"/>
        <v>42.76657556304221</v>
      </c>
      <c r="AC30" s="187">
        <f t="shared" ca="1" si="20"/>
        <v>14.152768271447806</v>
      </c>
    </row>
    <row r="31" spans="1:29" ht="15.75" customHeight="1" x14ac:dyDescent="0.3"/>
    <row r="32" spans="1:29" ht="15.75" customHeight="1" x14ac:dyDescent="0.3">
      <c r="A32" s="17" t="s">
        <v>215</v>
      </c>
      <c r="B32" s="17" t="s">
        <v>90</v>
      </c>
      <c r="D32" s="109">
        <f t="shared" ref="D32:AC32" ca="1" si="21">D44</f>
        <v>9.3538467831112779</v>
      </c>
      <c r="E32" s="78">
        <f t="shared" ca="1" si="21"/>
        <v>12.506058885844748</v>
      </c>
      <c r="F32" s="78">
        <f t="shared" ca="1" si="21"/>
        <v>12.506058885844748</v>
      </c>
      <c r="G32" s="78">
        <f t="shared" ca="1" si="21"/>
        <v>12.506058885844748</v>
      </c>
      <c r="H32" s="78">
        <f t="shared" ca="1" si="21"/>
        <v>12.506058885844748</v>
      </c>
      <c r="I32" s="78">
        <f t="shared" ca="1" si="21"/>
        <v>12.506058885844748</v>
      </c>
      <c r="J32" s="78">
        <f t="shared" ca="1" si="21"/>
        <v>12.506058885844748</v>
      </c>
      <c r="K32" s="78">
        <f t="shared" ca="1" si="21"/>
        <v>12.506058885844748</v>
      </c>
      <c r="L32" s="78">
        <f t="shared" ca="1" si="21"/>
        <v>12.506058885844748</v>
      </c>
      <c r="M32" s="78">
        <f t="shared" ca="1" si="21"/>
        <v>12.506058885844748</v>
      </c>
      <c r="N32" s="78">
        <f t="shared" ca="1" si="21"/>
        <v>12.506058885844748</v>
      </c>
      <c r="O32" s="78">
        <f t="shared" ca="1" si="21"/>
        <v>12.506058885844748</v>
      </c>
      <c r="P32" s="78">
        <f t="shared" ca="1" si="21"/>
        <v>12.506058885844748</v>
      </c>
      <c r="Q32" s="78">
        <f t="shared" ca="1" si="21"/>
        <v>12.506058885844748</v>
      </c>
      <c r="R32" s="78">
        <f t="shared" ca="1" si="21"/>
        <v>12.506058885844748</v>
      </c>
      <c r="S32" s="78">
        <f t="shared" ca="1" si="21"/>
        <v>12.506058885844748</v>
      </c>
      <c r="T32" s="78">
        <f t="shared" ca="1" si="21"/>
        <v>12.506058885844748</v>
      </c>
      <c r="U32" s="78">
        <f t="shared" ca="1" si="21"/>
        <v>12.506058885844748</v>
      </c>
      <c r="V32" s="78">
        <f t="shared" ca="1" si="21"/>
        <v>12.506058885844748</v>
      </c>
      <c r="W32" s="78">
        <f t="shared" ca="1" si="21"/>
        <v>12.506058885844748</v>
      </c>
      <c r="X32" s="78">
        <f t="shared" ca="1" si="21"/>
        <v>12.506058885844748</v>
      </c>
      <c r="Y32" s="78">
        <f t="shared" ca="1" si="21"/>
        <v>12.506058885844748</v>
      </c>
      <c r="Z32" s="78">
        <f t="shared" ca="1" si="21"/>
        <v>12.506058885844748</v>
      </c>
      <c r="AA32" s="78">
        <f t="shared" ca="1" si="21"/>
        <v>12.506058885844748</v>
      </c>
      <c r="AB32" s="78">
        <f t="shared" ca="1" si="21"/>
        <v>12.506058885844748</v>
      </c>
      <c r="AC32" s="78">
        <f t="shared" ca="1" si="21"/>
        <v>12.506058885844748</v>
      </c>
    </row>
    <row r="34" spans="1:29" ht="15.75" customHeight="1" x14ac:dyDescent="0.3">
      <c r="A34" s="184" t="s">
        <v>216</v>
      </c>
      <c r="B34" s="184" t="s">
        <v>90</v>
      </c>
      <c r="C34" s="186"/>
      <c r="D34" s="187">
        <f t="shared" ref="D34:AC34" ca="1" si="22">D30-D32</f>
        <v>8.5318524356128922</v>
      </c>
      <c r="E34" s="187">
        <f t="shared" ca="1" si="22"/>
        <v>19.477061355288981</v>
      </c>
      <c r="F34" s="187">
        <f t="shared" ca="1" si="22"/>
        <v>21.856963840551163</v>
      </c>
      <c r="G34" s="187">
        <f t="shared" ca="1" si="22"/>
        <v>23.693937099179497</v>
      </c>
      <c r="H34" s="187">
        <f t="shared" ca="1" si="22"/>
        <v>25.527216026686698</v>
      </c>
      <c r="I34" s="187">
        <f t="shared" ca="1" si="22"/>
        <v>27.356658527746891</v>
      </c>
      <c r="J34" s="187">
        <f t="shared" ca="1" si="22"/>
        <v>29.182118369236061</v>
      </c>
      <c r="K34" s="187">
        <f t="shared" ca="1" si="22"/>
        <v>31.003445055597762</v>
      </c>
      <c r="L34" s="187">
        <f t="shared" ca="1" si="22"/>
        <v>32.820483700471968</v>
      </c>
      <c r="M34" s="187">
        <f t="shared" ca="1" si="22"/>
        <v>34.633074894474547</v>
      </c>
      <c r="N34" s="187">
        <f t="shared" ca="1" si="22"/>
        <v>36.030827236639354</v>
      </c>
      <c r="O34" s="187">
        <f t="shared" ca="1" si="22"/>
        <v>35.782889861776042</v>
      </c>
      <c r="P34" s="187">
        <f t="shared" ca="1" si="22"/>
        <v>35.393255843230534</v>
      </c>
      <c r="Q34" s="187">
        <f t="shared" ca="1" si="22"/>
        <v>34.998488720345449</v>
      </c>
      <c r="R34" s="187">
        <f t="shared" ca="1" si="22"/>
        <v>34.598404342310801</v>
      </c>
      <c r="S34" s="187">
        <f t="shared" ca="1" si="22"/>
        <v>34.192813154422922</v>
      </c>
      <c r="T34" s="187">
        <f t="shared" ca="1" si="22"/>
        <v>33.781520035485229</v>
      </c>
      <c r="U34" s="187">
        <f t="shared" ca="1" si="22"/>
        <v>33.364324130332946</v>
      </c>
      <c r="V34" s="187">
        <f t="shared" ca="1" si="22"/>
        <v>32.941018677335151</v>
      </c>
      <c r="W34" s="187">
        <f t="shared" ca="1" si="22"/>
        <v>32.511390830724267</v>
      </c>
      <c r="X34" s="187">
        <f t="shared" ca="1" si="22"/>
        <v>32.075221477597012</v>
      </c>
      <c r="Y34" s="187">
        <f t="shared" ca="1" si="22"/>
        <v>31.632285049427335</v>
      </c>
      <c r="Z34" s="187">
        <f t="shared" ca="1" si="22"/>
        <v>31.182349327926762</v>
      </c>
      <c r="AA34" s="187">
        <f t="shared" ca="1" si="22"/>
        <v>30.725175245082315</v>
      </c>
      <c r="AB34" s="187">
        <f t="shared" ca="1" si="22"/>
        <v>30.260516677197462</v>
      </c>
      <c r="AC34" s="187">
        <f t="shared" ca="1" si="22"/>
        <v>1.6467093856030584</v>
      </c>
    </row>
    <row r="35" spans="1:29" ht="15.75" customHeight="1" x14ac:dyDescent="0.3"/>
    <row r="36" spans="1:29" ht="15.75" customHeight="1" x14ac:dyDescent="0.3">
      <c r="A36" s="17" t="s">
        <v>217</v>
      </c>
      <c r="B36" s="17" t="s">
        <v>90</v>
      </c>
      <c r="D36" s="78">
        <f t="shared" ref="D36:AC36" ca="1" si="23">D107</f>
        <v>0</v>
      </c>
      <c r="E36" s="78">
        <f t="shared" ca="1" si="23"/>
        <v>0</v>
      </c>
      <c r="F36" s="78">
        <f t="shared" ca="1" si="23"/>
        <v>0</v>
      </c>
      <c r="G36" s="109">
        <f t="shared" ca="1" si="23"/>
        <v>0</v>
      </c>
      <c r="H36" s="20">
        <f t="shared" ca="1" si="23"/>
        <v>0</v>
      </c>
      <c r="I36" s="20">
        <f t="shared" ca="1" si="23"/>
        <v>0</v>
      </c>
      <c r="J36" s="78">
        <f t="shared" ca="1" si="23"/>
        <v>0</v>
      </c>
      <c r="K36" s="78">
        <f t="shared" ca="1" si="23"/>
        <v>0</v>
      </c>
      <c r="L36" s="78">
        <f t="shared" ca="1" si="23"/>
        <v>7.3986112736187115</v>
      </c>
      <c r="M36" s="78">
        <f t="shared" ca="1" si="23"/>
        <v>7.8614212961868484</v>
      </c>
      <c r="N36" s="78">
        <f t="shared" ca="1" si="23"/>
        <v>8.1923372223087068</v>
      </c>
      <c r="O36" s="78">
        <f t="shared" ca="1" si="23"/>
        <v>8.2044281433059894</v>
      </c>
      <c r="P36" s="78">
        <f t="shared" ca="1" si="23"/>
        <v>8.1703491304378755</v>
      </c>
      <c r="Q36" s="78">
        <f t="shared" ca="1" si="23"/>
        <v>8.1222764029793719</v>
      </c>
      <c r="R36" s="78">
        <f t="shared" ca="1" si="23"/>
        <v>8.0654235102057736</v>
      </c>
      <c r="S36" s="78">
        <f t="shared" ca="1" si="23"/>
        <v>8.0029050142625007</v>
      </c>
      <c r="T36" s="78">
        <f t="shared" ca="1" si="23"/>
        <v>7.936575686191766</v>
      </c>
      <c r="U36" s="78">
        <f t="shared" ca="1" si="23"/>
        <v>7.8675340115510179</v>
      </c>
      <c r="V36" s="78">
        <f t="shared" ca="1" si="23"/>
        <v>7.7964242814266269</v>
      </c>
      <c r="W36" s="78">
        <f t="shared" ca="1" si="23"/>
        <v>7.7236178343142168</v>
      </c>
      <c r="X36" s="78">
        <f t="shared" ca="1" si="23"/>
        <v>7.6493217881371907</v>
      </c>
      <c r="Y36" s="78">
        <f t="shared" ca="1" si="23"/>
        <v>7.57364426595504</v>
      </c>
      <c r="Z36" s="78">
        <f t="shared" ca="1" si="23"/>
        <v>7.4966335174806016</v>
      </c>
      <c r="AA36" s="78">
        <f t="shared" ca="1" si="23"/>
        <v>7.4183013776655304</v>
      </c>
      <c r="AB36" s="78">
        <f t="shared" ca="1" si="23"/>
        <v>7.3386373270971115</v>
      </c>
      <c r="AC36" s="78">
        <f t="shared" ca="1" si="23"/>
        <v>2.4285508116678844</v>
      </c>
    </row>
    <row r="37" spans="1:29" ht="15.75" customHeight="1" x14ac:dyDescent="0.3"/>
    <row r="38" spans="1:29" ht="15.75" customHeight="1" x14ac:dyDescent="0.3">
      <c r="A38" s="184" t="s">
        <v>218</v>
      </c>
      <c r="B38" s="184" t="s">
        <v>90</v>
      </c>
      <c r="C38" s="186"/>
      <c r="D38" s="187">
        <f t="shared" ref="D38:AC38" ca="1" si="24">D34-D36</f>
        <v>8.5318524356128922</v>
      </c>
      <c r="E38" s="187">
        <f t="shared" ca="1" si="24"/>
        <v>19.477061355288981</v>
      </c>
      <c r="F38" s="187">
        <f t="shared" ca="1" si="24"/>
        <v>21.856963840551163</v>
      </c>
      <c r="G38" s="187">
        <f t="shared" ca="1" si="24"/>
        <v>23.693937099179497</v>
      </c>
      <c r="H38" s="187">
        <f t="shared" ca="1" si="24"/>
        <v>25.527216026686698</v>
      </c>
      <c r="I38" s="187">
        <f t="shared" ca="1" si="24"/>
        <v>27.356658527746891</v>
      </c>
      <c r="J38" s="187">
        <f t="shared" ca="1" si="24"/>
        <v>29.182118369236061</v>
      </c>
      <c r="K38" s="187">
        <f t="shared" ca="1" si="24"/>
        <v>31.003445055597762</v>
      </c>
      <c r="L38" s="187">
        <f t="shared" ca="1" si="24"/>
        <v>25.421872426853255</v>
      </c>
      <c r="M38" s="187">
        <f t="shared" ca="1" si="24"/>
        <v>26.771653598287699</v>
      </c>
      <c r="N38" s="187">
        <f t="shared" ca="1" si="24"/>
        <v>27.838490014330645</v>
      </c>
      <c r="O38" s="187">
        <f t="shared" ca="1" si="24"/>
        <v>27.578461718470052</v>
      </c>
      <c r="P38" s="187">
        <f t="shared" ca="1" si="24"/>
        <v>27.222906712792657</v>
      </c>
      <c r="Q38" s="187">
        <f t="shared" ca="1" si="24"/>
        <v>26.876212317366075</v>
      </c>
      <c r="R38" s="187">
        <f t="shared" ca="1" si="24"/>
        <v>26.532980832105025</v>
      </c>
      <c r="S38" s="187">
        <f t="shared" ca="1" si="24"/>
        <v>26.189908140160419</v>
      </c>
      <c r="T38" s="187">
        <f t="shared" ca="1" si="24"/>
        <v>25.844944349293463</v>
      </c>
      <c r="U38" s="187">
        <f t="shared" ca="1" si="24"/>
        <v>25.496790118781927</v>
      </c>
      <c r="V38" s="187">
        <f t="shared" ca="1" si="24"/>
        <v>25.144594395908523</v>
      </c>
      <c r="W38" s="187">
        <f t="shared" ca="1" si="24"/>
        <v>24.787772996410048</v>
      </c>
      <c r="X38" s="187">
        <f t="shared" ca="1" si="24"/>
        <v>24.425899689459822</v>
      </c>
      <c r="Y38" s="187">
        <f t="shared" ca="1" si="24"/>
        <v>24.058640783472296</v>
      </c>
      <c r="Z38" s="187">
        <f t="shared" ca="1" si="24"/>
        <v>23.685715810446162</v>
      </c>
      <c r="AA38" s="187">
        <f t="shared" ca="1" si="24"/>
        <v>23.306873867416783</v>
      </c>
      <c r="AB38" s="187">
        <f t="shared" ca="1" si="24"/>
        <v>22.921879350100351</v>
      </c>
      <c r="AC38" s="187">
        <f t="shared" ca="1" si="24"/>
        <v>-0.78184142606482609</v>
      </c>
    </row>
    <row r="39" spans="1:29" ht="15.75" customHeight="1" x14ac:dyDescent="0.3"/>
    <row r="40" spans="1:29" ht="15.75" customHeight="1" x14ac:dyDescent="0.3"/>
    <row r="41" spans="1:29" ht="15.75" customHeight="1" x14ac:dyDescent="0.3">
      <c r="A41" s="184" t="s">
        <v>219</v>
      </c>
      <c r="B41" s="186"/>
      <c r="C41" s="186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  <c r="AA41" s="186"/>
      <c r="AB41" s="186"/>
      <c r="AC41" s="186"/>
    </row>
    <row r="42" spans="1:29" ht="15.75" customHeight="1" x14ac:dyDescent="0.3">
      <c r="A42" s="17" t="s">
        <v>0</v>
      </c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188"/>
      <c r="Y42" s="188"/>
      <c r="Z42" s="188"/>
      <c r="AA42" s="188"/>
      <c r="AB42" s="188"/>
      <c r="AC42" s="188"/>
    </row>
    <row r="43" spans="1:29" ht="15.75" customHeight="1" x14ac:dyDescent="0.3">
      <c r="A43" s="2" t="s">
        <v>220</v>
      </c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</row>
    <row r="44" spans="1:29" ht="15.75" customHeight="1" x14ac:dyDescent="0.3">
      <c r="A44" s="2" t="s">
        <v>221</v>
      </c>
      <c r="B44" s="2" t="s">
        <v>90</v>
      </c>
      <c r="D44" s="42">
        <f t="shared" ref="D44:AC44" ca="1" si="25">D46-D52</f>
        <v>9.3538467831112779</v>
      </c>
      <c r="E44" s="42">
        <f t="shared" ca="1" si="25"/>
        <v>12.506058885844748</v>
      </c>
      <c r="F44" s="42">
        <f t="shared" ca="1" si="25"/>
        <v>12.506058885844748</v>
      </c>
      <c r="G44" s="42">
        <f t="shared" ca="1" si="25"/>
        <v>12.506058885844748</v>
      </c>
      <c r="H44" s="42">
        <f t="shared" ca="1" si="25"/>
        <v>12.506058885844748</v>
      </c>
      <c r="I44" s="42">
        <f t="shared" ca="1" si="25"/>
        <v>12.506058885844748</v>
      </c>
      <c r="J44" s="42">
        <f t="shared" ca="1" si="25"/>
        <v>12.506058885844748</v>
      </c>
      <c r="K44" s="42">
        <f t="shared" ca="1" si="25"/>
        <v>12.506058885844748</v>
      </c>
      <c r="L44" s="42">
        <f t="shared" ca="1" si="25"/>
        <v>12.506058885844748</v>
      </c>
      <c r="M44" s="42">
        <f t="shared" ca="1" si="25"/>
        <v>12.506058885844748</v>
      </c>
      <c r="N44" s="42">
        <f t="shared" ca="1" si="25"/>
        <v>12.506058885844748</v>
      </c>
      <c r="O44" s="42">
        <f t="shared" ca="1" si="25"/>
        <v>12.506058885844748</v>
      </c>
      <c r="P44" s="42">
        <f t="shared" ca="1" si="25"/>
        <v>12.506058885844748</v>
      </c>
      <c r="Q44" s="42">
        <f t="shared" ca="1" si="25"/>
        <v>12.506058885844748</v>
      </c>
      <c r="R44" s="42">
        <f t="shared" ca="1" si="25"/>
        <v>12.506058885844748</v>
      </c>
      <c r="S44" s="42">
        <f t="shared" ca="1" si="25"/>
        <v>12.506058885844748</v>
      </c>
      <c r="T44" s="42">
        <f t="shared" ca="1" si="25"/>
        <v>12.506058885844748</v>
      </c>
      <c r="U44" s="42">
        <f t="shared" ca="1" si="25"/>
        <v>12.506058885844748</v>
      </c>
      <c r="V44" s="42">
        <f t="shared" ca="1" si="25"/>
        <v>12.506058885844748</v>
      </c>
      <c r="W44" s="42">
        <f t="shared" ca="1" si="25"/>
        <v>12.506058885844748</v>
      </c>
      <c r="X44" s="42">
        <f t="shared" ca="1" si="25"/>
        <v>12.506058885844748</v>
      </c>
      <c r="Y44" s="42">
        <f t="shared" ca="1" si="25"/>
        <v>12.506058885844748</v>
      </c>
      <c r="Z44" s="42">
        <f t="shared" ca="1" si="25"/>
        <v>12.506058885844748</v>
      </c>
      <c r="AA44" s="42">
        <f t="shared" ca="1" si="25"/>
        <v>12.506058885844748</v>
      </c>
      <c r="AB44" s="42">
        <f t="shared" ca="1" si="25"/>
        <v>12.506058885844748</v>
      </c>
      <c r="AC44" s="42">
        <f t="shared" ca="1" si="25"/>
        <v>12.506058885844748</v>
      </c>
    </row>
    <row r="45" spans="1:29" ht="15.75" customHeight="1" x14ac:dyDescent="0.3">
      <c r="A45" s="17" t="s">
        <v>222</v>
      </c>
      <c r="B45" s="17" t="s">
        <v>90</v>
      </c>
      <c r="D45" s="78">
        <f ca="1">('Inputs and Summary'!G24-'Inputs and Summary'!D65-'Inputs and Summary'!G21)*'Inputs and Summary'!G5/1000</f>
        <v>329.10681278538812</v>
      </c>
      <c r="E45" s="78">
        <f t="shared" ref="E45:AC45" ca="1" si="26">D47</f>
        <v>319.75296600227682</v>
      </c>
      <c r="F45" s="78">
        <f t="shared" ca="1" si="26"/>
        <v>307.24690711643206</v>
      </c>
      <c r="G45" s="78">
        <f t="shared" ca="1" si="26"/>
        <v>294.74084823058729</v>
      </c>
      <c r="H45" s="78">
        <f t="shared" ca="1" si="26"/>
        <v>282.23478934474252</v>
      </c>
      <c r="I45" s="78">
        <f t="shared" ca="1" si="26"/>
        <v>269.72873045889776</v>
      </c>
      <c r="J45" s="78">
        <f t="shared" ca="1" si="26"/>
        <v>257.22267157305299</v>
      </c>
      <c r="K45" s="78">
        <f t="shared" ca="1" si="26"/>
        <v>244.71661268720825</v>
      </c>
      <c r="L45" s="78">
        <f t="shared" ca="1" si="26"/>
        <v>232.21055380136352</v>
      </c>
      <c r="M45" s="78">
        <f t="shared" ca="1" si="26"/>
        <v>219.70449491551878</v>
      </c>
      <c r="N45" s="78">
        <f t="shared" ca="1" si="26"/>
        <v>207.19843602967404</v>
      </c>
      <c r="O45" s="78">
        <f t="shared" ca="1" si="26"/>
        <v>194.6923771438293</v>
      </c>
      <c r="P45" s="78">
        <f t="shared" ca="1" si="26"/>
        <v>182.18631825798457</v>
      </c>
      <c r="Q45" s="78">
        <f t="shared" ca="1" si="26"/>
        <v>169.68025937213983</v>
      </c>
      <c r="R45" s="78">
        <f t="shared" ca="1" si="26"/>
        <v>157.17420048629509</v>
      </c>
      <c r="S45" s="78">
        <f t="shared" ca="1" si="26"/>
        <v>144.66814160045035</v>
      </c>
      <c r="T45" s="78">
        <f t="shared" ca="1" si="26"/>
        <v>132.16208271460562</v>
      </c>
      <c r="U45" s="78">
        <f t="shared" ca="1" si="26"/>
        <v>119.65602382876087</v>
      </c>
      <c r="V45" s="78">
        <f t="shared" ca="1" si="26"/>
        <v>107.14996494291611</v>
      </c>
      <c r="W45" s="78">
        <f t="shared" ca="1" si="26"/>
        <v>94.643906057071362</v>
      </c>
      <c r="X45" s="78">
        <f t="shared" ca="1" si="26"/>
        <v>82.13784717122661</v>
      </c>
      <c r="Y45" s="78">
        <f t="shared" ca="1" si="26"/>
        <v>69.631788285381859</v>
      </c>
      <c r="Z45" s="78">
        <f t="shared" ca="1" si="26"/>
        <v>57.125729399537107</v>
      </c>
      <c r="AA45" s="78">
        <f t="shared" ca="1" si="26"/>
        <v>44.619670513692355</v>
      </c>
      <c r="AB45" s="78">
        <f t="shared" ca="1" si="26"/>
        <v>32.113611627847604</v>
      </c>
      <c r="AC45" s="78">
        <f t="shared" ca="1" si="26"/>
        <v>19.607552742002856</v>
      </c>
    </row>
    <row r="46" spans="1:29" ht="15.75" customHeight="1" x14ac:dyDescent="0.3">
      <c r="A46" s="17" t="s">
        <v>223</v>
      </c>
      <c r="B46" s="17" t="s">
        <v>90</v>
      </c>
      <c r="D46" s="26">
        <f ca="1">D45*(D173-D171)/365*'Inputs and Summary'!$D$44</f>
        <v>9.3538467831112779</v>
      </c>
      <c r="E46" s="176">
        <f ca="1">$D$45*'Inputs and Summary'!$D$44</f>
        <v>12.506058885844748</v>
      </c>
      <c r="F46" s="176">
        <f ca="1">$D$45*'Inputs and Summary'!$D$44</f>
        <v>12.506058885844748</v>
      </c>
      <c r="G46" s="176">
        <f ca="1">$D$45*'Inputs and Summary'!$D$44</f>
        <v>12.506058885844748</v>
      </c>
      <c r="H46" s="176">
        <f ca="1">$D$45*'Inputs and Summary'!$D$44</f>
        <v>12.506058885844748</v>
      </c>
      <c r="I46" s="176">
        <f ca="1">$D$45*'Inputs and Summary'!$D$44</f>
        <v>12.506058885844748</v>
      </c>
      <c r="J46" s="176">
        <f ca="1">$D$45*'Inputs and Summary'!$D$44</f>
        <v>12.506058885844748</v>
      </c>
      <c r="K46" s="176">
        <f ca="1">$D$45*'Inputs and Summary'!$D$44</f>
        <v>12.506058885844748</v>
      </c>
      <c r="L46" s="176">
        <f ca="1">$D$45*'Inputs and Summary'!$D$44</f>
        <v>12.506058885844748</v>
      </c>
      <c r="M46" s="176">
        <f ca="1">$D$45*'Inputs and Summary'!$D$44</f>
        <v>12.506058885844748</v>
      </c>
      <c r="N46" s="176">
        <f ca="1">$D$45*'Inputs and Summary'!$D$44</f>
        <v>12.506058885844748</v>
      </c>
      <c r="O46" s="176">
        <f ca="1">$D$45*'Inputs and Summary'!$D$44</f>
        <v>12.506058885844748</v>
      </c>
      <c r="P46" s="176">
        <f ca="1">$D$45*'Inputs and Summary'!$D$44</f>
        <v>12.506058885844748</v>
      </c>
      <c r="Q46" s="176">
        <f ca="1">$D$45*'Inputs and Summary'!$D$44</f>
        <v>12.506058885844748</v>
      </c>
      <c r="R46" s="176">
        <f ca="1">$D$45*'Inputs and Summary'!$D$44</f>
        <v>12.506058885844748</v>
      </c>
      <c r="S46" s="176">
        <f ca="1">$D$45*'Inputs and Summary'!$D$44</f>
        <v>12.506058885844748</v>
      </c>
      <c r="T46" s="176">
        <f ca="1">$D$45*'Inputs and Summary'!$D$44</f>
        <v>12.506058885844748</v>
      </c>
      <c r="U46" s="176">
        <f ca="1">$D$45*'Inputs and Summary'!$D$44</f>
        <v>12.506058885844748</v>
      </c>
      <c r="V46" s="176">
        <f ca="1">$D$45*'Inputs and Summary'!$D$44</f>
        <v>12.506058885844748</v>
      </c>
      <c r="W46" s="176">
        <f ca="1">$D$45*'Inputs and Summary'!$D$44</f>
        <v>12.506058885844748</v>
      </c>
      <c r="X46" s="176">
        <f ca="1">$D$45*'Inputs and Summary'!$D$44</f>
        <v>12.506058885844748</v>
      </c>
      <c r="Y46" s="176">
        <f ca="1">$D$45*'Inputs and Summary'!$D$44</f>
        <v>12.506058885844748</v>
      </c>
      <c r="Z46" s="176">
        <f ca="1">$D$45*'Inputs and Summary'!$D$44</f>
        <v>12.506058885844748</v>
      </c>
      <c r="AA46" s="176">
        <f ca="1">$D$45*'Inputs and Summary'!$D$44</f>
        <v>12.506058885844748</v>
      </c>
      <c r="AB46" s="176">
        <f ca="1">$D$45*'Inputs and Summary'!$D$44</f>
        <v>12.506058885844748</v>
      </c>
      <c r="AC46" s="176">
        <f ca="1">$D$45*'Inputs and Summary'!$D$44</f>
        <v>12.506058885844748</v>
      </c>
    </row>
    <row r="47" spans="1:29" ht="15.75" customHeight="1" x14ac:dyDescent="0.3">
      <c r="A47" s="17" t="s">
        <v>224</v>
      </c>
      <c r="B47" s="17" t="s">
        <v>90</v>
      </c>
      <c r="D47" s="78">
        <f t="shared" ref="D47:AC47" ca="1" si="27">D45-D46</f>
        <v>319.75296600227682</v>
      </c>
      <c r="E47" s="78">
        <f t="shared" ca="1" si="27"/>
        <v>307.24690711643206</v>
      </c>
      <c r="F47" s="78">
        <f t="shared" ca="1" si="27"/>
        <v>294.74084823058729</v>
      </c>
      <c r="G47" s="78">
        <f t="shared" ca="1" si="27"/>
        <v>282.23478934474252</v>
      </c>
      <c r="H47" s="78">
        <f t="shared" ca="1" si="27"/>
        <v>269.72873045889776</v>
      </c>
      <c r="I47" s="78">
        <f t="shared" ca="1" si="27"/>
        <v>257.22267157305299</v>
      </c>
      <c r="J47" s="78">
        <f t="shared" ca="1" si="27"/>
        <v>244.71661268720825</v>
      </c>
      <c r="K47" s="78">
        <f t="shared" ca="1" si="27"/>
        <v>232.21055380136352</v>
      </c>
      <c r="L47" s="78">
        <f t="shared" ca="1" si="27"/>
        <v>219.70449491551878</v>
      </c>
      <c r="M47" s="78">
        <f t="shared" ca="1" si="27"/>
        <v>207.19843602967404</v>
      </c>
      <c r="N47" s="78">
        <f t="shared" ca="1" si="27"/>
        <v>194.6923771438293</v>
      </c>
      <c r="O47" s="78">
        <f t="shared" ca="1" si="27"/>
        <v>182.18631825798457</v>
      </c>
      <c r="P47" s="78">
        <f t="shared" ca="1" si="27"/>
        <v>169.68025937213983</v>
      </c>
      <c r="Q47" s="78">
        <f t="shared" ca="1" si="27"/>
        <v>157.17420048629509</v>
      </c>
      <c r="R47" s="78">
        <f t="shared" ca="1" si="27"/>
        <v>144.66814160045035</v>
      </c>
      <c r="S47" s="78">
        <f t="shared" ca="1" si="27"/>
        <v>132.16208271460562</v>
      </c>
      <c r="T47" s="78">
        <f t="shared" ca="1" si="27"/>
        <v>119.65602382876087</v>
      </c>
      <c r="U47" s="78">
        <f t="shared" ca="1" si="27"/>
        <v>107.14996494291611</v>
      </c>
      <c r="V47" s="78">
        <f t="shared" ca="1" si="27"/>
        <v>94.643906057071362</v>
      </c>
      <c r="W47" s="78">
        <f t="shared" ca="1" si="27"/>
        <v>82.13784717122661</v>
      </c>
      <c r="X47" s="78">
        <f t="shared" ca="1" si="27"/>
        <v>69.631788285381859</v>
      </c>
      <c r="Y47" s="78">
        <f t="shared" ca="1" si="27"/>
        <v>57.125729399537107</v>
      </c>
      <c r="Z47" s="78">
        <f t="shared" ca="1" si="27"/>
        <v>44.619670513692355</v>
      </c>
      <c r="AA47" s="78">
        <f t="shared" ca="1" si="27"/>
        <v>32.113611627847604</v>
      </c>
      <c r="AB47" s="78">
        <f t="shared" ca="1" si="27"/>
        <v>19.607552742002856</v>
      </c>
      <c r="AC47" s="78">
        <f t="shared" ca="1" si="27"/>
        <v>7.1014938561581076</v>
      </c>
    </row>
    <row r="49" spans="1:29" ht="15.75" customHeight="1" x14ac:dyDescent="0.3">
      <c r="A49" s="17" t="s">
        <v>225</v>
      </c>
      <c r="D49" s="78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</row>
    <row r="50" spans="1:29" ht="15.75" customHeight="1" x14ac:dyDescent="0.3">
      <c r="A50" s="17" t="s">
        <v>222</v>
      </c>
      <c r="B50" s="17" t="s">
        <v>90</v>
      </c>
      <c r="D50" s="175">
        <v>0</v>
      </c>
      <c r="E50" s="176">
        <f t="shared" ref="E50:AC50" si="28">D53</f>
        <v>0</v>
      </c>
      <c r="F50" s="176">
        <f t="shared" si="28"/>
        <v>0</v>
      </c>
      <c r="G50" s="176">
        <f t="shared" si="28"/>
        <v>0</v>
      </c>
      <c r="H50" s="176">
        <f t="shared" si="28"/>
        <v>0</v>
      </c>
      <c r="I50" s="176">
        <f t="shared" si="28"/>
        <v>0</v>
      </c>
      <c r="J50" s="176">
        <f t="shared" si="28"/>
        <v>0</v>
      </c>
      <c r="K50" s="176">
        <f t="shared" si="28"/>
        <v>0</v>
      </c>
      <c r="L50" s="176">
        <f t="shared" si="28"/>
        <v>0</v>
      </c>
      <c r="M50" s="176">
        <f t="shared" si="28"/>
        <v>0</v>
      </c>
      <c r="N50" s="176">
        <f t="shared" si="28"/>
        <v>0</v>
      </c>
      <c r="O50" s="176">
        <f t="shared" si="28"/>
        <v>0</v>
      </c>
      <c r="P50" s="176">
        <f t="shared" si="28"/>
        <v>0</v>
      </c>
      <c r="Q50" s="176">
        <f t="shared" si="28"/>
        <v>0</v>
      </c>
      <c r="R50" s="176">
        <f t="shared" si="28"/>
        <v>0</v>
      </c>
      <c r="S50" s="176">
        <f t="shared" si="28"/>
        <v>0</v>
      </c>
      <c r="T50" s="176">
        <f t="shared" si="28"/>
        <v>0</v>
      </c>
      <c r="U50" s="176">
        <f t="shared" si="28"/>
        <v>0</v>
      </c>
      <c r="V50" s="176">
        <f t="shared" si="28"/>
        <v>0</v>
      </c>
      <c r="W50" s="176">
        <f t="shared" si="28"/>
        <v>0</v>
      </c>
      <c r="X50" s="176">
        <f t="shared" si="28"/>
        <v>0</v>
      </c>
      <c r="Y50" s="176">
        <f t="shared" si="28"/>
        <v>0</v>
      </c>
      <c r="Z50" s="176">
        <f t="shared" si="28"/>
        <v>0</v>
      </c>
      <c r="AA50" s="176">
        <f t="shared" si="28"/>
        <v>0</v>
      </c>
      <c r="AB50" s="176">
        <f t="shared" si="28"/>
        <v>0</v>
      </c>
      <c r="AC50" s="176">
        <f t="shared" si="28"/>
        <v>0</v>
      </c>
    </row>
    <row r="51" spans="1:29" ht="15.75" customHeight="1" x14ac:dyDescent="0.3">
      <c r="A51" s="17" t="s">
        <v>226</v>
      </c>
      <c r="B51" s="17" t="s">
        <v>90</v>
      </c>
      <c r="D51" s="175">
        <v>0</v>
      </c>
      <c r="E51" s="26">
        <f>'Inputs and Summary'!J28*'Inputs and Summary'!G5/1000</f>
        <v>0</v>
      </c>
      <c r="F51" s="26">
        <f>'Inputs and Summary'!J29*'Inputs and Summary'!G5/1000</f>
        <v>0</v>
      </c>
      <c r="G51" s="26">
        <f>'Inputs and Summary'!J30*'Inputs and Summary'!G5/1000</f>
        <v>0</v>
      </c>
      <c r="H51" s="176">
        <v>0</v>
      </c>
      <c r="I51" s="176">
        <v>0</v>
      </c>
      <c r="J51" s="176">
        <v>0</v>
      </c>
      <c r="K51" s="176">
        <v>0</v>
      </c>
      <c r="L51" s="176">
        <v>0</v>
      </c>
      <c r="M51" s="176">
        <v>0</v>
      </c>
      <c r="N51" s="176">
        <v>0</v>
      </c>
      <c r="O51" s="176">
        <v>0</v>
      </c>
      <c r="P51" s="176">
        <v>0</v>
      </c>
      <c r="Q51" s="176">
        <v>0</v>
      </c>
      <c r="R51" s="176">
        <v>0</v>
      </c>
      <c r="S51" s="176">
        <v>0</v>
      </c>
      <c r="T51" s="176">
        <v>0</v>
      </c>
      <c r="U51" s="176">
        <v>0</v>
      </c>
      <c r="V51" s="176">
        <v>0</v>
      </c>
      <c r="W51" s="176">
        <v>0</v>
      </c>
      <c r="X51" s="176">
        <v>0</v>
      </c>
      <c r="Y51" s="176">
        <v>0</v>
      </c>
      <c r="Z51" s="176">
        <v>0</v>
      </c>
      <c r="AA51" s="176">
        <v>0</v>
      </c>
      <c r="AB51" s="176">
        <v>0</v>
      </c>
      <c r="AC51" s="176">
        <v>0</v>
      </c>
    </row>
    <row r="52" spans="1:29" ht="15.75" customHeight="1" x14ac:dyDescent="0.3">
      <c r="A52" s="17" t="s">
        <v>223</v>
      </c>
      <c r="B52" s="17" t="s">
        <v>90</v>
      </c>
      <c r="D52" s="175">
        <v>0</v>
      </c>
      <c r="E52" s="176">
        <f>95%/('Inputs and Summary'!$D$12-'Cash Flow_PI'!$D$6)*$E$51</f>
        <v>0</v>
      </c>
      <c r="F52" s="176">
        <f>95%/('Inputs and Summary'!$D$12-'Cash Flow_PI'!$E$6)*$F$51+E52</f>
        <v>0</v>
      </c>
      <c r="G52" s="176">
        <f>95%/('Inputs and Summary'!$D$12-'Cash Flow_PI'!$F$6)*$G$51+F52</f>
        <v>0</v>
      </c>
      <c r="H52" s="176">
        <f t="shared" ref="H52:AC52" si="29">G52</f>
        <v>0</v>
      </c>
      <c r="I52" s="176">
        <f t="shared" si="29"/>
        <v>0</v>
      </c>
      <c r="J52" s="176">
        <f t="shared" si="29"/>
        <v>0</v>
      </c>
      <c r="K52" s="176">
        <f t="shared" si="29"/>
        <v>0</v>
      </c>
      <c r="L52" s="176">
        <f t="shared" si="29"/>
        <v>0</v>
      </c>
      <c r="M52" s="176">
        <f t="shared" si="29"/>
        <v>0</v>
      </c>
      <c r="N52" s="176">
        <f t="shared" si="29"/>
        <v>0</v>
      </c>
      <c r="O52" s="176">
        <f t="shared" si="29"/>
        <v>0</v>
      </c>
      <c r="P52" s="176">
        <f t="shared" si="29"/>
        <v>0</v>
      </c>
      <c r="Q52" s="176">
        <f t="shared" si="29"/>
        <v>0</v>
      </c>
      <c r="R52" s="176">
        <f t="shared" si="29"/>
        <v>0</v>
      </c>
      <c r="S52" s="176">
        <f t="shared" si="29"/>
        <v>0</v>
      </c>
      <c r="T52" s="176">
        <f t="shared" si="29"/>
        <v>0</v>
      </c>
      <c r="U52" s="176">
        <f t="shared" si="29"/>
        <v>0</v>
      </c>
      <c r="V52" s="176">
        <f t="shared" si="29"/>
        <v>0</v>
      </c>
      <c r="W52" s="176">
        <f t="shared" si="29"/>
        <v>0</v>
      </c>
      <c r="X52" s="176">
        <f t="shared" si="29"/>
        <v>0</v>
      </c>
      <c r="Y52" s="176">
        <f t="shared" si="29"/>
        <v>0</v>
      </c>
      <c r="Z52" s="176">
        <f t="shared" si="29"/>
        <v>0</v>
      </c>
      <c r="AA52" s="176">
        <f t="shared" si="29"/>
        <v>0</v>
      </c>
      <c r="AB52" s="176">
        <f t="shared" si="29"/>
        <v>0</v>
      </c>
      <c r="AC52" s="176">
        <f t="shared" si="29"/>
        <v>0</v>
      </c>
    </row>
    <row r="53" spans="1:29" ht="15.75" customHeight="1" x14ac:dyDescent="0.3">
      <c r="A53" s="17" t="s">
        <v>224</v>
      </c>
      <c r="B53" s="17" t="s">
        <v>90</v>
      </c>
      <c r="D53" s="175">
        <v>0</v>
      </c>
      <c r="E53" s="176">
        <f t="shared" ref="E53:AC53" si="30">E50+E51-E52</f>
        <v>0</v>
      </c>
      <c r="F53" s="176">
        <f t="shared" si="30"/>
        <v>0</v>
      </c>
      <c r="G53" s="176">
        <f t="shared" si="30"/>
        <v>0</v>
      </c>
      <c r="H53" s="176">
        <f t="shared" si="30"/>
        <v>0</v>
      </c>
      <c r="I53" s="176">
        <f t="shared" si="30"/>
        <v>0</v>
      </c>
      <c r="J53" s="176">
        <f t="shared" si="30"/>
        <v>0</v>
      </c>
      <c r="K53" s="176">
        <f t="shared" si="30"/>
        <v>0</v>
      </c>
      <c r="L53" s="176">
        <f t="shared" si="30"/>
        <v>0</v>
      </c>
      <c r="M53" s="176">
        <f t="shared" si="30"/>
        <v>0</v>
      </c>
      <c r="N53" s="176">
        <f t="shared" si="30"/>
        <v>0</v>
      </c>
      <c r="O53" s="176">
        <f t="shared" si="30"/>
        <v>0</v>
      </c>
      <c r="P53" s="176">
        <f t="shared" si="30"/>
        <v>0</v>
      </c>
      <c r="Q53" s="176">
        <f t="shared" si="30"/>
        <v>0</v>
      </c>
      <c r="R53" s="176">
        <f t="shared" si="30"/>
        <v>0</v>
      </c>
      <c r="S53" s="176">
        <f t="shared" si="30"/>
        <v>0</v>
      </c>
      <c r="T53" s="176">
        <f t="shared" si="30"/>
        <v>0</v>
      </c>
      <c r="U53" s="176">
        <f t="shared" si="30"/>
        <v>0</v>
      </c>
      <c r="V53" s="176">
        <f t="shared" si="30"/>
        <v>0</v>
      </c>
      <c r="W53" s="176">
        <f t="shared" si="30"/>
        <v>0</v>
      </c>
      <c r="X53" s="176">
        <f t="shared" si="30"/>
        <v>0</v>
      </c>
      <c r="Y53" s="176">
        <f t="shared" si="30"/>
        <v>0</v>
      </c>
      <c r="Z53" s="176">
        <f t="shared" si="30"/>
        <v>0</v>
      </c>
      <c r="AA53" s="176">
        <f t="shared" si="30"/>
        <v>0</v>
      </c>
      <c r="AB53" s="176">
        <f t="shared" si="30"/>
        <v>0</v>
      </c>
      <c r="AC53" s="176">
        <f t="shared" si="30"/>
        <v>0</v>
      </c>
    </row>
    <row r="54" spans="1:29" ht="15.75" customHeight="1" x14ac:dyDescent="0.3">
      <c r="D54" s="189"/>
    </row>
    <row r="55" spans="1:29" ht="15.75" customHeight="1" x14ac:dyDescent="0.3">
      <c r="A55" s="2" t="s">
        <v>227</v>
      </c>
      <c r="E55" s="181"/>
      <c r="F55" s="181"/>
      <c r="G55" s="181"/>
    </row>
    <row r="56" spans="1:29" ht="15.75" customHeight="1" x14ac:dyDescent="0.3">
      <c r="A56" s="2" t="s">
        <v>221</v>
      </c>
      <c r="B56" s="2" t="s">
        <v>90</v>
      </c>
      <c r="D56" s="78">
        <f t="shared" ref="D56:AC56" ca="1" si="31">D58-D64</f>
        <v>131.64272511415524</v>
      </c>
      <c r="E56" s="78">
        <f t="shared" ca="1" si="31"/>
        <v>78.985635068493153</v>
      </c>
      <c r="F56" s="78">
        <f t="shared" ca="1" si="31"/>
        <v>47.39138104109589</v>
      </c>
      <c r="G56" s="78">
        <f t="shared" ca="1" si="31"/>
        <v>28.434828624657531</v>
      </c>
      <c r="H56" s="78">
        <f t="shared" ca="1" si="31"/>
        <v>17.060897174794519</v>
      </c>
      <c r="I56" s="78">
        <f t="shared" ca="1" si="31"/>
        <v>10.236538304876712</v>
      </c>
      <c r="J56" s="78">
        <f t="shared" ca="1" si="31"/>
        <v>6.1419229829260269</v>
      </c>
      <c r="K56" s="78">
        <f t="shared" ca="1" si="31"/>
        <v>3.6851537897556157</v>
      </c>
      <c r="L56" s="78">
        <f t="shared" ca="1" si="31"/>
        <v>2.2110922738533696</v>
      </c>
      <c r="M56" s="78">
        <f t="shared" ca="1" si="31"/>
        <v>1.3266553643120218</v>
      </c>
      <c r="N56" s="78">
        <f t="shared" ca="1" si="31"/>
        <v>0.79599321858721295</v>
      </c>
      <c r="O56" s="78">
        <f t="shared" ca="1" si="31"/>
        <v>0.47759593115232779</v>
      </c>
      <c r="P56" s="78">
        <f t="shared" ca="1" si="31"/>
        <v>0.28655755869139665</v>
      </c>
      <c r="Q56" s="78">
        <f t="shared" ca="1" si="31"/>
        <v>0.17193453521483801</v>
      </c>
      <c r="R56" s="78">
        <f t="shared" ca="1" si="31"/>
        <v>0.10316072112890279</v>
      </c>
      <c r="S56" s="78">
        <f t="shared" ca="1" si="31"/>
        <v>6.1896432677341663E-2</v>
      </c>
      <c r="T56" s="78">
        <f t="shared" ca="1" si="31"/>
        <v>3.7137859606404998E-2</v>
      </c>
      <c r="U56" s="78">
        <f t="shared" ca="1" si="31"/>
        <v>2.2282715763843001E-2</v>
      </c>
      <c r="V56" s="78">
        <f t="shared" ca="1" si="31"/>
        <v>1.3369629458305799E-2</v>
      </c>
      <c r="W56" s="78">
        <f t="shared" ca="1" si="31"/>
        <v>8.0217776749834796E-3</v>
      </c>
      <c r="X56" s="78">
        <f t="shared" ca="1" si="31"/>
        <v>4.8130666049900879E-3</v>
      </c>
      <c r="Y56" s="78">
        <f t="shared" ca="1" si="31"/>
        <v>2.8878399629940527E-3</v>
      </c>
      <c r="Z56" s="78">
        <f t="shared" ca="1" si="31"/>
        <v>1.7327039777964314E-3</v>
      </c>
      <c r="AA56" s="78">
        <f t="shared" ca="1" si="31"/>
        <v>1.0396223866778588E-3</v>
      </c>
      <c r="AB56" s="78">
        <f t="shared" ca="1" si="31"/>
        <v>6.2377343200671533E-4</v>
      </c>
      <c r="AC56" s="78">
        <f t="shared" ca="1" si="31"/>
        <v>3.7426405920402912E-4</v>
      </c>
    </row>
    <row r="57" spans="1:29" ht="15.75" customHeight="1" x14ac:dyDescent="0.3">
      <c r="A57" s="17" t="s">
        <v>222</v>
      </c>
      <c r="B57" s="17" t="s">
        <v>90</v>
      </c>
      <c r="D57" s="78">
        <f ca="1">D45</f>
        <v>329.10681278538812</v>
      </c>
      <c r="E57" s="78">
        <f t="shared" ref="E57:AC57" ca="1" si="32">D59</f>
        <v>197.46408767123287</v>
      </c>
      <c r="F57" s="78">
        <f t="shared" ca="1" si="32"/>
        <v>118.47845260273972</v>
      </c>
      <c r="G57" s="78">
        <f t="shared" ca="1" si="32"/>
        <v>71.087071561643825</v>
      </c>
      <c r="H57" s="78">
        <f t="shared" ca="1" si="32"/>
        <v>42.652242936986298</v>
      </c>
      <c r="I57" s="78">
        <f t="shared" ca="1" si="32"/>
        <v>25.591345762191779</v>
      </c>
      <c r="J57" s="78">
        <f t="shared" ca="1" si="32"/>
        <v>15.354807457315067</v>
      </c>
      <c r="K57" s="78">
        <f t="shared" ca="1" si="32"/>
        <v>9.212884474389039</v>
      </c>
      <c r="L57" s="78">
        <f t="shared" ca="1" si="32"/>
        <v>5.5277306846334238</v>
      </c>
      <c r="M57" s="78">
        <f t="shared" ca="1" si="32"/>
        <v>3.3166384107800542</v>
      </c>
      <c r="N57" s="78">
        <f t="shared" ca="1" si="32"/>
        <v>1.9899830464680324</v>
      </c>
      <c r="O57" s="78">
        <f t="shared" ca="1" si="32"/>
        <v>1.1939898278808194</v>
      </c>
      <c r="P57" s="78">
        <f t="shared" ca="1" si="32"/>
        <v>0.71639389672849163</v>
      </c>
      <c r="Q57" s="78">
        <f t="shared" ca="1" si="32"/>
        <v>0.42983633803709498</v>
      </c>
      <c r="R57" s="78">
        <f t="shared" ca="1" si="32"/>
        <v>0.25790180282225694</v>
      </c>
      <c r="S57" s="78">
        <f t="shared" ca="1" si="32"/>
        <v>0.15474108169335415</v>
      </c>
      <c r="T57" s="78">
        <f t="shared" ca="1" si="32"/>
        <v>9.2844649016012498E-2</v>
      </c>
      <c r="U57" s="78">
        <f t="shared" ca="1" si="32"/>
        <v>5.57067894096075E-2</v>
      </c>
      <c r="V57" s="78">
        <f t="shared" ca="1" si="32"/>
        <v>3.3424073645764496E-2</v>
      </c>
      <c r="W57" s="78">
        <f t="shared" ca="1" si="32"/>
        <v>2.0054444187458699E-2</v>
      </c>
      <c r="X57" s="78">
        <f t="shared" ca="1" si="32"/>
        <v>1.2032666512475219E-2</v>
      </c>
      <c r="Y57" s="78">
        <f t="shared" ca="1" si="32"/>
        <v>7.2195999074851315E-3</v>
      </c>
      <c r="Z57" s="78">
        <f t="shared" ca="1" si="32"/>
        <v>4.3317599444910784E-3</v>
      </c>
      <c r="AA57" s="78">
        <f t="shared" ca="1" si="32"/>
        <v>2.5990559666946469E-3</v>
      </c>
      <c r="AB57" s="78">
        <f t="shared" ca="1" si="32"/>
        <v>1.5594335800167881E-3</v>
      </c>
      <c r="AC57" s="78">
        <f t="shared" ca="1" si="32"/>
        <v>9.3566014801007278E-4</v>
      </c>
    </row>
    <row r="58" spans="1:29" ht="15.75" customHeight="1" x14ac:dyDescent="0.3">
      <c r="A58" s="17" t="s">
        <v>223</v>
      </c>
      <c r="B58" s="17" t="s">
        <v>90</v>
      </c>
      <c r="D58" s="175">
        <f ca="1">IF('Inputs and Summary'!E43=1,D57*('Inputs and Summary'!D42),D57*('Inputs and Summary'!D42)/2)</f>
        <v>131.64272511415524</v>
      </c>
      <c r="E58" s="78">
        <f ca="1">E57*'Inputs and Summary'!$E$42</f>
        <v>78.985635068493153</v>
      </c>
      <c r="F58" s="78">
        <f ca="1">F57*'Inputs and Summary'!$E$42</f>
        <v>47.39138104109589</v>
      </c>
      <c r="G58" s="78">
        <f ca="1">G57*'Inputs and Summary'!$E$42</f>
        <v>28.434828624657531</v>
      </c>
      <c r="H58" s="78">
        <f ca="1">H57*'Inputs and Summary'!$E$42</f>
        <v>17.060897174794519</v>
      </c>
      <c r="I58" s="78">
        <f ca="1">I57*'Inputs and Summary'!$E$42</f>
        <v>10.236538304876712</v>
      </c>
      <c r="J58" s="78">
        <f ca="1">J57*'Inputs and Summary'!$E$42</f>
        <v>6.1419229829260269</v>
      </c>
      <c r="K58" s="78">
        <f ca="1">K57*'Inputs and Summary'!$E$42</f>
        <v>3.6851537897556157</v>
      </c>
      <c r="L58" s="78">
        <f ca="1">L57*'Inputs and Summary'!$E$42</f>
        <v>2.2110922738533696</v>
      </c>
      <c r="M58" s="78">
        <f ca="1">M57*'Inputs and Summary'!$E$42</f>
        <v>1.3266553643120218</v>
      </c>
      <c r="N58" s="78">
        <f ca="1">N57*'Inputs and Summary'!$E$42</f>
        <v>0.79599321858721295</v>
      </c>
      <c r="O58" s="78">
        <f ca="1">O57*'Inputs and Summary'!$E$42</f>
        <v>0.47759593115232779</v>
      </c>
      <c r="P58" s="78">
        <f ca="1">P57*'Inputs and Summary'!$E$42</f>
        <v>0.28655755869139665</v>
      </c>
      <c r="Q58" s="78">
        <f ca="1">Q57*'Inputs and Summary'!$E$42</f>
        <v>0.17193453521483801</v>
      </c>
      <c r="R58" s="78">
        <f ca="1">R57*'Inputs and Summary'!$E$42</f>
        <v>0.10316072112890279</v>
      </c>
      <c r="S58" s="78">
        <f ca="1">S57*'Inputs and Summary'!$E$42</f>
        <v>6.1896432677341663E-2</v>
      </c>
      <c r="T58" s="78">
        <f ca="1">T57*'Inputs and Summary'!$E$42</f>
        <v>3.7137859606404998E-2</v>
      </c>
      <c r="U58" s="78">
        <f ca="1">U57*'Inputs and Summary'!$E$42</f>
        <v>2.2282715763843001E-2</v>
      </c>
      <c r="V58" s="78">
        <f ca="1">V57*'Inputs and Summary'!$E$42</f>
        <v>1.3369629458305799E-2</v>
      </c>
      <c r="W58" s="78">
        <f ca="1">W57*'Inputs and Summary'!$E$42</f>
        <v>8.0217776749834796E-3</v>
      </c>
      <c r="X58" s="78">
        <f ca="1">X57*'Inputs and Summary'!$E$42</f>
        <v>4.8130666049900879E-3</v>
      </c>
      <c r="Y58" s="78">
        <f ca="1">Y57*'Inputs and Summary'!$E$42</f>
        <v>2.8878399629940527E-3</v>
      </c>
      <c r="Z58" s="78">
        <f ca="1">Z57*'Inputs and Summary'!$E$42</f>
        <v>1.7327039777964314E-3</v>
      </c>
      <c r="AA58" s="78">
        <f ca="1">AA57*'Inputs and Summary'!$E$42</f>
        <v>1.0396223866778588E-3</v>
      </c>
      <c r="AB58" s="78">
        <f ca="1">AB57*'Inputs and Summary'!$E$42</f>
        <v>6.2377343200671533E-4</v>
      </c>
      <c r="AC58" s="78">
        <f ca="1">AC57*'Inputs and Summary'!$E$42</f>
        <v>3.7426405920402912E-4</v>
      </c>
    </row>
    <row r="59" spans="1:29" ht="15.75" customHeight="1" x14ac:dyDescent="0.3">
      <c r="A59" s="17" t="s">
        <v>224</v>
      </c>
      <c r="B59" s="17" t="s">
        <v>90</v>
      </c>
      <c r="D59" s="78">
        <f t="shared" ref="D59:AC59" ca="1" si="33">D57-D58</f>
        <v>197.46408767123287</v>
      </c>
      <c r="E59" s="78">
        <f t="shared" ca="1" si="33"/>
        <v>118.47845260273972</v>
      </c>
      <c r="F59" s="78">
        <f t="shared" ca="1" si="33"/>
        <v>71.087071561643825</v>
      </c>
      <c r="G59" s="78">
        <f t="shared" ca="1" si="33"/>
        <v>42.652242936986298</v>
      </c>
      <c r="H59" s="78">
        <f t="shared" ca="1" si="33"/>
        <v>25.591345762191779</v>
      </c>
      <c r="I59" s="78">
        <f t="shared" ca="1" si="33"/>
        <v>15.354807457315067</v>
      </c>
      <c r="J59" s="78">
        <f t="shared" ca="1" si="33"/>
        <v>9.212884474389039</v>
      </c>
      <c r="K59" s="78">
        <f t="shared" ca="1" si="33"/>
        <v>5.5277306846334238</v>
      </c>
      <c r="L59" s="78">
        <f t="shared" ca="1" si="33"/>
        <v>3.3166384107800542</v>
      </c>
      <c r="M59" s="78">
        <f t="shared" ca="1" si="33"/>
        <v>1.9899830464680324</v>
      </c>
      <c r="N59" s="78">
        <f t="shared" ca="1" si="33"/>
        <v>1.1939898278808194</v>
      </c>
      <c r="O59" s="78">
        <f t="shared" ca="1" si="33"/>
        <v>0.71639389672849163</v>
      </c>
      <c r="P59" s="78">
        <f t="shared" ca="1" si="33"/>
        <v>0.42983633803709498</v>
      </c>
      <c r="Q59" s="78">
        <f t="shared" ca="1" si="33"/>
        <v>0.25790180282225694</v>
      </c>
      <c r="R59" s="78">
        <f t="shared" ca="1" si="33"/>
        <v>0.15474108169335415</v>
      </c>
      <c r="S59" s="78">
        <f t="shared" ca="1" si="33"/>
        <v>9.2844649016012498E-2</v>
      </c>
      <c r="T59" s="78">
        <f t="shared" ca="1" si="33"/>
        <v>5.57067894096075E-2</v>
      </c>
      <c r="U59" s="78">
        <f t="shared" ca="1" si="33"/>
        <v>3.3424073645764496E-2</v>
      </c>
      <c r="V59" s="78">
        <f t="shared" ca="1" si="33"/>
        <v>2.0054444187458699E-2</v>
      </c>
      <c r="W59" s="78">
        <f t="shared" ca="1" si="33"/>
        <v>1.2032666512475219E-2</v>
      </c>
      <c r="X59" s="78">
        <f t="shared" ca="1" si="33"/>
        <v>7.2195999074851315E-3</v>
      </c>
      <c r="Y59" s="78">
        <f t="shared" ca="1" si="33"/>
        <v>4.3317599444910784E-3</v>
      </c>
      <c r="Z59" s="78">
        <f t="shared" ca="1" si="33"/>
        <v>2.5990559666946469E-3</v>
      </c>
      <c r="AA59" s="78">
        <f t="shared" ca="1" si="33"/>
        <v>1.5594335800167881E-3</v>
      </c>
      <c r="AB59" s="78">
        <f t="shared" ca="1" si="33"/>
        <v>9.3566014801007278E-4</v>
      </c>
      <c r="AC59" s="78">
        <f t="shared" ca="1" si="33"/>
        <v>5.6139608880604371E-4</v>
      </c>
    </row>
    <row r="60" spans="1:29" ht="15.75" customHeight="1" x14ac:dyDescent="0.3">
      <c r="D60" s="115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</row>
    <row r="61" spans="1:29" ht="15.75" customHeight="1" x14ac:dyDescent="0.3">
      <c r="A61" s="17" t="s">
        <v>228</v>
      </c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</row>
    <row r="62" spans="1:29" ht="15.75" customHeight="1" x14ac:dyDescent="0.3">
      <c r="A62" s="17" t="s">
        <v>222</v>
      </c>
      <c r="B62" s="17" t="s">
        <v>90</v>
      </c>
      <c r="D62" s="175">
        <f>D50</f>
        <v>0</v>
      </c>
      <c r="E62" s="176">
        <f t="shared" ref="E62:AC62" si="34">D65</f>
        <v>0</v>
      </c>
      <c r="F62" s="176">
        <f t="shared" si="34"/>
        <v>0</v>
      </c>
      <c r="G62" s="176">
        <f t="shared" si="34"/>
        <v>0</v>
      </c>
      <c r="H62" s="176">
        <f t="shared" si="34"/>
        <v>0</v>
      </c>
      <c r="I62" s="176">
        <f t="shared" si="34"/>
        <v>0</v>
      </c>
      <c r="J62" s="176">
        <f t="shared" si="34"/>
        <v>0</v>
      </c>
      <c r="K62" s="176">
        <f t="shared" si="34"/>
        <v>0</v>
      </c>
      <c r="L62" s="176">
        <f t="shared" si="34"/>
        <v>0</v>
      </c>
      <c r="M62" s="176">
        <f t="shared" si="34"/>
        <v>0</v>
      </c>
      <c r="N62" s="176">
        <f t="shared" si="34"/>
        <v>0</v>
      </c>
      <c r="O62" s="176">
        <f t="shared" si="34"/>
        <v>0</v>
      </c>
      <c r="P62" s="176">
        <f t="shared" si="34"/>
        <v>0</v>
      </c>
      <c r="Q62" s="176">
        <f t="shared" si="34"/>
        <v>0</v>
      </c>
      <c r="R62" s="176">
        <f t="shared" si="34"/>
        <v>0</v>
      </c>
      <c r="S62" s="176">
        <f t="shared" si="34"/>
        <v>0</v>
      </c>
      <c r="T62" s="176">
        <f t="shared" si="34"/>
        <v>0</v>
      </c>
      <c r="U62" s="176">
        <f t="shared" si="34"/>
        <v>0</v>
      </c>
      <c r="V62" s="176">
        <f t="shared" si="34"/>
        <v>0</v>
      </c>
      <c r="W62" s="176">
        <f t="shared" si="34"/>
        <v>0</v>
      </c>
      <c r="X62" s="176">
        <f t="shared" si="34"/>
        <v>0</v>
      </c>
      <c r="Y62" s="176">
        <f t="shared" si="34"/>
        <v>0</v>
      </c>
      <c r="Z62" s="176">
        <f t="shared" si="34"/>
        <v>0</v>
      </c>
      <c r="AA62" s="176">
        <f t="shared" si="34"/>
        <v>0</v>
      </c>
      <c r="AB62" s="176">
        <f t="shared" si="34"/>
        <v>0</v>
      </c>
      <c r="AC62" s="176">
        <f t="shared" si="34"/>
        <v>0</v>
      </c>
    </row>
    <row r="63" spans="1:29" ht="15.75" customHeight="1" x14ac:dyDescent="0.3">
      <c r="A63" s="17" t="s">
        <v>226</v>
      </c>
      <c r="B63" s="17" t="s">
        <v>90</v>
      </c>
      <c r="D63" s="175">
        <v>0</v>
      </c>
      <c r="E63" s="26">
        <f t="shared" ref="E63:AC63" si="35">E51</f>
        <v>0</v>
      </c>
      <c r="F63" s="26">
        <f t="shared" si="35"/>
        <v>0</v>
      </c>
      <c r="G63" s="26">
        <f t="shared" si="35"/>
        <v>0</v>
      </c>
      <c r="H63" s="176">
        <f t="shared" si="35"/>
        <v>0</v>
      </c>
      <c r="I63" s="176">
        <f t="shared" si="35"/>
        <v>0</v>
      </c>
      <c r="J63" s="176">
        <f t="shared" si="35"/>
        <v>0</v>
      </c>
      <c r="K63" s="176">
        <f t="shared" si="35"/>
        <v>0</v>
      </c>
      <c r="L63" s="176">
        <f t="shared" si="35"/>
        <v>0</v>
      </c>
      <c r="M63" s="176">
        <f t="shared" si="35"/>
        <v>0</v>
      </c>
      <c r="N63" s="176">
        <f t="shared" si="35"/>
        <v>0</v>
      </c>
      <c r="O63" s="176">
        <f t="shared" si="35"/>
        <v>0</v>
      </c>
      <c r="P63" s="176">
        <f t="shared" si="35"/>
        <v>0</v>
      </c>
      <c r="Q63" s="176">
        <f t="shared" si="35"/>
        <v>0</v>
      </c>
      <c r="R63" s="176">
        <f t="shared" si="35"/>
        <v>0</v>
      </c>
      <c r="S63" s="176">
        <f t="shared" si="35"/>
        <v>0</v>
      </c>
      <c r="T63" s="176">
        <f t="shared" si="35"/>
        <v>0</v>
      </c>
      <c r="U63" s="176">
        <f t="shared" si="35"/>
        <v>0</v>
      </c>
      <c r="V63" s="176">
        <f t="shared" si="35"/>
        <v>0</v>
      </c>
      <c r="W63" s="176">
        <f t="shared" si="35"/>
        <v>0</v>
      </c>
      <c r="X63" s="176">
        <f t="shared" si="35"/>
        <v>0</v>
      </c>
      <c r="Y63" s="176">
        <f t="shared" si="35"/>
        <v>0</v>
      </c>
      <c r="Z63" s="176">
        <f t="shared" si="35"/>
        <v>0</v>
      </c>
      <c r="AA63" s="176">
        <f t="shared" si="35"/>
        <v>0</v>
      </c>
      <c r="AB63" s="176">
        <f t="shared" si="35"/>
        <v>0</v>
      </c>
      <c r="AC63" s="176">
        <f t="shared" si="35"/>
        <v>0</v>
      </c>
    </row>
    <row r="64" spans="1:29" ht="15.75" customHeight="1" x14ac:dyDescent="0.3">
      <c r="A64" s="17" t="s">
        <v>223</v>
      </c>
      <c r="B64" s="17" t="s">
        <v>90</v>
      </c>
      <c r="D64" s="175">
        <v>0</v>
      </c>
      <c r="E64" s="176">
        <f>(E62+E63)*'Inputs and Summary'!$D$42</f>
        <v>0</v>
      </c>
      <c r="F64" s="176">
        <f>(F62+F63)*'Inputs and Summary'!$D$42</f>
        <v>0</v>
      </c>
      <c r="G64" s="176">
        <f>(G62+G63)*'Inputs and Summary'!$D$42</f>
        <v>0</v>
      </c>
      <c r="H64" s="176">
        <f>(H62+H63)*'Inputs and Summary'!$D$42</f>
        <v>0</v>
      </c>
      <c r="I64" s="176">
        <f>(I62+I63)*'Inputs and Summary'!$D$42</f>
        <v>0</v>
      </c>
      <c r="J64" s="176">
        <f>(J62+J63)*'Inputs and Summary'!$D$42</f>
        <v>0</v>
      </c>
      <c r="K64" s="176">
        <f>(K62+K63)*'Inputs and Summary'!$D$42</f>
        <v>0</v>
      </c>
      <c r="L64" s="176">
        <f>(L62+L63)*'Inputs and Summary'!$D$42</f>
        <v>0</v>
      </c>
      <c r="M64" s="176">
        <f>(M62+M63)*'Inputs and Summary'!$D$42</f>
        <v>0</v>
      </c>
      <c r="N64" s="176">
        <f>(N62+N63)*'Inputs and Summary'!$D$42</f>
        <v>0</v>
      </c>
      <c r="O64" s="176">
        <f>(O62+O63)*'Inputs and Summary'!$D$42</f>
        <v>0</v>
      </c>
      <c r="P64" s="176">
        <f>(P62+P63)*'Inputs and Summary'!$D$42</f>
        <v>0</v>
      </c>
      <c r="Q64" s="176">
        <f>(Q62+Q63)*'Inputs and Summary'!$D$42</f>
        <v>0</v>
      </c>
      <c r="R64" s="176">
        <f>(R62+R63)*'Inputs and Summary'!$D$42</f>
        <v>0</v>
      </c>
      <c r="S64" s="176">
        <f>(S62+S63)*'Inputs and Summary'!$D$42</f>
        <v>0</v>
      </c>
      <c r="T64" s="176">
        <f>(T62+T63)*'Inputs and Summary'!$D$42</f>
        <v>0</v>
      </c>
      <c r="U64" s="176">
        <f>(U62+U63)*'Inputs and Summary'!$D$42</f>
        <v>0</v>
      </c>
      <c r="V64" s="176">
        <f>(V62+V63)*'Inputs and Summary'!$D$42</f>
        <v>0</v>
      </c>
      <c r="W64" s="176">
        <f>(W62+W63)*'Inputs and Summary'!$D$42</f>
        <v>0</v>
      </c>
      <c r="X64" s="176">
        <f>(X62+X63)*'Inputs and Summary'!$D$42</f>
        <v>0</v>
      </c>
      <c r="Y64" s="176">
        <f>(Y62+Y63)*'Inputs and Summary'!$D$42</f>
        <v>0</v>
      </c>
      <c r="Z64" s="176">
        <f>(Z62+Z63)*'Inputs and Summary'!$D$42</f>
        <v>0</v>
      </c>
      <c r="AA64" s="176">
        <f>(AA62+AA63)*'Inputs and Summary'!$D$42</f>
        <v>0</v>
      </c>
      <c r="AB64" s="176">
        <f>(AB62+AB63)*'Inputs and Summary'!$D$42</f>
        <v>0</v>
      </c>
      <c r="AC64" s="176">
        <f>(AC62+AC63)*'Inputs and Summary'!$D$42</f>
        <v>0</v>
      </c>
    </row>
    <row r="65" spans="1:29" ht="15.75" customHeight="1" x14ac:dyDescent="0.3">
      <c r="A65" s="17" t="s">
        <v>224</v>
      </c>
      <c r="B65" s="17" t="s">
        <v>90</v>
      </c>
      <c r="D65" s="175">
        <v>0</v>
      </c>
      <c r="E65" s="176">
        <f t="shared" ref="E65:AC65" si="36">E62+E63-E64</f>
        <v>0</v>
      </c>
      <c r="F65" s="176">
        <f t="shared" si="36"/>
        <v>0</v>
      </c>
      <c r="G65" s="176">
        <f t="shared" si="36"/>
        <v>0</v>
      </c>
      <c r="H65" s="176">
        <f t="shared" si="36"/>
        <v>0</v>
      </c>
      <c r="I65" s="176">
        <f t="shared" si="36"/>
        <v>0</v>
      </c>
      <c r="J65" s="176">
        <f t="shared" si="36"/>
        <v>0</v>
      </c>
      <c r="K65" s="176">
        <f t="shared" si="36"/>
        <v>0</v>
      </c>
      <c r="L65" s="176">
        <f t="shared" si="36"/>
        <v>0</v>
      </c>
      <c r="M65" s="176">
        <f t="shared" si="36"/>
        <v>0</v>
      </c>
      <c r="N65" s="176">
        <f t="shared" si="36"/>
        <v>0</v>
      </c>
      <c r="O65" s="176">
        <f t="shared" si="36"/>
        <v>0</v>
      </c>
      <c r="P65" s="176">
        <f t="shared" si="36"/>
        <v>0</v>
      </c>
      <c r="Q65" s="176">
        <f t="shared" si="36"/>
        <v>0</v>
      </c>
      <c r="R65" s="176">
        <f t="shared" si="36"/>
        <v>0</v>
      </c>
      <c r="S65" s="176">
        <f t="shared" si="36"/>
        <v>0</v>
      </c>
      <c r="T65" s="176">
        <f t="shared" si="36"/>
        <v>0</v>
      </c>
      <c r="U65" s="176">
        <f t="shared" si="36"/>
        <v>0</v>
      </c>
      <c r="V65" s="176">
        <f t="shared" si="36"/>
        <v>0</v>
      </c>
      <c r="W65" s="176">
        <f t="shared" si="36"/>
        <v>0</v>
      </c>
      <c r="X65" s="176">
        <f t="shared" si="36"/>
        <v>0</v>
      </c>
      <c r="Y65" s="176">
        <f t="shared" si="36"/>
        <v>0</v>
      </c>
      <c r="Z65" s="176">
        <f t="shared" si="36"/>
        <v>0</v>
      </c>
      <c r="AA65" s="176">
        <f t="shared" si="36"/>
        <v>0</v>
      </c>
      <c r="AB65" s="176">
        <f t="shared" si="36"/>
        <v>0</v>
      </c>
      <c r="AC65" s="176">
        <f t="shared" si="36"/>
        <v>0</v>
      </c>
    </row>
    <row r="66" spans="1:29" ht="15.75" customHeight="1" x14ac:dyDescent="0.3"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</row>
    <row r="67" spans="1:29" ht="15.75" customHeight="1" x14ac:dyDescent="0.3"/>
    <row r="68" spans="1:29" ht="15.75" customHeight="1" x14ac:dyDescent="0.3">
      <c r="A68" s="184" t="s">
        <v>229</v>
      </c>
      <c r="B68" s="186"/>
      <c r="C68" s="186"/>
      <c r="D68" s="186"/>
      <c r="E68" s="186"/>
      <c r="F68" s="186"/>
      <c r="G68" s="186"/>
      <c r="H68" s="186"/>
      <c r="I68" s="186"/>
      <c r="J68" s="186"/>
      <c r="K68" s="186"/>
      <c r="L68" s="186"/>
      <c r="M68" s="186"/>
      <c r="N68" s="186"/>
      <c r="O68" s="186"/>
      <c r="P68" s="186"/>
      <c r="Q68" s="186"/>
      <c r="R68" s="186"/>
      <c r="S68" s="186"/>
      <c r="T68" s="186"/>
      <c r="U68" s="186"/>
      <c r="V68" s="186"/>
      <c r="W68" s="186"/>
      <c r="X68" s="186"/>
      <c r="Y68" s="186"/>
      <c r="Z68" s="186"/>
      <c r="AA68" s="186"/>
      <c r="AB68" s="186"/>
      <c r="AC68" s="186"/>
    </row>
    <row r="69" spans="1:29" ht="9.75" customHeight="1" x14ac:dyDescent="0.3"/>
    <row r="70" spans="1:29" ht="15.75" customHeight="1" x14ac:dyDescent="0.3">
      <c r="A70" s="184" t="s">
        <v>230</v>
      </c>
      <c r="B70" s="184" t="s">
        <v>90</v>
      </c>
      <c r="C70" s="184"/>
      <c r="D70" s="190">
        <f ca="1">'Inputs and Summary'!$D$19*'Inputs and Summary'!D34</f>
        <v>243.09767844341715</v>
      </c>
      <c r="O70" s="17" t="b">
        <f ca="1">O75=DZ221</f>
        <v>0</v>
      </c>
    </row>
    <row r="71" spans="1:29" ht="15.75" customHeight="1" x14ac:dyDescent="0.3"/>
    <row r="72" spans="1:29" ht="15.75" customHeight="1" x14ac:dyDescent="0.3">
      <c r="A72" s="2" t="s">
        <v>231</v>
      </c>
    </row>
    <row r="73" spans="1:29" ht="15.75" customHeight="1" x14ac:dyDescent="0.3">
      <c r="A73" s="2" t="s">
        <v>232</v>
      </c>
      <c r="D73" s="17">
        <v>0</v>
      </c>
      <c r="E73" s="17">
        <f>IF(E6&lt;='Inputs and Summary'!$D$38,1,0)</f>
        <v>1</v>
      </c>
      <c r="F73" s="17">
        <f>IF(F6&lt;='Inputs and Summary'!$D$38,1,0)</f>
        <v>1</v>
      </c>
      <c r="G73" s="17">
        <f>IF(G6&lt;='Inputs and Summary'!$D$38,1,0)</f>
        <v>1</v>
      </c>
      <c r="H73" s="17">
        <f>IF(H6&lt;='Inputs and Summary'!$D$38,1,0)</f>
        <v>1</v>
      </c>
      <c r="I73" s="17">
        <f>IF(I6&lt;='Inputs and Summary'!$D$38,1,0)</f>
        <v>1</v>
      </c>
      <c r="J73" s="17">
        <f>IF(J6&lt;='Inputs and Summary'!$D$38,1,0)</f>
        <v>1</v>
      </c>
      <c r="K73" s="17">
        <f>IF(K6&lt;='Inputs and Summary'!$D$38,1,0)</f>
        <v>1</v>
      </c>
      <c r="L73" s="17">
        <f>IF(L6&lt;='Inputs and Summary'!$D$38,1,0)</f>
        <v>1</v>
      </c>
      <c r="M73" s="17">
        <f>IF(M6&lt;='Inputs and Summary'!$D$38,1,0)</f>
        <v>1</v>
      </c>
      <c r="N73" s="17">
        <f>IF(N6&lt;='Inputs and Summary'!$D$38,1,0)</f>
        <v>1</v>
      </c>
      <c r="O73" s="17">
        <f>IF(O6&lt;='Inputs and Summary'!$D$38,1,0)</f>
        <v>1</v>
      </c>
      <c r="P73" s="17">
        <f>IF(P6&lt;='Inputs and Summary'!$D$38,1,0)</f>
        <v>1</v>
      </c>
      <c r="Q73" s="17">
        <f>IF(Q6&lt;='Inputs and Summary'!$D$38,1,0)</f>
        <v>1</v>
      </c>
      <c r="R73" s="17">
        <f>IF(R6&lt;='Inputs and Summary'!$D$38,1,0)</f>
        <v>1</v>
      </c>
      <c r="S73" s="17">
        <f>IF(S6&lt;='Inputs and Summary'!$D$38,1,0)</f>
        <v>1</v>
      </c>
      <c r="T73" s="17">
        <f>IF(T6&lt;='Inputs and Summary'!$D$38,1,0)</f>
        <v>1</v>
      </c>
      <c r="U73" s="17">
        <f>IF(U6&lt;='Inputs and Summary'!$D$38,1,0)</f>
        <v>1</v>
      </c>
      <c r="V73" s="17">
        <f>IF(V6&lt;='Inputs and Summary'!$D$38,1,0)</f>
        <v>1</v>
      </c>
      <c r="W73" s="17">
        <f>IF(W6&lt;='Inputs and Summary'!$D$38,1,0)</f>
        <v>1</v>
      </c>
      <c r="X73" s="17">
        <f>IF(X6&lt;='Inputs and Summary'!$D$38,1,0)</f>
        <v>0</v>
      </c>
      <c r="Y73" s="17">
        <f>IF(Y6&lt;='Inputs and Summary'!$D$38,1,0)</f>
        <v>0</v>
      </c>
      <c r="Z73" s="17">
        <f>IF(Z6&lt;='Inputs and Summary'!$D$38,1,0)</f>
        <v>0</v>
      </c>
      <c r="AA73" s="17">
        <f>IF(AA6&lt;='Inputs and Summary'!$D$38,1,0)</f>
        <v>0</v>
      </c>
      <c r="AB73" s="17">
        <f>IF(AB6&lt;='Inputs and Summary'!$D$38,1,0)</f>
        <v>0</v>
      </c>
      <c r="AC73" s="17">
        <f>IF(AC6&lt;='Inputs and Summary'!$D$38,1,0)</f>
        <v>0</v>
      </c>
    </row>
    <row r="74" spans="1:29" ht="15.75" customHeight="1" x14ac:dyDescent="0.3">
      <c r="A74" s="2" t="s">
        <v>233</v>
      </c>
      <c r="E74" s="17">
        <f>E73*(C74+1)</f>
        <v>1</v>
      </c>
      <c r="F74" s="17">
        <f t="shared" ref="F74:AC74" si="37">F73*(E74+1)</f>
        <v>2</v>
      </c>
      <c r="G74" s="17">
        <f t="shared" si="37"/>
        <v>3</v>
      </c>
      <c r="H74" s="17">
        <f t="shared" si="37"/>
        <v>4</v>
      </c>
      <c r="I74" s="17">
        <f t="shared" si="37"/>
        <v>5</v>
      </c>
      <c r="J74" s="17">
        <f t="shared" si="37"/>
        <v>6</v>
      </c>
      <c r="K74" s="17">
        <f t="shared" si="37"/>
        <v>7</v>
      </c>
      <c r="L74" s="17">
        <f t="shared" si="37"/>
        <v>8</v>
      </c>
      <c r="M74" s="17">
        <f t="shared" si="37"/>
        <v>9</v>
      </c>
      <c r="N74" s="17">
        <f t="shared" si="37"/>
        <v>10</v>
      </c>
      <c r="O74" s="17">
        <f t="shared" si="37"/>
        <v>11</v>
      </c>
      <c r="P74" s="17">
        <f t="shared" si="37"/>
        <v>12</v>
      </c>
      <c r="Q74" s="17">
        <f t="shared" si="37"/>
        <v>13</v>
      </c>
      <c r="R74" s="17">
        <f t="shared" si="37"/>
        <v>14</v>
      </c>
      <c r="S74" s="17">
        <f t="shared" si="37"/>
        <v>15</v>
      </c>
      <c r="T74" s="17">
        <f t="shared" si="37"/>
        <v>16</v>
      </c>
      <c r="U74" s="17">
        <f t="shared" si="37"/>
        <v>17</v>
      </c>
      <c r="V74" s="17">
        <f t="shared" si="37"/>
        <v>18</v>
      </c>
      <c r="W74" s="17">
        <f t="shared" si="37"/>
        <v>19</v>
      </c>
      <c r="X74" s="17">
        <f t="shared" si="37"/>
        <v>0</v>
      </c>
      <c r="Y74" s="17">
        <f t="shared" si="37"/>
        <v>0</v>
      </c>
      <c r="Z74" s="17">
        <f t="shared" si="37"/>
        <v>0</v>
      </c>
      <c r="AA74" s="17">
        <f t="shared" si="37"/>
        <v>0</v>
      </c>
      <c r="AB74" s="17">
        <f t="shared" si="37"/>
        <v>0</v>
      </c>
      <c r="AC74" s="17">
        <f t="shared" si="37"/>
        <v>0</v>
      </c>
    </row>
    <row r="75" spans="1:29" ht="15.75" customHeight="1" x14ac:dyDescent="0.3">
      <c r="A75" s="17" t="s">
        <v>222</v>
      </c>
      <c r="D75" s="78">
        <f ca="1">D70</f>
        <v>243.09767844341715</v>
      </c>
      <c r="E75" s="78">
        <f t="shared" ref="E75:AC75" ca="1" si="38">D77</f>
        <v>224.86535256016086</v>
      </c>
      <c r="F75" s="78">
        <f t="shared" ca="1" si="38"/>
        <v>200.55558471581915</v>
      </c>
      <c r="G75" s="78">
        <f t="shared" ca="1" si="38"/>
        <v>176.24581687147744</v>
      </c>
      <c r="H75" s="78">
        <f t="shared" ca="1" si="38"/>
        <v>151.93604902713574</v>
      </c>
      <c r="I75" s="78">
        <f t="shared" ca="1" si="38"/>
        <v>127.62628118279402</v>
      </c>
      <c r="J75" s="78">
        <f t="shared" ca="1" si="38"/>
        <v>103.3165133384523</v>
      </c>
      <c r="K75" s="78">
        <f t="shared" ca="1" si="38"/>
        <v>79.006745494110575</v>
      </c>
      <c r="L75" s="78">
        <f t="shared" ca="1" si="38"/>
        <v>54.696977649768854</v>
      </c>
      <c r="M75" s="78">
        <f t="shared" ca="1" si="38"/>
        <v>30.387209805427137</v>
      </c>
      <c r="N75" s="78">
        <f t="shared" ca="1" si="38"/>
        <v>6.0774419610854196</v>
      </c>
      <c r="O75" s="78">
        <f t="shared" ca="1" si="38"/>
        <v>1.8030021919912542E-13</v>
      </c>
      <c r="P75" s="78">
        <f t="shared" ca="1" si="38"/>
        <v>1.8030021919912542E-13</v>
      </c>
      <c r="Q75" s="78">
        <f t="shared" ca="1" si="38"/>
        <v>1.8030021919912542E-13</v>
      </c>
      <c r="R75" s="78">
        <f t="shared" ca="1" si="38"/>
        <v>1.8030021919912542E-13</v>
      </c>
      <c r="S75" s="78">
        <f t="shared" ca="1" si="38"/>
        <v>1.8030021919912542E-13</v>
      </c>
      <c r="T75" s="78">
        <f t="shared" ca="1" si="38"/>
        <v>1.8030021919912542E-13</v>
      </c>
      <c r="U75" s="78">
        <f t="shared" ca="1" si="38"/>
        <v>1.8030021919912542E-13</v>
      </c>
      <c r="V75" s="78">
        <f t="shared" ca="1" si="38"/>
        <v>1.8030021919912542E-13</v>
      </c>
      <c r="W75" s="78">
        <f t="shared" ca="1" si="38"/>
        <v>1.8030021919912542E-13</v>
      </c>
      <c r="X75" s="78">
        <f t="shared" ca="1" si="38"/>
        <v>1.8030021919912542E-13</v>
      </c>
      <c r="Y75" s="78">
        <f t="shared" ca="1" si="38"/>
        <v>1.8030021919912542E-13</v>
      </c>
      <c r="Z75" s="78">
        <f t="shared" ca="1" si="38"/>
        <v>1.8030021919912542E-13</v>
      </c>
      <c r="AA75" s="78">
        <f t="shared" ca="1" si="38"/>
        <v>1.8030021919912542E-13</v>
      </c>
      <c r="AB75" s="78">
        <f t="shared" ca="1" si="38"/>
        <v>1.8030021919912542E-13</v>
      </c>
      <c r="AC75" s="78">
        <f t="shared" ca="1" si="38"/>
        <v>1.8030021919912542E-13</v>
      </c>
    </row>
    <row r="76" spans="1:29" ht="15.75" customHeight="1" x14ac:dyDescent="0.3">
      <c r="A76" s="17" t="s">
        <v>234</v>
      </c>
      <c r="D76" s="78">
        <f t="shared" ref="D76:AC76" ca="1" si="39">SUMIF($D$211:$KR$211,D5,$D220:$KS220)</f>
        <v>18.232325883256287</v>
      </c>
      <c r="E76" s="78">
        <f t="shared" ca="1" si="39"/>
        <v>24.309767844341717</v>
      </c>
      <c r="F76" s="78">
        <f t="shared" ca="1" si="39"/>
        <v>24.309767844341717</v>
      </c>
      <c r="G76" s="78">
        <f t="shared" ca="1" si="39"/>
        <v>24.309767844341717</v>
      </c>
      <c r="H76" s="78">
        <f t="shared" ca="1" si="39"/>
        <v>24.309767844341717</v>
      </c>
      <c r="I76" s="78">
        <f t="shared" ca="1" si="39"/>
        <v>24.309767844341717</v>
      </c>
      <c r="J76" s="78">
        <f t="shared" ca="1" si="39"/>
        <v>24.309767844341717</v>
      </c>
      <c r="K76" s="78">
        <f t="shared" ca="1" si="39"/>
        <v>24.309767844341717</v>
      </c>
      <c r="L76" s="78">
        <f t="shared" ca="1" si="39"/>
        <v>24.309767844341717</v>
      </c>
      <c r="M76" s="78">
        <f t="shared" ca="1" si="39"/>
        <v>24.309767844341717</v>
      </c>
      <c r="N76" s="78">
        <f t="shared" ca="1" si="39"/>
        <v>6.0774419610852393</v>
      </c>
      <c r="O76" s="78">
        <f t="shared" ca="1" si="39"/>
        <v>0</v>
      </c>
      <c r="P76" s="78">
        <f t="shared" ca="1" si="39"/>
        <v>0</v>
      </c>
      <c r="Q76" s="78">
        <f t="shared" ca="1" si="39"/>
        <v>0</v>
      </c>
      <c r="R76" s="78">
        <f t="shared" ca="1" si="39"/>
        <v>0</v>
      </c>
      <c r="S76" s="78">
        <f t="shared" ca="1" si="39"/>
        <v>0</v>
      </c>
      <c r="T76" s="78">
        <f t="shared" ca="1" si="39"/>
        <v>0</v>
      </c>
      <c r="U76" s="78">
        <f t="shared" ca="1" si="39"/>
        <v>0</v>
      </c>
      <c r="V76" s="78">
        <f t="shared" ca="1" si="39"/>
        <v>0</v>
      </c>
      <c r="W76" s="78">
        <f t="shared" ca="1" si="39"/>
        <v>0</v>
      </c>
      <c r="X76" s="78">
        <f t="shared" ca="1" si="39"/>
        <v>0</v>
      </c>
      <c r="Y76" s="78">
        <f t="shared" ca="1" si="39"/>
        <v>0</v>
      </c>
      <c r="Z76" s="78">
        <f t="shared" ca="1" si="39"/>
        <v>0</v>
      </c>
      <c r="AA76" s="78">
        <f t="shared" ca="1" si="39"/>
        <v>0</v>
      </c>
      <c r="AB76" s="78">
        <f t="shared" ca="1" si="39"/>
        <v>0</v>
      </c>
      <c r="AC76" s="78">
        <f t="shared" ca="1" si="39"/>
        <v>0</v>
      </c>
    </row>
    <row r="77" spans="1:29" ht="15.75" customHeight="1" x14ac:dyDescent="0.3">
      <c r="A77" s="17" t="s">
        <v>224</v>
      </c>
      <c r="D77" s="78">
        <f t="shared" ref="D77:AC77" ca="1" si="40">D75-D76</f>
        <v>224.86535256016086</v>
      </c>
      <c r="E77" s="78">
        <f t="shared" ca="1" si="40"/>
        <v>200.55558471581915</v>
      </c>
      <c r="F77" s="78">
        <f t="shared" ca="1" si="40"/>
        <v>176.24581687147744</v>
      </c>
      <c r="G77" s="78">
        <f t="shared" ca="1" si="40"/>
        <v>151.93604902713574</v>
      </c>
      <c r="H77" s="78">
        <f t="shared" ca="1" si="40"/>
        <v>127.62628118279402</v>
      </c>
      <c r="I77" s="78">
        <f t="shared" ca="1" si="40"/>
        <v>103.3165133384523</v>
      </c>
      <c r="J77" s="78">
        <f t="shared" ca="1" si="40"/>
        <v>79.006745494110575</v>
      </c>
      <c r="K77" s="78">
        <f t="shared" ca="1" si="40"/>
        <v>54.696977649768854</v>
      </c>
      <c r="L77" s="78">
        <f t="shared" ca="1" si="40"/>
        <v>30.387209805427137</v>
      </c>
      <c r="M77" s="78">
        <f t="shared" ca="1" si="40"/>
        <v>6.0774419610854196</v>
      </c>
      <c r="N77" s="78">
        <f t="shared" ca="1" si="40"/>
        <v>1.8030021919912542E-13</v>
      </c>
      <c r="O77" s="78">
        <f t="shared" ca="1" si="40"/>
        <v>1.8030021919912542E-13</v>
      </c>
      <c r="P77" s="78">
        <f t="shared" ca="1" si="40"/>
        <v>1.8030021919912542E-13</v>
      </c>
      <c r="Q77" s="78">
        <f t="shared" ca="1" si="40"/>
        <v>1.8030021919912542E-13</v>
      </c>
      <c r="R77" s="78">
        <f t="shared" ca="1" si="40"/>
        <v>1.8030021919912542E-13</v>
      </c>
      <c r="S77" s="42">
        <f t="shared" ca="1" si="40"/>
        <v>1.8030021919912542E-13</v>
      </c>
      <c r="T77" s="78">
        <f t="shared" ca="1" si="40"/>
        <v>1.8030021919912542E-13</v>
      </c>
      <c r="U77" s="78">
        <f t="shared" ca="1" si="40"/>
        <v>1.8030021919912542E-13</v>
      </c>
      <c r="V77" s="78">
        <f t="shared" ca="1" si="40"/>
        <v>1.8030021919912542E-13</v>
      </c>
      <c r="W77" s="78">
        <f t="shared" ca="1" si="40"/>
        <v>1.8030021919912542E-13</v>
      </c>
      <c r="X77" s="78">
        <f t="shared" ca="1" si="40"/>
        <v>1.8030021919912542E-13</v>
      </c>
      <c r="Y77" s="78">
        <f t="shared" ca="1" si="40"/>
        <v>1.8030021919912542E-13</v>
      </c>
      <c r="Z77" s="78">
        <f t="shared" ca="1" si="40"/>
        <v>1.8030021919912542E-13</v>
      </c>
      <c r="AA77" s="78">
        <f t="shared" ca="1" si="40"/>
        <v>1.8030021919912542E-13</v>
      </c>
      <c r="AB77" s="78">
        <f t="shared" ca="1" si="40"/>
        <v>1.8030021919912542E-13</v>
      </c>
      <c r="AC77" s="78">
        <f t="shared" ca="1" si="40"/>
        <v>1.8030021919912542E-13</v>
      </c>
    </row>
    <row r="78" spans="1:29" ht="15.75" customHeight="1" x14ac:dyDescent="0.3">
      <c r="S78" s="42"/>
    </row>
    <row r="79" spans="1:29" ht="15.75" customHeight="1" x14ac:dyDescent="0.3">
      <c r="A79" s="2" t="s">
        <v>235</v>
      </c>
    </row>
    <row r="80" spans="1:29" ht="15.75" customHeight="1" x14ac:dyDescent="0.3">
      <c r="A80" s="17" t="s">
        <v>236</v>
      </c>
      <c r="B80" s="17" t="s">
        <v>72</v>
      </c>
      <c r="D80" s="115">
        <f>IF(D5&gt;'Inputs and Summary'!$C$35,IF(D5&gt;'Inputs and Summary'!$C$36,'Inputs and Summary'!$D$37,'Inputs and Summary'!$D$36),'Inputs and Summary'!$D$35)</f>
        <v>9.2499999999999999E-2</v>
      </c>
      <c r="E80" s="115">
        <f>IF(E5&gt;'Inputs and Summary'!$C$35,IF(E5&gt;'Inputs and Summary'!$C$36,'Inputs and Summary'!$D$37,'Inputs and Summary'!$D$36),'Inputs and Summary'!$D$35)</f>
        <v>9.2499999999999999E-2</v>
      </c>
      <c r="F80" s="115">
        <f>IF(F5&gt;'Inputs and Summary'!$C$35,IF(F5&gt;'Inputs and Summary'!$C$36,'Inputs and Summary'!$D$37,'Inputs and Summary'!$D$36),'Inputs and Summary'!$D$35)</f>
        <v>0.09</v>
      </c>
      <c r="G80" s="115">
        <f>IF(G5&gt;'Inputs and Summary'!$C$35,IF(G5&gt;'Inputs and Summary'!$C$36,'Inputs and Summary'!$D$37,'Inputs and Summary'!$D$36),'Inputs and Summary'!$D$35)</f>
        <v>0.09</v>
      </c>
      <c r="H80" s="115">
        <f>IF(H5&gt;'Inputs and Summary'!$C$35,IF(H5&gt;'Inputs and Summary'!$C$36,'Inputs and Summary'!$D$37,'Inputs and Summary'!$D$36),'Inputs and Summary'!$D$35)</f>
        <v>0.09</v>
      </c>
      <c r="I80" s="115">
        <f>IF(I5&gt;'Inputs and Summary'!$C$35,IF(I5&gt;'Inputs and Summary'!$C$36,'Inputs and Summary'!$D$37,'Inputs and Summary'!$D$36),'Inputs and Summary'!$D$35)</f>
        <v>0.09</v>
      </c>
      <c r="J80" s="115">
        <f>IF(J5&gt;'Inputs and Summary'!$C$35,IF(J5&gt;'Inputs and Summary'!$C$36,'Inputs and Summary'!$D$37,'Inputs and Summary'!$D$36),'Inputs and Summary'!$D$35)</f>
        <v>0.09</v>
      </c>
      <c r="K80" s="115">
        <f>IF(K5&gt;'Inputs and Summary'!$C$35,IF(K5&gt;'Inputs and Summary'!$C$36,'Inputs and Summary'!$D$37,'Inputs and Summary'!$D$36),'Inputs and Summary'!$D$35)</f>
        <v>0.09</v>
      </c>
      <c r="L80" s="115">
        <f>IF(L5&gt;'Inputs and Summary'!$C$35,IF(L5&gt;'Inputs and Summary'!$C$36,'Inputs and Summary'!$D$37,'Inputs and Summary'!$D$36),'Inputs and Summary'!$D$35)</f>
        <v>0.09</v>
      </c>
      <c r="M80" s="115">
        <f>IF(M5&gt;'Inputs and Summary'!$C$35,IF(M5&gt;'Inputs and Summary'!$C$36,'Inputs and Summary'!$D$37,'Inputs and Summary'!$D$36),'Inputs and Summary'!$D$35)</f>
        <v>0.09</v>
      </c>
      <c r="N80" s="115">
        <f>IF(N5&gt;'Inputs and Summary'!$C$35,IF(N5&gt;'Inputs and Summary'!$C$36,'Inputs and Summary'!$D$37,'Inputs and Summary'!$D$36),'Inputs and Summary'!$D$35)</f>
        <v>0.09</v>
      </c>
      <c r="O80" s="115">
        <f>IF(O5&gt;'Inputs and Summary'!$C$35,IF(O5&gt;'Inputs and Summary'!$C$36,'Inputs and Summary'!$D$37,'Inputs and Summary'!$D$36),'Inputs and Summary'!$D$35)</f>
        <v>0.09</v>
      </c>
      <c r="P80" s="115">
        <f>IF(P5&gt;'Inputs and Summary'!$C$35,IF(P5&gt;'Inputs and Summary'!$C$36,'Inputs and Summary'!$D$37,'Inputs and Summary'!$D$36),'Inputs and Summary'!$D$35)</f>
        <v>0.09</v>
      </c>
      <c r="Q80" s="115">
        <f>IF(Q5&gt;'Inputs and Summary'!$C$35,IF(Q5&gt;'Inputs and Summary'!$C$36,'Inputs and Summary'!$D$37,'Inputs and Summary'!$D$36),'Inputs and Summary'!$D$35)</f>
        <v>0.09</v>
      </c>
      <c r="R80" s="115">
        <f>IF(R5&gt;'Inputs and Summary'!$C$35,IF(R5&gt;'Inputs and Summary'!$C$36,'Inputs and Summary'!$D$37,'Inputs and Summary'!$D$36),'Inputs and Summary'!$D$35)</f>
        <v>0.09</v>
      </c>
      <c r="S80" s="115">
        <f>IF(S5&gt;'Inputs and Summary'!$C$35,IF(S5&gt;'Inputs and Summary'!$C$36,'Inputs and Summary'!$D$37,'Inputs and Summary'!$D$36),'Inputs and Summary'!$D$35)</f>
        <v>0.09</v>
      </c>
      <c r="T80" s="115">
        <f>IF(T5&gt;'Inputs and Summary'!$C$35,IF(T5&gt;'Inputs and Summary'!$C$36,'Inputs and Summary'!$D$37,'Inputs and Summary'!$D$36),'Inputs and Summary'!$D$35)</f>
        <v>0.09</v>
      </c>
      <c r="U80" s="115">
        <f>IF(U5&gt;'Inputs and Summary'!$C$35,IF(U5&gt;'Inputs and Summary'!$C$36,'Inputs and Summary'!$D$37,'Inputs and Summary'!$D$36),'Inputs and Summary'!$D$35)</f>
        <v>0.09</v>
      </c>
      <c r="V80" s="115">
        <f>IF(V5&gt;'Inputs and Summary'!$C$35,IF(V5&gt;'Inputs and Summary'!$C$36,'Inputs and Summary'!$D$37,'Inputs and Summary'!$D$36),'Inputs and Summary'!$D$35)</f>
        <v>0.09</v>
      </c>
      <c r="W80" s="115">
        <f>IF(W5&gt;'Inputs and Summary'!$C$35,IF(W5&gt;'Inputs and Summary'!$C$36,'Inputs and Summary'!$D$37,'Inputs and Summary'!$D$36),'Inputs and Summary'!$D$35)</f>
        <v>0.09</v>
      </c>
      <c r="X80" s="115">
        <f>IF(X5&gt;'Inputs and Summary'!$C$35,IF(X5&gt;'Inputs and Summary'!$C$36,'Inputs and Summary'!$D$37,'Inputs and Summary'!$D$36),'Inputs and Summary'!$D$35)</f>
        <v>0.09</v>
      </c>
      <c r="Y80" s="115">
        <f>IF(Y5&gt;'Inputs and Summary'!$C$35,IF(Y5&gt;'Inputs and Summary'!$C$36,'Inputs and Summary'!$D$37,'Inputs and Summary'!$D$36),'Inputs and Summary'!$D$35)</f>
        <v>0.09</v>
      </c>
      <c r="Z80" s="115">
        <f>IF(Z5&gt;'Inputs and Summary'!$C$35,IF(Z5&gt;'Inputs and Summary'!$C$36,'Inputs and Summary'!$D$37,'Inputs and Summary'!$D$36),'Inputs and Summary'!$D$35)</f>
        <v>0.09</v>
      </c>
      <c r="AA80" s="115">
        <f>IF(AA5&gt;'Inputs and Summary'!$C$35,IF(AA5&gt;'Inputs and Summary'!$C$36,'Inputs and Summary'!$D$37,'Inputs and Summary'!$D$36),'Inputs and Summary'!$D$35)</f>
        <v>0.09</v>
      </c>
      <c r="AB80" s="115">
        <f>IF(AB5&gt;'Inputs and Summary'!$C$35,IF(AB5&gt;'Inputs and Summary'!$C$36,'Inputs and Summary'!$D$37,'Inputs and Summary'!$D$36),'Inputs and Summary'!$D$35)</f>
        <v>0.09</v>
      </c>
      <c r="AC80" s="115">
        <f>IF(AC5&gt;'Inputs and Summary'!$C$35,IF(AC5&gt;'Inputs and Summary'!$C$36,'Inputs and Summary'!$D$37,'Inputs and Summary'!$D$36),'Inputs and Summary'!$D$35)</f>
        <v>0.09</v>
      </c>
    </row>
    <row r="81" spans="1:29" ht="15.75" customHeight="1" x14ac:dyDescent="0.3">
      <c r="A81" s="17" t="s">
        <v>237</v>
      </c>
      <c r="B81" s="17" t="s">
        <v>90</v>
      </c>
      <c r="D81" s="78">
        <f t="shared" ref="D81:AC81" ca="1" si="41">SUMIF($D$211:$KR$211,D5,$D226:$KS226)</f>
        <v>16.443278905961762</v>
      </c>
      <c r="E81" s="78">
        <f t="shared" ca="1" si="41"/>
        <v>19.95680003971427</v>
      </c>
      <c r="F81" s="78">
        <f t="shared" ca="1" si="41"/>
        <v>17.229547959677184</v>
      </c>
      <c r="G81" s="78">
        <f t="shared" ca="1" si="41"/>
        <v>15.041668853686422</v>
      </c>
      <c r="H81" s="78">
        <f t="shared" ca="1" si="41"/>
        <v>12.853789747695663</v>
      </c>
      <c r="I81" s="78">
        <f t="shared" ca="1" si="41"/>
        <v>10.665910641704908</v>
      </c>
      <c r="J81" s="78">
        <f t="shared" ca="1" si="41"/>
        <v>8.4780315357141536</v>
      </c>
      <c r="K81" s="78">
        <f t="shared" ca="1" si="41"/>
        <v>6.2901524297234017</v>
      </c>
      <c r="L81" s="78">
        <f t="shared" ca="1" si="41"/>
        <v>4.1022733237326472</v>
      </c>
      <c r="M81" s="78">
        <f t="shared" ca="1" si="41"/>
        <v>1.9143942177418931</v>
      </c>
      <c r="N81" s="78">
        <f t="shared" ca="1" si="41"/>
        <v>0.13674244412441788</v>
      </c>
      <c r="O81" s="78">
        <f t="shared" ca="1" si="41"/>
        <v>0</v>
      </c>
      <c r="P81" s="78">
        <f t="shared" ca="1" si="41"/>
        <v>0</v>
      </c>
      <c r="Q81" s="78">
        <f t="shared" ca="1" si="41"/>
        <v>0</v>
      </c>
      <c r="R81" s="78">
        <f t="shared" ca="1" si="41"/>
        <v>0</v>
      </c>
      <c r="S81" s="78">
        <f t="shared" ca="1" si="41"/>
        <v>0</v>
      </c>
      <c r="T81" s="78">
        <f t="shared" ca="1" si="41"/>
        <v>0</v>
      </c>
      <c r="U81" s="78">
        <f t="shared" ca="1" si="41"/>
        <v>0</v>
      </c>
      <c r="V81" s="78">
        <f t="shared" ca="1" si="41"/>
        <v>0</v>
      </c>
      <c r="W81" s="78">
        <f t="shared" ca="1" si="41"/>
        <v>0</v>
      </c>
      <c r="X81" s="78">
        <f t="shared" ca="1" si="41"/>
        <v>0</v>
      </c>
      <c r="Y81" s="78">
        <f t="shared" ca="1" si="41"/>
        <v>0</v>
      </c>
      <c r="Z81" s="78">
        <f t="shared" ca="1" si="41"/>
        <v>0</v>
      </c>
      <c r="AA81" s="78">
        <f t="shared" ca="1" si="41"/>
        <v>0</v>
      </c>
      <c r="AB81" s="78">
        <f t="shared" ca="1" si="41"/>
        <v>0</v>
      </c>
      <c r="AC81" s="78">
        <f t="shared" ca="1" si="41"/>
        <v>0</v>
      </c>
    </row>
    <row r="82" spans="1:29" ht="15.75" customHeight="1" x14ac:dyDescent="0.3"/>
    <row r="83" spans="1:29" ht="15.75" customHeight="1" x14ac:dyDescent="0.3">
      <c r="A83" s="2" t="s">
        <v>238</v>
      </c>
    </row>
    <row r="84" spans="1:29" ht="15.75" customHeight="1" x14ac:dyDescent="0.3">
      <c r="A84" s="17" t="s">
        <v>239</v>
      </c>
      <c r="B84" s="17" t="s">
        <v>90</v>
      </c>
      <c r="D84" s="78">
        <f ca="1">D26-D36</f>
        <v>34.328978124685932</v>
      </c>
      <c r="E84" s="78">
        <f ca="1">E26-E36 + P239</f>
        <v>51.939920280848</v>
      </c>
      <c r="F84" s="78">
        <f ca="1">F26-F36+AB239</f>
        <v>51.592570686073095</v>
      </c>
      <c r="G84" s="78">
        <f t="shared" ref="G84:AC84" ca="1" si="42">G26-G36</f>
        <v>51.241664838710669</v>
      </c>
      <c r="H84" s="78">
        <f t="shared" ca="1" si="42"/>
        <v>50.887064660227111</v>
      </c>
      <c r="I84" s="78">
        <f t="shared" ca="1" si="42"/>
        <v>50.528628055296544</v>
      </c>
      <c r="J84" s="78">
        <f t="shared" ca="1" si="42"/>
        <v>50.166208790794961</v>
      </c>
      <c r="K84" s="78">
        <f t="shared" ca="1" si="42"/>
        <v>49.799656371165909</v>
      </c>
      <c r="L84" s="78">
        <f t="shared" ca="1" si="42"/>
        <v>42.030204636430646</v>
      </c>
      <c r="M84" s="78">
        <f t="shared" ca="1" si="42"/>
        <v>41.192106701874344</v>
      </c>
      <c r="N84" s="78">
        <f t="shared" ca="1" si="42"/>
        <v>40.481291344299805</v>
      </c>
      <c r="O84" s="78">
        <f t="shared" ca="1" si="42"/>
        <v>40.084520604314804</v>
      </c>
      <c r="P84" s="78">
        <f t="shared" ca="1" si="42"/>
        <v>39.728965598637402</v>
      </c>
      <c r="Q84" s="78">
        <f t="shared" ca="1" si="42"/>
        <v>39.382271203210827</v>
      </c>
      <c r="R84" s="78">
        <f t="shared" ca="1" si="42"/>
        <v>39.03903971794977</v>
      </c>
      <c r="S84" s="78">
        <f t="shared" ca="1" si="42"/>
        <v>38.695967026005164</v>
      </c>
      <c r="T84" s="78">
        <f t="shared" ca="1" si="42"/>
        <v>38.351003235138215</v>
      </c>
      <c r="U84" s="78">
        <f t="shared" ca="1" si="42"/>
        <v>38.002849004626682</v>
      </c>
      <c r="V84" s="78">
        <f t="shared" ca="1" si="42"/>
        <v>37.650653281753272</v>
      </c>
      <c r="W84" s="78">
        <f t="shared" ca="1" si="42"/>
        <v>37.293831882254793</v>
      </c>
      <c r="X84" s="78">
        <f t="shared" ca="1" si="42"/>
        <v>36.931958575304563</v>
      </c>
      <c r="Y84" s="78">
        <f t="shared" ca="1" si="42"/>
        <v>36.564699669317044</v>
      </c>
      <c r="Z84" s="78">
        <f t="shared" ca="1" si="42"/>
        <v>36.191774696290906</v>
      </c>
      <c r="AA84" s="78">
        <f t="shared" ca="1" si="42"/>
        <v>35.812932753261535</v>
      </c>
      <c r="AB84" s="78">
        <f t="shared" ca="1" si="42"/>
        <v>35.427938235945099</v>
      </c>
      <c r="AC84" s="78">
        <f t="shared" ca="1" si="42"/>
        <v>11.724217459779922</v>
      </c>
    </row>
    <row r="85" spans="1:29" ht="15.75" customHeight="1" x14ac:dyDescent="0.3">
      <c r="A85" s="17" t="s">
        <v>240</v>
      </c>
      <c r="B85" s="17" t="s">
        <v>90</v>
      </c>
      <c r="D85" s="78">
        <f t="shared" ref="D85:AC85" ca="1" si="43">D76+D81</f>
        <v>34.675604789218049</v>
      </c>
      <c r="E85" s="78">
        <f t="shared" ca="1" si="43"/>
        <v>44.266567884055988</v>
      </c>
      <c r="F85" s="78">
        <f t="shared" ca="1" si="43"/>
        <v>41.539315804018898</v>
      </c>
      <c r="G85" s="78">
        <f t="shared" ca="1" si="43"/>
        <v>39.351436698028138</v>
      </c>
      <c r="H85" s="78">
        <f t="shared" ca="1" si="43"/>
        <v>37.163557592037378</v>
      </c>
      <c r="I85" s="78">
        <f t="shared" ca="1" si="43"/>
        <v>34.975678486046625</v>
      </c>
      <c r="J85" s="78">
        <f t="shared" ca="1" si="43"/>
        <v>32.787799380055873</v>
      </c>
      <c r="K85" s="78">
        <f t="shared" ca="1" si="43"/>
        <v>30.59992027406512</v>
      </c>
      <c r="L85" s="78">
        <f t="shared" ca="1" si="43"/>
        <v>28.412041168074364</v>
      </c>
      <c r="M85" s="78">
        <f t="shared" ca="1" si="43"/>
        <v>26.224162062083611</v>
      </c>
      <c r="N85" s="78">
        <f ca="1">N76+N81</f>
        <v>6.2141844052096573</v>
      </c>
      <c r="O85" s="78">
        <f t="shared" ca="1" si="43"/>
        <v>0</v>
      </c>
      <c r="P85" s="78">
        <f t="shared" ca="1" si="43"/>
        <v>0</v>
      </c>
      <c r="Q85" s="78">
        <f t="shared" ca="1" si="43"/>
        <v>0</v>
      </c>
      <c r="R85" s="78">
        <f t="shared" ca="1" si="43"/>
        <v>0</v>
      </c>
      <c r="S85" s="78">
        <f t="shared" ca="1" si="43"/>
        <v>0</v>
      </c>
      <c r="T85" s="78">
        <f t="shared" ca="1" si="43"/>
        <v>0</v>
      </c>
      <c r="U85" s="78">
        <f t="shared" ca="1" si="43"/>
        <v>0</v>
      </c>
      <c r="V85" s="78">
        <f t="shared" ca="1" si="43"/>
        <v>0</v>
      </c>
      <c r="W85" s="78">
        <f t="shared" ca="1" si="43"/>
        <v>0</v>
      </c>
      <c r="X85" s="78">
        <f t="shared" ca="1" si="43"/>
        <v>0</v>
      </c>
      <c r="Y85" s="78">
        <f t="shared" ca="1" si="43"/>
        <v>0</v>
      </c>
      <c r="Z85" s="78">
        <f t="shared" ca="1" si="43"/>
        <v>0</v>
      </c>
      <c r="AA85" s="78">
        <f t="shared" ca="1" si="43"/>
        <v>0</v>
      </c>
      <c r="AB85" s="78">
        <f t="shared" ca="1" si="43"/>
        <v>0</v>
      </c>
      <c r="AC85" s="78">
        <f t="shared" ca="1" si="43"/>
        <v>0</v>
      </c>
    </row>
    <row r="86" spans="1:29" ht="15.75" customHeight="1" x14ac:dyDescent="0.3">
      <c r="A86" s="184" t="s">
        <v>241</v>
      </c>
      <c r="B86" s="184" t="s">
        <v>242</v>
      </c>
      <c r="C86" s="184"/>
      <c r="D86" s="191">
        <v>1.3</v>
      </c>
      <c r="E86" s="191">
        <v>1.3</v>
      </c>
      <c r="F86" s="191">
        <v>1.3</v>
      </c>
      <c r="G86" s="191">
        <v>1.3</v>
      </c>
      <c r="H86" s="191">
        <v>1.3</v>
      </c>
      <c r="I86" s="191">
        <v>1.3</v>
      </c>
      <c r="J86" s="191">
        <v>1.3</v>
      </c>
      <c r="K86" s="191">
        <v>1.3</v>
      </c>
      <c r="L86" s="191">
        <v>1.3</v>
      </c>
      <c r="M86" s="191">
        <v>1.3</v>
      </c>
      <c r="N86" s="191">
        <v>1.3</v>
      </c>
      <c r="O86" s="191">
        <v>1.3</v>
      </c>
      <c r="P86" s="191">
        <v>1.3</v>
      </c>
      <c r="Q86" s="191">
        <v>1.3</v>
      </c>
      <c r="R86" s="191">
        <v>1.3</v>
      </c>
      <c r="S86" s="191">
        <v>1.3</v>
      </c>
      <c r="T86" s="191">
        <v>1.3</v>
      </c>
      <c r="U86" s="191">
        <v>1.3</v>
      </c>
      <c r="V86" s="191">
        <v>1.3</v>
      </c>
      <c r="W86" s="191">
        <v>1.3</v>
      </c>
      <c r="X86" s="191">
        <v>1.3</v>
      </c>
      <c r="Y86" s="191">
        <v>1.3</v>
      </c>
      <c r="Z86" s="191">
        <v>1.3</v>
      </c>
      <c r="AA86" s="191">
        <v>1.3</v>
      </c>
      <c r="AB86" s="191">
        <v>1.3</v>
      </c>
      <c r="AC86" s="191">
        <v>1.3</v>
      </c>
    </row>
    <row r="87" spans="1:29" ht="15.75" customHeight="1" x14ac:dyDescent="0.3">
      <c r="A87" s="184" t="s">
        <v>243</v>
      </c>
      <c r="B87" s="184"/>
      <c r="C87" s="184"/>
      <c r="D87" s="192">
        <f t="shared" ref="D87:AC87" ca="1" si="44">IF(D77&gt;0,1,0)</f>
        <v>1</v>
      </c>
      <c r="E87" s="192">
        <f t="shared" ca="1" si="44"/>
        <v>1</v>
      </c>
      <c r="F87" s="192">
        <f t="shared" ca="1" si="44"/>
        <v>1</v>
      </c>
      <c r="G87" s="192">
        <f t="shared" ca="1" si="44"/>
        <v>1</v>
      </c>
      <c r="H87" s="192">
        <f t="shared" ca="1" si="44"/>
        <v>1</v>
      </c>
      <c r="I87" s="192">
        <f t="shared" ca="1" si="44"/>
        <v>1</v>
      </c>
      <c r="J87" s="192">
        <f t="shared" ca="1" si="44"/>
        <v>1</v>
      </c>
      <c r="K87" s="192">
        <f t="shared" ca="1" si="44"/>
        <v>1</v>
      </c>
      <c r="L87" s="192">
        <f t="shared" ca="1" si="44"/>
        <v>1</v>
      </c>
      <c r="M87" s="192">
        <f t="shared" ca="1" si="44"/>
        <v>1</v>
      </c>
      <c r="N87" s="192">
        <f t="shared" ca="1" si="44"/>
        <v>1</v>
      </c>
      <c r="O87" s="192">
        <f t="shared" ca="1" si="44"/>
        <v>1</v>
      </c>
      <c r="P87" s="192">
        <f t="shared" ca="1" si="44"/>
        <v>1</v>
      </c>
      <c r="Q87" s="192">
        <f t="shared" ca="1" si="44"/>
        <v>1</v>
      </c>
      <c r="R87" s="192">
        <f t="shared" ca="1" si="44"/>
        <v>1</v>
      </c>
      <c r="S87" s="192">
        <f t="shared" ca="1" si="44"/>
        <v>1</v>
      </c>
      <c r="T87" s="192">
        <f t="shared" ca="1" si="44"/>
        <v>1</v>
      </c>
      <c r="U87" s="192">
        <f t="shared" ca="1" si="44"/>
        <v>1</v>
      </c>
      <c r="V87" s="192">
        <f t="shared" ca="1" si="44"/>
        <v>1</v>
      </c>
      <c r="W87" s="192">
        <f t="shared" ca="1" si="44"/>
        <v>1</v>
      </c>
      <c r="X87" s="192">
        <f t="shared" ca="1" si="44"/>
        <v>1</v>
      </c>
      <c r="Y87" s="192">
        <f t="shared" ca="1" si="44"/>
        <v>1</v>
      </c>
      <c r="Z87" s="192">
        <f t="shared" ca="1" si="44"/>
        <v>1</v>
      </c>
      <c r="AA87" s="192">
        <f t="shared" ca="1" si="44"/>
        <v>1</v>
      </c>
      <c r="AB87" s="192">
        <f t="shared" ca="1" si="44"/>
        <v>1</v>
      </c>
      <c r="AC87" s="192">
        <f t="shared" ca="1" si="44"/>
        <v>1</v>
      </c>
    </row>
    <row r="88" spans="1:29" ht="15.75" customHeight="1" x14ac:dyDescent="0.3">
      <c r="A88" s="184" t="s">
        <v>49</v>
      </c>
      <c r="B88" s="184" t="s">
        <v>242</v>
      </c>
      <c r="C88" s="186"/>
      <c r="D88" s="186"/>
      <c r="E88" s="193">
        <f>IF('Inputs and Summary'!M5=10,AVERAGE(E86:M86),AVERAGE(E86:R86))</f>
        <v>1.3000000000000003</v>
      </c>
      <c r="F88" s="20"/>
    </row>
    <row r="89" spans="1:29" ht="15.75" customHeight="1" x14ac:dyDescent="0.3"/>
    <row r="90" spans="1:29" ht="15.75" customHeight="1" x14ac:dyDescent="0.3"/>
    <row r="91" spans="1:29" ht="15.75" customHeight="1" x14ac:dyDescent="0.3"/>
    <row r="92" spans="1:29" ht="32.25" customHeight="1" x14ac:dyDescent="0.3">
      <c r="A92" s="184" t="s">
        <v>244</v>
      </c>
      <c r="B92" s="186"/>
      <c r="C92" s="186"/>
      <c r="D92" s="186"/>
      <c r="E92" s="186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186"/>
      <c r="R92" s="186"/>
      <c r="S92" s="186"/>
      <c r="T92" s="186"/>
      <c r="U92" s="186"/>
      <c r="V92" s="186"/>
      <c r="W92" s="186"/>
      <c r="X92" s="186"/>
      <c r="Y92" s="186"/>
      <c r="Z92" s="186"/>
      <c r="AA92" s="186"/>
      <c r="AB92" s="186"/>
      <c r="AC92" s="186"/>
    </row>
    <row r="93" spans="1:29" ht="32.25" customHeight="1" x14ac:dyDescent="0.3">
      <c r="A93" s="17" t="s">
        <v>245</v>
      </c>
      <c r="B93" s="17" t="s">
        <v>90</v>
      </c>
      <c r="D93" s="78">
        <f t="shared" ref="D93:AC93" ca="1" si="45">D34</f>
        <v>8.5318524356128922</v>
      </c>
      <c r="E93" s="78">
        <f t="shared" ca="1" si="45"/>
        <v>19.477061355288981</v>
      </c>
      <c r="F93" s="78">
        <f t="shared" ca="1" si="45"/>
        <v>21.856963840551163</v>
      </c>
      <c r="G93" s="78">
        <f t="shared" ca="1" si="45"/>
        <v>23.693937099179497</v>
      </c>
      <c r="H93" s="78">
        <f t="shared" ca="1" si="45"/>
        <v>25.527216026686698</v>
      </c>
      <c r="I93" s="78">
        <f t="shared" ca="1" si="45"/>
        <v>27.356658527746891</v>
      </c>
      <c r="J93" s="78">
        <f t="shared" ca="1" si="45"/>
        <v>29.182118369236061</v>
      </c>
      <c r="K93" s="78">
        <f t="shared" ca="1" si="45"/>
        <v>31.003445055597762</v>
      </c>
      <c r="L93" s="78">
        <f t="shared" ca="1" si="45"/>
        <v>32.820483700471968</v>
      </c>
      <c r="M93" s="78">
        <f t="shared" ca="1" si="45"/>
        <v>34.633074894474547</v>
      </c>
      <c r="N93" s="78">
        <f t="shared" ca="1" si="45"/>
        <v>36.030827236639354</v>
      </c>
      <c r="O93" s="78">
        <f t="shared" ca="1" si="45"/>
        <v>35.782889861776042</v>
      </c>
      <c r="P93" s="78">
        <f t="shared" ca="1" si="45"/>
        <v>35.393255843230534</v>
      </c>
      <c r="Q93" s="78">
        <f t="shared" ca="1" si="45"/>
        <v>34.998488720345449</v>
      </c>
      <c r="R93" s="78">
        <f t="shared" ca="1" si="45"/>
        <v>34.598404342310801</v>
      </c>
      <c r="S93" s="78">
        <f t="shared" ca="1" si="45"/>
        <v>34.192813154422922</v>
      </c>
      <c r="T93" s="78">
        <f t="shared" ca="1" si="45"/>
        <v>33.781520035485229</v>
      </c>
      <c r="U93" s="78">
        <f t="shared" ca="1" si="45"/>
        <v>33.364324130332946</v>
      </c>
      <c r="V93" s="78">
        <f t="shared" ca="1" si="45"/>
        <v>32.941018677335151</v>
      </c>
      <c r="W93" s="78">
        <f t="shared" ca="1" si="45"/>
        <v>32.511390830724267</v>
      </c>
      <c r="X93" s="78">
        <f t="shared" ca="1" si="45"/>
        <v>32.075221477597012</v>
      </c>
      <c r="Y93" s="78">
        <f t="shared" ca="1" si="45"/>
        <v>31.632285049427335</v>
      </c>
      <c r="Z93" s="78">
        <f t="shared" ca="1" si="45"/>
        <v>31.182349327926762</v>
      </c>
      <c r="AA93" s="78">
        <f t="shared" ca="1" si="45"/>
        <v>30.725175245082315</v>
      </c>
      <c r="AB93" s="78">
        <f t="shared" ca="1" si="45"/>
        <v>30.260516677197462</v>
      </c>
      <c r="AC93" s="78">
        <f t="shared" ca="1" si="45"/>
        <v>1.6467093856030584</v>
      </c>
    </row>
    <row r="94" spans="1:29" ht="15.75" customHeight="1" x14ac:dyDescent="0.3">
      <c r="A94" s="17" t="s">
        <v>246</v>
      </c>
      <c r="B94" s="17" t="s">
        <v>90</v>
      </c>
      <c r="D94" s="78">
        <f t="shared" ref="D94:AC94" ca="1" si="46">D44</f>
        <v>9.3538467831112779</v>
      </c>
      <c r="E94" s="78">
        <f t="shared" ca="1" si="46"/>
        <v>12.506058885844748</v>
      </c>
      <c r="F94" s="78">
        <f t="shared" ca="1" si="46"/>
        <v>12.506058885844748</v>
      </c>
      <c r="G94" s="78">
        <f t="shared" ca="1" si="46"/>
        <v>12.506058885844748</v>
      </c>
      <c r="H94" s="78">
        <f t="shared" ca="1" si="46"/>
        <v>12.506058885844748</v>
      </c>
      <c r="I94" s="78">
        <f t="shared" ca="1" si="46"/>
        <v>12.506058885844748</v>
      </c>
      <c r="J94" s="78">
        <f t="shared" ca="1" si="46"/>
        <v>12.506058885844748</v>
      </c>
      <c r="K94" s="78">
        <f t="shared" ca="1" si="46"/>
        <v>12.506058885844748</v>
      </c>
      <c r="L94" s="78">
        <f t="shared" ca="1" si="46"/>
        <v>12.506058885844748</v>
      </c>
      <c r="M94" s="78">
        <f t="shared" ca="1" si="46"/>
        <v>12.506058885844748</v>
      </c>
      <c r="N94" s="78">
        <f t="shared" ca="1" si="46"/>
        <v>12.506058885844748</v>
      </c>
      <c r="O94" s="78">
        <f t="shared" ca="1" si="46"/>
        <v>12.506058885844748</v>
      </c>
      <c r="P94" s="78">
        <f t="shared" ca="1" si="46"/>
        <v>12.506058885844748</v>
      </c>
      <c r="Q94" s="78">
        <f t="shared" ca="1" si="46"/>
        <v>12.506058885844748</v>
      </c>
      <c r="R94" s="78">
        <f t="shared" ca="1" si="46"/>
        <v>12.506058885844748</v>
      </c>
      <c r="S94" s="78">
        <f t="shared" ca="1" si="46"/>
        <v>12.506058885844748</v>
      </c>
      <c r="T94" s="78">
        <f t="shared" ca="1" si="46"/>
        <v>12.506058885844748</v>
      </c>
      <c r="U94" s="78">
        <f t="shared" ca="1" si="46"/>
        <v>12.506058885844748</v>
      </c>
      <c r="V94" s="78">
        <f t="shared" ca="1" si="46"/>
        <v>12.506058885844748</v>
      </c>
      <c r="W94" s="78">
        <f t="shared" ca="1" si="46"/>
        <v>12.506058885844748</v>
      </c>
      <c r="X94" s="78">
        <f t="shared" ca="1" si="46"/>
        <v>12.506058885844748</v>
      </c>
      <c r="Y94" s="78">
        <f t="shared" ca="1" si="46"/>
        <v>12.506058885844748</v>
      </c>
      <c r="Z94" s="78">
        <f t="shared" ca="1" si="46"/>
        <v>12.506058885844748</v>
      </c>
      <c r="AA94" s="78">
        <f t="shared" ca="1" si="46"/>
        <v>12.506058885844748</v>
      </c>
      <c r="AB94" s="78">
        <f t="shared" ca="1" si="46"/>
        <v>12.506058885844748</v>
      </c>
      <c r="AC94" s="78">
        <f t="shared" ca="1" si="46"/>
        <v>12.506058885844748</v>
      </c>
    </row>
    <row r="95" spans="1:29" ht="15.75" customHeight="1" x14ac:dyDescent="0.3">
      <c r="A95" s="17" t="s">
        <v>247</v>
      </c>
      <c r="B95" s="17" t="s">
        <v>90</v>
      </c>
      <c r="D95" s="78">
        <f t="shared" ref="D95:AC95" ca="1" si="47">D93+D94</f>
        <v>17.88569921872417</v>
      </c>
      <c r="E95" s="78">
        <f t="shared" ca="1" si="47"/>
        <v>31.983120241133729</v>
      </c>
      <c r="F95" s="78">
        <f t="shared" ca="1" si="47"/>
        <v>34.363022726395911</v>
      </c>
      <c r="G95" s="78">
        <f t="shared" ca="1" si="47"/>
        <v>36.199995985024245</v>
      </c>
      <c r="H95" s="78">
        <f t="shared" ca="1" si="47"/>
        <v>38.033274912531446</v>
      </c>
      <c r="I95" s="78">
        <f t="shared" ca="1" si="47"/>
        <v>39.862717413591639</v>
      </c>
      <c r="J95" s="78">
        <f t="shared" ca="1" si="47"/>
        <v>41.688177255080809</v>
      </c>
      <c r="K95" s="78">
        <f t="shared" ca="1" si="47"/>
        <v>43.50950394144251</v>
      </c>
      <c r="L95" s="78">
        <f t="shared" ca="1" si="47"/>
        <v>45.32654258631672</v>
      </c>
      <c r="M95" s="78">
        <f t="shared" ca="1" si="47"/>
        <v>47.139133780319298</v>
      </c>
      <c r="N95" s="78">
        <f t="shared" ca="1" si="47"/>
        <v>48.536886122484105</v>
      </c>
      <c r="O95" s="78">
        <f t="shared" ca="1" si="47"/>
        <v>48.288948747620793</v>
      </c>
      <c r="P95" s="78">
        <f t="shared" ca="1" si="47"/>
        <v>47.899314729075286</v>
      </c>
      <c r="Q95" s="78">
        <f t="shared" ca="1" si="47"/>
        <v>47.504547606190201</v>
      </c>
      <c r="R95" s="78">
        <f t="shared" ca="1" si="47"/>
        <v>47.104463228155552</v>
      </c>
      <c r="S95" s="78">
        <f t="shared" ca="1" si="47"/>
        <v>46.698872040267673</v>
      </c>
      <c r="T95" s="78">
        <f t="shared" ca="1" si="47"/>
        <v>46.287578921329981</v>
      </c>
      <c r="U95" s="78">
        <f t="shared" ca="1" si="47"/>
        <v>45.870383016177698</v>
      </c>
      <c r="V95" s="78">
        <f t="shared" ca="1" si="47"/>
        <v>45.447077563179903</v>
      </c>
      <c r="W95" s="78">
        <f t="shared" ca="1" si="47"/>
        <v>45.017449716569018</v>
      </c>
      <c r="X95" s="78">
        <f t="shared" ca="1" si="47"/>
        <v>44.581280363441763</v>
      </c>
      <c r="Y95" s="78">
        <f t="shared" ca="1" si="47"/>
        <v>44.138343935272083</v>
      </c>
      <c r="Z95" s="78">
        <f t="shared" ca="1" si="47"/>
        <v>43.68840821377151</v>
      </c>
      <c r="AA95" s="78">
        <f t="shared" ca="1" si="47"/>
        <v>43.231234130927064</v>
      </c>
      <c r="AB95" s="78">
        <f t="shared" ca="1" si="47"/>
        <v>42.76657556304221</v>
      </c>
      <c r="AC95" s="78">
        <f t="shared" ca="1" si="47"/>
        <v>14.152768271447806</v>
      </c>
    </row>
    <row r="96" spans="1:29" ht="15.75" customHeight="1" x14ac:dyDescent="0.3">
      <c r="A96" s="17" t="s">
        <v>248</v>
      </c>
      <c r="B96" s="17" t="s">
        <v>90</v>
      </c>
      <c r="D96" s="78">
        <f t="shared" ref="D96:AC96" ca="1" si="48">D56</f>
        <v>131.64272511415524</v>
      </c>
      <c r="E96" s="78">
        <f t="shared" ca="1" si="48"/>
        <v>78.985635068493153</v>
      </c>
      <c r="F96" s="78">
        <f t="shared" ca="1" si="48"/>
        <v>47.39138104109589</v>
      </c>
      <c r="G96" s="78">
        <f t="shared" ca="1" si="48"/>
        <v>28.434828624657531</v>
      </c>
      <c r="H96" s="78">
        <f t="shared" ca="1" si="48"/>
        <v>17.060897174794519</v>
      </c>
      <c r="I96" s="78">
        <f t="shared" ca="1" si="48"/>
        <v>10.236538304876712</v>
      </c>
      <c r="J96" s="78">
        <f t="shared" ca="1" si="48"/>
        <v>6.1419229829260269</v>
      </c>
      <c r="K96" s="78">
        <f t="shared" ca="1" si="48"/>
        <v>3.6851537897556157</v>
      </c>
      <c r="L96" s="78">
        <f t="shared" ca="1" si="48"/>
        <v>2.2110922738533696</v>
      </c>
      <c r="M96" s="78">
        <f t="shared" ca="1" si="48"/>
        <v>1.3266553643120218</v>
      </c>
      <c r="N96" s="78">
        <f t="shared" ca="1" si="48"/>
        <v>0.79599321858721295</v>
      </c>
      <c r="O96" s="78">
        <f t="shared" ca="1" si="48"/>
        <v>0.47759593115232779</v>
      </c>
      <c r="P96" s="78">
        <f t="shared" ca="1" si="48"/>
        <v>0.28655755869139665</v>
      </c>
      <c r="Q96" s="78">
        <f t="shared" ca="1" si="48"/>
        <v>0.17193453521483801</v>
      </c>
      <c r="R96" s="78">
        <f t="shared" ca="1" si="48"/>
        <v>0.10316072112890279</v>
      </c>
      <c r="S96" s="78">
        <f t="shared" ca="1" si="48"/>
        <v>6.1896432677341663E-2</v>
      </c>
      <c r="T96" s="78">
        <f t="shared" ca="1" si="48"/>
        <v>3.7137859606404998E-2</v>
      </c>
      <c r="U96" s="78">
        <f t="shared" ca="1" si="48"/>
        <v>2.2282715763843001E-2</v>
      </c>
      <c r="V96" s="78">
        <f t="shared" ca="1" si="48"/>
        <v>1.3369629458305799E-2</v>
      </c>
      <c r="W96" s="78">
        <f t="shared" ca="1" si="48"/>
        <v>8.0217776749834796E-3</v>
      </c>
      <c r="X96" s="78">
        <f t="shared" ca="1" si="48"/>
        <v>4.8130666049900879E-3</v>
      </c>
      <c r="Y96" s="78">
        <f t="shared" ca="1" si="48"/>
        <v>2.8878399629940527E-3</v>
      </c>
      <c r="Z96" s="78">
        <f t="shared" ca="1" si="48"/>
        <v>1.7327039777964314E-3</v>
      </c>
      <c r="AA96" s="78">
        <f t="shared" ca="1" si="48"/>
        <v>1.0396223866778588E-3</v>
      </c>
      <c r="AB96" s="78">
        <f t="shared" ca="1" si="48"/>
        <v>6.2377343200671533E-4</v>
      </c>
      <c r="AC96" s="78">
        <f t="shared" ca="1" si="48"/>
        <v>3.7426405920402912E-4</v>
      </c>
    </row>
    <row r="97" spans="1:29" ht="15.75" customHeight="1" x14ac:dyDescent="0.3">
      <c r="A97" s="17" t="s">
        <v>249</v>
      </c>
      <c r="B97" s="17" t="s">
        <v>90</v>
      </c>
      <c r="D97" s="78">
        <f t="shared" ref="D97:AC97" ca="1" si="49">D95-D96</f>
        <v>-113.75702589543107</v>
      </c>
      <c r="E97" s="78">
        <f t="shared" ca="1" si="49"/>
        <v>-47.00251482735942</v>
      </c>
      <c r="F97" s="78">
        <f t="shared" ca="1" si="49"/>
        <v>-13.028358314699979</v>
      </c>
      <c r="G97" s="78">
        <f t="shared" ca="1" si="49"/>
        <v>7.7651673603667142</v>
      </c>
      <c r="H97" s="78">
        <f t="shared" ca="1" si="49"/>
        <v>20.972377737736927</v>
      </c>
      <c r="I97" s="78">
        <f t="shared" ca="1" si="49"/>
        <v>29.626179108714929</v>
      </c>
      <c r="J97" s="78">
        <f t="shared" ca="1" si="49"/>
        <v>35.546254272154783</v>
      </c>
      <c r="K97" s="78">
        <f t="shared" ca="1" si="49"/>
        <v>39.824350151686893</v>
      </c>
      <c r="L97" s="78">
        <f t="shared" ca="1" si="49"/>
        <v>43.115450312463352</v>
      </c>
      <c r="M97" s="78">
        <f t="shared" ca="1" si="49"/>
        <v>45.812478416007274</v>
      </c>
      <c r="N97" s="78">
        <f t="shared" ca="1" si="49"/>
        <v>47.740892903896892</v>
      </c>
      <c r="O97" s="78">
        <f t="shared" ca="1" si="49"/>
        <v>47.811352816468464</v>
      </c>
      <c r="P97" s="78">
        <f t="shared" ca="1" si="49"/>
        <v>47.612757170383887</v>
      </c>
      <c r="Q97" s="78">
        <f t="shared" ca="1" si="49"/>
        <v>47.332613070975363</v>
      </c>
      <c r="R97" s="78">
        <f t="shared" ca="1" si="49"/>
        <v>47.001302507026651</v>
      </c>
      <c r="S97" s="78">
        <f t="shared" ca="1" si="49"/>
        <v>46.63697560759033</v>
      </c>
      <c r="T97" s="78">
        <f t="shared" ca="1" si="49"/>
        <v>46.250441061723578</v>
      </c>
      <c r="U97" s="78">
        <f t="shared" ca="1" si="49"/>
        <v>45.848100300413854</v>
      </c>
      <c r="V97" s="78">
        <f t="shared" ca="1" si="49"/>
        <v>45.4337079337216</v>
      </c>
      <c r="W97" s="78">
        <f t="shared" ca="1" si="49"/>
        <v>45.009427938894035</v>
      </c>
      <c r="X97" s="78">
        <f t="shared" ca="1" si="49"/>
        <v>44.576467296836775</v>
      </c>
      <c r="Y97" s="78">
        <f t="shared" ca="1" si="49"/>
        <v>44.135456095309088</v>
      </c>
      <c r="Z97" s="78">
        <f t="shared" ca="1" si="49"/>
        <v>43.686675509793716</v>
      </c>
      <c r="AA97" s="78">
        <f t="shared" ca="1" si="49"/>
        <v>43.230194508540386</v>
      </c>
      <c r="AB97" s="78">
        <f t="shared" ca="1" si="49"/>
        <v>42.765951789610206</v>
      </c>
      <c r="AC97" s="78">
        <f t="shared" ca="1" si="49"/>
        <v>14.152394007388603</v>
      </c>
    </row>
    <row r="98" spans="1:29" ht="15.75" customHeight="1" x14ac:dyDescent="0.3">
      <c r="A98" s="17" t="s">
        <v>242</v>
      </c>
      <c r="B98" s="17" t="s">
        <v>90</v>
      </c>
      <c r="D98" s="78">
        <f t="shared" ref="D98:AC98" ca="1" si="50">IF(SUM($C$100:D100)&gt;0,1,0)</f>
        <v>0</v>
      </c>
      <c r="E98" s="78">
        <f t="shared" ca="1" si="50"/>
        <v>0</v>
      </c>
      <c r="F98" s="78">
        <f t="shared" ca="1" si="50"/>
        <v>0</v>
      </c>
      <c r="G98" s="78">
        <f t="shared" ca="1" si="50"/>
        <v>0</v>
      </c>
      <c r="H98" s="78">
        <f t="shared" ca="1" si="50"/>
        <v>0</v>
      </c>
      <c r="I98" s="78">
        <f t="shared" ca="1" si="50"/>
        <v>0</v>
      </c>
      <c r="J98" s="78">
        <f t="shared" ca="1" si="50"/>
        <v>0</v>
      </c>
      <c r="K98" s="78">
        <f t="shared" ca="1" si="50"/>
        <v>0</v>
      </c>
      <c r="L98" s="78">
        <f t="shared" ca="1" si="50"/>
        <v>1</v>
      </c>
      <c r="M98" s="78">
        <f t="shared" ca="1" si="50"/>
        <v>1</v>
      </c>
      <c r="N98" s="78">
        <f t="shared" ca="1" si="50"/>
        <v>1</v>
      </c>
      <c r="O98" s="78">
        <f t="shared" ca="1" si="50"/>
        <v>1</v>
      </c>
      <c r="P98" s="78">
        <f t="shared" ca="1" si="50"/>
        <v>1</v>
      </c>
      <c r="Q98" s="78">
        <f t="shared" ca="1" si="50"/>
        <v>1</v>
      </c>
      <c r="R98" s="78">
        <f t="shared" ca="1" si="50"/>
        <v>1</v>
      </c>
      <c r="S98" s="78">
        <f t="shared" ca="1" si="50"/>
        <v>1</v>
      </c>
      <c r="T98" s="78">
        <f t="shared" ca="1" si="50"/>
        <v>1</v>
      </c>
      <c r="U98" s="78">
        <f t="shared" ca="1" si="50"/>
        <v>1</v>
      </c>
      <c r="V98" s="78">
        <f t="shared" ca="1" si="50"/>
        <v>1</v>
      </c>
      <c r="W98" s="78">
        <f t="shared" ca="1" si="50"/>
        <v>1</v>
      </c>
      <c r="X98" s="78">
        <f t="shared" ca="1" si="50"/>
        <v>1</v>
      </c>
      <c r="Y98" s="78">
        <f t="shared" ca="1" si="50"/>
        <v>1</v>
      </c>
      <c r="Z98" s="78">
        <f t="shared" ca="1" si="50"/>
        <v>1</v>
      </c>
      <c r="AA98" s="78">
        <f t="shared" ca="1" si="50"/>
        <v>1</v>
      </c>
      <c r="AB98" s="78">
        <f t="shared" ca="1" si="50"/>
        <v>1</v>
      </c>
      <c r="AC98" s="78">
        <f t="shared" ca="1" si="50"/>
        <v>1</v>
      </c>
    </row>
    <row r="99" spans="1:29" ht="15.75" customHeight="1" x14ac:dyDescent="0.3">
      <c r="A99" s="17" t="s">
        <v>250</v>
      </c>
      <c r="B99" s="17" t="s">
        <v>90</v>
      </c>
      <c r="D99" s="78">
        <f ca="1">IF('Inputs and Summary'!$E$10="yes",D97,D97+C99)</f>
        <v>-113.75702589543107</v>
      </c>
      <c r="E99" s="78">
        <f ca="1">IF('Inputs and Summary'!$E$10="yes",E97,E97+D99)</f>
        <v>-160.75954072279049</v>
      </c>
      <c r="F99" s="78">
        <f ca="1">IF('Inputs and Summary'!$E$10="yes",F97,F97+E99)</f>
        <v>-173.78789903749046</v>
      </c>
      <c r="G99" s="78">
        <f ca="1">IF('Inputs and Summary'!$E$10="yes",G97,G97+F99)</f>
        <v>-166.02273167712374</v>
      </c>
      <c r="H99" s="78">
        <f ca="1">IF('Inputs and Summary'!$E$10="yes",H97,H97+G99)</f>
        <v>-145.05035393938681</v>
      </c>
      <c r="I99" s="78">
        <f ca="1">IF('Inputs and Summary'!$E$10="yes",I97,I97+H99)</f>
        <v>-115.42417483067189</v>
      </c>
      <c r="J99" s="78">
        <f ca="1">IF('Inputs and Summary'!$E$10="yes",J97,J97+I99)</f>
        <v>-79.877920558517104</v>
      </c>
      <c r="K99" s="78">
        <f ca="1">IF('Inputs and Summary'!$E$10="yes",K97,K97+J99)</f>
        <v>-40.053570406830211</v>
      </c>
      <c r="L99" s="78">
        <f ca="1">IF('Inputs and Summary'!$E$10="yes",L97,L97+K99)</f>
        <v>3.0618799056331412</v>
      </c>
      <c r="M99" s="78">
        <f ca="1">IF('Inputs and Summary'!$E$10="yes",M97,M97+L99)</f>
        <v>48.874358321640415</v>
      </c>
      <c r="N99" s="78">
        <f ca="1">IF('Inputs and Summary'!$E$10="yes",N97,N97+M99)</f>
        <v>96.615251225537307</v>
      </c>
      <c r="O99" s="78">
        <f ca="1">IF('Inputs and Summary'!$E$10="yes",O97,O97+N99)</f>
        <v>144.42660404200578</v>
      </c>
      <c r="P99" s="78">
        <f ca="1">IF('Inputs and Summary'!$E$10="yes",P97,P97+O99)</f>
        <v>192.03936121238968</v>
      </c>
      <c r="Q99" s="78">
        <f ca="1">IF('Inputs and Summary'!$E$10="yes",Q97,Q97+P99)</f>
        <v>239.37197428336503</v>
      </c>
      <c r="R99" s="78">
        <f ca="1">IF('Inputs and Summary'!$E$10="yes",R97,R97+Q99)</f>
        <v>286.37327679039169</v>
      </c>
      <c r="S99" s="78">
        <f ca="1">IF('Inputs and Summary'!$E$10="yes",S97,S97+R99)</f>
        <v>333.01025239798201</v>
      </c>
      <c r="T99" s="78">
        <f ca="1">IF('Inputs and Summary'!$E$10="yes",T97,T97+S99)</f>
        <v>379.26069345970558</v>
      </c>
      <c r="U99" s="78">
        <f ca="1">IF('Inputs and Summary'!$E$10="yes",U97,U97+T99)</f>
        <v>425.10879376011945</v>
      </c>
      <c r="V99" s="78">
        <f ca="1">IF('Inputs and Summary'!$E$10="yes",V97,V97+U99)</f>
        <v>470.54250169384107</v>
      </c>
      <c r="W99" s="78">
        <f ca="1">IF('Inputs and Summary'!$E$10="yes",W97,W97+V99)</f>
        <v>515.5519296327351</v>
      </c>
      <c r="X99" s="78">
        <f ca="1">IF('Inputs and Summary'!$E$10="yes",X97,X97+W99)</f>
        <v>560.12839692957186</v>
      </c>
      <c r="Y99" s="78">
        <f ca="1">IF('Inputs and Summary'!$E$10="yes",Y97,Y97+X99)</f>
        <v>604.26385302488097</v>
      </c>
      <c r="Z99" s="78">
        <f ca="1">IF('Inputs and Summary'!$E$10="yes",Z97,Z97+Y99)</f>
        <v>647.95052853467473</v>
      </c>
      <c r="AA99" s="78">
        <f ca="1">IF('Inputs and Summary'!$E$10="yes",AA97,AA97+Z99)</f>
        <v>691.18072304321515</v>
      </c>
      <c r="AB99" s="78">
        <f ca="1">IF('Inputs and Summary'!$E$10="yes",AB97,AB97+AA99)</f>
        <v>733.94667483282535</v>
      </c>
      <c r="AC99" s="78">
        <f ca="1">IF('Inputs and Summary'!$E$10="yes",AC97,AC97+AB99)</f>
        <v>748.09906884021393</v>
      </c>
    </row>
    <row r="100" spans="1:29" ht="15.75" customHeight="1" x14ac:dyDescent="0.3">
      <c r="A100" s="17" t="s">
        <v>251</v>
      </c>
      <c r="B100" s="17" t="s">
        <v>90</v>
      </c>
      <c r="D100" s="78">
        <f ca="1">IF(D99&lt;=0,0,D97*'Inputs and Summary'!$D$45)</f>
        <v>0</v>
      </c>
      <c r="E100" s="78">
        <f ca="1">IF(E99&lt;=0,0,E97*'Inputs and Summary'!$D$45)</f>
        <v>0</v>
      </c>
      <c r="F100" s="78">
        <f ca="1">IF(F99&lt;=0,0,F97*'Inputs and Summary'!$D$45)</f>
        <v>0</v>
      </c>
      <c r="G100" s="78">
        <f ca="1">IF(G99&lt;=0,0,G97*'Inputs and Summary'!$D$45)</f>
        <v>0</v>
      </c>
      <c r="H100" s="78">
        <f ca="1">IF(H99&lt;=0,0,H97*'Inputs and Summary'!$D$45)</f>
        <v>0</v>
      </c>
      <c r="I100" s="78">
        <f ca="1">IF(I99&lt;=0,0,I97*'Inputs and Summary'!$D$45)</f>
        <v>0</v>
      </c>
      <c r="J100" s="78">
        <f ca="1">IF(J99&lt;=0,0,J97*'Inputs and Summary'!$D$45)</f>
        <v>0</v>
      </c>
      <c r="K100" s="78">
        <f ca="1">IF(K99&lt;=0,0,K97*'Inputs and Summary'!$D$45)</f>
        <v>0</v>
      </c>
      <c r="L100" s="78">
        <f ca="1">IF(L99&lt;=0,0,L97*'Inputs and Summary'!$D$45)</f>
        <v>7.3986112736187115</v>
      </c>
      <c r="M100" s="78">
        <f ca="1">IF(M99&lt;=0,0,M97*'Inputs and Summary'!$D$45)</f>
        <v>7.8614212961868484</v>
      </c>
      <c r="N100" s="78">
        <f ca="1">IF(N99&lt;=0,0,N97*'Inputs and Summary'!$D$45)</f>
        <v>8.1923372223087068</v>
      </c>
      <c r="O100" s="78">
        <f ca="1">IF(O99&lt;=0,0,O97*'Inputs and Summary'!$D$45)</f>
        <v>8.2044281433059894</v>
      </c>
      <c r="P100" s="78">
        <f ca="1">IF(P99&lt;=0,0,P97*'Inputs and Summary'!$D$45)</f>
        <v>8.1703491304378755</v>
      </c>
      <c r="Q100" s="78">
        <f ca="1">IF(Q99&lt;=0,0,Q97*'Inputs and Summary'!$D$45)</f>
        <v>8.1222764029793719</v>
      </c>
      <c r="R100" s="78">
        <f ca="1">IF(R99&lt;=0,0,R97*'Inputs and Summary'!$D$45)</f>
        <v>8.0654235102057736</v>
      </c>
      <c r="S100" s="78">
        <f ca="1">IF(S99&lt;=0,0,S97*'Inputs and Summary'!$D$45)</f>
        <v>8.0029050142625007</v>
      </c>
      <c r="T100" s="78">
        <f ca="1">IF(T99&lt;=0,0,T97*'Inputs and Summary'!$D$45)</f>
        <v>7.936575686191766</v>
      </c>
      <c r="U100" s="78">
        <f ca="1">IF(U99&lt;=0,0,U97*'Inputs and Summary'!$D$45)</f>
        <v>7.8675340115510179</v>
      </c>
      <c r="V100" s="78">
        <f ca="1">IF(V99&lt;=0,0,V97*'Inputs and Summary'!$D$45)</f>
        <v>7.7964242814266269</v>
      </c>
      <c r="W100" s="78">
        <f ca="1">IF(W99&lt;=0,0,W97*'Inputs and Summary'!$D$45)</f>
        <v>7.7236178343142168</v>
      </c>
      <c r="X100" s="78">
        <f ca="1">IF(X99&lt;=0,0,X97*'Inputs and Summary'!$D$45)</f>
        <v>7.6493217881371907</v>
      </c>
      <c r="Y100" s="78">
        <f ca="1">IF(Y99&lt;=0,0,Y97*'Inputs and Summary'!$D$45)</f>
        <v>7.57364426595504</v>
      </c>
      <c r="Z100" s="78">
        <f ca="1">IF(Z99&lt;=0,0,Z97*'Inputs and Summary'!$D$45)</f>
        <v>7.4966335174806016</v>
      </c>
      <c r="AA100" s="78">
        <f ca="1">IF(AA99&lt;=0,0,AA97*'Inputs and Summary'!$D$45)</f>
        <v>7.4183013776655304</v>
      </c>
      <c r="AB100" s="78">
        <f ca="1">IF(AB99&lt;=0,0,AB97*'Inputs and Summary'!$D$45)</f>
        <v>7.3386373270971115</v>
      </c>
      <c r="AC100" s="78">
        <f ca="1">IF(AC99&lt;=0,0,AC97*'Inputs and Summary'!$D$45)</f>
        <v>2.4285508116678844</v>
      </c>
    </row>
    <row r="101" spans="1:29" ht="15.75" customHeight="1" x14ac:dyDescent="0.3">
      <c r="A101" s="17" t="s">
        <v>252</v>
      </c>
      <c r="B101" s="17" t="s">
        <v>90</v>
      </c>
      <c r="D101" s="175"/>
      <c r="E101" s="175"/>
      <c r="F101" s="175"/>
      <c r="G101" s="175"/>
      <c r="H101" s="175"/>
      <c r="I101" s="175"/>
      <c r="J101" s="175"/>
      <c r="K101" s="175"/>
      <c r="L101" s="175"/>
      <c r="M101" s="175"/>
      <c r="N101" s="175"/>
      <c r="O101" s="175"/>
      <c r="P101" s="175"/>
      <c r="Q101" s="175"/>
      <c r="R101" s="175"/>
      <c r="S101" s="175"/>
      <c r="T101" s="175"/>
      <c r="U101" s="175"/>
      <c r="V101" s="175"/>
      <c r="W101" s="175"/>
      <c r="X101" s="175"/>
      <c r="Y101" s="175"/>
      <c r="Z101" s="175"/>
      <c r="AA101" s="175"/>
      <c r="AB101" s="175"/>
      <c r="AC101" s="175"/>
    </row>
    <row r="102" spans="1:29" ht="15.75" customHeight="1" x14ac:dyDescent="0.3">
      <c r="A102" s="17" t="s">
        <v>253</v>
      </c>
      <c r="B102" s="17" t="s">
        <v>90</v>
      </c>
      <c r="D102" s="78">
        <f t="shared" ref="D102:AC102" ca="1" si="51">D100-D101</f>
        <v>0</v>
      </c>
      <c r="E102" s="78">
        <f t="shared" ca="1" si="51"/>
        <v>0</v>
      </c>
      <c r="F102" s="78">
        <f t="shared" ca="1" si="51"/>
        <v>0</v>
      </c>
      <c r="G102" s="78">
        <f t="shared" ca="1" si="51"/>
        <v>0</v>
      </c>
      <c r="H102" s="78">
        <f t="shared" ca="1" si="51"/>
        <v>0</v>
      </c>
      <c r="I102" s="78">
        <f t="shared" ca="1" si="51"/>
        <v>0</v>
      </c>
      <c r="J102" s="78">
        <f t="shared" ca="1" si="51"/>
        <v>0</v>
      </c>
      <c r="K102" s="78">
        <f t="shared" ca="1" si="51"/>
        <v>0</v>
      </c>
      <c r="L102" s="78">
        <f t="shared" ca="1" si="51"/>
        <v>7.3986112736187115</v>
      </c>
      <c r="M102" s="78">
        <f t="shared" ca="1" si="51"/>
        <v>7.8614212961868484</v>
      </c>
      <c r="N102" s="78">
        <f t="shared" ca="1" si="51"/>
        <v>8.1923372223087068</v>
      </c>
      <c r="O102" s="78">
        <f t="shared" ca="1" si="51"/>
        <v>8.2044281433059894</v>
      </c>
      <c r="P102" s="78">
        <f t="shared" ca="1" si="51"/>
        <v>8.1703491304378755</v>
      </c>
      <c r="Q102" s="78">
        <f t="shared" ca="1" si="51"/>
        <v>8.1222764029793719</v>
      </c>
      <c r="R102" s="78">
        <f t="shared" ca="1" si="51"/>
        <v>8.0654235102057736</v>
      </c>
      <c r="S102" s="78">
        <f t="shared" ca="1" si="51"/>
        <v>8.0029050142625007</v>
      </c>
      <c r="T102" s="78">
        <f t="shared" ca="1" si="51"/>
        <v>7.936575686191766</v>
      </c>
      <c r="U102" s="78">
        <f t="shared" ca="1" si="51"/>
        <v>7.8675340115510179</v>
      </c>
      <c r="V102" s="78">
        <f t="shared" ca="1" si="51"/>
        <v>7.7964242814266269</v>
      </c>
      <c r="W102" s="78">
        <f t="shared" ca="1" si="51"/>
        <v>7.7236178343142168</v>
      </c>
      <c r="X102" s="78">
        <f t="shared" ca="1" si="51"/>
        <v>7.6493217881371907</v>
      </c>
      <c r="Y102" s="78">
        <f t="shared" ca="1" si="51"/>
        <v>7.57364426595504</v>
      </c>
      <c r="Z102" s="78">
        <f t="shared" ca="1" si="51"/>
        <v>7.4966335174806016</v>
      </c>
      <c r="AA102" s="78">
        <f t="shared" ca="1" si="51"/>
        <v>7.4183013776655304</v>
      </c>
      <c r="AB102" s="78">
        <f t="shared" ca="1" si="51"/>
        <v>7.3386373270971115</v>
      </c>
      <c r="AC102" s="78">
        <f t="shared" ca="1" si="51"/>
        <v>2.4285508116678844</v>
      </c>
    </row>
    <row r="103" spans="1:29" ht="15.75" customHeight="1" x14ac:dyDescent="0.3">
      <c r="A103" s="17" t="s">
        <v>254</v>
      </c>
      <c r="B103" s="17" t="s">
        <v>90</v>
      </c>
      <c r="D103" s="78">
        <f ca="1">IF(D93&gt;0,D93*'Inputs and Summary'!$D$46,0)</f>
        <v>0</v>
      </c>
      <c r="E103" s="78">
        <f ca="1">IF(E93&gt;0,E93*'Inputs and Summary'!$D$46,0)</f>
        <v>0</v>
      </c>
      <c r="F103" s="78">
        <f ca="1">IF(F93&gt;0,F93*'Inputs and Summary'!$D$46,0)</f>
        <v>0</v>
      </c>
      <c r="G103" s="78">
        <f ca="1">IF(G93&gt;0,G93*'Inputs and Summary'!$D$46,0)</f>
        <v>0</v>
      </c>
      <c r="H103" s="78">
        <f ca="1">IF(H93&gt;0,H93*'Inputs and Summary'!$D$46,0)</f>
        <v>0</v>
      </c>
      <c r="I103" s="78">
        <f ca="1">IF(I93&gt;0,I93*'Inputs and Summary'!$D$46,0)</f>
        <v>0</v>
      </c>
      <c r="J103" s="78">
        <f ca="1">IF(J93&gt;0,J93*'Inputs and Summary'!$D$46,0)</f>
        <v>0</v>
      </c>
      <c r="K103" s="78">
        <f ca="1">IF(K93&gt;0,K93*'Inputs and Summary'!$D$46,0)</f>
        <v>0</v>
      </c>
      <c r="L103" s="78">
        <f ca="1">IF(L93&gt;0,L93*'Inputs and Summary'!$D$46,0)</f>
        <v>0</v>
      </c>
      <c r="M103" s="78">
        <f ca="1">IF(M93&gt;0,M93*'Inputs and Summary'!$D$46,0)</f>
        <v>0</v>
      </c>
      <c r="N103" s="78">
        <f ca="1">IF(N93&gt;0,N93*'Inputs and Summary'!$D$46,0)</f>
        <v>0</v>
      </c>
      <c r="O103" s="78">
        <f ca="1">IF(O93&gt;0,O93*'Inputs and Summary'!$D$46,0)</f>
        <v>0</v>
      </c>
      <c r="P103" s="78">
        <f ca="1">IF(P93&gt;0,P93*'Inputs and Summary'!$D$46,0)</f>
        <v>0</v>
      </c>
      <c r="Q103" s="78">
        <f ca="1">IF(Q93&gt;0,Q93*'Inputs and Summary'!$D$46,0)</f>
        <v>0</v>
      </c>
      <c r="R103" s="78">
        <f ca="1">IF(R93&gt;0,R93*'Inputs and Summary'!$D$46,0)</f>
        <v>0</v>
      </c>
      <c r="S103" s="78">
        <f ca="1">IF(S93&gt;0,S93*'Inputs and Summary'!$D$46,0)</f>
        <v>0</v>
      </c>
      <c r="T103" s="78">
        <f ca="1">IF(T93&gt;0,T93*'Inputs and Summary'!$D$46,0)</f>
        <v>0</v>
      </c>
      <c r="U103" s="78">
        <f ca="1">IF(U93&gt;0,U93*'Inputs and Summary'!$D$46,0)</f>
        <v>0</v>
      </c>
      <c r="V103" s="78">
        <f ca="1">IF(V93&gt;0,V93*'Inputs and Summary'!$D$46,0)</f>
        <v>0</v>
      </c>
      <c r="W103" s="78">
        <f ca="1">IF(W93&gt;0,W93*'Inputs and Summary'!$D$46,0)</f>
        <v>0</v>
      </c>
      <c r="X103" s="78">
        <f ca="1">IF(X93&gt;0,X93*'Inputs and Summary'!$D$46,0)</f>
        <v>0</v>
      </c>
      <c r="Y103" s="78">
        <f ca="1">IF(Y93&gt;0,Y93*'Inputs and Summary'!$D$46,0)</f>
        <v>0</v>
      </c>
      <c r="Z103" s="78">
        <f ca="1">IF(Z93&gt;0,Z93*'Inputs and Summary'!$D$46,0)</f>
        <v>0</v>
      </c>
      <c r="AA103" s="78">
        <f ca="1">IF(AA93&gt;0,AA93*'Inputs and Summary'!$D$46,0)</f>
        <v>0</v>
      </c>
      <c r="AB103" s="78">
        <f ca="1">IF(AB93&gt;0,AB93*'Inputs and Summary'!$D$46,0)</f>
        <v>0</v>
      </c>
      <c r="AC103" s="78">
        <f ca="1">IF(AC93&gt;0,AC93*'Inputs and Summary'!$D$46,0)</f>
        <v>0</v>
      </c>
    </row>
    <row r="104" spans="1:29" ht="15.75" customHeight="1" x14ac:dyDescent="0.3">
      <c r="A104" s="17" t="s">
        <v>255</v>
      </c>
      <c r="D104" s="78">
        <f t="shared" ref="D104:E104" ca="1" si="52">IF(D103&gt;D102,D103,D102)</f>
        <v>0</v>
      </c>
      <c r="E104" s="78">
        <f t="shared" ca="1" si="52"/>
        <v>0</v>
      </c>
      <c r="F104" s="78">
        <f t="shared" ref="F104:AC104" ca="1" si="53">IF(F103&gt;F102,F103,0)</f>
        <v>0</v>
      </c>
      <c r="G104" s="78">
        <f t="shared" ca="1" si="53"/>
        <v>0</v>
      </c>
      <c r="H104" s="78">
        <f t="shared" ca="1" si="53"/>
        <v>0</v>
      </c>
      <c r="I104" s="78">
        <f t="shared" ca="1" si="53"/>
        <v>0</v>
      </c>
      <c r="J104" s="78">
        <f t="shared" ca="1" si="53"/>
        <v>0</v>
      </c>
      <c r="K104" s="78">
        <f t="shared" ca="1" si="53"/>
        <v>0</v>
      </c>
      <c r="L104" s="78">
        <f t="shared" ca="1" si="53"/>
        <v>0</v>
      </c>
      <c r="M104" s="78">
        <f t="shared" ca="1" si="53"/>
        <v>0</v>
      </c>
      <c r="N104" s="78">
        <f t="shared" ca="1" si="53"/>
        <v>0</v>
      </c>
      <c r="O104" s="78">
        <f t="shared" ca="1" si="53"/>
        <v>0</v>
      </c>
      <c r="P104" s="78">
        <f t="shared" ca="1" si="53"/>
        <v>0</v>
      </c>
      <c r="Q104" s="78">
        <f t="shared" ca="1" si="53"/>
        <v>0</v>
      </c>
      <c r="R104" s="78">
        <f t="shared" ca="1" si="53"/>
        <v>0</v>
      </c>
      <c r="S104" s="78">
        <f t="shared" ca="1" si="53"/>
        <v>0</v>
      </c>
      <c r="T104" s="78">
        <f t="shared" ca="1" si="53"/>
        <v>0</v>
      </c>
      <c r="U104" s="78">
        <f t="shared" ca="1" si="53"/>
        <v>0</v>
      </c>
      <c r="V104" s="78">
        <f t="shared" ca="1" si="53"/>
        <v>0</v>
      </c>
      <c r="W104" s="78">
        <f t="shared" ca="1" si="53"/>
        <v>0</v>
      </c>
      <c r="X104" s="78">
        <f t="shared" ca="1" si="53"/>
        <v>0</v>
      </c>
      <c r="Y104" s="78">
        <f t="shared" ca="1" si="53"/>
        <v>0</v>
      </c>
      <c r="Z104" s="78">
        <f t="shared" ca="1" si="53"/>
        <v>0</v>
      </c>
      <c r="AA104" s="78">
        <f t="shared" ca="1" si="53"/>
        <v>0</v>
      </c>
      <c r="AB104" s="78">
        <f t="shared" ca="1" si="53"/>
        <v>0</v>
      </c>
      <c r="AC104" s="78">
        <f t="shared" ca="1" si="53"/>
        <v>0</v>
      </c>
    </row>
    <row r="105" spans="1:29" ht="15.75" customHeight="1" x14ac:dyDescent="0.3">
      <c r="A105" s="17" t="s">
        <v>256</v>
      </c>
      <c r="B105" s="17" t="s">
        <v>90</v>
      </c>
      <c r="D105" s="78">
        <f t="shared" ref="D105:AC105" ca="1" si="54">MAX(SUM(C$104:$D104)-C106,0)</f>
        <v>0</v>
      </c>
      <c r="E105" s="78">
        <f t="shared" ca="1" si="54"/>
        <v>0</v>
      </c>
      <c r="F105" s="78">
        <f t="shared" ca="1" si="54"/>
        <v>0</v>
      </c>
      <c r="G105" s="78">
        <f t="shared" ca="1" si="54"/>
        <v>0</v>
      </c>
      <c r="H105" s="78">
        <f t="shared" ca="1" si="54"/>
        <v>0</v>
      </c>
      <c r="I105" s="78">
        <f t="shared" ca="1" si="54"/>
        <v>0</v>
      </c>
      <c r="J105" s="78">
        <f t="shared" ca="1" si="54"/>
        <v>0</v>
      </c>
      <c r="K105" s="78">
        <f t="shared" ca="1" si="54"/>
        <v>0</v>
      </c>
      <c r="L105" s="78">
        <f t="shared" ca="1" si="54"/>
        <v>0</v>
      </c>
      <c r="M105" s="78">
        <f t="shared" ca="1" si="54"/>
        <v>0</v>
      </c>
      <c r="N105" s="78">
        <f t="shared" ca="1" si="54"/>
        <v>0</v>
      </c>
      <c r="O105" s="78">
        <f t="shared" ca="1" si="54"/>
        <v>0</v>
      </c>
      <c r="P105" s="78">
        <f t="shared" ca="1" si="54"/>
        <v>0</v>
      </c>
      <c r="Q105" s="78">
        <f t="shared" ca="1" si="54"/>
        <v>0</v>
      </c>
      <c r="R105" s="78">
        <f t="shared" ca="1" si="54"/>
        <v>0</v>
      </c>
      <c r="S105" s="78">
        <f t="shared" ca="1" si="54"/>
        <v>0</v>
      </c>
      <c r="T105" s="78">
        <f t="shared" ca="1" si="54"/>
        <v>0</v>
      </c>
      <c r="U105" s="78">
        <f t="shared" ca="1" si="54"/>
        <v>0</v>
      </c>
      <c r="V105" s="78">
        <f t="shared" ca="1" si="54"/>
        <v>0</v>
      </c>
      <c r="W105" s="78">
        <f t="shared" ca="1" si="54"/>
        <v>0</v>
      </c>
      <c r="X105" s="78">
        <f t="shared" ca="1" si="54"/>
        <v>0</v>
      </c>
      <c r="Y105" s="78">
        <f t="shared" ca="1" si="54"/>
        <v>0</v>
      </c>
      <c r="Z105" s="78">
        <f t="shared" ca="1" si="54"/>
        <v>0</v>
      </c>
      <c r="AA105" s="78">
        <f t="shared" ca="1" si="54"/>
        <v>0</v>
      </c>
      <c r="AB105" s="78">
        <f t="shared" ca="1" si="54"/>
        <v>0</v>
      </c>
      <c r="AC105" s="78">
        <f t="shared" ca="1" si="54"/>
        <v>0</v>
      </c>
    </row>
    <row r="106" spans="1:29" ht="15.75" customHeight="1" x14ac:dyDescent="0.3">
      <c r="A106" s="17" t="s">
        <v>257</v>
      </c>
      <c r="D106" s="78"/>
      <c r="E106" s="78">
        <f t="shared" ref="E106:AC106" ca="1" si="55">MAX(MIN(E102-E103,E105,(SUM($D$104:E104)-SUM($D$106:D106))),0)</f>
        <v>0</v>
      </c>
      <c r="F106" s="78">
        <f t="shared" ca="1" si="55"/>
        <v>0</v>
      </c>
      <c r="G106" s="78">
        <f t="shared" ca="1" si="55"/>
        <v>0</v>
      </c>
      <c r="H106" s="78">
        <f t="shared" ca="1" si="55"/>
        <v>0</v>
      </c>
      <c r="I106" s="78">
        <f t="shared" ca="1" si="55"/>
        <v>0</v>
      </c>
      <c r="J106" s="78">
        <f t="shared" ca="1" si="55"/>
        <v>0</v>
      </c>
      <c r="K106" s="78">
        <f t="shared" ca="1" si="55"/>
        <v>0</v>
      </c>
      <c r="L106" s="78">
        <f t="shared" ca="1" si="55"/>
        <v>0</v>
      </c>
      <c r="M106" s="78">
        <f t="shared" ca="1" si="55"/>
        <v>0</v>
      </c>
      <c r="N106" s="78">
        <f t="shared" ca="1" si="55"/>
        <v>0</v>
      </c>
      <c r="O106" s="78">
        <f t="shared" ca="1" si="55"/>
        <v>0</v>
      </c>
      <c r="P106" s="78">
        <f t="shared" ca="1" si="55"/>
        <v>0</v>
      </c>
      <c r="Q106" s="78">
        <f t="shared" ca="1" si="55"/>
        <v>0</v>
      </c>
      <c r="R106" s="78">
        <f t="shared" ca="1" si="55"/>
        <v>0</v>
      </c>
      <c r="S106" s="78">
        <f t="shared" ca="1" si="55"/>
        <v>0</v>
      </c>
      <c r="T106" s="78">
        <f t="shared" ca="1" si="55"/>
        <v>0</v>
      </c>
      <c r="U106" s="78">
        <f t="shared" ca="1" si="55"/>
        <v>0</v>
      </c>
      <c r="V106" s="78">
        <f t="shared" ca="1" si="55"/>
        <v>0</v>
      </c>
      <c r="W106" s="78">
        <f t="shared" ca="1" si="55"/>
        <v>0</v>
      </c>
      <c r="X106" s="78">
        <f t="shared" ca="1" si="55"/>
        <v>0</v>
      </c>
      <c r="Y106" s="78">
        <f t="shared" ca="1" si="55"/>
        <v>0</v>
      </c>
      <c r="Z106" s="78">
        <f t="shared" ca="1" si="55"/>
        <v>0</v>
      </c>
      <c r="AA106" s="78">
        <f t="shared" ca="1" si="55"/>
        <v>0</v>
      </c>
      <c r="AB106" s="78">
        <f t="shared" ca="1" si="55"/>
        <v>0</v>
      </c>
      <c r="AC106" s="78">
        <f t="shared" ca="1" si="55"/>
        <v>0</v>
      </c>
    </row>
    <row r="107" spans="1:29" ht="15.75" customHeight="1" x14ac:dyDescent="0.3">
      <c r="A107" s="184" t="s">
        <v>258</v>
      </c>
      <c r="B107" s="184" t="s">
        <v>90</v>
      </c>
      <c r="C107" s="186"/>
      <c r="D107" s="194">
        <f t="shared" ref="D107:AC107" ca="1" si="56">IF(D104&gt;0,D104,D102-D106)</f>
        <v>0</v>
      </c>
      <c r="E107" s="194">
        <f t="shared" ca="1" si="56"/>
        <v>0</v>
      </c>
      <c r="F107" s="194">
        <f t="shared" ca="1" si="56"/>
        <v>0</v>
      </c>
      <c r="G107" s="194">
        <f t="shared" ca="1" si="56"/>
        <v>0</v>
      </c>
      <c r="H107" s="194">
        <f t="shared" ca="1" si="56"/>
        <v>0</v>
      </c>
      <c r="I107" s="194">
        <f t="shared" ca="1" si="56"/>
        <v>0</v>
      </c>
      <c r="J107" s="194">
        <f t="shared" ca="1" si="56"/>
        <v>0</v>
      </c>
      <c r="K107" s="194">
        <f t="shared" ca="1" si="56"/>
        <v>0</v>
      </c>
      <c r="L107" s="194">
        <f t="shared" ca="1" si="56"/>
        <v>7.3986112736187115</v>
      </c>
      <c r="M107" s="194">
        <f t="shared" ca="1" si="56"/>
        <v>7.8614212961868484</v>
      </c>
      <c r="N107" s="194">
        <f t="shared" ca="1" si="56"/>
        <v>8.1923372223087068</v>
      </c>
      <c r="O107" s="194">
        <f t="shared" ca="1" si="56"/>
        <v>8.2044281433059894</v>
      </c>
      <c r="P107" s="194">
        <f t="shared" ca="1" si="56"/>
        <v>8.1703491304378755</v>
      </c>
      <c r="Q107" s="194">
        <f t="shared" ca="1" si="56"/>
        <v>8.1222764029793719</v>
      </c>
      <c r="R107" s="194">
        <f t="shared" ca="1" si="56"/>
        <v>8.0654235102057736</v>
      </c>
      <c r="S107" s="194">
        <f t="shared" ca="1" si="56"/>
        <v>8.0029050142625007</v>
      </c>
      <c r="T107" s="194">
        <f t="shared" ca="1" si="56"/>
        <v>7.936575686191766</v>
      </c>
      <c r="U107" s="194">
        <f t="shared" ca="1" si="56"/>
        <v>7.8675340115510179</v>
      </c>
      <c r="V107" s="194">
        <f t="shared" ca="1" si="56"/>
        <v>7.7964242814266269</v>
      </c>
      <c r="W107" s="194">
        <f t="shared" ca="1" si="56"/>
        <v>7.7236178343142168</v>
      </c>
      <c r="X107" s="194">
        <f t="shared" ca="1" si="56"/>
        <v>7.6493217881371907</v>
      </c>
      <c r="Y107" s="194">
        <f t="shared" ca="1" si="56"/>
        <v>7.57364426595504</v>
      </c>
      <c r="Z107" s="194">
        <f t="shared" ca="1" si="56"/>
        <v>7.4966335174806016</v>
      </c>
      <c r="AA107" s="194">
        <f t="shared" ca="1" si="56"/>
        <v>7.4183013776655304</v>
      </c>
      <c r="AB107" s="194">
        <f t="shared" ca="1" si="56"/>
        <v>7.3386373270971115</v>
      </c>
      <c r="AC107" s="194">
        <f t="shared" ca="1" si="56"/>
        <v>2.4285508116678844</v>
      </c>
    </row>
    <row r="108" spans="1:29" ht="15.75" customHeight="1" x14ac:dyDescent="0.3">
      <c r="A108" s="2"/>
      <c r="B108" s="2"/>
      <c r="E108" s="190"/>
      <c r="F108" s="190"/>
      <c r="G108" s="190"/>
      <c r="H108" s="190"/>
      <c r="I108" s="190"/>
      <c r="J108" s="190"/>
      <c r="K108" s="190"/>
      <c r="L108" s="190"/>
      <c r="M108" s="190"/>
      <c r="N108" s="190"/>
      <c r="O108" s="190"/>
      <c r="P108" s="190"/>
      <c r="Q108" s="190"/>
      <c r="R108" s="190"/>
      <c r="S108" s="190"/>
      <c r="T108" s="190"/>
      <c r="U108" s="190"/>
      <c r="V108" s="190"/>
      <c r="W108" s="190"/>
      <c r="X108" s="190"/>
      <c r="Y108" s="190"/>
      <c r="Z108" s="190"/>
      <c r="AA108" s="190"/>
      <c r="AB108" s="190"/>
      <c r="AC108" s="190"/>
    </row>
    <row r="109" spans="1:29" ht="15.75" customHeight="1" x14ac:dyDescent="0.3">
      <c r="A109" s="184" t="s">
        <v>259</v>
      </c>
      <c r="B109" s="186"/>
      <c r="C109" s="186"/>
      <c r="D109" s="186"/>
      <c r="E109" s="186"/>
      <c r="F109" s="186"/>
      <c r="G109" s="186"/>
      <c r="H109" s="186"/>
      <c r="I109" s="186"/>
      <c r="J109" s="186"/>
      <c r="K109" s="186"/>
      <c r="L109" s="186"/>
      <c r="M109" s="186"/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  <c r="X109" s="186"/>
      <c r="Y109" s="186"/>
      <c r="Z109" s="186"/>
      <c r="AA109" s="186"/>
      <c r="AB109" s="186"/>
      <c r="AC109" s="186"/>
    </row>
    <row r="110" spans="1:29" ht="15.75" customHeight="1" x14ac:dyDescent="0.3">
      <c r="A110" s="2" t="s">
        <v>260</v>
      </c>
    </row>
    <row r="111" spans="1:29" ht="15.75" customHeight="1" x14ac:dyDescent="0.3">
      <c r="A111" s="177" t="s">
        <v>261</v>
      </c>
      <c r="B111" s="177" t="s">
        <v>90</v>
      </c>
      <c r="C111" s="177"/>
      <c r="D111" s="175">
        <f t="shared" ref="D111:AC111" ca="1" si="57">SUMIF($D$230:$KR$230,D$5,$D232:$KR232)</f>
        <v>-104.18471933289308</v>
      </c>
      <c r="E111" s="177">
        <f t="shared" si="57"/>
        <v>0</v>
      </c>
      <c r="F111" s="175">
        <f t="shared" si="57"/>
        <v>0</v>
      </c>
      <c r="G111" s="175">
        <f t="shared" si="57"/>
        <v>0</v>
      </c>
      <c r="H111" s="175">
        <f t="shared" si="57"/>
        <v>0</v>
      </c>
      <c r="I111" s="175">
        <f t="shared" si="57"/>
        <v>0</v>
      </c>
      <c r="J111" s="175">
        <f t="shared" si="57"/>
        <v>0</v>
      </c>
      <c r="K111" s="175">
        <f t="shared" si="57"/>
        <v>0</v>
      </c>
      <c r="L111" s="78">
        <f t="shared" si="57"/>
        <v>0</v>
      </c>
      <c r="M111" s="78">
        <f t="shared" si="57"/>
        <v>0</v>
      </c>
      <c r="N111" s="78">
        <f t="shared" si="57"/>
        <v>0</v>
      </c>
      <c r="O111" s="78">
        <f t="shared" si="57"/>
        <v>0</v>
      </c>
      <c r="P111" s="78">
        <f t="shared" si="57"/>
        <v>0</v>
      </c>
      <c r="Q111" s="78">
        <f t="shared" si="57"/>
        <v>0</v>
      </c>
      <c r="R111" s="78">
        <f t="shared" si="57"/>
        <v>0</v>
      </c>
      <c r="S111" s="78">
        <f t="shared" si="57"/>
        <v>0</v>
      </c>
      <c r="T111" s="78">
        <f t="shared" si="57"/>
        <v>0</v>
      </c>
      <c r="U111" s="78">
        <f t="shared" si="57"/>
        <v>0</v>
      </c>
      <c r="V111" s="78">
        <f t="shared" si="57"/>
        <v>0</v>
      </c>
      <c r="W111" s="78">
        <f t="shared" si="57"/>
        <v>0</v>
      </c>
      <c r="X111" s="78">
        <f t="shared" si="57"/>
        <v>0</v>
      </c>
      <c r="Y111" s="78">
        <f t="shared" si="57"/>
        <v>0</v>
      </c>
      <c r="Z111" s="78">
        <f t="shared" si="57"/>
        <v>0</v>
      </c>
      <c r="AA111" s="78">
        <f t="shared" si="57"/>
        <v>0</v>
      </c>
      <c r="AB111" s="78">
        <f t="shared" si="57"/>
        <v>0</v>
      </c>
      <c r="AC111" s="78">
        <f t="shared" si="57"/>
        <v>0</v>
      </c>
    </row>
    <row r="112" spans="1:29" ht="15.75" customHeight="1" x14ac:dyDescent="0.3">
      <c r="A112" s="177" t="s">
        <v>218</v>
      </c>
      <c r="B112" s="177" t="s">
        <v>90</v>
      </c>
      <c r="C112" s="177"/>
      <c r="D112" s="175">
        <f t="shared" ref="D112:AC112" ca="1" si="58">D38</f>
        <v>8.5318524356128922</v>
      </c>
      <c r="E112" s="175">
        <f t="shared" ca="1" si="58"/>
        <v>19.477061355288981</v>
      </c>
      <c r="F112" s="175">
        <f t="shared" ca="1" si="58"/>
        <v>21.856963840551163</v>
      </c>
      <c r="G112" s="175">
        <f t="shared" ca="1" si="58"/>
        <v>23.693937099179497</v>
      </c>
      <c r="H112" s="175">
        <f t="shared" ca="1" si="58"/>
        <v>25.527216026686698</v>
      </c>
      <c r="I112" s="175">
        <f t="shared" ca="1" si="58"/>
        <v>27.356658527746891</v>
      </c>
      <c r="J112" s="175">
        <f t="shared" ca="1" si="58"/>
        <v>29.182118369236061</v>
      </c>
      <c r="K112" s="175">
        <f t="shared" ca="1" si="58"/>
        <v>31.003445055597762</v>
      </c>
      <c r="L112" s="78">
        <f t="shared" ca="1" si="58"/>
        <v>25.421872426853255</v>
      </c>
      <c r="M112" s="78">
        <f t="shared" ca="1" si="58"/>
        <v>26.771653598287699</v>
      </c>
      <c r="N112" s="78">
        <f t="shared" ca="1" si="58"/>
        <v>27.838490014330645</v>
      </c>
      <c r="O112" s="78">
        <f t="shared" ca="1" si="58"/>
        <v>27.578461718470052</v>
      </c>
      <c r="P112" s="78">
        <f t="shared" ca="1" si="58"/>
        <v>27.222906712792657</v>
      </c>
      <c r="Q112" s="78">
        <f t="shared" ca="1" si="58"/>
        <v>26.876212317366075</v>
      </c>
      <c r="R112" s="78">
        <f t="shared" ca="1" si="58"/>
        <v>26.532980832105025</v>
      </c>
      <c r="S112" s="78">
        <f t="shared" ca="1" si="58"/>
        <v>26.189908140160419</v>
      </c>
      <c r="T112" s="78">
        <f t="shared" ca="1" si="58"/>
        <v>25.844944349293463</v>
      </c>
      <c r="U112" s="78">
        <f t="shared" ca="1" si="58"/>
        <v>25.496790118781927</v>
      </c>
      <c r="V112" s="78">
        <f t="shared" ca="1" si="58"/>
        <v>25.144594395908523</v>
      </c>
      <c r="W112" s="78">
        <f t="shared" ca="1" si="58"/>
        <v>24.787772996410048</v>
      </c>
      <c r="X112" s="78">
        <f t="shared" ca="1" si="58"/>
        <v>24.425899689459822</v>
      </c>
      <c r="Y112" s="78">
        <f t="shared" ca="1" si="58"/>
        <v>24.058640783472296</v>
      </c>
      <c r="Z112" s="78">
        <f t="shared" ca="1" si="58"/>
        <v>23.685715810446162</v>
      </c>
      <c r="AA112" s="78">
        <f t="shared" ca="1" si="58"/>
        <v>23.306873867416783</v>
      </c>
      <c r="AB112" s="78">
        <f t="shared" ca="1" si="58"/>
        <v>22.921879350100351</v>
      </c>
      <c r="AC112" s="78">
        <f t="shared" ca="1" si="58"/>
        <v>-0.78184142606482609</v>
      </c>
    </row>
    <row r="113" spans="1:29" ht="15.75" customHeight="1" x14ac:dyDescent="0.3">
      <c r="A113" s="177" t="s">
        <v>262</v>
      </c>
      <c r="B113" s="177" t="s">
        <v>90</v>
      </c>
      <c r="C113" s="177"/>
      <c r="D113" s="175">
        <f t="shared" ref="D113:AC113" ca="1" si="59">D32</f>
        <v>9.3538467831112779</v>
      </c>
      <c r="E113" s="175">
        <f t="shared" ca="1" si="59"/>
        <v>12.506058885844748</v>
      </c>
      <c r="F113" s="175">
        <f t="shared" ca="1" si="59"/>
        <v>12.506058885844748</v>
      </c>
      <c r="G113" s="175">
        <f t="shared" ca="1" si="59"/>
        <v>12.506058885844748</v>
      </c>
      <c r="H113" s="175">
        <f t="shared" ca="1" si="59"/>
        <v>12.506058885844748</v>
      </c>
      <c r="I113" s="175">
        <f t="shared" ca="1" si="59"/>
        <v>12.506058885844748</v>
      </c>
      <c r="J113" s="175">
        <f t="shared" ca="1" si="59"/>
        <v>12.506058885844748</v>
      </c>
      <c r="K113" s="175">
        <f t="shared" ca="1" si="59"/>
        <v>12.506058885844748</v>
      </c>
      <c r="L113" s="78">
        <f t="shared" ca="1" si="59"/>
        <v>12.506058885844748</v>
      </c>
      <c r="M113" s="78">
        <f t="shared" ca="1" si="59"/>
        <v>12.506058885844748</v>
      </c>
      <c r="N113" s="78">
        <f t="shared" ca="1" si="59"/>
        <v>12.506058885844748</v>
      </c>
      <c r="O113" s="78">
        <f t="shared" ca="1" si="59"/>
        <v>12.506058885844748</v>
      </c>
      <c r="P113" s="78">
        <f t="shared" ca="1" si="59"/>
        <v>12.506058885844748</v>
      </c>
      <c r="Q113" s="78">
        <f t="shared" ca="1" si="59"/>
        <v>12.506058885844748</v>
      </c>
      <c r="R113" s="78">
        <f t="shared" ca="1" si="59"/>
        <v>12.506058885844748</v>
      </c>
      <c r="S113" s="78">
        <f t="shared" ca="1" si="59"/>
        <v>12.506058885844748</v>
      </c>
      <c r="T113" s="78">
        <f t="shared" ca="1" si="59"/>
        <v>12.506058885844748</v>
      </c>
      <c r="U113" s="78">
        <f t="shared" ca="1" si="59"/>
        <v>12.506058885844748</v>
      </c>
      <c r="V113" s="78">
        <f t="shared" ca="1" si="59"/>
        <v>12.506058885844748</v>
      </c>
      <c r="W113" s="78">
        <f t="shared" ca="1" si="59"/>
        <v>12.506058885844748</v>
      </c>
      <c r="X113" s="78">
        <f t="shared" ca="1" si="59"/>
        <v>12.506058885844748</v>
      </c>
      <c r="Y113" s="78">
        <f t="shared" ca="1" si="59"/>
        <v>12.506058885844748</v>
      </c>
      <c r="Z113" s="78">
        <f t="shared" ca="1" si="59"/>
        <v>12.506058885844748</v>
      </c>
      <c r="AA113" s="78">
        <f t="shared" ca="1" si="59"/>
        <v>12.506058885844748</v>
      </c>
      <c r="AB113" s="78">
        <f t="shared" ca="1" si="59"/>
        <v>12.506058885844748</v>
      </c>
      <c r="AC113" s="78">
        <f t="shared" ca="1" si="59"/>
        <v>12.506058885844748</v>
      </c>
    </row>
    <row r="114" spans="1:29" ht="15.75" customHeight="1" x14ac:dyDescent="0.3">
      <c r="A114" s="177" t="s">
        <v>263</v>
      </c>
      <c r="B114" s="177" t="s">
        <v>90</v>
      </c>
      <c r="C114" s="177"/>
      <c r="D114" s="175">
        <f t="shared" ref="D114:AC114" si="60">SUMIF($D$230:$KR$230,D$5,$D236:$KR236)</f>
        <v>0</v>
      </c>
      <c r="E114" s="175">
        <f t="shared" si="60"/>
        <v>0</v>
      </c>
      <c r="F114" s="175">
        <f t="shared" si="60"/>
        <v>0</v>
      </c>
      <c r="G114" s="175">
        <f t="shared" si="60"/>
        <v>0</v>
      </c>
      <c r="H114" s="175">
        <f t="shared" si="60"/>
        <v>0</v>
      </c>
      <c r="I114" s="175">
        <f t="shared" si="60"/>
        <v>0</v>
      </c>
      <c r="J114" s="175">
        <f t="shared" si="60"/>
        <v>0</v>
      </c>
      <c r="K114" s="175">
        <f t="shared" si="60"/>
        <v>0</v>
      </c>
      <c r="L114" s="78">
        <f t="shared" si="60"/>
        <v>0</v>
      </c>
      <c r="M114" s="78">
        <f t="shared" si="60"/>
        <v>0</v>
      </c>
      <c r="N114" s="78">
        <f t="shared" si="60"/>
        <v>0</v>
      </c>
      <c r="O114" s="78">
        <f t="shared" si="60"/>
        <v>0</v>
      </c>
      <c r="P114" s="78">
        <f t="shared" si="60"/>
        <v>0</v>
      </c>
      <c r="Q114" s="78">
        <f t="shared" si="60"/>
        <v>0</v>
      </c>
      <c r="R114" s="78">
        <f t="shared" si="60"/>
        <v>0</v>
      </c>
      <c r="S114" s="78">
        <f t="shared" si="60"/>
        <v>0</v>
      </c>
      <c r="T114" s="78">
        <f t="shared" si="60"/>
        <v>0</v>
      </c>
      <c r="U114" s="78">
        <f t="shared" si="60"/>
        <v>0</v>
      </c>
      <c r="V114" s="78">
        <f t="shared" si="60"/>
        <v>0</v>
      </c>
      <c r="W114" s="78">
        <f t="shared" si="60"/>
        <v>0</v>
      </c>
      <c r="X114" s="78">
        <f t="shared" si="60"/>
        <v>0</v>
      </c>
      <c r="Y114" s="78">
        <f t="shared" si="60"/>
        <v>0</v>
      </c>
      <c r="Z114" s="78">
        <f t="shared" si="60"/>
        <v>0</v>
      </c>
      <c r="AA114" s="78">
        <f t="shared" si="60"/>
        <v>0</v>
      </c>
      <c r="AB114" s="78">
        <f t="shared" si="60"/>
        <v>0</v>
      </c>
      <c r="AC114" s="78">
        <f t="shared" si="60"/>
        <v>0</v>
      </c>
    </row>
    <row r="115" spans="1:29" ht="15.75" customHeight="1" x14ac:dyDescent="0.3">
      <c r="A115" s="177" t="s">
        <v>264</v>
      </c>
      <c r="B115" s="177" t="s">
        <v>90</v>
      </c>
      <c r="C115" s="177"/>
      <c r="D115" s="175">
        <f t="shared" ref="D115:AC115" ca="1" si="61">SUMIF($D$230:$KR$230,D$5,$D237:$KR237)</f>
        <v>-18.232325883256287</v>
      </c>
      <c r="E115" s="175">
        <f t="shared" ca="1" si="61"/>
        <v>-24.309767844341717</v>
      </c>
      <c r="F115" s="175">
        <f t="shared" ca="1" si="61"/>
        <v>-24.309767844341717</v>
      </c>
      <c r="G115" s="175">
        <f t="shared" ca="1" si="61"/>
        <v>-24.309767844341717</v>
      </c>
      <c r="H115" s="175">
        <f t="shared" ca="1" si="61"/>
        <v>-24.309767844341717</v>
      </c>
      <c r="I115" s="175">
        <f t="shared" ca="1" si="61"/>
        <v>-24.309767844341717</v>
      </c>
      <c r="J115" s="175">
        <f t="shared" ca="1" si="61"/>
        <v>-24.309767844341717</v>
      </c>
      <c r="K115" s="175">
        <f t="shared" ca="1" si="61"/>
        <v>-24.309767844341717</v>
      </c>
      <c r="L115" s="78">
        <f t="shared" ca="1" si="61"/>
        <v>-24.309767844341717</v>
      </c>
      <c r="M115" s="78">
        <f t="shared" ca="1" si="61"/>
        <v>-24.309767844341717</v>
      </c>
      <c r="N115" s="78">
        <f t="shared" ca="1" si="61"/>
        <v>-6.0774419610852393</v>
      </c>
      <c r="O115" s="78">
        <f t="shared" ca="1" si="61"/>
        <v>0</v>
      </c>
      <c r="P115" s="78">
        <f t="shared" ca="1" si="61"/>
        <v>0</v>
      </c>
      <c r="Q115" s="78">
        <f t="shared" ca="1" si="61"/>
        <v>0</v>
      </c>
      <c r="R115" s="78">
        <f t="shared" ca="1" si="61"/>
        <v>0</v>
      </c>
      <c r="S115" s="78">
        <f t="shared" ca="1" si="61"/>
        <v>0</v>
      </c>
      <c r="T115" s="78">
        <f t="shared" ca="1" si="61"/>
        <v>0</v>
      </c>
      <c r="U115" s="78">
        <f t="shared" ca="1" si="61"/>
        <v>0</v>
      </c>
      <c r="V115" s="78">
        <f t="shared" ca="1" si="61"/>
        <v>0</v>
      </c>
      <c r="W115" s="78">
        <f t="shared" ca="1" si="61"/>
        <v>0</v>
      </c>
      <c r="X115" s="78">
        <f t="shared" ca="1" si="61"/>
        <v>0</v>
      </c>
      <c r="Y115" s="78">
        <f t="shared" ca="1" si="61"/>
        <v>0</v>
      </c>
      <c r="Z115" s="78">
        <f t="shared" ca="1" si="61"/>
        <v>0</v>
      </c>
      <c r="AA115" s="78">
        <f t="shared" ca="1" si="61"/>
        <v>0</v>
      </c>
      <c r="AB115" s="78">
        <f t="shared" ca="1" si="61"/>
        <v>0</v>
      </c>
      <c r="AC115" s="78">
        <f t="shared" ca="1" si="61"/>
        <v>0</v>
      </c>
    </row>
    <row r="116" spans="1:29" ht="15.75" customHeight="1" x14ac:dyDescent="0.3">
      <c r="A116" s="177" t="s">
        <v>265</v>
      </c>
      <c r="B116" s="177" t="s">
        <v>90</v>
      </c>
      <c r="C116" s="177"/>
      <c r="D116" s="195">
        <f t="shared" ref="D116:AC116" si="62">SUMIF($D$230:$KR$230,D$5,$D239:$KR239)</f>
        <v>0</v>
      </c>
      <c r="E116" s="175">
        <f t="shared" si="62"/>
        <v>0</v>
      </c>
      <c r="F116" s="175">
        <f t="shared" si="62"/>
        <v>0</v>
      </c>
      <c r="G116" s="175">
        <f t="shared" si="62"/>
        <v>0</v>
      </c>
      <c r="H116" s="175">
        <f t="shared" si="62"/>
        <v>0</v>
      </c>
      <c r="I116" s="175">
        <f t="shared" si="62"/>
        <v>0</v>
      </c>
      <c r="J116" s="175">
        <f t="shared" si="62"/>
        <v>0</v>
      </c>
      <c r="K116" s="175">
        <f t="shared" si="62"/>
        <v>0</v>
      </c>
      <c r="L116" s="78">
        <f t="shared" si="62"/>
        <v>0</v>
      </c>
      <c r="M116" s="78">
        <f t="shared" si="62"/>
        <v>0</v>
      </c>
      <c r="N116" s="78">
        <f t="shared" si="62"/>
        <v>0</v>
      </c>
      <c r="O116" s="78">
        <f t="shared" si="62"/>
        <v>0</v>
      </c>
      <c r="P116" s="78">
        <f t="shared" si="62"/>
        <v>0</v>
      </c>
      <c r="Q116" s="78">
        <f t="shared" si="62"/>
        <v>0</v>
      </c>
      <c r="R116" s="78">
        <f t="shared" si="62"/>
        <v>0</v>
      </c>
      <c r="S116" s="78">
        <f t="shared" si="62"/>
        <v>0</v>
      </c>
      <c r="T116" s="78">
        <f t="shared" si="62"/>
        <v>0</v>
      </c>
      <c r="U116" s="78">
        <f t="shared" si="62"/>
        <v>0</v>
      </c>
      <c r="V116" s="78">
        <f t="shared" si="62"/>
        <v>0</v>
      </c>
      <c r="W116" s="78">
        <f t="shared" si="62"/>
        <v>0</v>
      </c>
      <c r="X116" s="78">
        <f t="shared" si="62"/>
        <v>0</v>
      </c>
      <c r="Y116" s="78">
        <f t="shared" si="62"/>
        <v>0</v>
      </c>
      <c r="Z116" s="78">
        <f t="shared" si="62"/>
        <v>0</v>
      </c>
      <c r="AA116" s="78">
        <f t="shared" si="62"/>
        <v>0</v>
      </c>
      <c r="AB116" s="78">
        <f t="shared" si="62"/>
        <v>0</v>
      </c>
      <c r="AC116" s="78">
        <f t="shared" ca="1" si="62"/>
        <v>0</v>
      </c>
    </row>
    <row r="117" spans="1:29" ht="15.75" customHeight="1" x14ac:dyDescent="0.3">
      <c r="A117" s="196" t="s">
        <v>266</v>
      </c>
      <c r="B117" s="196" t="s">
        <v>90</v>
      </c>
      <c r="C117" s="177"/>
      <c r="D117" s="197">
        <f ca="1">SUM(D111:D116)</f>
        <v>-104.53134599742521</v>
      </c>
      <c r="E117" s="197">
        <f t="shared" ref="E117:AC117" ca="1" si="63">SUM(E111:E116)*E7</f>
        <v>7.6733523967920121</v>
      </c>
      <c r="F117" s="197">
        <f t="shared" ca="1" si="63"/>
        <v>10.053254882054194</v>
      </c>
      <c r="G117" s="197">
        <f t="shared" ca="1" si="63"/>
        <v>11.890228140682527</v>
      </c>
      <c r="H117" s="197">
        <f t="shared" ca="1" si="63"/>
        <v>13.723507068189729</v>
      </c>
      <c r="I117" s="197">
        <f t="shared" ca="1" si="63"/>
        <v>15.552949569249922</v>
      </c>
      <c r="J117" s="197">
        <f t="shared" ca="1" si="63"/>
        <v>17.378409410739092</v>
      </c>
      <c r="K117" s="197">
        <f t="shared" ca="1" si="63"/>
        <v>19.199736097100793</v>
      </c>
      <c r="L117" s="197">
        <f t="shared" ca="1" si="63"/>
        <v>13.61816346835629</v>
      </c>
      <c r="M117" s="197">
        <f t="shared" ca="1" si="63"/>
        <v>14.967944639790733</v>
      </c>
      <c r="N117" s="197">
        <f t="shared" ca="1" si="63"/>
        <v>34.267106939090155</v>
      </c>
      <c r="O117" s="197">
        <f t="shared" ca="1" si="63"/>
        <v>40.084520604314804</v>
      </c>
      <c r="P117" s="197">
        <f t="shared" ca="1" si="63"/>
        <v>39.728965598637402</v>
      </c>
      <c r="Q117" s="197">
        <f t="shared" ca="1" si="63"/>
        <v>39.38227120321082</v>
      </c>
      <c r="R117" s="197">
        <f t="shared" ca="1" si="63"/>
        <v>39.039039717949777</v>
      </c>
      <c r="S117" s="197">
        <f t="shared" ca="1" si="63"/>
        <v>38.695967026005164</v>
      </c>
      <c r="T117" s="197">
        <f t="shared" ca="1" si="63"/>
        <v>38.351003235138208</v>
      </c>
      <c r="U117" s="197">
        <f t="shared" ca="1" si="63"/>
        <v>38.002849004626675</v>
      </c>
      <c r="V117" s="197">
        <f t="shared" ca="1" si="63"/>
        <v>37.650653281753272</v>
      </c>
      <c r="W117" s="197">
        <f t="shared" ca="1" si="63"/>
        <v>37.293831882254793</v>
      </c>
      <c r="X117" s="197">
        <f t="shared" ca="1" si="63"/>
        <v>36.93195857530457</v>
      </c>
      <c r="Y117" s="197">
        <f t="shared" ca="1" si="63"/>
        <v>36.564699669317044</v>
      </c>
      <c r="Z117" s="197">
        <f t="shared" ca="1" si="63"/>
        <v>36.191774696290906</v>
      </c>
      <c r="AA117" s="197">
        <f t="shared" ca="1" si="63"/>
        <v>35.812932753261535</v>
      </c>
      <c r="AB117" s="197">
        <f t="shared" ca="1" si="63"/>
        <v>35.427938235945099</v>
      </c>
      <c r="AC117" s="197">
        <f t="shared" ca="1" si="63"/>
        <v>11.724217459779922</v>
      </c>
    </row>
    <row r="118" spans="1:29" ht="15.75" customHeight="1" x14ac:dyDescent="0.3">
      <c r="A118" s="196"/>
      <c r="B118" s="198"/>
      <c r="C118" s="177"/>
      <c r="D118" s="198"/>
      <c r="E118" s="177"/>
      <c r="F118" s="177"/>
      <c r="G118" s="177"/>
      <c r="H118" s="177"/>
      <c r="I118" s="177"/>
      <c r="J118" s="177"/>
      <c r="K118" s="177"/>
    </row>
    <row r="119" spans="1:29" ht="15.75" customHeight="1" x14ac:dyDescent="0.3">
      <c r="A119" s="196" t="s">
        <v>267</v>
      </c>
      <c r="B119" s="196"/>
      <c r="C119" s="177"/>
      <c r="D119" s="197">
        <f ca="1">D117</f>
        <v>-104.53134599742521</v>
      </c>
      <c r="E119" s="197">
        <f t="shared" ref="E119:AC119" ca="1" si="64">D119+E117</f>
        <v>-96.857993600633193</v>
      </c>
      <c r="F119" s="197">
        <f t="shared" ca="1" si="64"/>
        <v>-86.804738718579003</v>
      </c>
      <c r="G119" s="197">
        <f t="shared" ca="1" si="64"/>
        <v>-74.914510577896479</v>
      </c>
      <c r="H119" s="197">
        <f t="shared" ca="1" si="64"/>
        <v>-61.191003509706746</v>
      </c>
      <c r="I119" s="197">
        <f t="shared" ca="1" si="64"/>
        <v>-45.638053940456828</v>
      </c>
      <c r="J119" s="197">
        <f t="shared" ca="1" si="64"/>
        <v>-28.259644529717736</v>
      </c>
      <c r="K119" s="197">
        <f t="shared" ca="1" si="64"/>
        <v>-9.0599084326169432</v>
      </c>
      <c r="L119" s="190">
        <f t="shared" ca="1" si="64"/>
        <v>4.5582550357393465</v>
      </c>
      <c r="M119" s="190">
        <f t="shared" ca="1" si="64"/>
        <v>19.52619967553008</v>
      </c>
      <c r="N119" s="190">
        <f t="shared" ca="1" si="64"/>
        <v>53.793306614620235</v>
      </c>
      <c r="O119" s="190">
        <f t="shared" ca="1" si="64"/>
        <v>93.877827218935039</v>
      </c>
      <c r="P119" s="190">
        <f t="shared" ca="1" si="64"/>
        <v>133.60679281757245</v>
      </c>
      <c r="Q119" s="190">
        <f t="shared" ca="1" si="64"/>
        <v>172.98906402078327</v>
      </c>
      <c r="R119" s="190">
        <f t="shared" ca="1" si="64"/>
        <v>212.02810373873305</v>
      </c>
      <c r="S119" s="190">
        <f t="shared" ca="1" si="64"/>
        <v>250.7240707647382</v>
      </c>
      <c r="T119" s="190">
        <f t="shared" ca="1" si="64"/>
        <v>289.07507399987639</v>
      </c>
      <c r="U119" s="190">
        <f t="shared" ca="1" si="64"/>
        <v>327.07792300450308</v>
      </c>
      <c r="V119" s="190">
        <f t="shared" ca="1" si="64"/>
        <v>364.72857628625633</v>
      </c>
      <c r="W119" s="190">
        <f t="shared" ca="1" si="64"/>
        <v>402.02240816851111</v>
      </c>
      <c r="X119" s="190">
        <f t="shared" ca="1" si="64"/>
        <v>438.95436674381568</v>
      </c>
      <c r="Y119" s="190">
        <f t="shared" ca="1" si="64"/>
        <v>475.51906641313275</v>
      </c>
      <c r="Z119" s="190">
        <f t="shared" ca="1" si="64"/>
        <v>511.71084110942365</v>
      </c>
      <c r="AA119" s="190">
        <f t="shared" ca="1" si="64"/>
        <v>547.52377386268518</v>
      </c>
      <c r="AB119" s="190">
        <f t="shared" ca="1" si="64"/>
        <v>582.95171209863031</v>
      </c>
      <c r="AC119" s="190">
        <f t="shared" ca="1" si="64"/>
        <v>594.67592955841019</v>
      </c>
    </row>
    <row r="120" spans="1:29" ht="15.75" customHeight="1" x14ac:dyDescent="0.3">
      <c r="A120" s="196" t="s">
        <v>268</v>
      </c>
      <c r="B120" s="196"/>
      <c r="C120" s="177"/>
      <c r="D120" s="197" t="str">
        <f t="shared" ref="D120:AC120" ca="1" si="65">IF(D119&gt;=0,"Yes","No")</f>
        <v>No</v>
      </c>
      <c r="E120" s="197" t="str">
        <f t="shared" ca="1" si="65"/>
        <v>No</v>
      </c>
      <c r="F120" s="197" t="str">
        <f t="shared" ca="1" si="65"/>
        <v>No</v>
      </c>
      <c r="G120" s="197" t="str">
        <f t="shared" ca="1" si="65"/>
        <v>No</v>
      </c>
      <c r="H120" s="197" t="str">
        <f t="shared" ca="1" si="65"/>
        <v>No</v>
      </c>
      <c r="I120" s="197" t="str">
        <f t="shared" ca="1" si="65"/>
        <v>No</v>
      </c>
      <c r="J120" s="197" t="str">
        <f t="shared" ca="1" si="65"/>
        <v>No</v>
      </c>
      <c r="K120" s="197" t="str">
        <f t="shared" ca="1" si="65"/>
        <v>No</v>
      </c>
      <c r="L120" s="190" t="str">
        <f t="shared" ca="1" si="65"/>
        <v>Yes</v>
      </c>
      <c r="M120" s="190" t="str">
        <f t="shared" ca="1" si="65"/>
        <v>Yes</v>
      </c>
      <c r="N120" s="190" t="str">
        <f t="shared" ca="1" si="65"/>
        <v>Yes</v>
      </c>
      <c r="O120" s="190" t="str">
        <f t="shared" ca="1" si="65"/>
        <v>Yes</v>
      </c>
      <c r="P120" s="190" t="str">
        <f t="shared" ca="1" si="65"/>
        <v>Yes</v>
      </c>
      <c r="Q120" s="190" t="str">
        <f t="shared" ca="1" si="65"/>
        <v>Yes</v>
      </c>
      <c r="R120" s="190" t="str">
        <f t="shared" ca="1" si="65"/>
        <v>Yes</v>
      </c>
      <c r="S120" s="190" t="str">
        <f t="shared" ca="1" si="65"/>
        <v>Yes</v>
      </c>
      <c r="T120" s="190" t="str">
        <f t="shared" ca="1" si="65"/>
        <v>Yes</v>
      </c>
      <c r="U120" s="190" t="str">
        <f t="shared" ca="1" si="65"/>
        <v>Yes</v>
      </c>
      <c r="V120" s="190" t="str">
        <f t="shared" ca="1" si="65"/>
        <v>Yes</v>
      </c>
      <c r="W120" s="190" t="str">
        <f t="shared" ca="1" si="65"/>
        <v>Yes</v>
      </c>
      <c r="X120" s="190" t="str">
        <f t="shared" ca="1" si="65"/>
        <v>Yes</v>
      </c>
      <c r="Y120" s="190" t="str">
        <f t="shared" ca="1" si="65"/>
        <v>Yes</v>
      </c>
      <c r="Z120" s="190" t="str">
        <f t="shared" ca="1" si="65"/>
        <v>Yes</v>
      </c>
      <c r="AA120" s="190" t="str">
        <f t="shared" ca="1" si="65"/>
        <v>Yes</v>
      </c>
      <c r="AB120" s="190" t="str">
        <f t="shared" ca="1" si="65"/>
        <v>Yes</v>
      </c>
      <c r="AC120" s="190" t="str">
        <f t="shared" ca="1" si="65"/>
        <v>Yes</v>
      </c>
    </row>
    <row r="121" spans="1:29" ht="15.75" customHeight="1" x14ac:dyDescent="0.3">
      <c r="A121" s="196"/>
      <c r="B121" s="196"/>
      <c r="C121" s="177"/>
      <c r="D121" s="199"/>
      <c r="E121" s="177"/>
      <c r="F121" s="197"/>
      <c r="G121" s="197"/>
      <c r="H121" s="197"/>
      <c r="I121" s="197"/>
      <c r="J121" s="197"/>
      <c r="K121" s="197"/>
      <c r="L121" s="190"/>
      <c r="M121" s="190"/>
      <c r="N121" s="190"/>
      <c r="O121" s="190"/>
      <c r="P121" s="190"/>
      <c r="Q121" s="190"/>
      <c r="R121" s="190"/>
      <c r="S121" s="190"/>
      <c r="T121" s="190"/>
      <c r="U121" s="190"/>
      <c r="V121" s="190"/>
      <c r="W121" s="190"/>
      <c r="X121" s="190"/>
      <c r="Y121" s="190"/>
      <c r="Z121" s="190"/>
      <c r="AA121" s="190"/>
      <c r="AB121" s="190"/>
      <c r="AC121" s="190"/>
    </row>
    <row r="122" spans="1:29" ht="15.75" customHeight="1" x14ac:dyDescent="0.3"/>
    <row r="123" spans="1:29" ht="15.75" customHeight="1" x14ac:dyDescent="0.3">
      <c r="A123" s="2" t="s">
        <v>269</v>
      </c>
    </row>
    <row r="124" spans="1:29" ht="15.75" customHeight="1" x14ac:dyDescent="0.3">
      <c r="A124" s="17" t="s">
        <v>270</v>
      </c>
      <c r="B124" s="17" t="s">
        <v>90</v>
      </c>
      <c r="D124" s="78">
        <f t="shared" ref="D124:AC124" ca="1" si="66">D117</f>
        <v>-104.53134599742521</v>
      </c>
      <c r="E124" s="78">
        <f t="shared" ca="1" si="66"/>
        <v>7.6733523967920121</v>
      </c>
      <c r="F124" s="78">
        <f t="shared" ca="1" si="66"/>
        <v>10.053254882054194</v>
      </c>
      <c r="G124" s="78">
        <f t="shared" ca="1" si="66"/>
        <v>11.890228140682527</v>
      </c>
      <c r="H124" s="78">
        <f t="shared" ca="1" si="66"/>
        <v>13.723507068189729</v>
      </c>
      <c r="I124" s="78">
        <f t="shared" ca="1" si="66"/>
        <v>15.552949569249922</v>
      </c>
      <c r="J124" s="78">
        <f t="shared" ca="1" si="66"/>
        <v>17.378409410739092</v>
      </c>
      <c r="K124" s="78">
        <f t="shared" ca="1" si="66"/>
        <v>19.199736097100793</v>
      </c>
      <c r="L124" s="78">
        <f t="shared" ca="1" si="66"/>
        <v>13.61816346835629</v>
      </c>
      <c r="M124" s="78">
        <f t="shared" ca="1" si="66"/>
        <v>14.967944639790733</v>
      </c>
      <c r="N124" s="78">
        <f t="shared" ca="1" si="66"/>
        <v>34.267106939090155</v>
      </c>
      <c r="O124" s="78">
        <f t="shared" ca="1" si="66"/>
        <v>40.084520604314804</v>
      </c>
      <c r="P124" s="78">
        <f t="shared" ca="1" si="66"/>
        <v>39.728965598637402</v>
      </c>
      <c r="Q124" s="78">
        <f t="shared" ca="1" si="66"/>
        <v>39.38227120321082</v>
      </c>
      <c r="R124" s="78">
        <f t="shared" ca="1" si="66"/>
        <v>39.039039717949777</v>
      </c>
      <c r="S124" s="78">
        <f t="shared" ca="1" si="66"/>
        <v>38.695967026005164</v>
      </c>
      <c r="T124" s="78">
        <f t="shared" ca="1" si="66"/>
        <v>38.351003235138208</v>
      </c>
      <c r="U124" s="78">
        <f t="shared" ca="1" si="66"/>
        <v>38.002849004626675</v>
      </c>
      <c r="V124" s="78">
        <f t="shared" ca="1" si="66"/>
        <v>37.650653281753272</v>
      </c>
      <c r="W124" s="78">
        <f t="shared" ca="1" si="66"/>
        <v>37.293831882254793</v>
      </c>
      <c r="X124" s="78">
        <f t="shared" ca="1" si="66"/>
        <v>36.93195857530457</v>
      </c>
      <c r="Y124" s="78">
        <f t="shared" ca="1" si="66"/>
        <v>36.564699669317044</v>
      </c>
      <c r="Z124" s="78">
        <f t="shared" ca="1" si="66"/>
        <v>36.191774696290906</v>
      </c>
      <c r="AA124" s="78">
        <f t="shared" ca="1" si="66"/>
        <v>35.812932753261535</v>
      </c>
      <c r="AB124" s="78">
        <f t="shared" ca="1" si="66"/>
        <v>35.427938235945099</v>
      </c>
      <c r="AC124" s="78">
        <f t="shared" ca="1" si="66"/>
        <v>11.724217459779922</v>
      </c>
    </row>
    <row r="125" spans="1:29" ht="15.75" customHeight="1" x14ac:dyDescent="0.3">
      <c r="A125" s="17" t="s">
        <v>271</v>
      </c>
      <c r="B125" s="17" t="s">
        <v>90</v>
      </c>
      <c r="D125" s="78">
        <f t="shared" ref="D125:AC125" ca="1" si="67">D107</f>
        <v>0</v>
      </c>
      <c r="E125" s="78">
        <f t="shared" ca="1" si="67"/>
        <v>0</v>
      </c>
      <c r="F125" s="78">
        <f t="shared" ca="1" si="67"/>
        <v>0</v>
      </c>
      <c r="G125" s="78">
        <f t="shared" ca="1" si="67"/>
        <v>0</v>
      </c>
      <c r="H125" s="78">
        <f t="shared" ca="1" si="67"/>
        <v>0</v>
      </c>
      <c r="I125" s="78">
        <f t="shared" ca="1" si="67"/>
        <v>0</v>
      </c>
      <c r="J125" s="78">
        <f t="shared" ca="1" si="67"/>
        <v>0</v>
      </c>
      <c r="K125" s="78">
        <f t="shared" ca="1" si="67"/>
        <v>0</v>
      </c>
      <c r="L125" s="78">
        <f t="shared" ca="1" si="67"/>
        <v>7.3986112736187115</v>
      </c>
      <c r="M125" s="78">
        <f t="shared" ca="1" si="67"/>
        <v>7.8614212961868484</v>
      </c>
      <c r="N125" s="78">
        <f t="shared" ca="1" si="67"/>
        <v>8.1923372223087068</v>
      </c>
      <c r="O125" s="78">
        <f t="shared" ca="1" si="67"/>
        <v>8.2044281433059894</v>
      </c>
      <c r="P125" s="78">
        <f t="shared" ca="1" si="67"/>
        <v>8.1703491304378755</v>
      </c>
      <c r="Q125" s="78">
        <f t="shared" ca="1" si="67"/>
        <v>8.1222764029793719</v>
      </c>
      <c r="R125" s="78">
        <f t="shared" ca="1" si="67"/>
        <v>8.0654235102057736</v>
      </c>
      <c r="S125" s="78">
        <f t="shared" ca="1" si="67"/>
        <v>8.0029050142625007</v>
      </c>
      <c r="T125" s="78">
        <f t="shared" ca="1" si="67"/>
        <v>7.936575686191766</v>
      </c>
      <c r="U125" s="78">
        <f t="shared" ca="1" si="67"/>
        <v>7.8675340115510179</v>
      </c>
      <c r="V125" s="78">
        <f t="shared" ca="1" si="67"/>
        <v>7.7964242814266269</v>
      </c>
      <c r="W125" s="78">
        <f t="shared" ca="1" si="67"/>
        <v>7.7236178343142168</v>
      </c>
      <c r="X125" s="78">
        <f t="shared" ca="1" si="67"/>
        <v>7.6493217881371907</v>
      </c>
      <c r="Y125" s="78">
        <f t="shared" ca="1" si="67"/>
        <v>7.57364426595504</v>
      </c>
      <c r="Z125" s="78">
        <f t="shared" ca="1" si="67"/>
        <v>7.4966335174806016</v>
      </c>
      <c r="AA125" s="78">
        <f t="shared" ca="1" si="67"/>
        <v>7.4183013776655304</v>
      </c>
      <c r="AB125" s="78">
        <f t="shared" ca="1" si="67"/>
        <v>7.3386373270971115</v>
      </c>
      <c r="AC125" s="78">
        <f t="shared" ca="1" si="67"/>
        <v>2.4285508116678844</v>
      </c>
    </row>
    <row r="126" spans="1:29" ht="15.75" customHeight="1" x14ac:dyDescent="0.3">
      <c r="A126" s="184" t="s">
        <v>272</v>
      </c>
      <c r="B126" s="184" t="s">
        <v>90</v>
      </c>
      <c r="C126" s="186"/>
      <c r="D126" s="194">
        <f t="shared" ref="D126:AC126" ca="1" si="68">SUM(D124:D125)</f>
        <v>-104.53134599742521</v>
      </c>
      <c r="E126" s="194">
        <f t="shared" ca="1" si="68"/>
        <v>7.6733523967920121</v>
      </c>
      <c r="F126" s="194">
        <f t="shared" ca="1" si="68"/>
        <v>10.053254882054194</v>
      </c>
      <c r="G126" s="194">
        <f t="shared" ca="1" si="68"/>
        <v>11.890228140682527</v>
      </c>
      <c r="H126" s="194">
        <f t="shared" ca="1" si="68"/>
        <v>13.723507068189729</v>
      </c>
      <c r="I126" s="194">
        <f t="shared" ca="1" si="68"/>
        <v>15.552949569249922</v>
      </c>
      <c r="J126" s="194">
        <f t="shared" ca="1" si="68"/>
        <v>17.378409410739092</v>
      </c>
      <c r="K126" s="194">
        <f t="shared" ca="1" si="68"/>
        <v>19.199736097100793</v>
      </c>
      <c r="L126" s="194">
        <f t="shared" ca="1" si="68"/>
        <v>21.016774741975002</v>
      </c>
      <c r="M126" s="194">
        <f t="shared" ca="1" si="68"/>
        <v>22.829365935977581</v>
      </c>
      <c r="N126" s="194">
        <f t="shared" ca="1" si="68"/>
        <v>42.459444161398864</v>
      </c>
      <c r="O126" s="194">
        <f t="shared" ca="1" si="68"/>
        <v>48.288948747620793</v>
      </c>
      <c r="P126" s="194">
        <f t="shared" ca="1" si="68"/>
        <v>47.899314729075279</v>
      </c>
      <c r="Q126" s="194">
        <f t="shared" ca="1" si="68"/>
        <v>47.504547606190194</v>
      </c>
      <c r="R126" s="194">
        <f t="shared" ca="1" si="68"/>
        <v>47.104463228155552</v>
      </c>
      <c r="S126" s="194">
        <f t="shared" ca="1" si="68"/>
        <v>46.698872040267666</v>
      </c>
      <c r="T126" s="194">
        <f t="shared" ca="1" si="68"/>
        <v>46.287578921329974</v>
      </c>
      <c r="U126" s="194">
        <f t="shared" ca="1" si="68"/>
        <v>45.870383016177691</v>
      </c>
      <c r="V126" s="194">
        <f t="shared" ca="1" si="68"/>
        <v>45.447077563179896</v>
      </c>
      <c r="W126" s="194">
        <f t="shared" ca="1" si="68"/>
        <v>45.017449716569011</v>
      </c>
      <c r="X126" s="194">
        <f t="shared" ca="1" si="68"/>
        <v>44.581280363441763</v>
      </c>
      <c r="Y126" s="194">
        <f t="shared" ca="1" si="68"/>
        <v>44.138343935272083</v>
      </c>
      <c r="Z126" s="194">
        <f t="shared" ca="1" si="68"/>
        <v>43.68840821377151</v>
      </c>
      <c r="AA126" s="194">
        <f t="shared" ca="1" si="68"/>
        <v>43.231234130927064</v>
      </c>
      <c r="AB126" s="194">
        <f t="shared" ca="1" si="68"/>
        <v>42.76657556304221</v>
      </c>
      <c r="AC126" s="194">
        <f t="shared" ca="1" si="68"/>
        <v>14.152768271447806</v>
      </c>
    </row>
    <row r="130" spans="1:29" ht="15.75" customHeight="1" x14ac:dyDescent="0.3">
      <c r="A130" s="2" t="s">
        <v>273</v>
      </c>
    </row>
    <row r="131" spans="1:29" ht="15.75" customHeight="1" x14ac:dyDescent="0.3">
      <c r="A131" s="2" t="s">
        <v>274</v>
      </c>
    </row>
    <row r="132" spans="1:29" ht="15.75" customHeight="1" x14ac:dyDescent="0.3">
      <c r="A132" s="17" t="s">
        <v>275</v>
      </c>
      <c r="B132" s="17" t="s">
        <v>90</v>
      </c>
      <c r="D132" s="78">
        <f t="shared" ref="D132:AC132" ca="1" si="69">SUMIF($D$230:$KR$230,D$5,$D271:$KR271)</f>
        <v>-347.28239777631023</v>
      </c>
      <c r="E132" s="17">
        <f t="shared" si="69"/>
        <v>0</v>
      </c>
      <c r="F132" s="78">
        <f t="shared" si="69"/>
        <v>0</v>
      </c>
      <c r="G132" s="78">
        <f t="shared" si="69"/>
        <v>0</v>
      </c>
      <c r="H132" s="78">
        <f t="shared" si="69"/>
        <v>0</v>
      </c>
      <c r="I132" s="78">
        <f t="shared" si="69"/>
        <v>0</v>
      </c>
      <c r="J132" s="78">
        <f t="shared" si="69"/>
        <v>0</v>
      </c>
      <c r="K132" s="78">
        <f t="shared" si="69"/>
        <v>0</v>
      </c>
      <c r="L132" s="78">
        <f t="shared" si="69"/>
        <v>0</v>
      </c>
      <c r="M132" s="78">
        <f t="shared" si="69"/>
        <v>0</v>
      </c>
      <c r="N132" s="78">
        <f t="shared" si="69"/>
        <v>0</v>
      </c>
      <c r="O132" s="78">
        <f t="shared" si="69"/>
        <v>0</v>
      </c>
      <c r="P132" s="78">
        <f t="shared" si="69"/>
        <v>0</v>
      </c>
      <c r="Q132" s="78">
        <f t="shared" si="69"/>
        <v>0</v>
      </c>
      <c r="R132" s="78">
        <f t="shared" si="69"/>
        <v>0</v>
      </c>
      <c r="S132" s="78">
        <f t="shared" si="69"/>
        <v>0</v>
      </c>
      <c r="T132" s="78">
        <f t="shared" si="69"/>
        <v>0</v>
      </c>
      <c r="U132" s="78">
        <f t="shared" si="69"/>
        <v>0</v>
      </c>
      <c r="V132" s="78">
        <f t="shared" si="69"/>
        <v>0</v>
      </c>
      <c r="W132" s="78">
        <f t="shared" si="69"/>
        <v>0</v>
      </c>
      <c r="X132" s="78">
        <f t="shared" si="69"/>
        <v>0</v>
      </c>
      <c r="Y132" s="78">
        <f t="shared" si="69"/>
        <v>0</v>
      </c>
      <c r="Z132" s="78">
        <f t="shared" si="69"/>
        <v>0</v>
      </c>
      <c r="AA132" s="78">
        <f t="shared" si="69"/>
        <v>0</v>
      </c>
      <c r="AB132" s="78">
        <f t="shared" si="69"/>
        <v>0</v>
      </c>
      <c r="AC132" s="78">
        <f t="shared" si="69"/>
        <v>0</v>
      </c>
    </row>
    <row r="133" spans="1:29" ht="15.75" customHeight="1" x14ac:dyDescent="0.3">
      <c r="A133" s="17" t="s">
        <v>218</v>
      </c>
      <c r="B133" s="17" t="s">
        <v>90</v>
      </c>
      <c r="D133" s="78">
        <f t="shared" ref="D133:AC133" ca="1" si="70">D112</f>
        <v>8.5318524356128922</v>
      </c>
      <c r="E133" s="78">
        <f t="shared" ca="1" si="70"/>
        <v>19.477061355288981</v>
      </c>
      <c r="F133" s="78">
        <f t="shared" ca="1" si="70"/>
        <v>21.856963840551163</v>
      </c>
      <c r="G133" s="78">
        <f t="shared" ca="1" si="70"/>
        <v>23.693937099179497</v>
      </c>
      <c r="H133" s="78">
        <f t="shared" ca="1" si="70"/>
        <v>25.527216026686698</v>
      </c>
      <c r="I133" s="78">
        <f t="shared" ca="1" si="70"/>
        <v>27.356658527746891</v>
      </c>
      <c r="J133" s="78">
        <f t="shared" ca="1" si="70"/>
        <v>29.182118369236061</v>
      </c>
      <c r="K133" s="78">
        <f t="shared" ca="1" si="70"/>
        <v>31.003445055597762</v>
      </c>
      <c r="L133" s="78">
        <f t="shared" ca="1" si="70"/>
        <v>25.421872426853255</v>
      </c>
      <c r="M133" s="78">
        <f t="shared" ca="1" si="70"/>
        <v>26.771653598287699</v>
      </c>
      <c r="N133" s="78">
        <f t="shared" ca="1" si="70"/>
        <v>27.838490014330645</v>
      </c>
      <c r="O133" s="78">
        <f t="shared" ca="1" si="70"/>
        <v>27.578461718470052</v>
      </c>
      <c r="P133" s="78">
        <f t="shared" ca="1" si="70"/>
        <v>27.222906712792657</v>
      </c>
      <c r="Q133" s="78">
        <f t="shared" ca="1" si="70"/>
        <v>26.876212317366075</v>
      </c>
      <c r="R133" s="78">
        <f t="shared" ca="1" si="70"/>
        <v>26.532980832105025</v>
      </c>
      <c r="S133" s="78">
        <f t="shared" ca="1" si="70"/>
        <v>26.189908140160419</v>
      </c>
      <c r="T133" s="78">
        <f t="shared" ca="1" si="70"/>
        <v>25.844944349293463</v>
      </c>
      <c r="U133" s="78">
        <f t="shared" ca="1" si="70"/>
        <v>25.496790118781927</v>
      </c>
      <c r="V133" s="78">
        <f t="shared" ca="1" si="70"/>
        <v>25.144594395908523</v>
      </c>
      <c r="W133" s="78">
        <f t="shared" ca="1" si="70"/>
        <v>24.787772996410048</v>
      </c>
      <c r="X133" s="78">
        <f t="shared" ca="1" si="70"/>
        <v>24.425899689459822</v>
      </c>
      <c r="Y133" s="78">
        <f t="shared" ca="1" si="70"/>
        <v>24.058640783472296</v>
      </c>
      <c r="Z133" s="78">
        <f t="shared" ca="1" si="70"/>
        <v>23.685715810446162</v>
      </c>
      <c r="AA133" s="78">
        <f t="shared" ca="1" si="70"/>
        <v>23.306873867416783</v>
      </c>
      <c r="AB133" s="78">
        <f t="shared" ca="1" si="70"/>
        <v>22.921879350100351</v>
      </c>
      <c r="AC133" s="78">
        <f t="shared" ca="1" si="70"/>
        <v>-0.78184142606482609</v>
      </c>
    </row>
    <row r="134" spans="1:29" ht="15.75" customHeight="1" x14ac:dyDescent="0.3">
      <c r="A134" s="17" t="s">
        <v>263</v>
      </c>
      <c r="B134" s="17" t="s">
        <v>90</v>
      </c>
      <c r="D134" s="78">
        <f t="shared" ref="D134:AC134" si="71">SUMIF($D$230:$KR$230,D$5,$D274:$KR274)</f>
        <v>0</v>
      </c>
      <c r="E134" s="78">
        <f t="shared" si="71"/>
        <v>0</v>
      </c>
      <c r="F134" s="78">
        <f t="shared" si="71"/>
        <v>0</v>
      </c>
      <c r="G134" s="78">
        <f t="shared" si="71"/>
        <v>0</v>
      </c>
      <c r="H134" s="78">
        <f t="shared" si="71"/>
        <v>0</v>
      </c>
      <c r="I134" s="78">
        <f t="shared" si="71"/>
        <v>0</v>
      </c>
      <c r="J134" s="78">
        <f t="shared" si="71"/>
        <v>0</v>
      </c>
      <c r="K134" s="78">
        <f t="shared" si="71"/>
        <v>0</v>
      </c>
      <c r="L134" s="78">
        <f t="shared" si="71"/>
        <v>0</v>
      </c>
      <c r="M134" s="78">
        <f t="shared" si="71"/>
        <v>0</v>
      </c>
      <c r="N134" s="78">
        <f t="shared" si="71"/>
        <v>0</v>
      </c>
      <c r="O134" s="78">
        <f t="shared" si="71"/>
        <v>0</v>
      </c>
      <c r="P134" s="78">
        <f t="shared" si="71"/>
        <v>0</v>
      </c>
      <c r="Q134" s="78">
        <f t="shared" si="71"/>
        <v>0</v>
      </c>
      <c r="R134" s="78">
        <f t="shared" si="71"/>
        <v>0</v>
      </c>
      <c r="S134" s="78">
        <f t="shared" si="71"/>
        <v>0</v>
      </c>
      <c r="T134" s="78">
        <f t="shared" si="71"/>
        <v>0</v>
      </c>
      <c r="U134" s="78">
        <f t="shared" si="71"/>
        <v>0</v>
      </c>
      <c r="V134" s="78">
        <f t="shared" si="71"/>
        <v>0</v>
      </c>
      <c r="W134" s="78">
        <f t="shared" si="71"/>
        <v>0</v>
      </c>
      <c r="X134" s="78">
        <f t="shared" si="71"/>
        <v>0</v>
      </c>
      <c r="Y134" s="78">
        <f t="shared" si="71"/>
        <v>0</v>
      </c>
      <c r="Z134" s="78">
        <f t="shared" si="71"/>
        <v>0</v>
      </c>
      <c r="AA134" s="78">
        <f t="shared" si="71"/>
        <v>0</v>
      </c>
      <c r="AB134" s="78">
        <f t="shared" si="71"/>
        <v>0</v>
      </c>
      <c r="AC134" s="78">
        <f t="shared" si="71"/>
        <v>0</v>
      </c>
    </row>
    <row r="135" spans="1:29" ht="15.75" customHeight="1" x14ac:dyDescent="0.3">
      <c r="A135" s="17" t="s">
        <v>262</v>
      </c>
      <c r="B135" s="17" t="s">
        <v>90</v>
      </c>
      <c r="D135" s="78">
        <f t="shared" ref="D135:AC135" ca="1" si="72">D113</f>
        <v>9.3538467831112779</v>
      </c>
      <c r="E135" s="78">
        <f t="shared" ca="1" si="72"/>
        <v>12.506058885844748</v>
      </c>
      <c r="F135" s="78">
        <f t="shared" ca="1" si="72"/>
        <v>12.506058885844748</v>
      </c>
      <c r="G135" s="78">
        <f t="shared" ca="1" si="72"/>
        <v>12.506058885844748</v>
      </c>
      <c r="H135" s="78">
        <f t="shared" ca="1" si="72"/>
        <v>12.506058885844748</v>
      </c>
      <c r="I135" s="78">
        <f t="shared" ca="1" si="72"/>
        <v>12.506058885844748</v>
      </c>
      <c r="J135" s="78">
        <f t="shared" ca="1" si="72"/>
        <v>12.506058885844748</v>
      </c>
      <c r="K135" s="78">
        <f t="shared" ca="1" si="72"/>
        <v>12.506058885844748</v>
      </c>
      <c r="L135" s="78">
        <f t="shared" ca="1" si="72"/>
        <v>12.506058885844748</v>
      </c>
      <c r="M135" s="78">
        <f t="shared" ca="1" si="72"/>
        <v>12.506058885844748</v>
      </c>
      <c r="N135" s="78">
        <f t="shared" ca="1" si="72"/>
        <v>12.506058885844748</v>
      </c>
      <c r="O135" s="78">
        <f t="shared" ca="1" si="72"/>
        <v>12.506058885844748</v>
      </c>
      <c r="P135" s="78">
        <f t="shared" ca="1" si="72"/>
        <v>12.506058885844748</v>
      </c>
      <c r="Q135" s="78">
        <f t="shared" ca="1" si="72"/>
        <v>12.506058885844748</v>
      </c>
      <c r="R135" s="78">
        <f t="shared" ca="1" si="72"/>
        <v>12.506058885844748</v>
      </c>
      <c r="S135" s="78">
        <f t="shared" ca="1" si="72"/>
        <v>12.506058885844748</v>
      </c>
      <c r="T135" s="78">
        <f t="shared" ca="1" si="72"/>
        <v>12.506058885844748</v>
      </c>
      <c r="U135" s="78">
        <f t="shared" ca="1" si="72"/>
        <v>12.506058885844748</v>
      </c>
      <c r="V135" s="78">
        <f t="shared" ca="1" si="72"/>
        <v>12.506058885844748</v>
      </c>
      <c r="W135" s="78">
        <f t="shared" ca="1" si="72"/>
        <v>12.506058885844748</v>
      </c>
      <c r="X135" s="78">
        <f t="shared" ca="1" si="72"/>
        <v>12.506058885844748</v>
      </c>
      <c r="Y135" s="78">
        <f t="shared" ca="1" si="72"/>
        <v>12.506058885844748</v>
      </c>
      <c r="Z135" s="78">
        <f t="shared" ca="1" si="72"/>
        <v>12.506058885844748</v>
      </c>
      <c r="AA135" s="78">
        <f t="shared" ca="1" si="72"/>
        <v>12.506058885844748</v>
      </c>
      <c r="AB135" s="78">
        <f t="shared" ca="1" si="72"/>
        <v>12.506058885844748</v>
      </c>
      <c r="AC135" s="78">
        <f t="shared" ca="1" si="72"/>
        <v>12.506058885844748</v>
      </c>
    </row>
    <row r="136" spans="1:29" ht="15.75" customHeight="1" x14ac:dyDescent="0.3">
      <c r="A136" s="17" t="s">
        <v>276</v>
      </c>
      <c r="B136" s="17" t="s">
        <v>90</v>
      </c>
      <c r="D136" s="78">
        <f t="shared" ref="D136:AC136" ca="1" si="73">D28</f>
        <v>16.443278905961762</v>
      </c>
      <c r="E136" s="78">
        <f t="shared" ca="1" si="73"/>
        <v>19.95680003971427</v>
      </c>
      <c r="F136" s="78">
        <f t="shared" ca="1" si="73"/>
        <v>17.229547959677184</v>
      </c>
      <c r="G136" s="78">
        <f t="shared" ca="1" si="73"/>
        <v>15.041668853686422</v>
      </c>
      <c r="H136" s="78">
        <f t="shared" ca="1" si="73"/>
        <v>12.853789747695663</v>
      </c>
      <c r="I136" s="78">
        <f t="shared" ca="1" si="73"/>
        <v>10.665910641704908</v>
      </c>
      <c r="J136" s="78">
        <f t="shared" ca="1" si="73"/>
        <v>8.4780315357141536</v>
      </c>
      <c r="K136" s="78">
        <f t="shared" ca="1" si="73"/>
        <v>6.2901524297234017</v>
      </c>
      <c r="L136" s="78">
        <f t="shared" ca="1" si="73"/>
        <v>4.1022733237326472</v>
      </c>
      <c r="M136" s="78">
        <f t="shared" ca="1" si="73"/>
        <v>1.9143942177418931</v>
      </c>
      <c r="N136" s="78">
        <f t="shared" ca="1" si="73"/>
        <v>0.13674244412441788</v>
      </c>
      <c r="O136" s="78">
        <f t="shared" ca="1" si="73"/>
        <v>0</v>
      </c>
      <c r="P136" s="78">
        <f t="shared" ca="1" si="73"/>
        <v>0</v>
      </c>
      <c r="Q136" s="78">
        <f t="shared" ca="1" si="73"/>
        <v>0</v>
      </c>
      <c r="R136" s="78">
        <f t="shared" ca="1" si="73"/>
        <v>0</v>
      </c>
      <c r="S136" s="78">
        <f t="shared" ca="1" si="73"/>
        <v>0</v>
      </c>
      <c r="T136" s="78">
        <f t="shared" ca="1" si="73"/>
        <v>0</v>
      </c>
      <c r="U136" s="78">
        <f t="shared" ca="1" si="73"/>
        <v>0</v>
      </c>
      <c r="V136" s="78">
        <f t="shared" ca="1" si="73"/>
        <v>0</v>
      </c>
      <c r="W136" s="78">
        <f t="shared" ca="1" si="73"/>
        <v>0</v>
      </c>
      <c r="X136" s="78">
        <f t="shared" ca="1" si="73"/>
        <v>0</v>
      </c>
      <c r="Y136" s="78">
        <f t="shared" ca="1" si="73"/>
        <v>0</v>
      </c>
      <c r="Z136" s="78">
        <f t="shared" ca="1" si="73"/>
        <v>0</v>
      </c>
      <c r="AA136" s="78">
        <f t="shared" ca="1" si="73"/>
        <v>0</v>
      </c>
      <c r="AB136" s="78">
        <f t="shared" ca="1" si="73"/>
        <v>0</v>
      </c>
      <c r="AC136" s="78">
        <f t="shared" ca="1" si="73"/>
        <v>0</v>
      </c>
    </row>
    <row r="137" spans="1:29" ht="15.75" customHeight="1" x14ac:dyDescent="0.3">
      <c r="A137" s="17" t="s">
        <v>277</v>
      </c>
      <c r="B137" s="17" t="s">
        <v>90</v>
      </c>
      <c r="D137" s="78">
        <f t="shared" ref="D137:AC137" ca="1" si="74">SUMIF($D$230:$KR$230,D$5,$D277:$KR277)</f>
        <v>0</v>
      </c>
      <c r="E137" s="78">
        <f t="shared" ca="1" si="74"/>
        <v>0</v>
      </c>
      <c r="F137" s="78">
        <f t="shared" ca="1" si="74"/>
        <v>0</v>
      </c>
      <c r="G137" s="78">
        <f t="shared" ca="1" si="74"/>
        <v>0</v>
      </c>
      <c r="H137" s="78">
        <f t="shared" ca="1" si="74"/>
        <v>0</v>
      </c>
      <c r="I137" s="78">
        <f t="shared" ca="1" si="74"/>
        <v>0</v>
      </c>
      <c r="J137" s="78">
        <f t="shared" ca="1" si="74"/>
        <v>0</v>
      </c>
      <c r="K137" s="78">
        <f t="shared" ca="1" si="74"/>
        <v>0</v>
      </c>
      <c r="L137" s="78">
        <f t="shared" ca="1" si="74"/>
        <v>-0.69941232520862429</v>
      </c>
      <c r="M137" s="78">
        <f t="shared" ca="1" si="74"/>
        <v>-0.20763773629856008</v>
      </c>
      <c r="N137" s="78">
        <f t="shared" ca="1" si="74"/>
        <v>2.5731908654037298E-2</v>
      </c>
      <c r="O137" s="78">
        <f t="shared" ca="1" si="74"/>
        <v>0</v>
      </c>
      <c r="P137" s="78">
        <f t="shared" ca="1" si="74"/>
        <v>0</v>
      </c>
      <c r="Q137" s="78">
        <f t="shared" ca="1" si="74"/>
        <v>0</v>
      </c>
      <c r="R137" s="78">
        <f t="shared" ca="1" si="74"/>
        <v>0</v>
      </c>
      <c r="S137" s="78">
        <f t="shared" ca="1" si="74"/>
        <v>0</v>
      </c>
      <c r="T137" s="78">
        <f t="shared" ca="1" si="74"/>
        <v>0</v>
      </c>
      <c r="U137" s="78">
        <f t="shared" ca="1" si="74"/>
        <v>0</v>
      </c>
      <c r="V137" s="78">
        <f t="shared" ca="1" si="74"/>
        <v>0</v>
      </c>
      <c r="W137" s="78">
        <f t="shared" ca="1" si="74"/>
        <v>0</v>
      </c>
      <c r="X137" s="78">
        <f t="shared" ca="1" si="74"/>
        <v>0</v>
      </c>
      <c r="Y137" s="78">
        <f t="shared" ca="1" si="74"/>
        <v>0</v>
      </c>
      <c r="Z137" s="78">
        <f t="shared" ca="1" si="74"/>
        <v>0</v>
      </c>
      <c r="AA137" s="78">
        <f t="shared" ca="1" si="74"/>
        <v>0</v>
      </c>
      <c r="AB137" s="78">
        <f t="shared" ca="1" si="74"/>
        <v>0</v>
      </c>
      <c r="AC137" s="78">
        <f t="shared" ca="1" si="74"/>
        <v>0</v>
      </c>
    </row>
    <row r="138" spans="1:29" ht="15.75" customHeight="1" x14ac:dyDescent="0.3">
      <c r="A138" s="17" t="s">
        <v>265</v>
      </c>
      <c r="B138" s="17" t="s">
        <v>90</v>
      </c>
      <c r="D138" s="78">
        <f t="shared" ref="D138:AC138" si="75">SUMIF($D$230:$KR$230,D$5,$D279:$KR279)</f>
        <v>0</v>
      </c>
      <c r="E138" s="78">
        <f t="shared" si="75"/>
        <v>0</v>
      </c>
      <c r="F138" s="78">
        <f t="shared" si="75"/>
        <v>0</v>
      </c>
      <c r="G138" s="78">
        <f t="shared" si="75"/>
        <v>0</v>
      </c>
      <c r="H138" s="78">
        <f t="shared" si="75"/>
        <v>0</v>
      </c>
      <c r="I138" s="78">
        <f t="shared" si="75"/>
        <v>0</v>
      </c>
      <c r="J138" s="78">
        <f t="shared" si="75"/>
        <v>0</v>
      </c>
      <c r="K138" s="78">
        <f t="shared" si="75"/>
        <v>0</v>
      </c>
      <c r="L138" s="78">
        <f t="shared" si="75"/>
        <v>0</v>
      </c>
      <c r="M138" s="78">
        <f t="shared" si="75"/>
        <v>0</v>
      </c>
      <c r="N138" s="78">
        <f t="shared" si="75"/>
        <v>0</v>
      </c>
      <c r="O138" s="78">
        <f t="shared" si="75"/>
        <v>0</v>
      </c>
      <c r="P138" s="78">
        <f t="shared" si="75"/>
        <v>0</v>
      </c>
      <c r="Q138" s="78">
        <f t="shared" si="75"/>
        <v>0</v>
      </c>
      <c r="R138" s="78">
        <f t="shared" si="75"/>
        <v>0</v>
      </c>
      <c r="S138" s="78">
        <f t="shared" si="75"/>
        <v>0</v>
      </c>
      <c r="T138" s="78">
        <f t="shared" si="75"/>
        <v>0</v>
      </c>
      <c r="U138" s="78">
        <f t="shared" si="75"/>
        <v>0</v>
      </c>
      <c r="V138" s="78">
        <f t="shared" si="75"/>
        <v>0</v>
      </c>
      <c r="W138" s="78">
        <f t="shared" si="75"/>
        <v>0</v>
      </c>
      <c r="X138" s="78">
        <f t="shared" si="75"/>
        <v>0</v>
      </c>
      <c r="Y138" s="78">
        <f t="shared" si="75"/>
        <v>0</v>
      </c>
      <c r="Z138" s="78">
        <f t="shared" si="75"/>
        <v>0</v>
      </c>
      <c r="AA138" s="78">
        <f t="shared" si="75"/>
        <v>0</v>
      </c>
      <c r="AB138" s="78">
        <f t="shared" si="75"/>
        <v>0</v>
      </c>
      <c r="AC138" s="78">
        <f t="shared" ca="1" si="75"/>
        <v>0</v>
      </c>
    </row>
    <row r="139" spans="1:29" ht="15.75" customHeight="1" x14ac:dyDescent="0.3">
      <c r="A139" s="184" t="s">
        <v>266</v>
      </c>
      <c r="B139" s="184" t="s">
        <v>90</v>
      </c>
      <c r="C139" s="186"/>
      <c r="D139" s="194">
        <f t="shared" ref="D139:AC139" ca="1" si="76">SUM(D132:D138)</f>
        <v>-312.95341965162424</v>
      </c>
      <c r="E139" s="194">
        <f t="shared" ca="1" si="76"/>
        <v>51.939920280848</v>
      </c>
      <c r="F139" s="194">
        <f t="shared" ca="1" si="76"/>
        <v>51.592570686073095</v>
      </c>
      <c r="G139" s="194">
        <f t="shared" ca="1" si="76"/>
        <v>51.241664838710669</v>
      </c>
      <c r="H139" s="194">
        <f t="shared" ca="1" si="76"/>
        <v>50.887064660227111</v>
      </c>
      <c r="I139" s="194">
        <f t="shared" ca="1" si="76"/>
        <v>50.528628055296551</v>
      </c>
      <c r="J139" s="194">
        <f t="shared" ca="1" si="76"/>
        <v>50.166208790794961</v>
      </c>
      <c r="K139" s="194">
        <f t="shared" ca="1" si="76"/>
        <v>49.799656371165909</v>
      </c>
      <c r="L139" s="194">
        <f t="shared" ca="1" si="76"/>
        <v>41.330792311222027</v>
      </c>
      <c r="M139" s="194">
        <f t="shared" ca="1" si="76"/>
        <v>40.984468965575786</v>
      </c>
      <c r="N139" s="194">
        <f t="shared" ca="1" si="76"/>
        <v>40.50702325295385</v>
      </c>
      <c r="O139" s="194">
        <f t="shared" ca="1" si="76"/>
        <v>40.084520604314804</v>
      </c>
      <c r="P139" s="194">
        <f t="shared" ca="1" si="76"/>
        <v>39.728965598637402</v>
      </c>
      <c r="Q139" s="194">
        <f t="shared" ca="1" si="76"/>
        <v>39.38227120321082</v>
      </c>
      <c r="R139" s="194">
        <f t="shared" ca="1" si="76"/>
        <v>39.039039717949777</v>
      </c>
      <c r="S139" s="194">
        <f t="shared" ca="1" si="76"/>
        <v>38.695967026005164</v>
      </c>
      <c r="T139" s="194">
        <f t="shared" ca="1" si="76"/>
        <v>38.351003235138208</v>
      </c>
      <c r="U139" s="194">
        <f t="shared" ca="1" si="76"/>
        <v>38.002849004626675</v>
      </c>
      <c r="V139" s="194">
        <f t="shared" ca="1" si="76"/>
        <v>37.650653281753272</v>
      </c>
      <c r="W139" s="194">
        <f t="shared" ca="1" si="76"/>
        <v>37.293831882254793</v>
      </c>
      <c r="X139" s="194">
        <f t="shared" ca="1" si="76"/>
        <v>36.93195857530457</v>
      </c>
      <c r="Y139" s="194">
        <f t="shared" ca="1" si="76"/>
        <v>36.564699669317044</v>
      </c>
      <c r="Z139" s="194">
        <f t="shared" ca="1" si="76"/>
        <v>36.191774696290906</v>
      </c>
      <c r="AA139" s="194">
        <f t="shared" ca="1" si="76"/>
        <v>35.812932753261535</v>
      </c>
      <c r="AB139" s="194">
        <f t="shared" ca="1" si="76"/>
        <v>35.427938235945099</v>
      </c>
      <c r="AC139" s="194">
        <f t="shared" ca="1" si="76"/>
        <v>11.724217459779922</v>
      </c>
    </row>
    <row r="140" spans="1:29" ht="15.75" customHeight="1" x14ac:dyDescent="0.3">
      <c r="A140" s="2"/>
      <c r="B140" s="2"/>
      <c r="D140" s="200">
        <f ca="1">IRR(D139:AC139)</f>
        <v>0.14385175037826881</v>
      </c>
    </row>
    <row r="141" spans="1:29" ht="15.75" customHeight="1" x14ac:dyDescent="0.3"/>
    <row r="142" spans="1:29" ht="15.75" customHeight="1" x14ac:dyDescent="0.3">
      <c r="A142" s="2" t="s">
        <v>278</v>
      </c>
    </row>
    <row r="143" spans="1:29" ht="15.75" customHeight="1" x14ac:dyDescent="0.3">
      <c r="A143" s="17" t="s">
        <v>270</v>
      </c>
      <c r="B143" s="17" t="s">
        <v>90</v>
      </c>
      <c r="D143" s="78">
        <f t="shared" ref="D143:AC143" ca="1" si="77">D139</f>
        <v>-312.95341965162424</v>
      </c>
      <c r="E143" s="78">
        <f t="shared" ca="1" si="77"/>
        <v>51.939920280848</v>
      </c>
      <c r="F143" s="78">
        <f t="shared" ca="1" si="77"/>
        <v>51.592570686073095</v>
      </c>
      <c r="G143" s="78">
        <f t="shared" ca="1" si="77"/>
        <v>51.241664838710669</v>
      </c>
      <c r="H143" s="78">
        <f t="shared" ca="1" si="77"/>
        <v>50.887064660227111</v>
      </c>
      <c r="I143" s="78">
        <f t="shared" ca="1" si="77"/>
        <v>50.528628055296551</v>
      </c>
      <c r="J143" s="78">
        <f t="shared" ca="1" si="77"/>
        <v>50.166208790794961</v>
      </c>
      <c r="K143" s="78">
        <f t="shared" ca="1" si="77"/>
        <v>49.799656371165909</v>
      </c>
      <c r="L143" s="78">
        <f t="shared" ca="1" si="77"/>
        <v>41.330792311222027</v>
      </c>
      <c r="M143" s="78">
        <f t="shared" ca="1" si="77"/>
        <v>40.984468965575786</v>
      </c>
      <c r="N143" s="78">
        <f t="shared" ca="1" si="77"/>
        <v>40.50702325295385</v>
      </c>
      <c r="O143" s="78">
        <f t="shared" ca="1" si="77"/>
        <v>40.084520604314804</v>
      </c>
      <c r="P143" s="78">
        <f t="shared" ca="1" si="77"/>
        <v>39.728965598637402</v>
      </c>
      <c r="Q143" s="78">
        <f t="shared" ca="1" si="77"/>
        <v>39.38227120321082</v>
      </c>
      <c r="R143" s="78">
        <f t="shared" ca="1" si="77"/>
        <v>39.039039717949777</v>
      </c>
      <c r="S143" s="78">
        <f t="shared" ca="1" si="77"/>
        <v>38.695967026005164</v>
      </c>
      <c r="T143" s="78">
        <f t="shared" ca="1" si="77"/>
        <v>38.351003235138208</v>
      </c>
      <c r="U143" s="78">
        <f t="shared" ca="1" si="77"/>
        <v>38.002849004626675</v>
      </c>
      <c r="V143" s="78">
        <f t="shared" ca="1" si="77"/>
        <v>37.650653281753272</v>
      </c>
      <c r="W143" s="78">
        <f t="shared" ca="1" si="77"/>
        <v>37.293831882254793</v>
      </c>
      <c r="X143" s="78">
        <f t="shared" ca="1" si="77"/>
        <v>36.93195857530457</v>
      </c>
      <c r="Y143" s="78">
        <f t="shared" ca="1" si="77"/>
        <v>36.564699669317044</v>
      </c>
      <c r="Z143" s="78">
        <f t="shared" ca="1" si="77"/>
        <v>36.191774696290906</v>
      </c>
      <c r="AA143" s="78">
        <f t="shared" ca="1" si="77"/>
        <v>35.812932753261535</v>
      </c>
      <c r="AB143" s="78">
        <f t="shared" ca="1" si="77"/>
        <v>35.427938235945099</v>
      </c>
      <c r="AC143" s="78">
        <f t="shared" ca="1" si="77"/>
        <v>11.724217459779922</v>
      </c>
    </row>
    <row r="144" spans="1:29" ht="15.75" customHeight="1" x14ac:dyDescent="0.3">
      <c r="A144" s="17" t="s">
        <v>271</v>
      </c>
      <c r="B144" s="17" t="s">
        <v>90</v>
      </c>
      <c r="D144" s="78">
        <f t="shared" ref="D144:AC144" ca="1" si="78">D107</f>
        <v>0</v>
      </c>
      <c r="E144" s="78">
        <f t="shared" ca="1" si="78"/>
        <v>0</v>
      </c>
      <c r="F144" s="78">
        <f t="shared" ca="1" si="78"/>
        <v>0</v>
      </c>
      <c r="G144" s="78">
        <f t="shared" ca="1" si="78"/>
        <v>0</v>
      </c>
      <c r="H144" s="78">
        <f t="shared" ca="1" si="78"/>
        <v>0</v>
      </c>
      <c r="I144" s="78">
        <f t="shared" ca="1" si="78"/>
        <v>0</v>
      </c>
      <c r="J144" s="78">
        <f t="shared" ca="1" si="78"/>
        <v>0</v>
      </c>
      <c r="K144" s="78">
        <f t="shared" ca="1" si="78"/>
        <v>0</v>
      </c>
      <c r="L144" s="78">
        <f t="shared" ca="1" si="78"/>
        <v>7.3986112736187115</v>
      </c>
      <c r="M144" s="78">
        <f t="shared" ca="1" si="78"/>
        <v>7.8614212961868484</v>
      </c>
      <c r="N144" s="78">
        <f t="shared" ca="1" si="78"/>
        <v>8.1923372223087068</v>
      </c>
      <c r="O144" s="78">
        <f t="shared" ca="1" si="78"/>
        <v>8.2044281433059894</v>
      </c>
      <c r="P144" s="78">
        <f t="shared" ca="1" si="78"/>
        <v>8.1703491304378755</v>
      </c>
      <c r="Q144" s="78">
        <f t="shared" ca="1" si="78"/>
        <v>8.1222764029793719</v>
      </c>
      <c r="R144" s="78">
        <f t="shared" ca="1" si="78"/>
        <v>8.0654235102057736</v>
      </c>
      <c r="S144" s="78">
        <f t="shared" ca="1" si="78"/>
        <v>8.0029050142625007</v>
      </c>
      <c r="T144" s="78">
        <f t="shared" ca="1" si="78"/>
        <v>7.936575686191766</v>
      </c>
      <c r="U144" s="78">
        <f t="shared" ca="1" si="78"/>
        <v>7.8675340115510179</v>
      </c>
      <c r="V144" s="78">
        <f t="shared" ca="1" si="78"/>
        <v>7.7964242814266269</v>
      </c>
      <c r="W144" s="78">
        <f t="shared" ca="1" si="78"/>
        <v>7.7236178343142168</v>
      </c>
      <c r="X144" s="78">
        <f t="shared" ca="1" si="78"/>
        <v>7.6493217881371907</v>
      </c>
      <c r="Y144" s="78">
        <f t="shared" ca="1" si="78"/>
        <v>7.57364426595504</v>
      </c>
      <c r="Z144" s="78">
        <f t="shared" ca="1" si="78"/>
        <v>7.4966335174806016</v>
      </c>
      <c r="AA144" s="78">
        <f t="shared" ca="1" si="78"/>
        <v>7.4183013776655304</v>
      </c>
      <c r="AB144" s="78">
        <f t="shared" ca="1" si="78"/>
        <v>7.3386373270971115</v>
      </c>
      <c r="AC144" s="78">
        <f t="shared" ca="1" si="78"/>
        <v>2.4285508116678844</v>
      </c>
    </row>
    <row r="145" spans="1:29" ht="15.75" customHeight="1" x14ac:dyDescent="0.3">
      <c r="A145" s="184" t="s">
        <v>272</v>
      </c>
      <c r="B145" s="184" t="s">
        <v>90</v>
      </c>
      <c r="C145" s="186"/>
      <c r="D145" s="194">
        <f t="shared" ref="D145:AC145" ca="1" si="79">SUM(D143:D144)</f>
        <v>-312.95341965162424</v>
      </c>
      <c r="E145" s="194">
        <f t="shared" ca="1" si="79"/>
        <v>51.939920280848</v>
      </c>
      <c r="F145" s="194">
        <f t="shared" ca="1" si="79"/>
        <v>51.592570686073095</v>
      </c>
      <c r="G145" s="194">
        <f t="shared" ca="1" si="79"/>
        <v>51.241664838710669</v>
      </c>
      <c r="H145" s="194">
        <f t="shared" ca="1" si="79"/>
        <v>50.887064660227111</v>
      </c>
      <c r="I145" s="194">
        <f t="shared" ca="1" si="79"/>
        <v>50.528628055296551</v>
      </c>
      <c r="J145" s="194">
        <f t="shared" ca="1" si="79"/>
        <v>50.166208790794961</v>
      </c>
      <c r="K145" s="194">
        <f t="shared" ca="1" si="79"/>
        <v>49.799656371165909</v>
      </c>
      <c r="L145" s="194">
        <f t="shared" ca="1" si="79"/>
        <v>48.729403584840739</v>
      </c>
      <c r="M145" s="194">
        <f t="shared" ca="1" si="79"/>
        <v>48.845890261762634</v>
      </c>
      <c r="N145" s="194">
        <f t="shared" ca="1" si="79"/>
        <v>48.699360475262559</v>
      </c>
      <c r="O145" s="194">
        <f t="shared" ca="1" si="79"/>
        <v>48.288948747620793</v>
      </c>
      <c r="P145" s="194">
        <f t="shared" ca="1" si="79"/>
        <v>47.899314729075279</v>
      </c>
      <c r="Q145" s="194">
        <f t="shared" ca="1" si="79"/>
        <v>47.504547606190194</v>
      </c>
      <c r="R145" s="194">
        <f t="shared" ca="1" si="79"/>
        <v>47.104463228155552</v>
      </c>
      <c r="S145" s="194">
        <f t="shared" ca="1" si="79"/>
        <v>46.698872040267666</v>
      </c>
      <c r="T145" s="194">
        <f t="shared" ca="1" si="79"/>
        <v>46.287578921329974</v>
      </c>
      <c r="U145" s="194">
        <f t="shared" ca="1" si="79"/>
        <v>45.870383016177691</v>
      </c>
      <c r="V145" s="194">
        <f t="shared" ca="1" si="79"/>
        <v>45.447077563179896</v>
      </c>
      <c r="W145" s="194">
        <f t="shared" ca="1" si="79"/>
        <v>45.017449716569011</v>
      </c>
      <c r="X145" s="194">
        <f t="shared" ca="1" si="79"/>
        <v>44.581280363441763</v>
      </c>
      <c r="Y145" s="194">
        <f t="shared" ca="1" si="79"/>
        <v>44.138343935272083</v>
      </c>
      <c r="Z145" s="194">
        <f t="shared" ca="1" si="79"/>
        <v>43.68840821377151</v>
      </c>
      <c r="AA145" s="194">
        <f t="shared" ca="1" si="79"/>
        <v>43.231234130927064</v>
      </c>
      <c r="AB145" s="194">
        <f t="shared" ca="1" si="79"/>
        <v>42.76657556304221</v>
      </c>
      <c r="AC145" s="194">
        <f t="shared" ca="1" si="79"/>
        <v>14.152768271447806</v>
      </c>
    </row>
    <row r="146" spans="1:29" ht="15.75" customHeight="1" x14ac:dyDescent="0.3">
      <c r="A146" s="2"/>
      <c r="B146" s="2"/>
      <c r="D146" s="200"/>
    </row>
    <row r="147" spans="1:29" ht="15.75" customHeight="1" x14ac:dyDescent="0.3"/>
    <row r="148" spans="1:29" ht="15.75" customHeight="1" x14ac:dyDescent="0.3">
      <c r="A148" s="2"/>
    </row>
    <row r="149" spans="1:29" ht="15.75" customHeight="1" x14ac:dyDescent="0.3">
      <c r="A149" s="17" t="s">
        <v>279</v>
      </c>
      <c r="B149" s="17" t="s">
        <v>90</v>
      </c>
      <c r="D149" s="78">
        <f t="shared" ref="D149:AC149" ca="1" si="80">(D30-D36-D76)</f>
        <v>-0.34662666453211699</v>
      </c>
      <c r="E149" s="78">
        <f t="shared" ca="1" si="80"/>
        <v>7.6733523967920121</v>
      </c>
      <c r="F149" s="78">
        <f t="shared" ca="1" si="80"/>
        <v>10.053254882054194</v>
      </c>
      <c r="G149" s="78">
        <f t="shared" ca="1" si="80"/>
        <v>11.890228140682527</v>
      </c>
      <c r="H149" s="78">
        <f t="shared" ca="1" si="80"/>
        <v>13.723507068189729</v>
      </c>
      <c r="I149" s="78">
        <f t="shared" ca="1" si="80"/>
        <v>15.552949569249922</v>
      </c>
      <c r="J149" s="78">
        <f t="shared" ca="1" si="80"/>
        <v>17.378409410739092</v>
      </c>
      <c r="K149" s="78">
        <f t="shared" ca="1" si="80"/>
        <v>19.199736097100793</v>
      </c>
      <c r="L149" s="78">
        <f t="shared" ca="1" si="80"/>
        <v>13.618163468356283</v>
      </c>
      <c r="M149" s="78">
        <f t="shared" ca="1" si="80"/>
        <v>14.967944639790733</v>
      </c>
      <c r="N149" s="78">
        <f t="shared" ca="1" si="80"/>
        <v>34.267106939090148</v>
      </c>
      <c r="O149" s="78">
        <f t="shared" ca="1" si="80"/>
        <v>40.084520604314804</v>
      </c>
      <c r="P149" s="78">
        <f t="shared" ca="1" si="80"/>
        <v>39.728965598637402</v>
      </c>
      <c r="Q149" s="78">
        <f t="shared" ca="1" si="80"/>
        <v>39.382271203210827</v>
      </c>
      <c r="R149" s="78">
        <f t="shared" ca="1" si="80"/>
        <v>39.03903971794977</v>
      </c>
      <c r="S149" s="78">
        <f t="shared" ca="1" si="80"/>
        <v>38.695967026005164</v>
      </c>
      <c r="T149" s="78">
        <f t="shared" ca="1" si="80"/>
        <v>38.351003235138215</v>
      </c>
      <c r="U149" s="78">
        <f t="shared" ca="1" si="80"/>
        <v>38.002849004626682</v>
      </c>
      <c r="V149" s="78">
        <f t="shared" ca="1" si="80"/>
        <v>37.650653281753272</v>
      </c>
      <c r="W149" s="78">
        <f t="shared" ca="1" si="80"/>
        <v>37.293831882254793</v>
      </c>
      <c r="X149" s="78">
        <f t="shared" ca="1" si="80"/>
        <v>36.931958575304563</v>
      </c>
      <c r="Y149" s="78">
        <f t="shared" ca="1" si="80"/>
        <v>36.564699669317044</v>
      </c>
      <c r="Z149" s="78">
        <f t="shared" ca="1" si="80"/>
        <v>36.191774696290906</v>
      </c>
      <c r="AA149" s="78">
        <f t="shared" ca="1" si="80"/>
        <v>35.812932753261535</v>
      </c>
      <c r="AB149" s="78">
        <f t="shared" ca="1" si="80"/>
        <v>35.427938235945099</v>
      </c>
      <c r="AC149" s="78">
        <f t="shared" ca="1" si="80"/>
        <v>11.724217459779922</v>
      </c>
    </row>
    <row r="150" spans="1:29" ht="15.75" customHeight="1" x14ac:dyDescent="0.3">
      <c r="A150" s="2"/>
      <c r="B150" s="2"/>
      <c r="C150" s="200"/>
      <c r="D150" s="63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</row>
    <row r="151" spans="1:29" ht="15.75" customHeight="1" x14ac:dyDescent="0.3"/>
    <row r="152" spans="1:29" ht="15.75" customHeight="1" x14ac:dyDescent="0.3">
      <c r="A152" s="2" t="s">
        <v>280</v>
      </c>
    </row>
    <row r="153" spans="1:29" ht="15.75" customHeight="1" x14ac:dyDescent="0.3">
      <c r="A153" s="201" t="s">
        <v>281</v>
      </c>
      <c r="B153" s="202" t="s">
        <v>90</v>
      </c>
      <c r="C153" s="202"/>
      <c r="D153" s="203">
        <f ca="1">'Inputs and Summary'!$D$19</f>
        <v>347.28239777631023</v>
      </c>
    </row>
    <row r="154" spans="1:29" ht="15.75" customHeight="1" x14ac:dyDescent="0.3">
      <c r="A154" s="204" t="s">
        <v>282</v>
      </c>
      <c r="B154" s="17" t="s">
        <v>90</v>
      </c>
      <c r="D154" s="205">
        <f ca="1">D221</f>
        <v>243.09767844341715</v>
      </c>
    </row>
    <row r="155" spans="1:29" ht="15.75" customHeight="1" x14ac:dyDescent="0.3">
      <c r="A155" s="204" t="s">
        <v>283</v>
      </c>
      <c r="B155" s="17" t="s">
        <v>90</v>
      </c>
      <c r="D155" s="206">
        <f>'Inputs and Summary'!D65</f>
        <v>0</v>
      </c>
    </row>
    <row r="156" spans="1:29" ht="15.75" customHeight="1" x14ac:dyDescent="0.3">
      <c r="A156" s="204" t="s">
        <v>284</v>
      </c>
      <c r="B156" s="17" t="s">
        <v>90</v>
      </c>
      <c r="D156" s="206">
        <f ca="1">-SUMIF(D160:AC160,"&lt;0",D160:AC160)</f>
        <v>0</v>
      </c>
    </row>
    <row r="157" spans="1:29" ht="15.75" customHeight="1" x14ac:dyDescent="0.3">
      <c r="A157" s="204" t="s">
        <v>107</v>
      </c>
      <c r="B157" s="17" t="s">
        <v>90</v>
      </c>
      <c r="D157" s="207">
        <f>'Inputs and Summary'!D26</f>
        <v>0</v>
      </c>
    </row>
    <row r="158" spans="1:29" ht="15.75" customHeight="1" x14ac:dyDescent="0.3">
      <c r="A158" s="208" t="s">
        <v>285</v>
      </c>
      <c r="B158" s="209" t="s">
        <v>90</v>
      </c>
      <c r="C158" s="209"/>
      <c r="D158" s="210">
        <f ca="1">D153-D154-D155-D157+D156</f>
        <v>104.18471933289308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.75" customHeight="1" x14ac:dyDescent="0.3">
      <c r="A159" s="2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</row>
    <row r="160" spans="1:29" ht="15.75" customHeight="1" x14ac:dyDescent="0.3">
      <c r="A160" s="17" t="s">
        <v>286</v>
      </c>
      <c r="B160" s="17" t="s">
        <v>90</v>
      </c>
      <c r="D160" s="78">
        <f ca="1">(D139-D132-D134)*D7</f>
        <v>34.328978124685989</v>
      </c>
      <c r="E160" s="109">
        <f t="shared" ref="E160:AC160" ca="1" si="81">E149</f>
        <v>7.6733523967920121</v>
      </c>
      <c r="F160" s="109">
        <f t="shared" ca="1" si="81"/>
        <v>10.053254882054194</v>
      </c>
      <c r="G160" s="109">
        <f t="shared" ca="1" si="81"/>
        <v>11.890228140682527</v>
      </c>
      <c r="H160" s="109">
        <f t="shared" ca="1" si="81"/>
        <v>13.723507068189729</v>
      </c>
      <c r="I160" s="109">
        <f t="shared" ca="1" si="81"/>
        <v>15.552949569249922</v>
      </c>
      <c r="J160" s="109">
        <f t="shared" ca="1" si="81"/>
        <v>17.378409410739092</v>
      </c>
      <c r="K160" s="109">
        <f t="shared" ca="1" si="81"/>
        <v>19.199736097100793</v>
      </c>
      <c r="L160" s="109">
        <f t="shared" ca="1" si="81"/>
        <v>13.618163468356283</v>
      </c>
      <c r="M160" s="109">
        <f t="shared" ca="1" si="81"/>
        <v>14.967944639790733</v>
      </c>
      <c r="N160" s="109">
        <f t="shared" ca="1" si="81"/>
        <v>34.267106939090148</v>
      </c>
      <c r="O160" s="109">
        <f t="shared" ca="1" si="81"/>
        <v>40.084520604314804</v>
      </c>
      <c r="P160" s="109">
        <f t="shared" ca="1" si="81"/>
        <v>39.728965598637402</v>
      </c>
      <c r="Q160" s="109">
        <f t="shared" ca="1" si="81"/>
        <v>39.382271203210827</v>
      </c>
      <c r="R160" s="109">
        <f t="shared" ca="1" si="81"/>
        <v>39.03903971794977</v>
      </c>
      <c r="S160" s="109">
        <f t="shared" ca="1" si="81"/>
        <v>38.695967026005164</v>
      </c>
      <c r="T160" s="109">
        <f t="shared" ca="1" si="81"/>
        <v>38.351003235138215</v>
      </c>
      <c r="U160" s="109">
        <f t="shared" ca="1" si="81"/>
        <v>38.002849004626682</v>
      </c>
      <c r="V160" s="109">
        <f t="shared" ca="1" si="81"/>
        <v>37.650653281753272</v>
      </c>
      <c r="W160" s="109">
        <f t="shared" ca="1" si="81"/>
        <v>37.293831882254793</v>
      </c>
      <c r="X160" s="109">
        <f t="shared" ca="1" si="81"/>
        <v>36.931958575304563</v>
      </c>
      <c r="Y160" s="109">
        <f t="shared" ca="1" si="81"/>
        <v>36.564699669317044</v>
      </c>
      <c r="Z160" s="109">
        <f t="shared" ca="1" si="81"/>
        <v>36.191774696290906</v>
      </c>
      <c r="AA160" s="109">
        <f t="shared" ca="1" si="81"/>
        <v>35.812932753261535</v>
      </c>
      <c r="AB160" s="109">
        <f t="shared" ca="1" si="81"/>
        <v>35.427938235945099</v>
      </c>
      <c r="AC160" s="109">
        <f t="shared" ca="1" si="81"/>
        <v>11.724217459779922</v>
      </c>
    </row>
    <row r="163" spans="1:305" ht="15.75" customHeight="1" x14ac:dyDescent="0.3">
      <c r="A163" s="184" t="s">
        <v>287</v>
      </c>
      <c r="B163" s="211">
        <f ca="1">AVERAGE(D163:S163)</f>
        <v>0.25430395150909735</v>
      </c>
      <c r="C163" s="184"/>
      <c r="D163" s="212">
        <f ca="1">IF(D160&lt;0,0,D160/$D$158)*2</f>
        <v>0.65900217123006988</v>
      </c>
      <c r="E163" s="212">
        <f t="shared" ref="E163:J163" ca="1" si="82">IF(E160&lt;0,0,E160/$D$158)</f>
        <v>7.3651418806187544E-2</v>
      </c>
      <c r="F163" s="212">
        <f t="shared" ca="1" si="82"/>
        <v>9.6494523826779574E-2</v>
      </c>
      <c r="G163" s="212">
        <f t="shared" ca="1" si="82"/>
        <v>0.11412641140483025</v>
      </c>
      <c r="H163" s="212">
        <f t="shared" ca="1" si="82"/>
        <v>0.13172283954943631</v>
      </c>
      <c r="I163" s="212">
        <f t="shared" ca="1" si="82"/>
        <v>0.14928244438183713</v>
      </c>
      <c r="J163" s="212">
        <f t="shared" ca="1" si="82"/>
        <v>0.16680382230729301</v>
      </c>
      <c r="K163" s="212">
        <f t="shared" ref="K163:AB163" ca="1" si="83">K160/$D$158</f>
        <v>0.18428552881880322</v>
      </c>
      <c r="L163" s="212">
        <f t="shared" ca="1" si="83"/>
        <v>0.13071171622436548</v>
      </c>
      <c r="M163" s="212">
        <f t="shared" ca="1" si="83"/>
        <v>0.14366737018280828</v>
      </c>
      <c r="N163" s="212">
        <f t="shared" ca="1" si="83"/>
        <v>0.32890722515265608</v>
      </c>
      <c r="O163" s="212">
        <f t="shared" ca="1" si="83"/>
        <v>0.38474471938860771</v>
      </c>
      <c r="P163" s="212">
        <f t="shared" ca="1" si="83"/>
        <v>0.38133198278045577</v>
      </c>
      <c r="Q163" s="212">
        <f t="shared" ca="1" si="83"/>
        <v>0.37800429329157009</v>
      </c>
      <c r="R163" s="212">
        <f t="shared" ca="1" si="83"/>
        <v>0.37470984197991125</v>
      </c>
      <c r="S163" s="212">
        <f t="shared" ca="1" si="83"/>
        <v>0.37141691481994632</v>
      </c>
      <c r="T163" s="212">
        <f t="shared" ca="1" si="83"/>
        <v>0.3681058362560668</v>
      </c>
      <c r="U163" s="212">
        <f t="shared" ca="1" si="83"/>
        <v>0.36476413477872149</v>
      </c>
      <c r="V163" s="212">
        <f t="shared" ca="1" si="83"/>
        <v>0.3613836416975042</v>
      </c>
      <c r="W163" s="212">
        <f t="shared" ca="1" si="83"/>
        <v>0.35795874981524689</v>
      </c>
      <c r="X163" s="212">
        <f t="shared" ca="1" si="83"/>
        <v>0.35448536802502523</v>
      </c>
      <c r="Y163" s="212">
        <f t="shared" ca="1" si="83"/>
        <v>0.35096029344269564</v>
      </c>
      <c r="Z163" s="212">
        <f t="shared" ca="1" si="83"/>
        <v>0.34738083404198872</v>
      </c>
      <c r="AA163" s="212">
        <f t="shared" ca="1" si="83"/>
        <v>0.34374458157180748</v>
      </c>
      <c r="AB163" s="212">
        <f t="shared" ca="1" si="83"/>
        <v>0.34004927462294204</v>
      </c>
      <c r="AC163" s="212">
        <f ca="1">AC160/$D$158*2</f>
        <v>0.2250659700357491</v>
      </c>
      <c r="AD163" s="184"/>
      <c r="AE163" s="184"/>
      <c r="AF163" s="184"/>
      <c r="AG163" s="184"/>
      <c r="AH163" s="184"/>
      <c r="AI163" s="184"/>
      <c r="AJ163" s="184"/>
      <c r="AK163" s="184"/>
      <c r="AL163" s="184"/>
      <c r="AM163" s="184"/>
      <c r="AN163" s="184"/>
      <c r="AO163" s="184"/>
      <c r="AP163" s="184"/>
      <c r="AQ163" s="184"/>
      <c r="AR163" s="184"/>
      <c r="AS163" s="184"/>
    </row>
    <row r="164" spans="1:305" ht="15.75" customHeight="1" x14ac:dyDescent="0.3">
      <c r="A164" s="17" t="s">
        <v>288</v>
      </c>
      <c r="B164" s="115">
        <f ca="1">AVERAGE(E163:N163)</f>
        <v>0.15196533006549967</v>
      </c>
      <c r="E164" s="115"/>
    </row>
    <row r="165" spans="1:305" ht="15.75" customHeight="1" x14ac:dyDescent="0.3">
      <c r="A165" s="2"/>
      <c r="B165" s="2">
        <f ca="1">B164/0.66</f>
        <v>0.23025050009924192</v>
      </c>
      <c r="D165" s="190"/>
      <c r="E165" s="190"/>
      <c r="F165" s="190"/>
      <c r="G165" s="190"/>
      <c r="H165" s="190"/>
      <c r="I165" s="190"/>
      <c r="J165" s="190"/>
      <c r="K165" s="190"/>
      <c r="L165" s="190"/>
      <c r="M165" s="190"/>
      <c r="N165" s="190"/>
      <c r="O165" s="190"/>
      <c r="P165" s="190"/>
      <c r="Q165" s="190"/>
      <c r="R165" s="190"/>
      <c r="S165" s="190"/>
      <c r="T165" s="190"/>
      <c r="U165" s="190"/>
      <c r="V165" s="190"/>
      <c r="W165" s="190"/>
      <c r="X165" s="190"/>
      <c r="Y165" s="190"/>
      <c r="Z165" s="190"/>
      <c r="AA165" s="190"/>
      <c r="AB165" s="190"/>
      <c r="AC165" s="190"/>
    </row>
    <row r="166" spans="1:305" ht="15.75" customHeight="1" x14ac:dyDescent="0.3">
      <c r="A166" s="2"/>
      <c r="B166" s="2"/>
      <c r="E166" s="190"/>
      <c r="F166" s="190"/>
      <c r="G166" s="190"/>
      <c r="H166" s="190"/>
      <c r="I166" s="190"/>
      <c r="J166" s="190"/>
      <c r="K166" s="190"/>
      <c r="L166" s="190"/>
      <c r="M166" s="190"/>
      <c r="N166" s="190"/>
      <c r="O166" s="190"/>
      <c r="P166" s="190"/>
      <c r="Q166" s="190"/>
      <c r="R166" s="190"/>
      <c r="S166" s="190"/>
      <c r="T166" s="190"/>
      <c r="U166" s="190"/>
      <c r="V166" s="190"/>
      <c r="W166" s="190"/>
      <c r="X166" s="190"/>
      <c r="Y166" s="190"/>
      <c r="Z166" s="190"/>
      <c r="AA166" s="190"/>
      <c r="AB166" s="190"/>
      <c r="AC166" s="190"/>
    </row>
    <row r="167" spans="1:305" ht="15.75" customHeight="1" x14ac:dyDescent="0.3">
      <c r="A167" s="184" t="s">
        <v>289</v>
      </c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  <c r="AA167" s="184"/>
      <c r="AB167" s="184"/>
      <c r="AC167" s="184"/>
      <c r="AD167" s="184"/>
      <c r="AE167" s="184"/>
      <c r="AF167" s="184"/>
      <c r="AG167" s="184"/>
      <c r="AH167" s="184"/>
      <c r="AI167" s="184"/>
      <c r="AJ167" s="184"/>
      <c r="AK167" s="184"/>
      <c r="AL167" s="184"/>
      <c r="AM167" s="184"/>
      <c r="AN167" s="184"/>
      <c r="AO167" s="184"/>
      <c r="AP167" s="184"/>
      <c r="AQ167" s="184"/>
      <c r="AR167" s="184"/>
      <c r="AS167" s="184"/>
      <c r="AT167" s="184"/>
      <c r="AU167" s="184"/>
      <c r="AV167" s="184"/>
      <c r="AW167" s="184"/>
      <c r="AX167" s="184"/>
      <c r="AY167" s="184"/>
      <c r="AZ167" s="184"/>
      <c r="BA167" s="184"/>
      <c r="BB167" s="184"/>
      <c r="BC167" s="184"/>
      <c r="BD167" s="184"/>
      <c r="BE167" s="184"/>
      <c r="BF167" s="184"/>
      <c r="BG167" s="184"/>
      <c r="BH167" s="184"/>
      <c r="BI167" s="184"/>
      <c r="BJ167" s="184"/>
      <c r="BK167" s="184"/>
      <c r="BL167" s="184"/>
      <c r="BM167" s="184"/>
      <c r="BN167" s="184"/>
      <c r="BO167" s="184"/>
      <c r="BP167" s="184"/>
      <c r="BQ167" s="184"/>
      <c r="BR167" s="184"/>
      <c r="BS167" s="184"/>
      <c r="BT167" s="184"/>
      <c r="BU167" s="184"/>
      <c r="BV167" s="184"/>
      <c r="BW167" s="184"/>
      <c r="BX167" s="184"/>
      <c r="BY167" s="184"/>
      <c r="BZ167" s="184"/>
      <c r="CA167" s="184"/>
      <c r="CB167" s="184"/>
      <c r="CC167" s="184"/>
      <c r="CD167" s="184"/>
      <c r="CE167" s="184"/>
      <c r="CF167" s="184"/>
      <c r="CG167" s="184"/>
      <c r="CH167" s="184"/>
      <c r="CI167" s="184"/>
      <c r="CJ167" s="184"/>
      <c r="CK167" s="184"/>
      <c r="CL167" s="184"/>
      <c r="CM167" s="184"/>
      <c r="CN167" s="184"/>
      <c r="CO167" s="184"/>
      <c r="CP167" s="184"/>
      <c r="CQ167" s="184"/>
      <c r="CR167" s="184"/>
      <c r="CS167" s="184"/>
      <c r="CT167" s="184"/>
      <c r="CU167" s="184"/>
      <c r="CV167" s="184"/>
      <c r="CW167" s="184"/>
      <c r="CX167" s="184"/>
      <c r="CY167" s="184"/>
      <c r="CZ167" s="184"/>
      <c r="DA167" s="184"/>
      <c r="DB167" s="184"/>
      <c r="DC167" s="184"/>
      <c r="DD167" s="184"/>
      <c r="DE167" s="184"/>
      <c r="DF167" s="184"/>
      <c r="DG167" s="184"/>
      <c r="DH167" s="184"/>
      <c r="DI167" s="184"/>
      <c r="DJ167" s="184"/>
      <c r="DK167" s="184"/>
      <c r="DL167" s="184"/>
      <c r="DM167" s="184"/>
      <c r="DN167" s="184"/>
      <c r="DO167" s="184"/>
      <c r="DP167" s="184"/>
      <c r="DQ167" s="184"/>
      <c r="DR167" s="184"/>
      <c r="DS167" s="184"/>
      <c r="DT167" s="184"/>
      <c r="DU167" s="184"/>
      <c r="DV167" s="184"/>
      <c r="DW167" s="184"/>
      <c r="DX167" s="184"/>
      <c r="DY167" s="184"/>
      <c r="DZ167" s="184"/>
      <c r="EA167" s="184"/>
      <c r="EB167" s="184"/>
      <c r="EC167" s="184"/>
      <c r="ED167" s="184"/>
      <c r="EE167" s="184"/>
      <c r="EF167" s="184"/>
      <c r="EG167" s="184"/>
      <c r="EH167" s="184"/>
      <c r="EI167" s="184"/>
      <c r="EJ167" s="184"/>
      <c r="EK167" s="184"/>
      <c r="EL167" s="184"/>
      <c r="EM167" s="184"/>
      <c r="EN167" s="184"/>
      <c r="EO167" s="184"/>
      <c r="EP167" s="184"/>
      <c r="EQ167" s="184"/>
      <c r="ER167" s="184"/>
      <c r="ES167" s="184"/>
      <c r="ET167" s="184"/>
      <c r="EU167" s="184"/>
      <c r="EV167" s="184"/>
      <c r="EW167" s="184"/>
      <c r="EX167" s="184"/>
      <c r="EY167" s="184"/>
      <c r="EZ167" s="184"/>
      <c r="FA167" s="184"/>
      <c r="FB167" s="184"/>
      <c r="FC167" s="184"/>
      <c r="FD167" s="184"/>
      <c r="FE167" s="184"/>
      <c r="FF167" s="184"/>
      <c r="FG167" s="184"/>
      <c r="FH167" s="184"/>
      <c r="FI167" s="184"/>
      <c r="FJ167" s="184"/>
      <c r="FK167" s="184"/>
      <c r="FL167" s="184"/>
      <c r="FM167" s="184"/>
      <c r="FN167" s="184"/>
      <c r="FO167" s="184"/>
      <c r="FP167" s="184"/>
      <c r="FQ167" s="184"/>
      <c r="FR167" s="184"/>
      <c r="FS167" s="184"/>
      <c r="FT167" s="184"/>
      <c r="FU167" s="184"/>
      <c r="FV167" s="184"/>
      <c r="FW167" s="184"/>
      <c r="FX167" s="184"/>
      <c r="FY167" s="184"/>
      <c r="FZ167" s="184"/>
      <c r="GA167" s="184"/>
      <c r="GB167" s="184"/>
      <c r="GC167" s="184"/>
      <c r="GD167" s="184"/>
      <c r="GE167" s="184"/>
      <c r="GF167" s="184"/>
      <c r="GG167" s="184"/>
      <c r="GH167" s="184"/>
      <c r="GI167" s="184"/>
      <c r="GJ167" s="184"/>
      <c r="GK167" s="184"/>
      <c r="GL167" s="184"/>
      <c r="GM167" s="184"/>
      <c r="GN167" s="184"/>
      <c r="GO167" s="184"/>
      <c r="GP167" s="184"/>
      <c r="GQ167" s="184"/>
      <c r="GR167" s="184"/>
      <c r="GS167" s="184"/>
      <c r="GT167" s="184"/>
      <c r="GU167" s="184"/>
      <c r="GV167" s="184"/>
      <c r="GW167" s="184"/>
      <c r="GX167" s="184"/>
      <c r="GY167" s="184"/>
      <c r="GZ167" s="184"/>
      <c r="HA167" s="184"/>
      <c r="HB167" s="184"/>
      <c r="HC167" s="184"/>
      <c r="HD167" s="184"/>
      <c r="HE167" s="184"/>
      <c r="HF167" s="184"/>
      <c r="HG167" s="184"/>
      <c r="HH167" s="184"/>
      <c r="HI167" s="184"/>
      <c r="HJ167" s="184"/>
      <c r="HK167" s="184"/>
      <c r="HL167" s="184"/>
      <c r="HM167" s="184"/>
      <c r="HN167" s="184"/>
      <c r="HO167" s="184"/>
      <c r="HP167" s="184"/>
      <c r="HQ167" s="184"/>
      <c r="HR167" s="184"/>
      <c r="HS167" s="184"/>
      <c r="HT167" s="184"/>
      <c r="HU167" s="184"/>
      <c r="HV167" s="184"/>
      <c r="HW167" s="184"/>
      <c r="HX167" s="184"/>
      <c r="HY167" s="184"/>
      <c r="HZ167" s="184"/>
      <c r="IA167" s="184"/>
      <c r="IB167" s="184"/>
      <c r="IC167" s="184"/>
      <c r="ID167" s="184"/>
      <c r="IE167" s="184"/>
      <c r="IF167" s="184"/>
      <c r="IG167" s="184"/>
      <c r="IH167" s="184"/>
      <c r="II167" s="184"/>
      <c r="IJ167" s="184"/>
      <c r="IK167" s="184"/>
      <c r="IL167" s="184"/>
      <c r="IM167" s="184"/>
      <c r="IN167" s="184"/>
      <c r="IO167" s="184"/>
      <c r="IP167" s="184"/>
      <c r="IQ167" s="184"/>
      <c r="IR167" s="184"/>
      <c r="IS167" s="184"/>
      <c r="IT167" s="184"/>
      <c r="IU167" s="184"/>
      <c r="IV167" s="184"/>
      <c r="IW167" s="184"/>
      <c r="IX167" s="184"/>
      <c r="IY167" s="184"/>
      <c r="IZ167" s="184"/>
      <c r="JA167" s="184"/>
      <c r="JB167" s="184"/>
      <c r="JC167" s="184"/>
      <c r="JD167" s="184"/>
      <c r="JE167" s="184"/>
      <c r="JF167" s="184"/>
      <c r="JG167" s="184"/>
      <c r="JH167" s="184"/>
      <c r="JI167" s="184"/>
      <c r="JJ167" s="184"/>
      <c r="JK167" s="184"/>
      <c r="JL167" s="184"/>
      <c r="JM167" s="184"/>
      <c r="JN167" s="184"/>
      <c r="JO167" s="184"/>
      <c r="JP167" s="184"/>
      <c r="JQ167" s="184"/>
      <c r="JR167" s="184"/>
      <c r="JS167" s="184"/>
      <c r="JT167" s="184"/>
      <c r="JU167" s="184"/>
      <c r="JV167" s="184"/>
      <c r="JW167" s="184"/>
      <c r="JX167" s="184"/>
      <c r="JY167" s="184"/>
      <c r="JZ167" s="184"/>
      <c r="KA167" s="184"/>
      <c r="KB167" s="184"/>
      <c r="KC167" s="184"/>
      <c r="KD167" s="184"/>
      <c r="KE167" s="184"/>
      <c r="KF167" s="184"/>
      <c r="KG167" s="184"/>
      <c r="KH167" s="184"/>
      <c r="KI167" s="184"/>
      <c r="KJ167" s="184"/>
      <c r="KK167" s="184"/>
      <c r="KL167" s="184"/>
      <c r="KM167" s="184"/>
      <c r="KN167" s="184"/>
      <c r="KO167" s="184"/>
      <c r="KP167" s="184"/>
      <c r="KQ167" s="184"/>
      <c r="KR167" s="184"/>
      <c r="KS167" s="184"/>
    </row>
    <row r="168" spans="1:305" ht="15.75" customHeight="1" x14ac:dyDescent="0.3">
      <c r="F168" s="213">
        <v>43799</v>
      </c>
    </row>
    <row r="169" spans="1:305" ht="15.75" customHeight="1" x14ac:dyDescent="0.3">
      <c r="A169" s="184" t="s">
        <v>290</v>
      </c>
      <c r="B169" s="184"/>
      <c r="C169" s="184"/>
      <c r="D169" s="184">
        <v>0</v>
      </c>
      <c r="E169" s="214">
        <f t="shared" ref="E169:IY169" si="84">D169+1</f>
        <v>1</v>
      </c>
      <c r="F169" s="214">
        <f t="shared" si="84"/>
        <v>2</v>
      </c>
      <c r="G169" s="214">
        <f t="shared" si="84"/>
        <v>3</v>
      </c>
      <c r="H169" s="214">
        <f t="shared" si="84"/>
        <v>4</v>
      </c>
      <c r="I169" s="214">
        <f t="shared" si="84"/>
        <v>5</v>
      </c>
      <c r="J169" s="214">
        <f t="shared" si="84"/>
        <v>6</v>
      </c>
      <c r="K169" s="214">
        <f t="shared" si="84"/>
        <v>7</v>
      </c>
      <c r="L169" s="214">
        <f t="shared" si="84"/>
        <v>8</v>
      </c>
      <c r="M169" s="214">
        <f t="shared" si="84"/>
        <v>9</v>
      </c>
      <c r="N169" s="214">
        <f t="shared" si="84"/>
        <v>10</v>
      </c>
      <c r="O169" s="214">
        <f t="shared" si="84"/>
        <v>11</v>
      </c>
      <c r="P169" s="214">
        <f t="shared" si="84"/>
        <v>12</v>
      </c>
      <c r="Q169" s="214">
        <f t="shared" si="84"/>
        <v>13</v>
      </c>
      <c r="R169" s="214">
        <f t="shared" si="84"/>
        <v>14</v>
      </c>
      <c r="S169" s="214">
        <f t="shared" si="84"/>
        <v>15</v>
      </c>
      <c r="T169" s="214">
        <f t="shared" si="84"/>
        <v>16</v>
      </c>
      <c r="U169" s="214">
        <f t="shared" si="84"/>
        <v>17</v>
      </c>
      <c r="V169" s="214">
        <f t="shared" si="84"/>
        <v>18</v>
      </c>
      <c r="W169" s="214">
        <f t="shared" si="84"/>
        <v>19</v>
      </c>
      <c r="X169" s="214">
        <f t="shared" si="84"/>
        <v>20</v>
      </c>
      <c r="Y169" s="214">
        <f t="shared" si="84"/>
        <v>21</v>
      </c>
      <c r="Z169" s="214">
        <f t="shared" si="84"/>
        <v>22</v>
      </c>
      <c r="AA169" s="214">
        <f t="shared" si="84"/>
        <v>23</v>
      </c>
      <c r="AB169" s="214">
        <f t="shared" si="84"/>
        <v>24</v>
      </c>
      <c r="AC169" s="214">
        <f t="shared" si="84"/>
        <v>25</v>
      </c>
      <c r="AD169" s="214">
        <f t="shared" si="84"/>
        <v>26</v>
      </c>
      <c r="AE169" s="214">
        <f t="shared" si="84"/>
        <v>27</v>
      </c>
      <c r="AF169" s="214">
        <f t="shared" si="84"/>
        <v>28</v>
      </c>
      <c r="AG169" s="214">
        <f t="shared" si="84"/>
        <v>29</v>
      </c>
      <c r="AH169" s="214">
        <f t="shared" si="84"/>
        <v>30</v>
      </c>
      <c r="AI169" s="214">
        <f t="shared" si="84"/>
        <v>31</v>
      </c>
      <c r="AJ169" s="214">
        <f t="shared" si="84"/>
        <v>32</v>
      </c>
      <c r="AK169" s="214">
        <f t="shared" si="84"/>
        <v>33</v>
      </c>
      <c r="AL169" s="214">
        <f t="shared" si="84"/>
        <v>34</v>
      </c>
      <c r="AM169" s="214">
        <f t="shared" si="84"/>
        <v>35</v>
      </c>
      <c r="AN169" s="214">
        <f t="shared" si="84"/>
        <v>36</v>
      </c>
      <c r="AO169" s="214">
        <f t="shared" si="84"/>
        <v>37</v>
      </c>
      <c r="AP169" s="214">
        <f t="shared" si="84"/>
        <v>38</v>
      </c>
      <c r="AQ169" s="214">
        <f t="shared" si="84"/>
        <v>39</v>
      </c>
      <c r="AR169" s="214">
        <f t="shared" si="84"/>
        <v>40</v>
      </c>
      <c r="AS169" s="214">
        <f t="shared" si="84"/>
        <v>41</v>
      </c>
      <c r="AT169" s="214">
        <f t="shared" si="84"/>
        <v>42</v>
      </c>
      <c r="AU169" s="214">
        <f t="shared" si="84"/>
        <v>43</v>
      </c>
      <c r="AV169" s="214">
        <f t="shared" si="84"/>
        <v>44</v>
      </c>
      <c r="AW169" s="214">
        <f t="shared" si="84"/>
        <v>45</v>
      </c>
      <c r="AX169" s="214">
        <f t="shared" si="84"/>
        <v>46</v>
      </c>
      <c r="AY169" s="214">
        <f t="shared" si="84"/>
        <v>47</v>
      </c>
      <c r="AZ169" s="214">
        <f t="shared" si="84"/>
        <v>48</v>
      </c>
      <c r="BA169" s="214">
        <f t="shared" si="84"/>
        <v>49</v>
      </c>
      <c r="BB169" s="214">
        <f t="shared" si="84"/>
        <v>50</v>
      </c>
      <c r="BC169" s="214">
        <f t="shared" si="84"/>
        <v>51</v>
      </c>
      <c r="BD169" s="214">
        <f t="shared" si="84"/>
        <v>52</v>
      </c>
      <c r="BE169" s="214">
        <f t="shared" si="84"/>
        <v>53</v>
      </c>
      <c r="BF169" s="214">
        <f t="shared" si="84"/>
        <v>54</v>
      </c>
      <c r="BG169" s="214">
        <f t="shared" si="84"/>
        <v>55</v>
      </c>
      <c r="BH169" s="214">
        <f t="shared" si="84"/>
        <v>56</v>
      </c>
      <c r="BI169" s="214">
        <f t="shared" si="84"/>
        <v>57</v>
      </c>
      <c r="BJ169" s="214">
        <f t="shared" si="84"/>
        <v>58</v>
      </c>
      <c r="BK169" s="214">
        <f t="shared" si="84"/>
        <v>59</v>
      </c>
      <c r="BL169" s="214">
        <f t="shared" si="84"/>
        <v>60</v>
      </c>
      <c r="BM169" s="214">
        <f t="shared" si="84"/>
        <v>61</v>
      </c>
      <c r="BN169" s="214">
        <f t="shared" si="84"/>
        <v>62</v>
      </c>
      <c r="BO169" s="214">
        <f t="shared" si="84"/>
        <v>63</v>
      </c>
      <c r="BP169" s="214">
        <f t="shared" si="84"/>
        <v>64</v>
      </c>
      <c r="BQ169" s="214">
        <f t="shared" si="84"/>
        <v>65</v>
      </c>
      <c r="BR169" s="214">
        <f t="shared" si="84"/>
        <v>66</v>
      </c>
      <c r="BS169" s="214">
        <f t="shared" si="84"/>
        <v>67</v>
      </c>
      <c r="BT169" s="214">
        <f t="shared" si="84"/>
        <v>68</v>
      </c>
      <c r="BU169" s="214">
        <f t="shared" si="84"/>
        <v>69</v>
      </c>
      <c r="BV169" s="214">
        <f t="shared" si="84"/>
        <v>70</v>
      </c>
      <c r="BW169" s="214">
        <f t="shared" si="84"/>
        <v>71</v>
      </c>
      <c r="BX169" s="214">
        <f t="shared" si="84"/>
        <v>72</v>
      </c>
      <c r="BY169" s="214">
        <f t="shared" si="84"/>
        <v>73</v>
      </c>
      <c r="BZ169" s="214">
        <f t="shared" si="84"/>
        <v>74</v>
      </c>
      <c r="CA169" s="214">
        <f t="shared" si="84"/>
        <v>75</v>
      </c>
      <c r="CB169" s="214">
        <f t="shared" si="84"/>
        <v>76</v>
      </c>
      <c r="CC169" s="214">
        <f t="shared" si="84"/>
        <v>77</v>
      </c>
      <c r="CD169" s="214">
        <f t="shared" si="84"/>
        <v>78</v>
      </c>
      <c r="CE169" s="214">
        <f t="shared" si="84"/>
        <v>79</v>
      </c>
      <c r="CF169" s="214">
        <f t="shared" si="84"/>
        <v>80</v>
      </c>
      <c r="CG169" s="214">
        <f t="shared" si="84"/>
        <v>81</v>
      </c>
      <c r="CH169" s="214">
        <f t="shared" si="84"/>
        <v>82</v>
      </c>
      <c r="CI169" s="214">
        <f t="shared" si="84"/>
        <v>83</v>
      </c>
      <c r="CJ169" s="214">
        <f t="shared" si="84"/>
        <v>84</v>
      </c>
      <c r="CK169" s="214">
        <f t="shared" si="84"/>
        <v>85</v>
      </c>
      <c r="CL169" s="214">
        <f t="shared" si="84"/>
        <v>86</v>
      </c>
      <c r="CM169" s="214">
        <f t="shared" si="84"/>
        <v>87</v>
      </c>
      <c r="CN169" s="214">
        <f t="shared" si="84"/>
        <v>88</v>
      </c>
      <c r="CO169" s="214">
        <f t="shared" si="84"/>
        <v>89</v>
      </c>
      <c r="CP169" s="214">
        <f t="shared" si="84"/>
        <v>90</v>
      </c>
      <c r="CQ169" s="214">
        <f t="shared" si="84"/>
        <v>91</v>
      </c>
      <c r="CR169" s="214">
        <f t="shared" si="84"/>
        <v>92</v>
      </c>
      <c r="CS169" s="214">
        <f t="shared" si="84"/>
        <v>93</v>
      </c>
      <c r="CT169" s="214">
        <f t="shared" si="84"/>
        <v>94</v>
      </c>
      <c r="CU169" s="214">
        <f t="shared" si="84"/>
        <v>95</v>
      </c>
      <c r="CV169" s="214">
        <f t="shared" si="84"/>
        <v>96</v>
      </c>
      <c r="CW169" s="214">
        <f t="shared" si="84"/>
        <v>97</v>
      </c>
      <c r="CX169" s="214">
        <f t="shared" si="84"/>
        <v>98</v>
      </c>
      <c r="CY169" s="214">
        <f t="shared" si="84"/>
        <v>99</v>
      </c>
      <c r="CZ169" s="214">
        <f t="shared" si="84"/>
        <v>100</v>
      </c>
      <c r="DA169" s="214">
        <f t="shared" si="84"/>
        <v>101</v>
      </c>
      <c r="DB169" s="214">
        <f t="shared" si="84"/>
        <v>102</v>
      </c>
      <c r="DC169" s="214">
        <f t="shared" si="84"/>
        <v>103</v>
      </c>
      <c r="DD169" s="214">
        <f t="shared" si="84"/>
        <v>104</v>
      </c>
      <c r="DE169" s="214">
        <f t="shared" si="84"/>
        <v>105</v>
      </c>
      <c r="DF169" s="214">
        <f t="shared" si="84"/>
        <v>106</v>
      </c>
      <c r="DG169" s="214">
        <f t="shared" si="84"/>
        <v>107</v>
      </c>
      <c r="DH169" s="214">
        <f t="shared" si="84"/>
        <v>108</v>
      </c>
      <c r="DI169" s="214">
        <f t="shared" si="84"/>
        <v>109</v>
      </c>
      <c r="DJ169" s="214">
        <f t="shared" si="84"/>
        <v>110</v>
      </c>
      <c r="DK169" s="214">
        <f t="shared" si="84"/>
        <v>111</v>
      </c>
      <c r="DL169" s="214">
        <f t="shared" si="84"/>
        <v>112</v>
      </c>
      <c r="DM169" s="214">
        <f t="shared" si="84"/>
        <v>113</v>
      </c>
      <c r="DN169" s="214">
        <f t="shared" si="84"/>
        <v>114</v>
      </c>
      <c r="DO169" s="214">
        <f t="shared" si="84"/>
        <v>115</v>
      </c>
      <c r="DP169" s="214">
        <f t="shared" si="84"/>
        <v>116</v>
      </c>
      <c r="DQ169" s="214">
        <f t="shared" si="84"/>
        <v>117</v>
      </c>
      <c r="DR169" s="214">
        <f t="shared" si="84"/>
        <v>118</v>
      </c>
      <c r="DS169" s="214">
        <f t="shared" si="84"/>
        <v>119</v>
      </c>
      <c r="DT169" s="214">
        <f t="shared" si="84"/>
        <v>120</v>
      </c>
      <c r="DU169" s="214">
        <f t="shared" si="84"/>
        <v>121</v>
      </c>
      <c r="DV169" s="214">
        <f t="shared" si="84"/>
        <v>122</v>
      </c>
      <c r="DW169" s="214">
        <f t="shared" si="84"/>
        <v>123</v>
      </c>
      <c r="DX169" s="214">
        <f t="shared" si="84"/>
        <v>124</v>
      </c>
      <c r="DY169" s="214">
        <f t="shared" si="84"/>
        <v>125</v>
      </c>
      <c r="DZ169" s="214">
        <f t="shared" si="84"/>
        <v>126</v>
      </c>
      <c r="EA169" s="214">
        <f t="shared" si="84"/>
        <v>127</v>
      </c>
      <c r="EB169" s="214">
        <f t="shared" si="84"/>
        <v>128</v>
      </c>
      <c r="EC169" s="214">
        <f t="shared" si="84"/>
        <v>129</v>
      </c>
      <c r="ED169" s="214">
        <f t="shared" si="84"/>
        <v>130</v>
      </c>
      <c r="EE169" s="214">
        <f t="shared" si="84"/>
        <v>131</v>
      </c>
      <c r="EF169" s="214">
        <f t="shared" si="84"/>
        <v>132</v>
      </c>
      <c r="EG169" s="214">
        <f t="shared" si="84"/>
        <v>133</v>
      </c>
      <c r="EH169" s="214">
        <f t="shared" si="84"/>
        <v>134</v>
      </c>
      <c r="EI169" s="214">
        <f t="shared" si="84"/>
        <v>135</v>
      </c>
      <c r="EJ169" s="214">
        <f t="shared" si="84"/>
        <v>136</v>
      </c>
      <c r="EK169" s="214">
        <f t="shared" si="84"/>
        <v>137</v>
      </c>
      <c r="EL169" s="214">
        <f t="shared" si="84"/>
        <v>138</v>
      </c>
      <c r="EM169" s="214">
        <f t="shared" si="84"/>
        <v>139</v>
      </c>
      <c r="EN169" s="214">
        <f t="shared" si="84"/>
        <v>140</v>
      </c>
      <c r="EO169" s="214">
        <f t="shared" si="84"/>
        <v>141</v>
      </c>
      <c r="EP169" s="214">
        <f t="shared" si="84"/>
        <v>142</v>
      </c>
      <c r="EQ169" s="214">
        <f t="shared" si="84"/>
        <v>143</v>
      </c>
      <c r="ER169" s="214">
        <f t="shared" si="84"/>
        <v>144</v>
      </c>
      <c r="ES169" s="214">
        <f t="shared" si="84"/>
        <v>145</v>
      </c>
      <c r="ET169" s="214">
        <f t="shared" si="84"/>
        <v>146</v>
      </c>
      <c r="EU169" s="214">
        <f t="shared" si="84"/>
        <v>147</v>
      </c>
      <c r="EV169" s="214">
        <f t="shared" si="84"/>
        <v>148</v>
      </c>
      <c r="EW169" s="214">
        <f t="shared" si="84"/>
        <v>149</v>
      </c>
      <c r="EX169" s="214">
        <f t="shared" si="84"/>
        <v>150</v>
      </c>
      <c r="EY169" s="214">
        <f t="shared" si="84"/>
        <v>151</v>
      </c>
      <c r="EZ169" s="214">
        <f t="shared" si="84"/>
        <v>152</v>
      </c>
      <c r="FA169" s="214">
        <f t="shared" si="84"/>
        <v>153</v>
      </c>
      <c r="FB169" s="214">
        <f t="shared" si="84"/>
        <v>154</v>
      </c>
      <c r="FC169" s="214">
        <f t="shared" si="84"/>
        <v>155</v>
      </c>
      <c r="FD169" s="214">
        <f t="shared" si="84"/>
        <v>156</v>
      </c>
      <c r="FE169" s="214">
        <f t="shared" si="84"/>
        <v>157</v>
      </c>
      <c r="FF169" s="214">
        <f t="shared" si="84"/>
        <v>158</v>
      </c>
      <c r="FG169" s="214">
        <f t="shared" si="84"/>
        <v>159</v>
      </c>
      <c r="FH169" s="214">
        <f t="shared" si="84"/>
        <v>160</v>
      </c>
      <c r="FI169" s="214">
        <f t="shared" si="84"/>
        <v>161</v>
      </c>
      <c r="FJ169" s="214">
        <f t="shared" si="84"/>
        <v>162</v>
      </c>
      <c r="FK169" s="214">
        <f t="shared" si="84"/>
        <v>163</v>
      </c>
      <c r="FL169" s="214">
        <f t="shared" si="84"/>
        <v>164</v>
      </c>
      <c r="FM169" s="214">
        <f t="shared" si="84"/>
        <v>165</v>
      </c>
      <c r="FN169" s="214">
        <f t="shared" si="84"/>
        <v>166</v>
      </c>
      <c r="FO169" s="214">
        <f t="shared" si="84"/>
        <v>167</v>
      </c>
      <c r="FP169" s="214">
        <f t="shared" si="84"/>
        <v>168</v>
      </c>
      <c r="FQ169" s="214">
        <f t="shared" si="84"/>
        <v>169</v>
      </c>
      <c r="FR169" s="214">
        <f t="shared" si="84"/>
        <v>170</v>
      </c>
      <c r="FS169" s="214">
        <f t="shared" si="84"/>
        <v>171</v>
      </c>
      <c r="FT169" s="214">
        <f t="shared" si="84"/>
        <v>172</v>
      </c>
      <c r="FU169" s="214">
        <f t="shared" si="84"/>
        <v>173</v>
      </c>
      <c r="FV169" s="214">
        <f t="shared" si="84"/>
        <v>174</v>
      </c>
      <c r="FW169" s="214">
        <f t="shared" si="84"/>
        <v>175</v>
      </c>
      <c r="FX169" s="214">
        <f t="shared" si="84"/>
        <v>176</v>
      </c>
      <c r="FY169" s="214">
        <f t="shared" si="84"/>
        <v>177</v>
      </c>
      <c r="FZ169" s="214">
        <f t="shared" si="84"/>
        <v>178</v>
      </c>
      <c r="GA169" s="214">
        <f t="shared" si="84"/>
        <v>179</v>
      </c>
      <c r="GB169" s="214">
        <f t="shared" si="84"/>
        <v>180</v>
      </c>
      <c r="GC169" s="214">
        <f t="shared" si="84"/>
        <v>181</v>
      </c>
      <c r="GD169" s="214">
        <f t="shared" si="84"/>
        <v>182</v>
      </c>
      <c r="GE169" s="214">
        <f t="shared" si="84"/>
        <v>183</v>
      </c>
      <c r="GF169" s="214">
        <f t="shared" si="84"/>
        <v>184</v>
      </c>
      <c r="GG169" s="214">
        <f t="shared" si="84"/>
        <v>185</v>
      </c>
      <c r="GH169" s="214">
        <f t="shared" si="84"/>
        <v>186</v>
      </c>
      <c r="GI169" s="214">
        <f t="shared" si="84"/>
        <v>187</v>
      </c>
      <c r="GJ169" s="214">
        <f t="shared" si="84"/>
        <v>188</v>
      </c>
      <c r="GK169" s="214">
        <f t="shared" si="84"/>
        <v>189</v>
      </c>
      <c r="GL169" s="214">
        <f t="shared" si="84"/>
        <v>190</v>
      </c>
      <c r="GM169" s="214">
        <f t="shared" si="84"/>
        <v>191</v>
      </c>
      <c r="GN169" s="214">
        <f t="shared" si="84"/>
        <v>192</v>
      </c>
      <c r="GO169" s="214">
        <f t="shared" si="84"/>
        <v>193</v>
      </c>
      <c r="GP169" s="214">
        <f t="shared" si="84"/>
        <v>194</v>
      </c>
      <c r="GQ169" s="214">
        <f t="shared" si="84"/>
        <v>195</v>
      </c>
      <c r="GR169" s="214">
        <f t="shared" si="84"/>
        <v>196</v>
      </c>
      <c r="GS169" s="214">
        <f t="shared" si="84"/>
        <v>197</v>
      </c>
      <c r="GT169" s="214">
        <f t="shared" si="84"/>
        <v>198</v>
      </c>
      <c r="GU169" s="214">
        <f t="shared" si="84"/>
        <v>199</v>
      </c>
      <c r="GV169" s="214">
        <f t="shared" si="84"/>
        <v>200</v>
      </c>
      <c r="GW169" s="214">
        <f t="shared" si="84"/>
        <v>201</v>
      </c>
      <c r="GX169" s="214">
        <f t="shared" si="84"/>
        <v>202</v>
      </c>
      <c r="GY169" s="214">
        <f t="shared" si="84"/>
        <v>203</v>
      </c>
      <c r="GZ169" s="214">
        <f t="shared" si="84"/>
        <v>204</v>
      </c>
      <c r="HA169" s="214">
        <f t="shared" si="84"/>
        <v>205</v>
      </c>
      <c r="HB169" s="214">
        <f t="shared" si="84"/>
        <v>206</v>
      </c>
      <c r="HC169" s="214">
        <f t="shared" si="84"/>
        <v>207</v>
      </c>
      <c r="HD169" s="214">
        <f t="shared" si="84"/>
        <v>208</v>
      </c>
      <c r="HE169" s="214">
        <f t="shared" si="84"/>
        <v>209</v>
      </c>
      <c r="HF169" s="214">
        <f t="shared" si="84"/>
        <v>210</v>
      </c>
      <c r="HG169" s="214">
        <f t="shared" si="84"/>
        <v>211</v>
      </c>
      <c r="HH169" s="214">
        <f t="shared" si="84"/>
        <v>212</v>
      </c>
      <c r="HI169" s="214">
        <f t="shared" si="84"/>
        <v>213</v>
      </c>
      <c r="HJ169" s="214">
        <f t="shared" si="84"/>
        <v>214</v>
      </c>
      <c r="HK169" s="214">
        <f t="shared" si="84"/>
        <v>215</v>
      </c>
      <c r="HL169" s="214">
        <f t="shared" si="84"/>
        <v>216</v>
      </c>
      <c r="HM169" s="214">
        <f t="shared" si="84"/>
        <v>217</v>
      </c>
      <c r="HN169" s="214">
        <f t="shared" si="84"/>
        <v>218</v>
      </c>
      <c r="HO169" s="214">
        <f t="shared" si="84"/>
        <v>219</v>
      </c>
      <c r="HP169" s="214">
        <f t="shared" si="84"/>
        <v>220</v>
      </c>
      <c r="HQ169" s="214">
        <f t="shared" si="84"/>
        <v>221</v>
      </c>
      <c r="HR169" s="214">
        <f t="shared" si="84"/>
        <v>222</v>
      </c>
      <c r="HS169" s="214">
        <f t="shared" si="84"/>
        <v>223</v>
      </c>
      <c r="HT169" s="214">
        <f t="shared" si="84"/>
        <v>224</v>
      </c>
      <c r="HU169" s="214">
        <f t="shared" si="84"/>
        <v>225</v>
      </c>
      <c r="HV169" s="214">
        <f t="shared" si="84"/>
        <v>226</v>
      </c>
      <c r="HW169" s="214">
        <f t="shared" si="84"/>
        <v>227</v>
      </c>
      <c r="HX169" s="214">
        <f t="shared" si="84"/>
        <v>228</v>
      </c>
      <c r="HY169" s="214">
        <f t="shared" si="84"/>
        <v>229</v>
      </c>
      <c r="HZ169" s="214">
        <f t="shared" si="84"/>
        <v>230</v>
      </c>
      <c r="IA169" s="214">
        <f t="shared" si="84"/>
        <v>231</v>
      </c>
      <c r="IB169" s="214">
        <f t="shared" si="84"/>
        <v>232</v>
      </c>
      <c r="IC169" s="214">
        <f t="shared" si="84"/>
        <v>233</v>
      </c>
      <c r="ID169" s="214">
        <f t="shared" si="84"/>
        <v>234</v>
      </c>
      <c r="IE169" s="214">
        <f t="shared" si="84"/>
        <v>235</v>
      </c>
      <c r="IF169" s="214">
        <f t="shared" si="84"/>
        <v>236</v>
      </c>
      <c r="IG169" s="214">
        <f t="shared" si="84"/>
        <v>237</v>
      </c>
      <c r="IH169" s="214">
        <f t="shared" si="84"/>
        <v>238</v>
      </c>
      <c r="II169" s="214">
        <f t="shared" si="84"/>
        <v>239</v>
      </c>
      <c r="IJ169" s="214">
        <f t="shared" si="84"/>
        <v>240</v>
      </c>
      <c r="IK169" s="214">
        <f t="shared" si="84"/>
        <v>241</v>
      </c>
      <c r="IL169" s="214">
        <f t="shared" si="84"/>
        <v>242</v>
      </c>
      <c r="IM169" s="214">
        <f t="shared" si="84"/>
        <v>243</v>
      </c>
      <c r="IN169" s="214">
        <f t="shared" si="84"/>
        <v>244</v>
      </c>
      <c r="IO169" s="214">
        <f t="shared" si="84"/>
        <v>245</v>
      </c>
      <c r="IP169" s="214">
        <f t="shared" si="84"/>
        <v>246</v>
      </c>
      <c r="IQ169" s="214">
        <f t="shared" si="84"/>
        <v>247</v>
      </c>
      <c r="IR169" s="214">
        <f t="shared" si="84"/>
        <v>248</v>
      </c>
      <c r="IS169" s="214">
        <f t="shared" si="84"/>
        <v>249</v>
      </c>
      <c r="IT169" s="214">
        <f t="shared" si="84"/>
        <v>250</v>
      </c>
      <c r="IU169" s="214">
        <f t="shared" si="84"/>
        <v>251</v>
      </c>
      <c r="IV169" s="214">
        <f t="shared" si="84"/>
        <v>252</v>
      </c>
      <c r="IW169" s="214">
        <f t="shared" si="84"/>
        <v>253</v>
      </c>
      <c r="IX169" s="214">
        <f t="shared" si="84"/>
        <v>254</v>
      </c>
      <c r="IY169" s="214">
        <f t="shared" si="84"/>
        <v>255</v>
      </c>
      <c r="IZ169" s="214">
        <f t="shared" ref="IZ169:KR169" si="85">IY169+1</f>
        <v>256</v>
      </c>
      <c r="JA169" s="214">
        <f t="shared" si="85"/>
        <v>257</v>
      </c>
      <c r="JB169" s="214">
        <f t="shared" si="85"/>
        <v>258</v>
      </c>
      <c r="JC169" s="214">
        <f t="shared" si="85"/>
        <v>259</v>
      </c>
      <c r="JD169" s="214">
        <f t="shared" si="85"/>
        <v>260</v>
      </c>
      <c r="JE169" s="214">
        <f t="shared" si="85"/>
        <v>261</v>
      </c>
      <c r="JF169" s="214">
        <f t="shared" si="85"/>
        <v>262</v>
      </c>
      <c r="JG169" s="214">
        <f t="shared" si="85"/>
        <v>263</v>
      </c>
      <c r="JH169" s="214">
        <f t="shared" si="85"/>
        <v>264</v>
      </c>
      <c r="JI169" s="214">
        <f t="shared" si="85"/>
        <v>265</v>
      </c>
      <c r="JJ169" s="214">
        <f t="shared" si="85"/>
        <v>266</v>
      </c>
      <c r="JK169" s="214">
        <f t="shared" si="85"/>
        <v>267</v>
      </c>
      <c r="JL169" s="214">
        <f t="shared" si="85"/>
        <v>268</v>
      </c>
      <c r="JM169" s="214">
        <f t="shared" si="85"/>
        <v>269</v>
      </c>
      <c r="JN169" s="214">
        <f t="shared" si="85"/>
        <v>270</v>
      </c>
      <c r="JO169" s="214">
        <f t="shared" si="85"/>
        <v>271</v>
      </c>
      <c r="JP169" s="214">
        <f t="shared" si="85"/>
        <v>272</v>
      </c>
      <c r="JQ169" s="214">
        <f t="shared" si="85"/>
        <v>273</v>
      </c>
      <c r="JR169" s="214">
        <f t="shared" si="85"/>
        <v>274</v>
      </c>
      <c r="JS169" s="214">
        <f t="shared" si="85"/>
        <v>275</v>
      </c>
      <c r="JT169" s="214">
        <f t="shared" si="85"/>
        <v>276</v>
      </c>
      <c r="JU169" s="214">
        <f t="shared" si="85"/>
        <v>277</v>
      </c>
      <c r="JV169" s="214">
        <f t="shared" si="85"/>
        <v>278</v>
      </c>
      <c r="JW169" s="214">
        <f t="shared" si="85"/>
        <v>279</v>
      </c>
      <c r="JX169" s="214">
        <f t="shared" si="85"/>
        <v>280</v>
      </c>
      <c r="JY169" s="214">
        <f t="shared" si="85"/>
        <v>281</v>
      </c>
      <c r="JZ169" s="214">
        <f t="shared" si="85"/>
        <v>282</v>
      </c>
      <c r="KA169" s="214">
        <f t="shared" si="85"/>
        <v>283</v>
      </c>
      <c r="KB169" s="214">
        <f t="shared" si="85"/>
        <v>284</v>
      </c>
      <c r="KC169" s="214">
        <f t="shared" si="85"/>
        <v>285</v>
      </c>
      <c r="KD169" s="214">
        <f t="shared" si="85"/>
        <v>286</v>
      </c>
      <c r="KE169" s="214">
        <f t="shared" si="85"/>
        <v>287</v>
      </c>
      <c r="KF169" s="214">
        <f t="shared" si="85"/>
        <v>288</v>
      </c>
      <c r="KG169" s="214">
        <f t="shared" si="85"/>
        <v>289</v>
      </c>
      <c r="KH169" s="214">
        <f t="shared" si="85"/>
        <v>290</v>
      </c>
      <c r="KI169" s="214">
        <f t="shared" si="85"/>
        <v>291</v>
      </c>
      <c r="KJ169" s="214">
        <f t="shared" si="85"/>
        <v>292</v>
      </c>
      <c r="KK169" s="214">
        <f t="shared" si="85"/>
        <v>293</v>
      </c>
      <c r="KL169" s="214">
        <f t="shared" si="85"/>
        <v>294</v>
      </c>
      <c r="KM169" s="214">
        <f t="shared" si="85"/>
        <v>295</v>
      </c>
      <c r="KN169" s="214">
        <f t="shared" si="85"/>
        <v>296</v>
      </c>
      <c r="KO169" s="214">
        <f t="shared" si="85"/>
        <v>297</v>
      </c>
      <c r="KP169" s="214">
        <f t="shared" si="85"/>
        <v>298</v>
      </c>
      <c r="KQ169" s="214">
        <f t="shared" si="85"/>
        <v>299</v>
      </c>
      <c r="KR169" s="214">
        <f t="shared" si="85"/>
        <v>300</v>
      </c>
      <c r="KS169" s="17" t="s">
        <v>291</v>
      </c>
    </row>
    <row r="170" spans="1:305" ht="15.75" customHeight="1" x14ac:dyDescent="0.3">
      <c r="A170" s="184" t="s">
        <v>292</v>
      </c>
      <c r="B170" s="184"/>
      <c r="C170" s="184"/>
      <c r="D170" s="184">
        <v>0</v>
      </c>
      <c r="E170" s="184">
        <v>1</v>
      </c>
      <c r="F170" s="184">
        <f t="shared" ref="F170:IZ170" si="86">IF(F172&gt;E172,E170+1,E170)</f>
        <v>1</v>
      </c>
      <c r="G170" s="184">
        <f t="shared" si="86"/>
        <v>2</v>
      </c>
      <c r="H170" s="184">
        <f t="shared" si="86"/>
        <v>2</v>
      </c>
      <c r="I170" s="184">
        <f t="shared" si="86"/>
        <v>2</v>
      </c>
      <c r="J170" s="184">
        <f t="shared" si="86"/>
        <v>3</v>
      </c>
      <c r="K170" s="184">
        <f t="shared" si="86"/>
        <v>3</v>
      </c>
      <c r="L170" s="184">
        <f t="shared" si="86"/>
        <v>3</v>
      </c>
      <c r="M170" s="184">
        <f t="shared" si="86"/>
        <v>4</v>
      </c>
      <c r="N170" s="184">
        <f t="shared" si="86"/>
        <v>4</v>
      </c>
      <c r="O170" s="184">
        <f t="shared" si="86"/>
        <v>4</v>
      </c>
      <c r="P170" s="184">
        <f t="shared" si="86"/>
        <v>5</v>
      </c>
      <c r="Q170" s="184">
        <f t="shared" si="86"/>
        <v>5</v>
      </c>
      <c r="R170" s="184">
        <f t="shared" si="86"/>
        <v>5</v>
      </c>
      <c r="S170" s="184">
        <f t="shared" si="86"/>
        <v>6</v>
      </c>
      <c r="T170" s="184">
        <f t="shared" si="86"/>
        <v>6</v>
      </c>
      <c r="U170" s="184">
        <f t="shared" si="86"/>
        <v>6</v>
      </c>
      <c r="V170" s="184">
        <f t="shared" si="86"/>
        <v>7</v>
      </c>
      <c r="W170" s="184">
        <f t="shared" si="86"/>
        <v>7</v>
      </c>
      <c r="X170" s="184">
        <f t="shared" si="86"/>
        <v>7</v>
      </c>
      <c r="Y170" s="184">
        <f t="shared" si="86"/>
        <v>8</v>
      </c>
      <c r="Z170" s="184">
        <f t="shared" si="86"/>
        <v>8</v>
      </c>
      <c r="AA170" s="184">
        <f t="shared" si="86"/>
        <v>8</v>
      </c>
      <c r="AB170" s="184">
        <f t="shared" si="86"/>
        <v>9</v>
      </c>
      <c r="AC170" s="184">
        <f t="shared" si="86"/>
        <v>9</v>
      </c>
      <c r="AD170" s="184">
        <f t="shared" si="86"/>
        <v>9</v>
      </c>
      <c r="AE170" s="184">
        <f t="shared" si="86"/>
        <v>10</v>
      </c>
      <c r="AF170" s="184">
        <f t="shared" si="86"/>
        <v>10</v>
      </c>
      <c r="AG170" s="184">
        <f t="shared" si="86"/>
        <v>10</v>
      </c>
      <c r="AH170" s="184">
        <f t="shared" si="86"/>
        <v>11</v>
      </c>
      <c r="AI170" s="184">
        <f t="shared" si="86"/>
        <v>11</v>
      </c>
      <c r="AJ170" s="184">
        <f t="shared" si="86"/>
        <v>11</v>
      </c>
      <c r="AK170" s="184">
        <f t="shared" si="86"/>
        <v>12</v>
      </c>
      <c r="AL170" s="184">
        <f t="shared" si="86"/>
        <v>12</v>
      </c>
      <c r="AM170" s="184">
        <f t="shared" si="86"/>
        <v>12</v>
      </c>
      <c r="AN170" s="184">
        <f t="shared" si="86"/>
        <v>13</v>
      </c>
      <c r="AO170" s="184">
        <f t="shared" si="86"/>
        <v>13</v>
      </c>
      <c r="AP170" s="184">
        <f t="shared" si="86"/>
        <v>13</v>
      </c>
      <c r="AQ170" s="184">
        <f t="shared" si="86"/>
        <v>14</v>
      </c>
      <c r="AR170" s="184">
        <f t="shared" si="86"/>
        <v>14</v>
      </c>
      <c r="AS170" s="184">
        <f t="shared" si="86"/>
        <v>14</v>
      </c>
      <c r="AT170" s="184">
        <f t="shared" si="86"/>
        <v>15</v>
      </c>
      <c r="AU170" s="184">
        <f t="shared" si="86"/>
        <v>15</v>
      </c>
      <c r="AV170" s="184">
        <f t="shared" si="86"/>
        <v>15</v>
      </c>
      <c r="AW170" s="184">
        <f t="shared" si="86"/>
        <v>16</v>
      </c>
      <c r="AX170" s="184">
        <f t="shared" si="86"/>
        <v>16</v>
      </c>
      <c r="AY170" s="184">
        <f t="shared" si="86"/>
        <v>16</v>
      </c>
      <c r="AZ170" s="184">
        <f t="shared" si="86"/>
        <v>17</v>
      </c>
      <c r="BA170" s="184">
        <f t="shared" si="86"/>
        <v>17</v>
      </c>
      <c r="BB170" s="184">
        <f t="shared" si="86"/>
        <v>17</v>
      </c>
      <c r="BC170" s="184">
        <f t="shared" si="86"/>
        <v>18</v>
      </c>
      <c r="BD170" s="184">
        <f t="shared" si="86"/>
        <v>18</v>
      </c>
      <c r="BE170" s="184">
        <f t="shared" si="86"/>
        <v>18</v>
      </c>
      <c r="BF170" s="184">
        <f t="shared" si="86"/>
        <v>19</v>
      </c>
      <c r="BG170" s="184">
        <f t="shared" si="86"/>
        <v>19</v>
      </c>
      <c r="BH170" s="184">
        <f t="shared" si="86"/>
        <v>19</v>
      </c>
      <c r="BI170" s="184">
        <f t="shared" si="86"/>
        <v>20</v>
      </c>
      <c r="BJ170" s="184">
        <f t="shared" si="86"/>
        <v>20</v>
      </c>
      <c r="BK170" s="184">
        <f t="shared" si="86"/>
        <v>20</v>
      </c>
      <c r="BL170" s="184">
        <f t="shared" si="86"/>
        <v>21</v>
      </c>
      <c r="BM170" s="184">
        <f t="shared" si="86"/>
        <v>21</v>
      </c>
      <c r="BN170" s="184">
        <f t="shared" si="86"/>
        <v>21</v>
      </c>
      <c r="BO170" s="184">
        <f t="shared" si="86"/>
        <v>22</v>
      </c>
      <c r="BP170" s="184">
        <f t="shared" si="86"/>
        <v>22</v>
      </c>
      <c r="BQ170" s="184">
        <f t="shared" si="86"/>
        <v>22</v>
      </c>
      <c r="BR170" s="184">
        <f t="shared" si="86"/>
        <v>23</v>
      </c>
      <c r="BS170" s="184">
        <f t="shared" si="86"/>
        <v>23</v>
      </c>
      <c r="BT170" s="184">
        <f t="shared" si="86"/>
        <v>23</v>
      </c>
      <c r="BU170" s="184">
        <f t="shared" si="86"/>
        <v>24</v>
      </c>
      <c r="BV170" s="184">
        <f t="shared" si="86"/>
        <v>24</v>
      </c>
      <c r="BW170" s="184">
        <f t="shared" si="86"/>
        <v>24</v>
      </c>
      <c r="BX170" s="184">
        <f t="shared" si="86"/>
        <v>25</v>
      </c>
      <c r="BY170" s="184">
        <f t="shared" si="86"/>
        <v>25</v>
      </c>
      <c r="BZ170" s="184">
        <f t="shared" si="86"/>
        <v>25</v>
      </c>
      <c r="CA170" s="184">
        <f t="shared" si="86"/>
        <v>26</v>
      </c>
      <c r="CB170" s="184">
        <f t="shared" si="86"/>
        <v>26</v>
      </c>
      <c r="CC170" s="184">
        <f t="shared" si="86"/>
        <v>26</v>
      </c>
      <c r="CD170" s="184">
        <f t="shared" si="86"/>
        <v>27</v>
      </c>
      <c r="CE170" s="184">
        <f t="shared" si="86"/>
        <v>27</v>
      </c>
      <c r="CF170" s="184">
        <f t="shared" si="86"/>
        <v>27</v>
      </c>
      <c r="CG170" s="184">
        <f t="shared" si="86"/>
        <v>28</v>
      </c>
      <c r="CH170" s="184">
        <f t="shared" si="86"/>
        <v>28</v>
      </c>
      <c r="CI170" s="184">
        <f t="shared" si="86"/>
        <v>28</v>
      </c>
      <c r="CJ170" s="184">
        <f t="shared" si="86"/>
        <v>29</v>
      </c>
      <c r="CK170" s="184">
        <f t="shared" si="86"/>
        <v>29</v>
      </c>
      <c r="CL170" s="184">
        <f t="shared" si="86"/>
        <v>29</v>
      </c>
      <c r="CM170" s="184">
        <f t="shared" si="86"/>
        <v>30</v>
      </c>
      <c r="CN170" s="184">
        <f t="shared" si="86"/>
        <v>30</v>
      </c>
      <c r="CO170" s="184">
        <f t="shared" si="86"/>
        <v>30</v>
      </c>
      <c r="CP170" s="184">
        <f t="shared" si="86"/>
        <v>31</v>
      </c>
      <c r="CQ170" s="184">
        <f t="shared" si="86"/>
        <v>31</v>
      </c>
      <c r="CR170" s="184">
        <f t="shared" si="86"/>
        <v>31</v>
      </c>
      <c r="CS170" s="184">
        <f t="shared" si="86"/>
        <v>32</v>
      </c>
      <c r="CT170" s="184">
        <f t="shared" si="86"/>
        <v>32</v>
      </c>
      <c r="CU170" s="184">
        <f t="shared" si="86"/>
        <v>32</v>
      </c>
      <c r="CV170" s="184">
        <f t="shared" si="86"/>
        <v>33</v>
      </c>
      <c r="CW170" s="184">
        <f t="shared" si="86"/>
        <v>33</v>
      </c>
      <c r="CX170" s="184">
        <f t="shared" si="86"/>
        <v>33</v>
      </c>
      <c r="CY170" s="184">
        <f t="shared" si="86"/>
        <v>34</v>
      </c>
      <c r="CZ170" s="184">
        <f t="shared" si="86"/>
        <v>34</v>
      </c>
      <c r="DA170" s="184">
        <f t="shared" si="86"/>
        <v>34</v>
      </c>
      <c r="DB170" s="184">
        <f t="shared" si="86"/>
        <v>35</v>
      </c>
      <c r="DC170" s="184">
        <f t="shared" si="86"/>
        <v>35</v>
      </c>
      <c r="DD170" s="184">
        <f t="shared" si="86"/>
        <v>35</v>
      </c>
      <c r="DE170" s="184">
        <f t="shared" si="86"/>
        <v>36</v>
      </c>
      <c r="DF170" s="184">
        <f t="shared" si="86"/>
        <v>36</v>
      </c>
      <c r="DG170" s="184">
        <f t="shared" si="86"/>
        <v>36</v>
      </c>
      <c r="DH170" s="184">
        <f t="shared" si="86"/>
        <v>37</v>
      </c>
      <c r="DI170" s="184">
        <f t="shared" si="86"/>
        <v>37</v>
      </c>
      <c r="DJ170" s="184">
        <f t="shared" si="86"/>
        <v>37</v>
      </c>
      <c r="DK170" s="184">
        <f t="shared" si="86"/>
        <v>38</v>
      </c>
      <c r="DL170" s="184">
        <f t="shared" si="86"/>
        <v>38</v>
      </c>
      <c r="DM170" s="184">
        <f t="shared" si="86"/>
        <v>38</v>
      </c>
      <c r="DN170" s="184">
        <f t="shared" si="86"/>
        <v>39</v>
      </c>
      <c r="DO170" s="184">
        <f t="shared" si="86"/>
        <v>39</v>
      </c>
      <c r="DP170" s="184">
        <f t="shared" si="86"/>
        <v>39</v>
      </c>
      <c r="DQ170" s="184">
        <f t="shared" si="86"/>
        <v>40</v>
      </c>
      <c r="DR170" s="184">
        <f t="shared" si="86"/>
        <v>40</v>
      </c>
      <c r="DS170" s="184">
        <f t="shared" si="86"/>
        <v>40</v>
      </c>
      <c r="DT170" s="184">
        <f t="shared" si="86"/>
        <v>41</v>
      </c>
      <c r="DU170" s="184">
        <f t="shared" si="86"/>
        <v>41</v>
      </c>
      <c r="DV170" s="184">
        <f t="shared" si="86"/>
        <v>41</v>
      </c>
      <c r="DW170" s="184">
        <f t="shared" si="86"/>
        <v>42</v>
      </c>
      <c r="DX170" s="184">
        <f t="shared" si="86"/>
        <v>42</v>
      </c>
      <c r="DY170" s="184">
        <f t="shared" si="86"/>
        <v>42</v>
      </c>
      <c r="DZ170" s="184">
        <f t="shared" si="86"/>
        <v>43</v>
      </c>
      <c r="EA170" s="184">
        <f t="shared" si="86"/>
        <v>43</v>
      </c>
      <c r="EB170" s="184">
        <f t="shared" si="86"/>
        <v>43</v>
      </c>
      <c r="EC170" s="184">
        <f t="shared" si="86"/>
        <v>44</v>
      </c>
      <c r="ED170" s="184">
        <f t="shared" si="86"/>
        <v>44</v>
      </c>
      <c r="EE170" s="184">
        <f t="shared" si="86"/>
        <v>44</v>
      </c>
      <c r="EF170" s="184">
        <f t="shared" si="86"/>
        <v>45</v>
      </c>
      <c r="EG170" s="184">
        <f t="shared" si="86"/>
        <v>45</v>
      </c>
      <c r="EH170" s="184">
        <f t="shared" si="86"/>
        <v>45</v>
      </c>
      <c r="EI170" s="184">
        <f t="shared" si="86"/>
        <v>46</v>
      </c>
      <c r="EJ170" s="184">
        <f t="shared" si="86"/>
        <v>46</v>
      </c>
      <c r="EK170" s="184">
        <f t="shared" si="86"/>
        <v>46</v>
      </c>
      <c r="EL170" s="184">
        <f t="shared" si="86"/>
        <v>47</v>
      </c>
      <c r="EM170" s="184">
        <f t="shared" si="86"/>
        <v>47</v>
      </c>
      <c r="EN170" s="184">
        <f t="shared" si="86"/>
        <v>47</v>
      </c>
      <c r="EO170" s="184">
        <f t="shared" si="86"/>
        <v>48</v>
      </c>
      <c r="EP170" s="184">
        <f t="shared" si="86"/>
        <v>48</v>
      </c>
      <c r="EQ170" s="184">
        <f t="shared" si="86"/>
        <v>48</v>
      </c>
      <c r="ER170" s="184">
        <f t="shared" si="86"/>
        <v>49</v>
      </c>
      <c r="ES170" s="184">
        <f t="shared" si="86"/>
        <v>49</v>
      </c>
      <c r="ET170" s="184">
        <f t="shared" si="86"/>
        <v>49</v>
      </c>
      <c r="EU170" s="184">
        <f t="shared" si="86"/>
        <v>50</v>
      </c>
      <c r="EV170" s="184">
        <f t="shared" si="86"/>
        <v>50</v>
      </c>
      <c r="EW170" s="184">
        <f t="shared" si="86"/>
        <v>50</v>
      </c>
      <c r="EX170" s="184">
        <f t="shared" si="86"/>
        <v>51</v>
      </c>
      <c r="EY170" s="184">
        <f t="shared" si="86"/>
        <v>51</v>
      </c>
      <c r="EZ170" s="184">
        <f t="shared" si="86"/>
        <v>51</v>
      </c>
      <c r="FA170" s="184">
        <f t="shared" si="86"/>
        <v>52</v>
      </c>
      <c r="FB170" s="184">
        <f t="shared" si="86"/>
        <v>52</v>
      </c>
      <c r="FC170" s="184">
        <f t="shared" si="86"/>
        <v>52</v>
      </c>
      <c r="FD170" s="184">
        <f t="shared" si="86"/>
        <v>53</v>
      </c>
      <c r="FE170" s="184">
        <f t="shared" si="86"/>
        <v>53</v>
      </c>
      <c r="FF170" s="184">
        <f t="shared" si="86"/>
        <v>53</v>
      </c>
      <c r="FG170" s="184">
        <f t="shared" si="86"/>
        <v>54</v>
      </c>
      <c r="FH170" s="184">
        <f t="shared" si="86"/>
        <v>54</v>
      </c>
      <c r="FI170" s="184">
        <f t="shared" si="86"/>
        <v>54</v>
      </c>
      <c r="FJ170" s="184">
        <f t="shared" si="86"/>
        <v>55</v>
      </c>
      <c r="FK170" s="184">
        <f t="shared" si="86"/>
        <v>55</v>
      </c>
      <c r="FL170" s="184">
        <f t="shared" si="86"/>
        <v>55</v>
      </c>
      <c r="FM170" s="184">
        <f t="shared" si="86"/>
        <v>56</v>
      </c>
      <c r="FN170" s="184">
        <f t="shared" si="86"/>
        <v>56</v>
      </c>
      <c r="FO170" s="184">
        <f t="shared" si="86"/>
        <v>56</v>
      </c>
      <c r="FP170" s="184">
        <f t="shared" si="86"/>
        <v>57</v>
      </c>
      <c r="FQ170" s="184">
        <f t="shared" si="86"/>
        <v>57</v>
      </c>
      <c r="FR170" s="184">
        <f t="shared" si="86"/>
        <v>57</v>
      </c>
      <c r="FS170" s="184">
        <f t="shared" si="86"/>
        <v>58</v>
      </c>
      <c r="FT170" s="184">
        <f t="shared" si="86"/>
        <v>58</v>
      </c>
      <c r="FU170" s="184">
        <f t="shared" si="86"/>
        <v>58</v>
      </c>
      <c r="FV170" s="184">
        <f t="shared" si="86"/>
        <v>59</v>
      </c>
      <c r="FW170" s="184">
        <f t="shared" si="86"/>
        <v>59</v>
      </c>
      <c r="FX170" s="184">
        <f t="shared" si="86"/>
        <v>59</v>
      </c>
      <c r="FY170" s="184">
        <f t="shared" si="86"/>
        <v>60</v>
      </c>
      <c r="FZ170" s="184">
        <f t="shared" si="86"/>
        <v>60</v>
      </c>
      <c r="GA170" s="184">
        <f t="shared" si="86"/>
        <v>60</v>
      </c>
      <c r="GB170" s="184">
        <f t="shared" si="86"/>
        <v>61</v>
      </c>
      <c r="GC170" s="184">
        <f t="shared" si="86"/>
        <v>61</v>
      </c>
      <c r="GD170" s="184">
        <f t="shared" si="86"/>
        <v>61</v>
      </c>
      <c r="GE170" s="184">
        <f t="shared" si="86"/>
        <v>62</v>
      </c>
      <c r="GF170" s="184">
        <f t="shared" si="86"/>
        <v>62</v>
      </c>
      <c r="GG170" s="184">
        <f t="shared" si="86"/>
        <v>62</v>
      </c>
      <c r="GH170" s="184">
        <f t="shared" si="86"/>
        <v>63</v>
      </c>
      <c r="GI170" s="184">
        <f t="shared" si="86"/>
        <v>63</v>
      </c>
      <c r="GJ170" s="184">
        <f t="shared" si="86"/>
        <v>63</v>
      </c>
      <c r="GK170" s="184">
        <f t="shared" si="86"/>
        <v>64</v>
      </c>
      <c r="GL170" s="184">
        <f t="shared" si="86"/>
        <v>64</v>
      </c>
      <c r="GM170" s="184">
        <f t="shared" si="86"/>
        <v>64</v>
      </c>
      <c r="GN170" s="184">
        <f t="shared" si="86"/>
        <v>65</v>
      </c>
      <c r="GO170" s="184">
        <f t="shared" si="86"/>
        <v>65</v>
      </c>
      <c r="GP170" s="184">
        <f t="shared" si="86"/>
        <v>65</v>
      </c>
      <c r="GQ170" s="184">
        <f t="shared" si="86"/>
        <v>66</v>
      </c>
      <c r="GR170" s="184">
        <f t="shared" si="86"/>
        <v>66</v>
      </c>
      <c r="GS170" s="184">
        <f t="shared" si="86"/>
        <v>66</v>
      </c>
      <c r="GT170" s="184">
        <f t="shared" si="86"/>
        <v>67</v>
      </c>
      <c r="GU170" s="184">
        <f t="shared" si="86"/>
        <v>67</v>
      </c>
      <c r="GV170" s="184">
        <f t="shared" si="86"/>
        <v>67</v>
      </c>
      <c r="GW170" s="184">
        <f t="shared" si="86"/>
        <v>68</v>
      </c>
      <c r="GX170" s="184">
        <f t="shared" si="86"/>
        <v>68</v>
      </c>
      <c r="GY170" s="184">
        <f t="shared" si="86"/>
        <v>68</v>
      </c>
      <c r="GZ170" s="184">
        <f t="shared" si="86"/>
        <v>69</v>
      </c>
      <c r="HA170" s="184">
        <f t="shared" si="86"/>
        <v>69</v>
      </c>
      <c r="HB170" s="184">
        <f t="shared" si="86"/>
        <v>69</v>
      </c>
      <c r="HC170" s="184">
        <f t="shared" si="86"/>
        <v>70</v>
      </c>
      <c r="HD170" s="184">
        <f t="shared" si="86"/>
        <v>70</v>
      </c>
      <c r="HE170" s="184">
        <f t="shared" si="86"/>
        <v>70</v>
      </c>
      <c r="HF170" s="184">
        <f t="shared" si="86"/>
        <v>71</v>
      </c>
      <c r="HG170" s="184">
        <f t="shared" si="86"/>
        <v>71</v>
      </c>
      <c r="HH170" s="184">
        <f t="shared" si="86"/>
        <v>71</v>
      </c>
      <c r="HI170" s="184">
        <f t="shared" si="86"/>
        <v>72</v>
      </c>
      <c r="HJ170" s="184">
        <f t="shared" si="86"/>
        <v>72</v>
      </c>
      <c r="HK170" s="184">
        <f t="shared" si="86"/>
        <v>72</v>
      </c>
      <c r="HL170" s="184">
        <f t="shared" si="86"/>
        <v>73</v>
      </c>
      <c r="HM170" s="184">
        <f t="shared" si="86"/>
        <v>73</v>
      </c>
      <c r="HN170" s="184">
        <f t="shared" si="86"/>
        <v>73</v>
      </c>
      <c r="HO170" s="184">
        <f t="shared" si="86"/>
        <v>74</v>
      </c>
      <c r="HP170" s="184">
        <f t="shared" si="86"/>
        <v>74</v>
      </c>
      <c r="HQ170" s="184">
        <f t="shared" si="86"/>
        <v>74</v>
      </c>
      <c r="HR170" s="184">
        <f t="shared" si="86"/>
        <v>75</v>
      </c>
      <c r="HS170" s="184">
        <f t="shared" si="86"/>
        <v>75</v>
      </c>
      <c r="HT170" s="184">
        <f t="shared" si="86"/>
        <v>75</v>
      </c>
      <c r="HU170" s="184">
        <f t="shared" si="86"/>
        <v>76</v>
      </c>
      <c r="HV170" s="184">
        <f t="shared" si="86"/>
        <v>76</v>
      </c>
      <c r="HW170" s="184">
        <f t="shared" si="86"/>
        <v>76</v>
      </c>
      <c r="HX170" s="184">
        <f t="shared" si="86"/>
        <v>77</v>
      </c>
      <c r="HY170" s="184">
        <f t="shared" si="86"/>
        <v>77</v>
      </c>
      <c r="HZ170" s="184">
        <f t="shared" si="86"/>
        <v>77</v>
      </c>
      <c r="IA170" s="184">
        <f t="shared" si="86"/>
        <v>78</v>
      </c>
      <c r="IB170" s="184">
        <f t="shared" si="86"/>
        <v>78</v>
      </c>
      <c r="IC170" s="184">
        <f t="shared" si="86"/>
        <v>78</v>
      </c>
      <c r="ID170" s="184">
        <f t="shared" si="86"/>
        <v>79</v>
      </c>
      <c r="IE170" s="184">
        <f t="shared" si="86"/>
        <v>79</v>
      </c>
      <c r="IF170" s="184">
        <f t="shared" si="86"/>
        <v>79</v>
      </c>
      <c r="IG170" s="184">
        <f t="shared" si="86"/>
        <v>80</v>
      </c>
      <c r="IH170" s="184">
        <f t="shared" si="86"/>
        <v>80</v>
      </c>
      <c r="II170" s="184">
        <f t="shared" si="86"/>
        <v>80</v>
      </c>
      <c r="IJ170" s="184">
        <f t="shared" si="86"/>
        <v>81</v>
      </c>
      <c r="IK170" s="184">
        <f t="shared" si="86"/>
        <v>81</v>
      </c>
      <c r="IL170" s="184">
        <f t="shared" si="86"/>
        <v>81</v>
      </c>
      <c r="IM170" s="184">
        <f t="shared" si="86"/>
        <v>82</v>
      </c>
      <c r="IN170" s="184">
        <f t="shared" si="86"/>
        <v>82</v>
      </c>
      <c r="IO170" s="184">
        <f t="shared" si="86"/>
        <v>82</v>
      </c>
      <c r="IP170" s="184">
        <f t="shared" si="86"/>
        <v>83</v>
      </c>
      <c r="IQ170" s="184">
        <f t="shared" si="86"/>
        <v>83</v>
      </c>
      <c r="IR170" s="184">
        <f t="shared" si="86"/>
        <v>83</v>
      </c>
      <c r="IS170" s="184">
        <f t="shared" si="86"/>
        <v>84</v>
      </c>
      <c r="IT170" s="184">
        <f t="shared" si="86"/>
        <v>84</v>
      </c>
      <c r="IU170" s="184">
        <f t="shared" si="86"/>
        <v>84</v>
      </c>
      <c r="IV170" s="184">
        <f t="shared" si="86"/>
        <v>85</v>
      </c>
      <c r="IW170" s="184">
        <f t="shared" si="86"/>
        <v>85</v>
      </c>
      <c r="IX170" s="184">
        <f t="shared" si="86"/>
        <v>85</v>
      </c>
      <c r="IY170" s="184">
        <f t="shared" si="86"/>
        <v>86</v>
      </c>
      <c r="IZ170" s="184">
        <f t="shared" si="86"/>
        <v>86</v>
      </c>
      <c r="JA170" s="184">
        <f t="shared" ref="JA170:KR170" si="87">IF(JA172&gt;IZ172,IZ170+1,IZ170)</f>
        <v>86</v>
      </c>
      <c r="JB170" s="184">
        <f t="shared" si="87"/>
        <v>87</v>
      </c>
      <c r="JC170" s="184">
        <f t="shared" si="87"/>
        <v>87</v>
      </c>
      <c r="JD170" s="184">
        <f t="shared" si="87"/>
        <v>87</v>
      </c>
      <c r="JE170" s="184">
        <f t="shared" si="87"/>
        <v>88</v>
      </c>
      <c r="JF170" s="184">
        <f t="shared" si="87"/>
        <v>88</v>
      </c>
      <c r="JG170" s="184">
        <f t="shared" si="87"/>
        <v>88</v>
      </c>
      <c r="JH170" s="184">
        <f t="shared" si="87"/>
        <v>89</v>
      </c>
      <c r="JI170" s="184">
        <f t="shared" si="87"/>
        <v>89</v>
      </c>
      <c r="JJ170" s="184">
        <f t="shared" si="87"/>
        <v>89</v>
      </c>
      <c r="JK170" s="184">
        <f t="shared" si="87"/>
        <v>90</v>
      </c>
      <c r="JL170" s="184">
        <f t="shared" si="87"/>
        <v>90</v>
      </c>
      <c r="JM170" s="184">
        <f t="shared" si="87"/>
        <v>90</v>
      </c>
      <c r="JN170" s="184">
        <f t="shared" si="87"/>
        <v>91</v>
      </c>
      <c r="JO170" s="184">
        <f t="shared" si="87"/>
        <v>91</v>
      </c>
      <c r="JP170" s="184">
        <f t="shared" si="87"/>
        <v>91</v>
      </c>
      <c r="JQ170" s="184">
        <f t="shared" si="87"/>
        <v>92</v>
      </c>
      <c r="JR170" s="184">
        <f t="shared" si="87"/>
        <v>92</v>
      </c>
      <c r="JS170" s="184">
        <f t="shared" si="87"/>
        <v>92</v>
      </c>
      <c r="JT170" s="184">
        <f t="shared" si="87"/>
        <v>93</v>
      </c>
      <c r="JU170" s="184">
        <f t="shared" si="87"/>
        <v>93</v>
      </c>
      <c r="JV170" s="184">
        <f t="shared" si="87"/>
        <v>93</v>
      </c>
      <c r="JW170" s="184">
        <f t="shared" si="87"/>
        <v>94</v>
      </c>
      <c r="JX170" s="184">
        <f t="shared" si="87"/>
        <v>94</v>
      </c>
      <c r="JY170" s="184">
        <f t="shared" si="87"/>
        <v>94</v>
      </c>
      <c r="JZ170" s="184">
        <f t="shared" si="87"/>
        <v>95</v>
      </c>
      <c r="KA170" s="184">
        <f t="shared" si="87"/>
        <v>95</v>
      </c>
      <c r="KB170" s="184">
        <f t="shared" si="87"/>
        <v>95</v>
      </c>
      <c r="KC170" s="184">
        <f t="shared" si="87"/>
        <v>96</v>
      </c>
      <c r="KD170" s="184">
        <f t="shared" si="87"/>
        <v>96</v>
      </c>
      <c r="KE170" s="184">
        <f t="shared" si="87"/>
        <v>96</v>
      </c>
      <c r="KF170" s="184">
        <f t="shared" si="87"/>
        <v>97</v>
      </c>
      <c r="KG170" s="184">
        <f t="shared" si="87"/>
        <v>97</v>
      </c>
      <c r="KH170" s="184">
        <f t="shared" si="87"/>
        <v>97</v>
      </c>
      <c r="KI170" s="184">
        <f t="shared" si="87"/>
        <v>98</v>
      </c>
      <c r="KJ170" s="184">
        <f t="shared" si="87"/>
        <v>98</v>
      </c>
      <c r="KK170" s="184">
        <f t="shared" si="87"/>
        <v>98</v>
      </c>
      <c r="KL170" s="184">
        <f t="shared" si="87"/>
        <v>99</v>
      </c>
      <c r="KM170" s="184">
        <f t="shared" si="87"/>
        <v>99</v>
      </c>
      <c r="KN170" s="184">
        <f t="shared" si="87"/>
        <v>99</v>
      </c>
      <c r="KO170" s="184">
        <f t="shared" si="87"/>
        <v>100</v>
      </c>
      <c r="KP170" s="184">
        <f t="shared" si="87"/>
        <v>100</v>
      </c>
      <c r="KQ170" s="184">
        <f t="shared" si="87"/>
        <v>100</v>
      </c>
      <c r="KR170" s="184">
        <f t="shared" si="87"/>
        <v>101</v>
      </c>
      <c r="KS170" s="17" t="s">
        <v>291</v>
      </c>
    </row>
    <row r="171" spans="1:305" ht="15.75" customHeight="1" x14ac:dyDescent="0.3">
      <c r="A171" s="184" t="s">
        <v>138</v>
      </c>
      <c r="B171" s="184"/>
      <c r="C171" s="184"/>
      <c r="D171" s="213">
        <f>'Inputs and Summary'!D20</f>
        <v>45839</v>
      </c>
      <c r="E171" s="213">
        <f t="shared" ref="E171:IY171" si="88">EOMONTH(D171,1)</f>
        <v>45900</v>
      </c>
      <c r="F171" s="213">
        <f t="shared" si="88"/>
        <v>45930</v>
      </c>
      <c r="G171" s="213">
        <f t="shared" si="88"/>
        <v>45961</v>
      </c>
      <c r="H171" s="213">
        <f t="shared" si="88"/>
        <v>45991</v>
      </c>
      <c r="I171" s="213">
        <f t="shared" si="88"/>
        <v>46022</v>
      </c>
      <c r="J171" s="213">
        <f t="shared" si="88"/>
        <v>46053</v>
      </c>
      <c r="K171" s="213">
        <f t="shared" si="88"/>
        <v>46081</v>
      </c>
      <c r="L171" s="213">
        <f t="shared" si="88"/>
        <v>46112</v>
      </c>
      <c r="M171" s="213">
        <f t="shared" si="88"/>
        <v>46142</v>
      </c>
      <c r="N171" s="213">
        <f t="shared" si="88"/>
        <v>46173</v>
      </c>
      <c r="O171" s="213">
        <f t="shared" si="88"/>
        <v>46203</v>
      </c>
      <c r="P171" s="213">
        <f t="shared" si="88"/>
        <v>46234</v>
      </c>
      <c r="Q171" s="213">
        <f t="shared" si="88"/>
        <v>46265</v>
      </c>
      <c r="R171" s="213">
        <f t="shared" si="88"/>
        <v>46295</v>
      </c>
      <c r="S171" s="213">
        <f t="shared" si="88"/>
        <v>46326</v>
      </c>
      <c r="T171" s="213">
        <f t="shared" si="88"/>
        <v>46356</v>
      </c>
      <c r="U171" s="213">
        <f t="shared" si="88"/>
        <v>46387</v>
      </c>
      <c r="V171" s="213">
        <f t="shared" si="88"/>
        <v>46418</v>
      </c>
      <c r="W171" s="213">
        <f t="shared" si="88"/>
        <v>46446</v>
      </c>
      <c r="X171" s="213">
        <f t="shared" si="88"/>
        <v>46477</v>
      </c>
      <c r="Y171" s="213">
        <f t="shared" si="88"/>
        <v>46507</v>
      </c>
      <c r="Z171" s="213">
        <f t="shared" si="88"/>
        <v>46538</v>
      </c>
      <c r="AA171" s="213">
        <f t="shared" si="88"/>
        <v>46568</v>
      </c>
      <c r="AB171" s="213">
        <f t="shared" si="88"/>
        <v>46599</v>
      </c>
      <c r="AC171" s="213">
        <f t="shared" si="88"/>
        <v>46630</v>
      </c>
      <c r="AD171" s="213">
        <f t="shared" si="88"/>
        <v>46660</v>
      </c>
      <c r="AE171" s="213">
        <f t="shared" si="88"/>
        <v>46691</v>
      </c>
      <c r="AF171" s="213">
        <f t="shared" si="88"/>
        <v>46721</v>
      </c>
      <c r="AG171" s="213">
        <f t="shared" si="88"/>
        <v>46752</v>
      </c>
      <c r="AH171" s="213">
        <f t="shared" si="88"/>
        <v>46783</v>
      </c>
      <c r="AI171" s="213">
        <f t="shared" si="88"/>
        <v>46812</v>
      </c>
      <c r="AJ171" s="213">
        <f t="shared" si="88"/>
        <v>46843</v>
      </c>
      <c r="AK171" s="213">
        <f t="shared" si="88"/>
        <v>46873</v>
      </c>
      <c r="AL171" s="213">
        <f t="shared" si="88"/>
        <v>46904</v>
      </c>
      <c r="AM171" s="213">
        <f t="shared" si="88"/>
        <v>46934</v>
      </c>
      <c r="AN171" s="213">
        <f t="shared" si="88"/>
        <v>46965</v>
      </c>
      <c r="AO171" s="213">
        <f t="shared" si="88"/>
        <v>46996</v>
      </c>
      <c r="AP171" s="213">
        <f t="shared" si="88"/>
        <v>47026</v>
      </c>
      <c r="AQ171" s="213">
        <f t="shared" si="88"/>
        <v>47057</v>
      </c>
      <c r="AR171" s="213">
        <f t="shared" si="88"/>
        <v>47087</v>
      </c>
      <c r="AS171" s="213">
        <f t="shared" si="88"/>
        <v>47118</v>
      </c>
      <c r="AT171" s="213">
        <f t="shared" si="88"/>
        <v>47149</v>
      </c>
      <c r="AU171" s="213">
        <f t="shared" si="88"/>
        <v>47177</v>
      </c>
      <c r="AV171" s="213">
        <f t="shared" si="88"/>
        <v>47208</v>
      </c>
      <c r="AW171" s="213">
        <f t="shared" si="88"/>
        <v>47238</v>
      </c>
      <c r="AX171" s="213">
        <f t="shared" si="88"/>
        <v>47269</v>
      </c>
      <c r="AY171" s="213">
        <f t="shared" si="88"/>
        <v>47299</v>
      </c>
      <c r="AZ171" s="213">
        <f t="shared" si="88"/>
        <v>47330</v>
      </c>
      <c r="BA171" s="213">
        <f t="shared" si="88"/>
        <v>47361</v>
      </c>
      <c r="BB171" s="213">
        <f t="shared" si="88"/>
        <v>47391</v>
      </c>
      <c r="BC171" s="213">
        <f t="shared" si="88"/>
        <v>47422</v>
      </c>
      <c r="BD171" s="213">
        <f t="shared" si="88"/>
        <v>47452</v>
      </c>
      <c r="BE171" s="213">
        <f t="shared" si="88"/>
        <v>47483</v>
      </c>
      <c r="BF171" s="213">
        <f t="shared" si="88"/>
        <v>47514</v>
      </c>
      <c r="BG171" s="213">
        <f t="shared" si="88"/>
        <v>47542</v>
      </c>
      <c r="BH171" s="213">
        <f t="shared" si="88"/>
        <v>47573</v>
      </c>
      <c r="BI171" s="213">
        <f t="shared" si="88"/>
        <v>47603</v>
      </c>
      <c r="BJ171" s="213">
        <f t="shared" si="88"/>
        <v>47634</v>
      </c>
      <c r="BK171" s="213">
        <f t="shared" si="88"/>
        <v>47664</v>
      </c>
      <c r="BL171" s="213">
        <f t="shared" si="88"/>
        <v>47695</v>
      </c>
      <c r="BM171" s="213">
        <f t="shared" si="88"/>
        <v>47726</v>
      </c>
      <c r="BN171" s="213">
        <f t="shared" si="88"/>
        <v>47756</v>
      </c>
      <c r="BO171" s="213">
        <f t="shared" si="88"/>
        <v>47787</v>
      </c>
      <c r="BP171" s="213">
        <f t="shared" si="88"/>
        <v>47817</v>
      </c>
      <c r="BQ171" s="213">
        <f t="shared" si="88"/>
        <v>47848</v>
      </c>
      <c r="BR171" s="213">
        <f t="shared" si="88"/>
        <v>47879</v>
      </c>
      <c r="BS171" s="213">
        <f t="shared" si="88"/>
        <v>47907</v>
      </c>
      <c r="BT171" s="213">
        <f t="shared" si="88"/>
        <v>47938</v>
      </c>
      <c r="BU171" s="213">
        <f t="shared" si="88"/>
        <v>47968</v>
      </c>
      <c r="BV171" s="213">
        <f t="shared" si="88"/>
        <v>47999</v>
      </c>
      <c r="BW171" s="213">
        <f t="shared" si="88"/>
        <v>48029</v>
      </c>
      <c r="BX171" s="213">
        <f t="shared" si="88"/>
        <v>48060</v>
      </c>
      <c r="BY171" s="213">
        <f t="shared" si="88"/>
        <v>48091</v>
      </c>
      <c r="BZ171" s="213">
        <f t="shared" si="88"/>
        <v>48121</v>
      </c>
      <c r="CA171" s="213">
        <f t="shared" si="88"/>
        <v>48152</v>
      </c>
      <c r="CB171" s="213">
        <f t="shared" si="88"/>
        <v>48182</v>
      </c>
      <c r="CC171" s="213">
        <f t="shared" si="88"/>
        <v>48213</v>
      </c>
      <c r="CD171" s="213">
        <f t="shared" si="88"/>
        <v>48244</v>
      </c>
      <c r="CE171" s="213">
        <f t="shared" si="88"/>
        <v>48273</v>
      </c>
      <c r="CF171" s="213">
        <f t="shared" si="88"/>
        <v>48304</v>
      </c>
      <c r="CG171" s="213">
        <f t="shared" si="88"/>
        <v>48334</v>
      </c>
      <c r="CH171" s="213">
        <f t="shared" si="88"/>
        <v>48365</v>
      </c>
      <c r="CI171" s="213">
        <f t="shared" si="88"/>
        <v>48395</v>
      </c>
      <c r="CJ171" s="213">
        <f t="shared" si="88"/>
        <v>48426</v>
      </c>
      <c r="CK171" s="213">
        <f t="shared" si="88"/>
        <v>48457</v>
      </c>
      <c r="CL171" s="213">
        <f t="shared" si="88"/>
        <v>48487</v>
      </c>
      <c r="CM171" s="213">
        <f t="shared" si="88"/>
        <v>48518</v>
      </c>
      <c r="CN171" s="213">
        <f t="shared" si="88"/>
        <v>48548</v>
      </c>
      <c r="CO171" s="213">
        <f t="shared" si="88"/>
        <v>48579</v>
      </c>
      <c r="CP171" s="213">
        <f t="shared" si="88"/>
        <v>48610</v>
      </c>
      <c r="CQ171" s="213">
        <f t="shared" si="88"/>
        <v>48638</v>
      </c>
      <c r="CR171" s="213">
        <f t="shared" si="88"/>
        <v>48669</v>
      </c>
      <c r="CS171" s="213">
        <f t="shared" si="88"/>
        <v>48699</v>
      </c>
      <c r="CT171" s="213">
        <f t="shared" si="88"/>
        <v>48730</v>
      </c>
      <c r="CU171" s="213">
        <f t="shared" si="88"/>
        <v>48760</v>
      </c>
      <c r="CV171" s="213">
        <f t="shared" si="88"/>
        <v>48791</v>
      </c>
      <c r="CW171" s="213">
        <f t="shared" si="88"/>
        <v>48822</v>
      </c>
      <c r="CX171" s="213">
        <f t="shared" si="88"/>
        <v>48852</v>
      </c>
      <c r="CY171" s="213">
        <f t="shared" si="88"/>
        <v>48883</v>
      </c>
      <c r="CZ171" s="213">
        <f t="shared" si="88"/>
        <v>48913</v>
      </c>
      <c r="DA171" s="213">
        <f t="shared" si="88"/>
        <v>48944</v>
      </c>
      <c r="DB171" s="213">
        <f t="shared" si="88"/>
        <v>48975</v>
      </c>
      <c r="DC171" s="213">
        <f t="shared" si="88"/>
        <v>49003</v>
      </c>
      <c r="DD171" s="213">
        <f t="shared" si="88"/>
        <v>49034</v>
      </c>
      <c r="DE171" s="213">
        <f t="shared" si="88"/>
        <v>49064</v>
      </c>
      <c r="DF171" s="213">
        <f t="shared" si="88"/>
        <v>49095</v>
      </c>
      <c r="DG171" s="213">
        <f t="shared" si="88"/>
        <v>49125</v>
      </c>
      <c r="DH171" s="213">
        <f t="shared" si="88"/>
        <v>49156</v>
      </c>
      <c r="DI171" s="213">
        <f t="shared" si="88"/>
        <v>49187</v>
      </c>
      <c r="DJ171" s="213">
        <f t="shared" si="88"/>
        <v>49217</v>
      </c>
      <c r="DK171" s="213">
        <f t="shared" si="88"/>
        <v>49248</v>
      </c>
      <c r="DL171" s="213">
        <f t="shared" si="88"/>
        <v>49278</v>
      </c>
      <c r="DM171" s="213">
        <f t="shared" si="88"/>
        <v>49309</v>
      </c>
      <c r="DN171" s="213">
        <f t="shared" si="88"/>
        <v>49340</v>
      </c>
      <c r="DO171" s="213">
        <f t="shared" si="88"/>
        <v>49368</v>
      </c>
      <c r="DP171" s="213">
        <f t="shared" si="88"/>
        <v>49399</v>
      </c>
      <c r="DQ171" s="213">
        <f t="shared" si="88"/>
        <v>49429</v>
      </c>
      <c r="DR171" s="213">
        <f t="shared" si="88"/>
        <v>49460</v>
      </c>
      <c r="DS171" s="213">
        <f t="shared" si="88"/>
        <v>49490</v>
      </c>
      <c r="DT171" s="213">
        <f t="shared" si="88"/>
        <v>49521</v>
      </c>
      <c r="DU171" s="213">
        <f t="shared" si="88"/>
        <v>49552</v>
      </c>
      <c r="DV171" s="213">
        <f t="shared" si="88"/>
        <v>49582</v>
      </c>
      <c r="DW171" s="213">
        <f t="shared" si="88"/>
        <v>49613</v>
      </c>
      <c r="DX171" s="213">
        <f t="shared" si="88"/>
        <v>49643</v>
      </c>
      <c r="DY171" s="213">
        <f t="shared" si="88"/>
        <v>49674</v>
      </c>
      <c r="DZ171" s="213">
        <f t="shared" si="88"/>
        <v>49705</v>
      </c>
      <c r="EA171" s="213">
        <f t="shared" si="88"/>
        <v>49734</v>
      </c>
      <c r="EB171" s="213">
        <f t="shared" si="88"/>
        <v>49765</v>
      </c>
      <c r="EC171" s="213">
        <f t="shared" si="88"/>
        <v>49795</v>
      </c>
      <c r="ED171" s="213">
        <f t="shared" si="88"/>
        <v>49826</v>
      </c>
      <c r="EE171" s="213">
        <f t="shared" si="88"/>
        <v>49856</v>
      </c>
      <c r="EF171" s="213">
        <f t="shared" si="88"/>
        <v>49887</v>
      </c>
      <c r="EG171" s="213">
        <f t="shared" si="88"/>
        <v>49918</v>
      </c>
      <c r="EH171" s="213">
        <f t="shared" si="88"/>
        <v>49948</v>
      </c>
      <c r="EI171" s="213">
        <f t="shared" si="88"/>
        <v>49979</v>
      </c>
      <c r="EJ171" s="213">
        <f t="shared" si="88"/>
        <v>50009</v>
      </c>
      <c r="EK171" s="213">
        <f t="shared" si="88"/>
        <v>50040</v>
      </c>
      <c r="EL171" s="213">
        <f t="shared" si="88"/>
        <v>50071</v>
      </c>
      <c r="EM171" s="213">
        <f t="shared" si="88"/>
        <v>50099</v>
      </c>
      <c r="EN171" s="213">
        <f t="shared" si="88"/>
        <v>50130</v>
      </c>
      <c r="EO171" s="213">
        <f t="shared" si="88"/>
        <v>50160</v>
      </c>
      <c r="EP171" s="213">
        <f t="shared" si="88"/>
        <v>50191</v>
      </c>
      <c r="EQ171" s="213">
        <f t="shared" si="88"/>
        <v>50221</v>
      </c>
      <c r="ER171" s="213">
        <f t="shared" si="88"/>
        <v>50252</v>
      </c>
      <c r="ES171" s="213">
        <f t="shared" si="88"/>
        <v>50283</v>
      </c>
      <c r="ET171" s="213">
        <f t="shared" si="88"/>
        <v>50313</v>
      </c>
      <c r="EU171" s="213">
        <f t="shared" si="88"/>
        <v>50344</v>
      </c>
      <c r="EV171" s="213">
        <f t="shared" si="88"/>
        <v>50374</v>
      </c>
      <c r="EW171" s="213">
        <f t="shared" si="88"/>
        <v>50405</v>
      </c>
      <c r="EX171" s="213">
        <f t="shared" si="88"/>
        <v>50436</v>
      </c>
      <c r="EY171" s="213">
        <f t="shared" si="88"/>
        <v>50464</v>
      </c>
      <c r="EZ171" s="213">
        <f t="shared" si="88"/>
        <v>50495</v>
      </c>
      <c r="FA171" s="213">
        <f t="shared" si="88"/>
        <v>50525</v>
      </c>
      <c r="FB171" s="213">
        <f t="shared" si="88"/>
        <v>50556</v>
      </c>
      <c r="FC171" s="213">
        <f t="shared" si="88"/>
        <v>50586</v>
      </c>
      <c r="FD171" s="213">
        <f t="shared" si="88"/>
        <v>50617</v>
      </c>
      <c r="FE171" s="213">
        <f t="shared" si="88"/>
        <v>50648</v>
      </c>
      <c r="FF171" s="213">
        <f t="shared" si="88"/>
        <v>50678</v>
      </c>
      <c r="FG171" s="213">
        <f t="shared" si="88"/>
        <v>50709</v>
      </c>
      <c r="FH171" s="213">
        <f t="shared" si="88"/>
        <v>50739</v>
      </c>
      <c r="FI171" s="213">
        <f t="shared" si="88"/>
        <v>50770</v>
      </c>
      <c r="FJ171" s="213">
        <f t="shared" si="88"/>
        <v>50801</v>
      </c>
      <c r="FK171" s="213">
        <f t="shared" si="88"/>
        <v>50829</v>
      </c>
      <c r="FL171" s="213">
        <f t="shared" si="88"/>
        <v>50860</v>
      </c>
      <c r="FM171" s="213">
        <f t="shared" si="88"/>
        <v>50890</v>
      </c>
      <c r="FN171" s="213">
        <f t="shared" si="88"/>
        <v>50921</v>
      </c>
      <c r="FO171" s="213">
        <f t="shared" si="88"/>
        <v>50951</v>
      </c>
      <c r="FP171" s="213">
        <f t="shared" si="88"/>
        <v>50982</v>
      </c>
      <c r="FQ171" s="213">
        <f t="shared" si="88"/>
        <v>51013</v>
      </c>
      <c r="FR171" s="213">
        <f t="shared" si="88"/>
        <v>51043</v>
      </c>
      <c r="FS171" s="213">
        <f t="shared" si="88"/>
        <v>51074</v>
      </c>
      <c r="FT171" s="213">
        <f t="shared" si="88"/>
        <v>51104</v>
      </c>
      <c r="FU171" s="213">
        <f t="shared" si="88"/>
        <v>51135</v>
      </c>
      <c r="FV171" s="213">
        <f t="shared" si="88"/>
        <v>51166</v>
      </c>
      <c r="FW171" s="213">
        <f t="shared" si="88"/>
        <v>51195</v>
      </c>
      <c r="FX171" s="213">
        <f t="shared" si="88"/>
        <v>51226</v>
      </c>
      <c r="FY171" s="213">
        <f t="shared" si="88"/>
        <v>51256</v>
      </c>
      <c r="FZ171" s="213">
        <f t="shared" si="88"/>
        <v>51287</v>
      </c>
      <c r="GA171" s="213">
        <f t="shared" si="88"/>
        <v>51317</v>
      </c>
      <c r="GB171" s="213">
        <f t="shared" si="88"/>
        <v>51348</v>
      </c>
      <c r="GC171" s="213">
        <f t="shared" si="88"/>
        <v>51379</v>
      </c>
      <c r="GD171" s="213">
        <f t="shared" si="88"/>
        <v>51409</v>
      </c>
      <c r="GE171" s="213">
        <f t="shared" si="88"/>
        <v>51440</v>
      </c>
      <c r="GF171" s="213">
        <f t="shared" si="88"/>
        <v>51470</v>
      </c>
      <c r="GG171" s="213">
        <f t="shared" si="88"/>
        <v>51501</v>
      </c>
      <c r="GH171" s="213">
        <f t="shared" si="88"/>
        <v>51532</v>
      </c>
      <c r="GI171" s="213">
        <f t="shared" si="88"/>
        <v>51560</v>
      </c>
      <c r="GJ171" s="213">
        <f t="shared" si="88"/>
        <v>51591</v>
      </c>
      <c r="GK171" s="213">
        <f t="shared" si="88"/>
        <v>51621</v>
      </c>
      <c r="GL171" s="213">
        <f t="shared" si="88"/>
        <v>51652</v>
      </c>
      <c r="GM171" s="213">
        <f t="shared" si="88"/>
        <v>51682</v>
      </c>
      <c r="GN171" s="213">
        <f t="shared" si="88"/>
        <v>51713</v>
      </c>
      <c r="GO171" s="213">
        <f t="shared" si="88"/>
        <v>51744</v>
      </c>
      <c r="GP171" s="213">
        <f t="shared" si="88"/>
        <v>51774</v>
      </c>
      <c r="GQ171" s="213">
        <f t="shared" si="88"/>
        <v>51805</v>
      </c>
      <c r="GR171" s="213">
        <f t="shared" si="88"/>
        <v>51835</v>
      </c>
      <c r="GS171" s="213">
        <f t="shared" si="88"/>
        <v>51866</v>
      </c>
      <c r="GT171" s="213">
        <f t="shared" si="88"/>
        <v>51897</v>
      </c>
      <c r="GU171" s="213">
        <f t="shared" si="88"/>
        <v>51925</v>
      </c>
      <c r="GV171" s="213">
        <f t="shared" si="88"/>
        <v>51956</v>
      </c>
      <c r="GW171" s="213">
        <f t="shared" si="88"/>
        <v>51986</v>
      </c>
      <c r="GX171" s="213">
        <f t="shared" si="88"/>
        <v>52017</v>
      </c>
      <c r="GY171" s="213">
        <f t="shared" si="88"/>
        <v>52047</v>
      </c>
      <c r="GZ171" s="213">
        <f t="shared" si="88"/>
        <v>52078</v>
      </c>
      <c r="HA171" s="213">
        <f t="shared" si="88"/>
        <v>52109</v>
      </c>
      <c r="HB171" s="213">
        <f t="shared" si="88"/>
        <v>52139</v>
      </c>
      <c r="HC171" s="213">
        <f t="shared" si="88"/>
        <v>52170</v>
      </c>
      <c r="HD171" s="213">
        <f t="shared" si="88"/>
        <v>52200</v>
      </c>
      <c r="HE171" s="213">
        <f t="shared" si="88"/>
        <v>52231</v>
      </c>
      <c r="HF171" s="213">
        <f t="shared" si="88"/>
        <v>52262</v>
      </c>
      <c r="HG171" s="213">
        <f t="shared" si="88"/>
        <v>52290</v>
      </c>
      <c r="HH171" s="213">
        <f t="shared" si="88"/>
        <v>52321</v>
      </c>
      <c r="HI171" s="213">
        <f t="shared" si="88"/>
        <v>52351</v>
      </c>
      <c r="HJ171" s="213">
        <f t="shared" si="88"/>
        <v>52382</v>
      </c>
      <c r="HK171" s="213">
        <f t="shared" si="88"/>
        <v>52412</v>
      </c>
      <c r="HL171" s="213">
        <f t="shared" si="88"/>
        <v>52443</v>
      </c>
      <c r="HM171" s="213">
        <f t="shared" si="88"/>
        <v>52474</v>
      </c>
      <c r="HN171" s="213">
        <f t="shared" si="88"/>
        <v>52504</v>
      </c>
      <c r="HO171" s="213">
        <f t="shared" si="88"/>
        <v>52535</v>
      </c>
      <c r="HP171" s="213">
        <f t="shared" si="88"/>
        <v>52565</v>
      </c>
      <c r="HQ171" s="213">
        <f t="shared" si="88"/>
        <v>52596</v>
      </c>
      <c r="HR171" s="213">
        <f t="shared" si="88"/>
        <v>52627</v>
      </c>
      <c r="HS171" s="213">
        <f t="shared" si="88"/>
        <v>52656</v>
      </c>
      <c r="HT171" s="213">
        <f t="shared" si="88"/>
        <v>52687</v>
      </c>
      <c r="HU171" s="213">
        <f t="shared" si="88"/>
        <v>52717</v>
      </c>
      <c r="HV171" s="213">
        <f t="shared" si="88"/>
        <v>52748</v>
      </c>
      <c r="HW171" s="213">
        <f t="shared" si="88"/>
        <v>52778</v>
      </c>
      <c r="HX171" s="213">
        <f t="shared" si="88"/>
        <v>52809</v>
      </c>
      <c r="HY171" s="213">
        <f t="shared" si="88"/>
        <v>52840</v>
      </c>
      <c r="HZ171" s="213">
        <f t="shared" si="88"/>
        <v>52870</v>
      </c>
      <c r="IA171" s="213">
        <f t="shared" si="88"/>
        <v>52901</v>
      </c>
      <c r="IB171" s="213">
        <f t="shared" si="88"/>
        <v>52931</v>
      </c>
      <c r="IC171" s="213">
        <f t="shared" si="88"/>
        <v>52962</v>
      </c>
      <c r="ID171" s="213">
        <f t="shared" si="88"/>
        <v>52993</v>
      </c>
      <c r="IE171" s="213">
        <f t="shared" si="88"/>
        <v>53021</v>
      </c>
      <c r="IF171" s="213">
        <f t="shared" si="88"/>
        <v>53052</v>
      </c>
      <c r="IG171" s="213">
        <f t="shared" si="88"/>
        <v>53082</v>
      </c>
      <c r="IH171" s="213">
        <f t="shared" si="88"/>
        <v>53113</v>
      </c>
      <c r="II171" s="213">
        <f t="shared" si="88"/>
        <v>53143</v>
      </c>
      <c r="IJ171" s="213">
        <f t="shared" si="88"/>
        <v>53174</v>
      </c>
      <c r="IK171" s="213">
        <f t="shared" si="88"/>
        <v>53205</v>
      </c>
      <c r="IL171" s="213">
        <f t="shared" si="88"/>
        <v>53235</v>
      </c>
      <c r="IM171" s="213">
        <f t="shared" si="88"/>
        <v>53266</v>
      </c>
      <c r="IN171" s="213">
        <f t="shared" si="88"/>
        <v>53296</v>
      </c>
      <c r="IO171" s="213">
        <f t="shared" si="88"/>
        <v>53327</v>
      </c>
      <c r="IP171" s="213">
        <f t="shared" si="88"/>
        <v>53358</v>
      </c>
      <c r="IQ171" s="213">
        <f t="shared" si="88"/>
        <v>53386</v>
      </c>
      <c r="IR171" s="213">
        <f t="shared" si="88"/>
        <v>53417</v>
      </c>
      <c r="IS171" s="213">
        <f t="shared" si="88"/>
        <v>53447</v>
      </c>
      <c r="IT171" s="213">
        <f t="shared" si="88"/>
        <v>53478</v>
      </c>
      <c r="IU171" s="213">
        <f t="shared" si="88"/>
        <v>53508</v>
      </c>
      <c r="IV171" s="213">
        <f t="shared" si="88"/>
        <v>53539</v>
      </c>
      <c r="IW171" s="213">
        <f t="shared" si="88"/>
        <v>53570</v>
      </c>
      <c r="IX171" s="213">
        <f t="shared" si="88"/>
        <v>53600</v>
      </c>
      <c r="IY171" s="213">
        <f t="shared" si="88"/>
        <v>53631</v>
      </c>
      <c r="IZ171" s="213">
        <f t="shared" ref="IZ171:KR171" si="89">EOMONTH(IY171,1)</f>
        <v>53661</v>
      </c>
      <c r="JA171" s="213">
        <f t="shared" si="89"/>
        <v>53692</v>
      </c>
      <c r="JB171" s="213">
        <f t="shared" si="89"/>
        <v>53723</v>
      </c>
      <c r="JC171" s="213">
        <f t="shared" si="89"/>
        <v>53751</v>
      </c>
      <c r="JD171" s="213">
        <f t="shared" si="89"/>
        <v>53782</v>
      </c>
      <c r="JE171" s="213">
        <f t="shared" si="89"/>
        <v>53812</v>
      </c>
      <c r="JF171" s="213">
        <f t="shared" si="89"/>
        <v>53843</v>
      </c>
      <c r="JG171" s="213">
        <f t="shared" si="89"/>
        <v>53873</v>
      </c>
      <c r="JH171" s="213">
        <f t="shared" si="89"/>
        <v>53904</v>
      </c>
      <c r="JI171" s="213">
        <f t="shared" si="89"/>
        <v>53935</v>
      </c>
      <c r="JJ171" s="213">
        <f t="shared" si="89"/>
        <v>53965</v>
      </c>
      <c r="JK171" s="213">
        <f t="shared" si="89"/>
        <v>53996</v>
      </c>
      <c r="JL171" s="213">
        <f t="shared" si="89"/>
        <v>54026</v>
      </c>
      <c r="JM171" s="213">
        <f t="shared" si="89"/>
        <v>54057</v>
      </c>
      <c r="JN171" s="213">
        <f t="shared" si="89"/>
        <v>54088</v>
      </c>
      <c r="JO171" s="213">
        <f t="shared" si="89"/>
        <v>54117</v>
      </c>
      <c r="JP171" s="213">
        <f t="shared" si="89"/>
        <v>54148</v>
      </c>
      <c r="JQ171" s="213">
        <f t="shared" si="89"/>
        <v>54178</v>
      </c>
      <c r="JR171" s="213">
        <f t="shared" si="89"/>
        <v>54209</v>
      </c>
      <c r="JS171" s="213">
        <f t="shared" si="89"/>
        <v>54239</v>
      </c>
      <c r="JT171" s="213">
        <f t="shared" si="89"/>
        <v>54270</v>
      </c>
      <c r="JU171" s="213">
        <f t="shared" si="89"/>
        <v>54301</v>
      </c>
      <c r="JV171" s="213">
        <f t="shared" si="89"/>
        <v>54331</v>
      </c>
      <c r="JW171" s="213">
        <f t="shared" si="89"/>
        <v>54362</v>
      </c>
      <c r="JX171" s="213">
        <f t="shared" si="89"/>
        <v>54392</v>
      </c>
      <c r="JY171" s="213">
        <f t="shared" si="89"/>
        <v>54423</v>
      </c>
      <c r="JZ171" s="213">
        <f t="shared" si="89"/>
        <v>54454</v>
      </c>
      <c r="KA171" s="213">
        <f t="shared" si="89"/>
        <v>54482</v>
      </c>
      <c r="KB171" s="213">
        <f t="shared" si="89"/>
        <v>54513</v>
      </c>
      <c r="KC171" s="213">
        <f t="shared" si="89"/>
        <v>54543</v>
      </c>
      <c r="KD171" s="213">
        <f t="shared" si="89"/>
        <v>54574</v>
      </c>
      <c r="KE171" s="213">
        <f t="shared" si="89"/>
        <v>54604</v>
      </c>
      <c r="KF171" s="213">
        <f t="shared" si="89"/>
        <v>54635</v>
      </c>
      <c r="KG171" s="213">
        <f t="shared" si="89"/>
        <v>54666</v>
      </c>
      <c r="KH171" s="213">
        <f t="shared" si="89"/>
        <v>54696</v>
      </c>
      <c r="KI171" s="213">
        <f t="shared" si="89"/>
        <v>54727</v>
      </c>
      <c r="KJ171" s="213">
        <f t="shared" si="89"/>
        <v>54757</v>
      </c>
      <c r="KK171" s="213">
        <f t="shared" si="89"/>
        <v>54788</v>
      </c>
      <c r="KL171" s="213">
        <f t="shared" si="89"/>
        <v>54819</v>
      </c>
      <c r="KM171" s="213">
        <f t="shared" si="89"/>
        <v>54847</v>
      </c>
      <c r="KN171" s="213">
        <f t="shared" si="89"/>
        <v>54878</v>
      </c>
      <c r="KO171" s="213">
        <f t="shared" si="89"/>
        <v>54908</v>
      </c>
      <c r="KP171" s="213">
        <f t="shared" si="89"/>
        <v>54939</v>
      </c>
      <c r="KQ171" s="213">
        <f t="shared" si="89"/>
        <v>54969</v>
      </c>
      <c r="KR171" s="213">
        <f t="shared" si="89"/>
        <v>55000</v>
      </c>
      <c r="KS171" s="17" t="s">
        <v>291</v>
      </c>
    </row>
    <row r="172" spans="1:305" ht="15.75" customHeight="1" x14ac:dyDescent="0.3">
      <c r="A172" s="184" t="s">
        <v>179</v>
      </c>
      <c r="B172" s="184"/>
      <c r="C172" s="184"/>
      <c r="D172" s="213">
        <f t="shared" ref="D172:IX172" si="90">EOMONTH(DATE(YEAR(D171),CEILING(MONTH(D171),3),1),0)</f>
        <v>45930</v>
      </c>
      <c r="E172" s="213">
        <f t="shared" si="90"/>
        <v>45930</v>
      </c>
      <c r="F172" s="213">
        <f t="shared" si="90"/>
        <v>45930</v>
      </c>
      <c r="G172" s="213">
        <f t="shared" si="90"/>
        <v>46022</v>
      </c>
      <c r="H172" s="213">
        <f t="shared" si="90"/>
        <v>46022</v>
      </c>
      <c r="I172" s="213">
        <f t="shared" si="90"/>
        <v>46022</v>
      </c>
      <c r="J172" s="213">
        <f t="shared" si="90"/>
        <v>46112</v>
      </c>
      <c r="K172" s="213">
        <f t="shared" si="90"/>
        <v>46112</v>
      </c>
      <c r="L172" s="213">
        <f t="shared" si="90"/>
        <v>46112</v>
      </c>
      <c r="M172" s="213">
        <f t="shared" si="90"/>
        <v>46203</v>
      </c>
      <c r="N172" s="213">
        <f t="shared" si="90"/>
        <v>46203</v>
      </c>
      <c r="O172" s="213">
        <f t="shared" si="90"/>
        <v>46203</v>
      </c>
      <c r="P172" s="213">
        <f t="shared" si="90"/>
        <v>46295</v>
      </c>
      <c r="Q172" s="213">
        <f t="shared" si="90"/>
        <v>46295</v>
      </c>
      <c r="R172" s="213">
        <f t="shared" si="90"/>
        <v>46295</v>
      </c>
      <c r="S172" s="213">
        <f t="shared" si="90"/>
        <v>46387</v>
      </c>
      <c r="T172" s="213">
        <f t="shared" si="90"/>
        <v>46387</v>
      </c>
      <c r="U172" s="213">
        <f t="shared" si="90"/>
        <v>46387</v>
      </c>
      <c r="V172" s="213">
        <f t="shared" si="90"/>
        <v>46477</v>
      </c>
      <c r="W172" s="213">
        <f t="shared" si="90"/>
        <v>46477</v>
      </c>
      <c r="X172" s="213">
        <f t="shared" si="90"/>
        <v>46477</v>
      </c>
      <c r="Y172" s="213">
        <f t="shared" si="90"/>
        <v>46568</v>
      </c>
      <c r="Z172" s="213">
        <f t="shared" si="90"/>
        <v>46568</v>
      </c>
      <c r="AA172" s="213">
        <f t="shared" si="90"/>
        <v>46568</v>
      </c>
      <c r="AB172" s="213">
        <f t="shared" si="90"/>
        <v>46660</v>
      </c>
      <c r="AC172" s="213">
        <f t="shared" si="90"/>
        <v>46660</v>
      </c>
      <c r="AD172" s="213">
        <f t="shared" si="90"/>
        <v>46660</v>
      </c>
      <c r="AE172" s="213">
        <f t="shared" si="90"/>
        <v>46752</v>
      </c>
      <c r="AF172" s="213">
        <f t="shared" si="90"/>
        <v>46752</v>
      </c>
      <c r="AG172" s="213">
        <f t="shared" si="90"/>
        <v>46752</v>
      </c>
      <c r="AH172" s="213">
        <f t="shared" si="90"/>
        <v>46843</v>
      </c>
      <c r="AI172" s="213">
        <f t="shared" si="90"/>
        <v>46843</v>
      </c>
      <c r="AJ172" s="213">
        <f t="shared" si="90"/>
        <v>46843</v>
      </c>
      <c r="AK172" s="213">
        <f t="shared" si="90"/>
        <v>46934</v>
      </c>
      <c r="AL172" s="213">
        <f t="shared" si="90"/>
        <v>46934</v>
      </c>
      <c r="AM172" s="213">
        <f t="shared" si="90"/>
        <v>46934</v>
      </c>
      <c r="AN172" s="213">
        <f t="shared" si="90"/>
        <v>47026</v>
      </c>
      <c r="AO172" s="213">
        <f t="shared" si="90"/>
        <v>47026</v>
      </c>
      <c r="AP172" s="213">
        <f t="shared" si="90"/>
        <v>47026</v>
      </c>
      <c r="AQ172" s="213">
        <f t="shared" si="90"/>
        <v>47118</v>
      </c>
      <c r="AR172" s="213">
        <f t="shared" si="90"/>
        <v>47118</v>
      </c>
      <c r="AS172" s="213">
        <f t="shared" si="90"/>
        <v>47118</v>
      </c>
      <c r="AT172" s="213">
        <f t="shared" si="90"/>
        <v>47208</v>
      </c>
      <c r="AU172" s="213">
        <f t="shared" si="90"/>
        <v>47208</v>
      </c>
      <c r="AV172" s="213">
        <f t="shared" si="90"/>
        <v>47208</v>
      </c>
      <c r="AW172" s="213">
        <f t="shared" si="90"/>
        <v>47299</v>
      </c>
      <c r="AX172" s="213">
        <f t="shared" si="90"/>
        <v>47299</v>
      </c>
      <c r="AY172" s="213">
        <f t="shared" si="90"/>
        <v>47299</v>
      </c>
      <c r="AZ172" s="213">
        <f t="shared" si="90"/>
        <v>47391</v>
      </c>
      <c r="BA172" s="213">
        <f t="shared" si="90"/>
        <v>47391</v>
      </c>
      <c r="BB172" s="213">
        <f t="shared" si="90"/>
        <v>47391</v>
      </c>
      <c r="BC172" s="213">
        <f t="shared" si="90"/>
        <v>47483</v>
      </c>
      <c r="BD172" s="213">
        <f t="shared" si="90"/>
        <v>47483</v>
      </c>
      <c r="BE172" s="213">
        <f t="shared" si="90"/>
        <v>47483</v>
      </c>
      <c r="BF172" s="213">
        <f t="shared" si="90"/>
        <v>47573</v>
      </c>
      <c r="BG172" s="213">
        <f t="shared" si="90"/>
        <v>47573</v>
      </c>
      <c r="BH172" s="213">
        <f t="shared" si="90"/>
        <v>47573</v>
      </c>
      <c r="BI172" s="213">
        <f t="shared" si="90"/>
        <v>47664</v>
      </c>
      <c r="BJ172" s="213">
        <f t="shared" si="90"/>
        <v>47664</v>
      </c>
      <c r="BK172" s="213">
        <f t="shared" si="90"/>
        <v>47664</v>
      </c>
      <c r="BL172" s="213">
        <f t="shared" si="90"/>
        <v>47756</v>
      </c>
      <c r="BM172" s="213">
        <f t="shared" si="90"/>
        <v>47756</v>
      </c>
      <c r="BN172" s="213">
        <f t="shared" si="90"/>
        <v>47756</v>
      </c>
      <c r="BO172" s="213">
        <f t="shared" si="90"/>
        <v>47848</v>
      </c>
      <c r="BP172" s="213">
        <f t="shared" si="90"/>
        <v>47848</v>
      </c>
      <c r="BQ172" s="213">
        <f t="shared" si="90"/>
        <v>47848</v>
      </c>
      <c r="BR172" s="213">
        <f t="shared" si="90"/>
        <v>47938</v>
      </c>
      <c r="BS172" s="213">
        <f t="shared" si="90"/>
        <v>47938</v>
      </c>
      <c r="BT172" s="213">
        <f t="shared" si="90"/>
        <v>47938</v>
      </c>
      <c r="BU172" s="213">
        <f t="shared" si="90"/>
        <v>48029</v>
      </c>
      <c r="BV172" s="213">
        <f t="shared" si="90"/>
        <v>48029</v>
      </c>
      <c r="BW172" s="213">
        <f t="shared" si="90"/>
        <v>48029</v>
      </c>
      <c r="BX172" s="213">
        <f t="shared" si="90"/>
        <v>48121</v>
      </c>
      <c r="BY172" s="213">
        <f t="shared" si="90"/>
        <v>48121</v>
      </c>
      <c r="BZ172" s="213">
        <f t="shared" si="90"/>
        <v>48121</v>
      </c>
      <c r="CA172" s="213">
        <f t="shared" si="90"/>
        <v>48213</v>
      </c>
      <c r="CB172" s="213">
        <f t="shared" si="90"/>
        <v>48213</v>
      </c>
      <c r="CC172" s="213">
        <f t="shared" si="90"/>
        <v>48213</v>
      </c>
      <c r="CD172" s="213">
        <f t="shared" si="90"/>
        <v>48304</v>
      </c>
      <c r="CE172" s="213">
        <f t="shared" si="90"/>
        <v>48304</v>
      </c>
      <c r="CF172" s="213">
        <f t="shared" si="90"/>
        <v>48304</v>
      </c>
      <c r="CG172" s="213">
        <f t="shared" si="90"/>
        <v>48395</v>
      </c>
      <c r="CH172" s="213">
        <f t="shared" si="90"/>
        <v>48395</v>
      </c>
      <c r="CI172" s="213">
        <f t="shared" si="90"/>
        <v>48395</v>
      </c>
      <c r="CJ172" s="213">
        <f t="shared" si="90"/>
        <v>48487</v>
      </c>
      <c r="CK172" s="213">
        <f t="shared" si="90"/>
        <v>48487</v>
      </c>
      <c r="CL172" s="213">
        <f t="shared" si="90"/>
        <v>48487</v>
      </c>
      <c r="CM172" s="213">
        <f t="shared" si="90"/>
        <v>48579</v>
      </c>
      <c r="CN172" s="213">
        <f t="shared" si="90"/>
        <v>48579</v>
      </c>
      <c r="CO172" s="213">
        <f t="shared" si="90"/>
        <v>48579</v>
      </c>
      <c r="CP172" s="213">
        <f t="shared" si="90"/>
        <v>48669</v>
      </c>
      <c r="CQ172" s="213">
        <f t="shared" si="90"/>
        <v>48669</v>
      </c>
      <c r="CR172" s="213">
        <f t="shared" si="90"/>
        <v>48669</v>
      </c>
      <c r="CS172" s="213">
        <f t="shared" si="90"/>
        <v>48760</v>
      </c>
      <c r="CT172" s="213">
        <f t="shared" si="90"/>
        <v>48760</v>
      </c>
      <c r="CU172" s="213">
        <f t="shared" si="90"/>
        <v>48760</v>
      </c>
      <c r="CV172" s="213">
        <f t="shared" si="90"/>
        <v>48852</v>
      </c>
      <c r="CW172" s="213">
        <f t="shared" si="90"/>
        <v>48852</v>
      </c>
      <c r="CX172" s="213">
        <f t="shared" si="90"/>
        <v>48852</v>
      </c>
      <c r="CY172" s="213">
        <f t="shared" si="90"/>
        <v>48944</v>
      </c>
      <c r="CZ172" s="213">
        <f t="shared" si="90"/>
        <v>48944</v>
      </c>
      <c r="DA172" s="213">
        <f t="shared" si="90"/>
        <v>48944</v>
      </c>
      <c r="DB172" s="213">
        <f t="shared" si="90"/>
        <v>49034</v>
      </c>
      <c r="DC172" s="213">
        <f t="shared" si="90"/>
        <v>49034</v>
      </c>
      <c r="DD172" s="213">
        <f t="shared" si="90"/>
        <v>49034</v>
      </c>
      <c r="DE172" s="213">
        <f t="shared" si="90"/>
        <v>49125</v>
      </c>
      <c r="DF172" s="213">
        <f t="shared" si="90"/>
        <v>49125</v>
      </c>
      <c r="DG172" s="213">
        <f t="shared" si="90"/>
        <v>49125</v>
      </c>
      <c r="DH172" s="213">
        <f t="shared" si="90"/>
        <v>49217</v>
      </c>
      <c r="DI172" s="213">
        <f t="shared" si="90"/>
        <v>49217</v>
      </c>
      <c r="DJ172" s="213">
        <f t="shared" si="90"/>
        <v>49217</v>
      </c>
      <c r="DK172" s="213">
        <f t="shared" si="90"/>
        <v>49309</v>
      </c>
      <c r="DL172" s="213">
        <f t="shared" si="90"/>
        <v>49309</v>
      </c>
      <c r="DM172" s="213">
        <f t="shared" si="90"/>
        <v>49309</v>
      </c>
      <c r="DN172" s="213">
        <f t="shared" si="90"/>
        <v>49399</v>
      </c>
      <c r="DO172" s="213">
        <f t="shared" si="90"/>
        <v>49399</v>
      </c>
      <c r="DP172" s="213">
        <f t="shared" si="90"/>
        <v>49399</v>
      </c>
      <c r="DQ172" s="213">
        <f t="shared" si="90"/>
        <v>49490</v>
      </c>
      <c r="DR172" s="213">
        <f t="shared" si="90"/>
        <v>49490</v>
      </c>
      <c r="DS172" s="213">
        <f t="shared" si="90"/>
        <v>49490</v>
      </c>
      <c r="DT172" s="213">
        <f t="shared" si="90"/>
        <v>49582</v>
      </c>
      <c r="DU172" s="213">
        <f t="shared" si="90"/>
        <v>49582</v>
      </c>
      <c r="DV172" s="213">
        <f t="shared" si="90"/>
        <v>49582</v>
      </c>
      <c r="DW172" s="213">
        <f t="shared" si="90"/>
        <v>49674</v>
      </c>
      <c r="DX172" s="213">
        <f t="shared" si="90"/>
        <v>49674</v>
      </c>
      <c r="DY172" s="213">
        <f t="shared" si="90"/>
        <v>49674</v>
      </c>
      <c r="DZ172" s="213">
        <f t="shared" si="90"/>
        <v>49765</v>
      </c>
      <c r="EA172" s="213">
        <f t="shared" si="90"/>
        <v>49765</v>
      </c>
      <c r="EB172" s="213">
        <f t="shared" si="90"/>
        <v>49765</v>
      </c>
      <c r="EC172" s="213">
        <f t="shared" si="90"/>
        <v>49856</v>
      </c>
      <c r="ED172" s="213">
        <f t="shared" si="90"/>
        <v>49856</v>
      </c>
      <c r="EE172" s="213">
        <f t="shared" si="90"/>
        <v>49856</v>
      </c>
      <c r="EF172" s="213">
        <f t="shared" si="90"/>
        <v>49948</v>
      </c>
      <c r="EG172" s="213">
        <f t="shared" si="90"/>
        <v>49948</v>
      </c>
      <c r="EH172" s="213">
        <f t="shared" si="90"/>
        <v>49948</v>
      </c>
      <c r="EI172" s="213">
        <f t="shared" si="90"/>
        <v>50040</v>
      </c>
      <c r="EJ172" s="213">
        <f t="shared" si="90"/>
        <v>50040</v>
      </c>
      <c r="EK172" s="213">
        <f t="shared" si="90"/>
        <v>50040</v>
      </c>
      <c r="EL172" s="213">
        <f t="shared" si="90"/>
        <v>50130</v>
      </c>
      <c r="EM172" s="213">
        <f t="shared" si="90"/>
        <v>50130</v>
      </c>
      <c r="EN172" s="213">
        <f t="shared" si="90"/>
        <v>50130</v>
      </c>
      <c r="EO172" s="213">
        <f t="shared" si="90"/>
        <v>50221</v>
      </c>
      <c r="EP172" s="213">
        <f t="shared" si="90"/>
        <v>50221</v>
      </c>
      <c r="EQ172" s="213">
        <f t="shared" si="90"/>
        <v>50221</v>
      </c>
      <c r="ER172" s="213">
        <f t="shared" si="90"/>
        <v>50313</v>
      </c>
      <c r="ES172" s="213">
        <f t="shared" si="90"/>
        <v>50313</v>
      </c>
      <c r="ET172" s="213">
        <f t="shared" si="90"/>
        <v>50313</v>
      </c>
      <c r="EU172" s="213">
        <f t="shared" si="90"/>
        <v>50405</v>
      </c>
      <c r="EV172" s="213">
        <f t="shared" si="90"/>
        <v>50405</v>
      </c>
      <c r="EW172" s="213">
        <f t="shared" si="90"/>
        <v>50405</v>
      </c>
      <c r="EX172" s="213">
        <f t="shared" si="90"/>
        <v>50495</v>
      </c>
      <c r="EY172" s="213">
        <f t="shared" si="90"/>
        <v>50495</v>
      </c>
      <c r="EZ172" s="213">
        <f t="shared" si="90"/>
        <v>50495</v>
      </c>
      <c r="FA172" s="213">
        <f t="shared" si="90"/>
        <v>50586</v>
      </c>
      <c r="FB172" s="213">
        <f t="shared" si="90"/>
        <v>50586</v>
      </c>
      <c r="FC172" s="213">
        <f t="shared" si="90"/>
        <v>50586</v>
      </c>
      <c r="FD172" s="213">
        <f t="shared" si="90"/>
        <v>50678</v>
      </c>
      <c r="FE172" s="213">
        <f t="shared" si="90"/>
        <v>50678</v>
      </c>
      <c r="FF172" s="213">
        <f t="shared" si="90"/>
        <v>50678</v>
      </c>
      <c r="FG172" s="213">
        <f t="shared" si="90"/>
        <v>50770</v>
      </c>
      <c r="FH172" s="213">
        <f t="shared" si="90"/>
        <v>50770</v>
      </c>
      <c r="FI172" s="213">
        <f t="shared" si="90"/>
        <v>50770</v>
      </c>
      <c r="FJ172" s="213">
        <f t="shared" si="90"/>
        <v>50860</v>
      </c>
      <c r="FK172" s="213">
        <f t="shared" si="90"/>
        <v>50860</v>
      </c>
      <c r="FL172" s="213">
        <f t="shared" si="90"/>
        <v>50860</v>
      </c>
      <c r="FM172" s="213">
        <f t="shared" si="90"/>
        <v>50951</v>
      </c>
      <c r="FN172" s="213">
        <f t="shared" si="90"/>
        <v>50951</v>
      </c>
      <c r="FO172" s="213">
        <f t="shared" si="90"/>
        <v>50951</v>
      </c>
      <c r="FP172" s="213">
        <f t="shared" si="90"/>
        <v>51043</v>
      </c>
      <c r="FQ172" s="213">
        <f t="shared" si="90"/>
        <v>51043</v>
      </c>
      <c r="FR172" s="213">
        <f t="shared" si="90"/>
        <v>51043</v>
      </c>
      <c r="FS172" s="213">
        <f t="shared" si="90"/>
        <v>51135</v>
      </c>
      <c r="FT172" s="213">
        <f t="shared" si="90"/>
        <v>51135</v>
      </c>
      <c r="FU172" s="213">
        <f t="shared" si="90"/>
        <v>51135</v>
      </c>
      <c r="FV172" s="213">
        <f t="shared" si="90"/>
        <v>51226</v>
      </c>
      <c r="FW172" s="213">
        <f t="shared" si="90"/>
        <v>51226</v>
      </c>
      <c r="FX172" s="213">
        <f t="shared" si="90"/>
        <v>51226</v>
      </c>
      <c r="FY172" s="213">
        <f t="shared" si="90"/>
        <v>51317</v>
      </c>
      <c r="FZ172" s="213">
        <f t="shared" si="90"/>
        <v>51317</v>
      </c>
      <c r="GA172" s="213">
        <f t="shared" si="90"/>
        <v>51317</v>
      </c>
      <c r="GB172" s="213">
        <f t="shared" si="90"/>
        <v>51409</v>
      </c>
      <c r="GC172" s="213">
        <f t="shared" si="90"/>
        <v>51409</v>
      </c>
      <c r="GD172" s="213">
        <f t="shared" si="90"/>
        <v>51409</v>
      </c>
      <c r="GE172" s="213">
        <f t="shared" si="90"/>
        <v>51501</v>
      </c>
      <c r="GF172" s="213">
        <f t="shared" si="90"/>
        <v>51501</v>
      </c>
      <c r="GG172" s="213">
        <f t="shared" si="90"/>
        <v>51501</v>
      </c>
      <c r="GH172" s="213">
        <f t="shared" si="90"/>
        <v>51591</v>
      </c>
      <c r="GI172" s="213">
        <f t="shared" si="90"/>
        <v>51591</v>
      </c>
      <c r="GJ172" s="213">
        <f t="shared" si="90"/>
        <v>51591</v>
      </c>
      <c r="GK172" s="213">
        <f t="shared" si="90"/>
        <v>51682</v>
      </c>
      <c r="GL172" s="213">
        <f t="shared" si="90"/>
        <v>51682</v>
      </c>
      <c r="GM172" s="213">
        <f t="shared" si="90"/>
        <v>51682</v>
      </c>
      <c r="GN172" s="213">
        <f t="shared" si="90"/>
        <v>51774</v>
      </c>
      <c r="GO172" s="213">
        <f t="shared" si="90"/>
        <v>51774</v>
      </c>
      <c r="GP172" s="213">
        <f t="shared" si="90"/>
        <v>51774</v>
      </c>
      <c r="GQ172" s="213">
        <f t="shared" si="90"/>
        <v>51866</v>
      </c>
      <c r="GR172" s="213">
        <f t="shared" si="90"/>
        <v>51866</v>
      </c>
      <c r="GS172" s="213">
        <f t="shared" si="90"/>
        <v>51866</v>
      </c>
      <c r="GT172" s="213">
        <f t="shared" si="90"/>
        <v>51956</v>
      </c>
      <c r="GU172" s="213">
        <f t="shared" si="90"/>
        <v>51956</v>
      </c>
      <c r="GV172" s="213">
        <f t="shared" si="90"/>
        <v>51956</v>
      </c>
      <c r="GW172" s="213">
        <f t="shared" si="90"/>
        <v>52047</v>
      </c>
      <c r="GX172" s="213">
        <f t="shared" si="90"/>
        <v>52047</v>
      </c>
      <c r="GY172" s="213">
        <f t="shared" si="90"/>
        <v>52047</v>
      </c>
      <c r="GZ172" s="213">
        <f t="shared" si="90"/>
        <v>52139</v>
      </c>
      <c r="HA172" s="213">
        <f t="shared" si="90"/>
        <v>52139</v>
      </c>
      <c r="HB172" s="213">
        <f t="shared" si="90"/>
        <v>52139</v>
      </c>
      <c r="HC172" s="213">
        <f t="shared" si="90"/>
        <v>52231</v>
      </c>
      <c r="HD172" s="213">
        <f t="shared" si="90"/>
        <v>52231</v>
      </c>
      <c r="HE172" s="213">
        <f t="shared" si="90"/>
        <v>52231</v>
      </c>
      <c r="HF172" s="213">
        <f t="shared" si="90"/>
        <v>52321</v>
      </c>
      <c r="HG172" s="213">
        <f t="shared" si="90"/>
        <v>52321</v>
      </c>
      <c r="HH172" s="213">
        <f t="shared" si="90"/>
        <v>52321</v>
      </c>
      <c r="HI172" s="213">
        <f t="shared" si="90"/>
        <v>52412</v>
      </c>
      <c r="HJ172" s="213">
        <f t="shared" si="90"/>
        <v>52412</v>
      </c>
      <c r="HK172" s="213">
        <f t="shared" si="90"/>
        <v>52412</v>
      </c>
      <c r="HL172" s="213">
        <f t="shared" si="90"/>
        <v>52504</v>
      </c>
      <c r="HM172" s="213">
        <f t="shared" si="90"/>
        <v>52504</v>
      </c>
      <c r="HN172" s="213">
        <f t="shared" si="90"/>
        <v>52504</v>
      </c>
      <c r="HO172" s="213">
        <f t="shared" si="90"/>
        <v>52596</v>
      </c>
      <c r="HP172" s="213">
        <f t="shared" si="90"/>
        <v>52596</v>
      </c>
      <c r="HQ172" s="213">
        <f t="shared" si="90"/>
        <v>52596</v>
      </c>
      <c r="HR172" s="213">
        <f t="shared" si="90"/>
        <v>52687</v>
      </c>
      <c r="HS172" s="213">
        <f t="shared" si="90"/>
        <v>52687</v>
      </c>
      <c r="HT172" s="213">
        <f t="shared" si="90"/>
        <v>52687</v>
      </c>
      <c r="HU172" s="213">
        <f t="shared" si="90"/>
        <v>52778</v>
      </c>
      <c r="HV172" s="213">
        <f t="shared" si="90"/>
        <v>52778</v>
      </c>
      <c r="HW172" s="213">
        <f t="shared" si="90"/>
        <v>52778</v>
      </c>
      <c r="HX172" s="213">
        <f t="shared" si="90"/>
        <v>52870</v>
      </c>
      <c r="HY172" s="213">
        <f t="shared" si="90"/>
        <v>52870</v>
      </c>
      <c r="HZ172" s="213">
        <f t="shared" si="90"/>
        <v>52870</v>
      </c>
      <c r="IA172" s="213">
        <f t="shared" si="90"/>
        <v>52962</v>
      </c>
      <c r="IB172" s="213">
        <f t="shared" si="90"/>
        <v>52962</v>
      </c>
      <c r="IC172" s="213">
        <f t="shared" si="90"/>
        <v>52962</v>
      </c>
      <c r="ID172" s="213">
        <f t="shared" si="90"/>
        <v>53052</v>
      </c>
      <c r="IE172" s="213">
        <f t="shared" si="90"/>
        <v>53052</v>
      </c>
      <c r="IF172" s="213">
        <f t="shared" si="90"/>
        <v>53052</v>
      </c>
      <c r="IG172" s="213">
        <f t="shared" si="90"/>
        <v>53143</v>
      </c>
      <c r="IH172" s="213">
        <f t="shared" si="90"/>
        <v>53143</v>
      </c>
      <c r="II172" s="213">
        <f t="shared" si="90"/>
        <v>53143</v>
      </c>
      <c r="IJ172" s="213">
        <f t="shared" si="90"/>
        <v>53235</v>
      </c>
      <c r="IK172" s="213">
        <f t="shared" si="90"/>
        <v>53235</v>
      </c>
      <c r="IL172" s="213">
        <f t="shared" si="90"/>
        <v>53235</v>
      </c>
      <c r="IM172" s="213">
        <f t="shared" si="90"/>
        <v>53327</v>
      </c>
      <c r="IN172" s="213">
        <f t="shared" si="90"/>
        <v>53327</v>
      </c>
      <c r="IO172" s="213">
        <f t="shared" si="90"/>
        <v>53327</v>
      </c>
      <c r="IP172" s="213">
        <f t="shared" si="90"/>
        <v>53417</v>
      </c>
      <c r="IQ172" s="213">
        <f t="shared" si="90"/>
        <v>53417</v>
      </c>
      <c r="IR172" s="213">
        <f t="shared" si="90"/>
        <v>53417</v>
      </c>
      <c r="IS172" s="213">
        <f t="shared" si="90"/>
        <v>53508</v>
      </c>
      <c r="IT172" s="213">
        <f t="shared" si="90"/>
        <v>53508</v>
      </c>
      <c r="IU172" s="213">
        <f t="shared" si="90"/>
        <v>53508</v>
      </c>
      <c r="IV172" s="213">
        <f t="shared" si="90"/>
        <v>53600</v>
      </c>
      <c r="IW172" s="213">
        <f t="shared" si="90"/>
        <v>53600</v>
      </c>
      <c r="IX172" s="213">
        <f t="shared" si="90"/>
        <v>53600</v>
      </c>
      <c r="IY172" s="213">
        <f t="shared" ref="IY172:KR172" si="91">EOMONTH(DATE(YEAR(IY171),CEILING(MONTH(IY171),3),1),0)</f>
        <v>53692</v>
      </c>
      <c r="IZ172" s="213">
        <f t="shared" si="91"/>
        <v>53692</v>
      </c>
      <c r="JA172" s="213">
        <f t="shared" si="91"/>
        <v>53692</v>
      </c>
      <c r="JB172" s="213">
        <f t="shared" si="91"/>
        <v>53782</v>
      </c>
      <c r="JC172" s="213">
        <f t="shared" si="91"/>
        <v>53782</v>
      </c>
      <c r="JD172" s="213">
        <f t="shared" si="91"/>
        <v>53782</v>
      </c>
      <c r="JE172" s="213">
        <f t="shared" si="91"/>
        <v>53873</v>
      </c>
      <c r="JF172" s="213">
        <f t="shared" si="91"/>
        <v>53873</v>
      </c>
      <c r="JG172" s="213">
        <f t="shared" si="91"/>
        <v>53873</v>
      </c>
      <c r="JH172" s="213">
        <f t="shared" si="91"/>
        <v>53965</v>
      </c>
      <c r="JI172" s="213">
        <f t="shared" si="91"/>
        <v>53965</v>
      </c>
      <c r="JJ172" s="213">
        <f t="shared" si="91"/>
        <v>53965</v>
      </c>
      <c r="JK172" s="213">
        <f t="shared" si="91"/>
        <v>54057</v>
      </c>
      <c r="JL172" s="213">
        <f t="shared" si="91"/>
        <v>54057</v>
      </c>
      <c r="JM172" s="213">
        <f t="shared" si="91"/>
        <v>54057</v>
      </c>
      <c r="JN172" s="213">
        <f t="shared" si="91"/>
        <v>54148</v>
      </c>
      <c r="JO172" s="213">
        <f t="shared" si="91"/>
        <v>54148</v>
      </c>
      <c r="JP172" s="213">
        <f t="shared" si="91"/>
        <v>54148</v>
      </c>
      <c r="JQ172" s="213">
        <f t="shared" si="91"/>
        <v>54239</v>
      </c>
      <c r="JR172" s="213">
        <f t="shared" si="91"/>
        <v>54239</v>
      </c>
      <c r="JS172" s="213">
        <f t="shared" si="91"/>
        <v>54239</v>
      </c>
      <c r="JT172" s="213">
        <f t="shared" si="91"/>
        <v>54331</v>
      </c>
      <c r="JU172" s="213">
        <f t="shared" si="91"/>
        <v>54331</v>
      </c>
      <c r="JV172" s="213">
        <f t="shared" si="91"/>
        <v>54331</v>
      </c>
      <c r="JW172" s="213">
        <f t="shared" si="91"/>
        <v>54423</v>
      </c>
      <c r="JX172" s="213">
        <f t="shared" si="91"/>
        <v>54423</v>
      </c>
      <c r="JY172" s="213">
        <f t="shared" si="91"/>
        <v>54423</v>
      </c>
      <c r="JZ172" s="213">
        <f t="shared" si="91"/>
        <v>54513</v>
      </c>
      <c r="KA172" s="213">
        <f t="shared" si="91"/>
        <v>54513</v>
      </c>
      <c r="KB172" s="213">
        <f t="shared" si="91"/>
        <v>54513</v>
      </c>
      <c r="KC172" s="213">
        <f t="shared" si="91"/>
        <v>54604</v>
      </c>
      <c r="KD172" s="213">
        <f t="shared" si="91"/>
        <v>54604</v>
      </c>
      <c r="KE172" s="213">
        <f t="shared" si="91"/>
        <v>54604</v>
      </c>
      <c r="KF172" s="213">
        <f t="shared" si="91"/>
        <v>54696</v>
      </c>
      <c r="KG172" s="213">
        <f t="shared" si="91"/>
        <v>54696</v>
      </c>
      <c r="KH172" s="213">
        <f t="shared" si="91"/>
        <v>54696</v>
      </c>
      <c r="KI172" s="213">
        <f t="shared" si="91"/>
        <v>54788</v>
      </c>
      <c r="KJ172" s="213">
        <f t="shared" si="91"/>
        <v>54788</v>
      </c>
      <c r="KK172" s="213">
        <f t="shared" si="91"/>
        <v>54788</v>
      </c>
      <c r="KL172" s="213">
        <f t="shared" si="91"/>
        <v>54878</v>
      </c>
      <c r="KM172" s="213">
        <f t="shared" si="91"/>
        <v>54878</v>
      </c>
      <c r="KN172" s="213">
        <f t="shared" si="91"/>
        <v>54878</v>
      </c>
      <c r="KO172" s="213">
        <f t="shared" si="91"/>
        <v>54969</v>
      </c>
      <c r="KP172" s="213">
        <f t="shared" si="91"/>
        <v>54969</v>
      </c>
      <c r="KQ172" s="213">
        <f t="shared" si="91"/>
        <v>54969</v>
      </c>
      <c r="KR172" s="213">
        <f t="shared" si="91"/>
        <v>55061</v>
      </c>
      <c r="KS172" s="17" t="s">
        <v>291</v>
      </c>
    </row>
    <row r="173" spans="1:305" ht="15.75" customHeight="1" x14ac:dyDescent="0.3">
      <c r="A173" s="184" t="s">
        <v>293</v>
      </c>
      <c r="B173" s="184"/>
      <c r="C173" s="184"/>
      <c r="D173" s="213">
        <f>'Inputs and Summary'!D21</f>
        <v>46112</v>
      </c>
      <c r="E173" s="213">
        <f t="shared" ref="E173:IY173" si="92">IF(E171&gt;D173,(EDATE(D173,12)),D173)</f>
        <v>46112</v>
      </c>
      <c r="F173" s="213">
        <f t="shared" si="92"/>
        <v>46112</v>
      </c>
      <c r="G173" s="213">
        <f t="shared" si="92"/>
        <v>46112</v>
      </c>
      <c r="H173" s="213">
        <f t="shared" si="92"/>
        <v>46112</v>
      </c>
      <c r="I173" s="213">
        <f t="shared" si="92"/>
        <v>46112</v>
      </c>
      <c r="J173" s="213">
        <f t="shared" si="92"/>
        <v>46112</v>
      </c>
      <c r="K173" s="213">
        <f t="shared" si="92"/>
        <v>46112</v>
      </c>
      <c r="L173" s="213">
        <f t="shared" si="92"/>
        <v>46112</v>
      </c>
      <c r="M173" s="213">
        <f t="shared" si="92"/>
        <v>46477</v>
      </c>
      <c r="N173" s="213">
        <f t="shared" si="92"/>
        <v>46477</v>
      </c>
      <c r="O173" s="213">
        <f t="shared" si="92"/>
        <v>46477</v>
      </c>
      <c r="P173" s="213">
        <f t="shared" si="92"/>
        <v>46477</v>
      </c>
      <c r="Q173" s="213">
        <f t="shared" si="92"/>
        <v>46477</v>
      </c>
      <c r="R173" s="213">
        <f t="shared" si="92"/>
        <v>46477</v>
      </c>
      <c r="S173" s="213">
        <f t="shared" si="92"/>
        <v>46477</v>
      </c>
      <c r="T173" s="213">
        <f t="shared" si="92"/>
        <v>46477</v>
      </c>
      <c r="U173" s="213">
        <f t="shared" si="92"/>
        <v>46477</v>
      </c>
      <c r="V173" s="213">
        <f t="shared" si="92"/>
        <v>46477</v>
      </c>
      <c r="W173" s="213">
        <f t="shared" si="92"/>
        <v>46477</v>
      </c>
      <c r="X173" s="213">
        <f t="shared" si="92"/>
        <v>46477</v>
      </c>
      <c r="Y173" s="213">
        <f t="shared" si="92"/>
        <v>46843</v>
      </c>
      <c r="Z173" s="213">
        <f t="shared" si="92"/>
        <v>46843</v>
      </c>
      <c r="AA173" s="213">
        <f t="shared" si="92"/>
        <v>46843</v>
      </c>
      <c r="AB173" s="213">
        <f t="shared" si="92"/>
        <v>46843</v>
      </c>
      <c r="AC173" s="213">
        <f t="shared" si="92"/>
        <v>46843</v>
      </c>
      <c r="AD173" s="213">
        <f t="shared" si="92"/>
        <v>46843</v>
      </c>
      <c r="AE173" s="213">
        <f t="shared" si="92"/>
        <v>46843</v>
      </c>
      <c r="AF173" s="213">
        <f t="shared" si="92"/>
        <v>46843</v>
      </c>
      <c r="AG173" s="213">
        <f t="shared" si="92"/>
        <v>46843</v>
      </c>
      <c r="AH173" s="213">
        <f t="shared" si="92"/>
        <v>46843</v>
      </c>
      <c r="AI173" s="213">
        <f t="shared" si="92"/>
        <v>46843</v>
      </c>
      <c r="AJ173" s="213">
        <f t="shared" si="92"/>
        <v>46843</v>
      </c>
      <c r="AK173" s="213">
        <f t="shared" si="92"/>
        <v>47208</v>
      </c>
      <c r="AL173" s="213">
        <f t="shared" si="92"/>
        <v>47208</v>
      </c>
      <c r="AM173" s="213">
        <f t="shared" si="92"/>
        <v>47208</v>
      </c>
      <c r="AN173" s="213">
        <f t="shared" si="92"/>
        <v>47208</v>
      </c>
      <c r="AO173" s="213">
        <f t="shared" si="92"/>
        <v>47208</v>
      </c>
      <c r="AP173" s="213">
        <f t="shared" si="92"/>
        <v>47208</v>
      </c>
      <c r="AQ173" s="213">
        <f t="shared" si="92"/>
        <v>47208</v>
      </c>
      <c r="AR173" s="213">
        <f t="shared" si="92"/>
        <v>47208</v>
      </c>
      <c r="AS173" s="213">
        <f t="shared" si="92"/>
        <v>47208</v>
      </c>
      <c r="AT173" s="213">
        <f t="shared" si="92"/>
        <v>47208</v>
      </c>
      <c r="AU173" s="213">
        <f t="shared" si="92"/>
        <v>47208</v>
      </c>
      <c r="AV173" s="213">
        <f t="shared" si="92"/>
        <v>47208</v>
      </c>
      <c r="AW173" s="213">
        <f t="shared" si="92"/>
        <v>47573</v>
      </c>
      <c r="AX173" s="213">
        <f t="shared" si="92"/>
        <v>47573</v>
      </c>
      <c r="AY173" s="213">
        <f t="shared" si="92"/>
        <v>47573</v>
      </c>
      <c r="AZ173" s="213">
        <f t="shared" si="92"/>
        <v>47573</v>
      </c>
      <c r="BA173" s="213">
        <f t="shared" si="92"/>
        <v>47573</v>
      </c>
      <c r="BB173" s="213">
        <f t="shared" si="92"/>
        <v>47573</v>
      </c>
      <c r="BC173" s="213">
        <f t="shared" si="92"/>
        <v>47573</v>
      </c>
      <c r="BD173" s="213">
        <f t="shared" si="92"/>
        <v>47573</v>
      </c>
      <c r="BE173" s="213">
        <f t="shared" si="92"/>
        <v>47573</v>
      </c>
      <c r="BF173" s="213">
        <f t="shared" si="92"/>
        <v>47573</v>
      </c>
      <c r="BG173" s="213">
        <f t="shared" si="92"/>
        <v>47573</v>
      </c>
      <c r="BH173" s="213">
        <f t="shared" si="92"/>
        <v>47573</v>
      </c>
      <c r="BI173" s="213">
        <f t="shared" si="92"/>
        <v>47938</v>
      </c>
      <c r="BJ173" s="213">
        <f t="shared" si="92"/>
        <v>47938</v>
      </c>
      <c r="BK173" s="213">
        <f t="shared" si="92"/>
        <v>47938</v>
      </c>
      <c r="BL173" s="213">
        <f t="shared" si="92"/>
        <v>47938</v>
      </c>
      <c r="BM173" s="213">
        <f t="shared" si="92"/>
        <v>47938</v>
      </c>
      <c r="BN173" s="213">
        <f t="shared" si="92"/>
        <v>47938</v>
      </c>
      <c r="BO173" s="213">
        <f t="shared" si="92"/>
        <v>47938</v>
      </c>
      <c r="BP173" s="213">
        <f t="shared" si="92"/>
        <v>47938</v>
      </c>
      <c r="BQ173" s="213">
        <f t="shared" si="92"/>
        <v>47938</v>
      </c>
      <c r="BR173" s="213">
        <f t="shared" si="92"/>
        <v>47938</v>
      </c>
      <c r="BS173" s="213">
        <f t="shared" si="92"/>
        <v>47938</v>
      </c>
      <c r="BT173" s="213">
        <f t="shared" si="92"/>
        <v>47938</v>
      </c>
      <c r="BU173" s="213">
        <f t="shared" si="92"/>
        <v>48304</v>
      </c>
      <c r="BV173" s="213">
        <f t="shared" si="92"/>
        <v>48304</v>
      </c>
      <c r="BW173" s="213">
        <f t="shared" si="92"/>
        <v>48304</v>
      </c>
      <c r="BX173" s="213">
        <f t="shared" si="92"/>
        <v>48304</v>
      </c>
      <c r="BY173" s="213">
        <f t="shared" si="92"/>
        <v>48304</v>
      </c>
      <c r="BZ173" s="213">
        <f t="shared" si="92"/>
        <v>48304</v>
      </c>
      <c r="CA173" s="213">
        <f t="shared" si="92"/>
        <v>48304</v>
      </c>
      <c r="CB173" s="213">
        <f t="shared" si="92"/>
        <v>48304</v>
      </c>
      <c r="CC173" s="213">
        <f t="shared" si="92"/>
        <v>48304</v>
      </c>
      <c r="CD173" s="213">
        <f t="shared" si="92"/>
        <v>48304</v>
      </c>
      <c r="CE173" s="213">
        <f t="shared" si="92"/>
        <v>48304</v>
      </c>
      <c r="CF173" s="213">
        <f t="shared" si="92"/>
        <v>48304</v>
      </c>
      <c r="CG173" s="213">
        <f t="shared" si="92"/>
        <v>48669</v>
      </c>
      <c r="CH173" s="213">
        <f t="shared" si="92"/>
        <v>48669</v>
      </c>
      <c r="CI173" s="213">
        <f t="shared" si="92"/>
        <v>48669</v>
      </c>
      <c r="CJ173" s="213">
        <f t="shared" si="92"/>
        <v>48669</v>
      </c>
      <c r="CK173" s="213">
        <f t="shared" si="92"/>
        <v>48669</v>
      </c>
      <c r="CL173" s="213">
        <f t="shared" si="92"/>
        <v>48669</v>
      </c>
      <c r="CM173" s="213">
        <f t="shared" si="92"/>
        <v>48669</v>
      </c>
      <c r="CN173" s="213">
        <f t="shared" si="92"/>
        <v>48669</v>
      </c>
      <c r="CO173" s="213">
        <f t="shared" si="92"/>
        <v>48669</v>
      </c>
      <c r="CP173" s="213">
        <f t="shared" si="92"/>
        <v>48669</v>
      </c>
      <c r="CQ173" s="213">
        <f t="shared" si="92"/>
        <v>48669</v>
      </c>
      <c r="CR173" s="213">
        <f t="shared" si="92"/>
        <v>48669</v>
      </c>
      <c r="CS173" s="213">
        <f t="shared" si="92"/>
        <v>49034</v>
      </c>
      <c r="CT173" s="213">
        <f t="shared" si="92"/>
        <v>49034</v>
      </c>
      <c r="CU173" s="213">
        <f t="shared" si="92"/>
        <v>49034</v>
      </c>
      <c r="CV173" s="213">
        <f t="shared" si="92"/>
        <v>49034</v>
      </c>
      <c r="CW173" s="213">
        <f t="shared" si="92"/>
        <v>49034</v>
      </c>
      <c r="CX173" s="213">
        <f t="shared" si="92"/>
        <v>49034</v>
      </c>
      <c r="CY173" s="213">
        <f t="shared" si="92"/>
        <v>49034</v>
      </c>
      <c r="CZ173" s="213">
        <f t="shared" si="92"/>
        <v>49034</v>
      </c>
      <c r="DA173" s="213">
        <f t="shared" si="92"/>
        <v>49034</v>
      </c>
      <c r="DB173" s="213">
        <f t="shared" si="92"/>
        <v>49034</v>
      </c>
      <c r="DC173" s="213">
        <f t="shared" si="92"/>
        <v>49034</v>
      </c>
      <c r="DD173" s="213">
        <f t="shared" si="92"/>
        <v>49034</v>
      </c>
      <c r="DE173" s="213">
        <f t="shared" si="92"/>
        <v>49399</v>
      </c>
      <c r="DF173" s="213">
        <f t="shared" si="92"/>
        <v>49399</v>
      </c>
      <c r="DG173" s="213">
        <f t="shared" si="92"/>
        <v>49399</v>
      </c>
      <c r="DH173" s="213">
        <f t="shared" si="92"/>
        <v>49399</v>
      </c>
      <c r="DI173" s="213">
        <f t="shared" si="92"/>
        <v>49399</v>
      </c>
      <c r="DJ173" s="213">
        <f t="shared" si="92"/>
        <v>49399</v>
      </c>
      <c r="DK173" s="213">
        <f t="shared" si="92"/>
        <v>49399</v>
      </c>
      <c r="DL173" s="213">
        <f t="shared" si="92"/>
        <v>49399</v>
      </c>
      <c r="DM173" s="213">
        <f t="shared" si="92"/>
        <v>49399</v>
      </c>
      <c r="DN173" s="213">
        <f t="shared" si="92"/>
        <v>49399</v>
      </c>
      <c r="DO173" s="213">
        <f t="shared" si="92"/>
        <v>49399</v>
      </c>
      <c r="DP173" s="213">
        <f t="shared" si="92"/>
        <v>49399</v>
      </c>
      <c r="DQ173" s="213">
        <f t="shared" si="92"/>
        <v>49765</v>
      </c>
      <c r="DR173" s="213">
        <f t="shared" si="92"/>
        <v>49765</v>
      </c>
      <c r="DS173" s="213">
        <f t="shared" si="92"/>
        <v>49765</v>
      </c>
      <c r="DT173" s="213">
        <f t="shared" si="92"/>
        <v>49765</v>
      </c>
      <c r="DU173" s="213">
        <f t="shared" si="92"/>
        <v>49765</v>
      </c>
      <c r="DV173" s="213">
        <f t="shared" si="92"/>
        <v>49765</v>
      </c>
      <c r="DW173" s="213">
        <f t="shared" si="92"/>
        <v>49765</v>
      </c>
      <c r="DX173" s="213">
        <f t="shared" si="92"/>
        <v>49765</v>
      </c>
      <c r="DY173" s="213">
        <f t="shared" si="92"/>
        <v>49765</v>
      </c>
      <c r="DZ173" s="213">
        <f t="shared" si="92"/>
        <v>49765</v>
      </c>
      <c r="EA173" s="213">
        <f t="shared" si="92"/>
        <v>49765</v>
      </c>
      <c r="EB173" s="213">
        <f t="shared" si="92"/>
        <v>49765</v>
      </c>
      <c r="EC173" s="213">
        <f t="shared" si="92"/>
        <v>50130</v>
      </c>
      <c r="ED173" s="213">
        <f t="shared" si="92"/>
        <v>50130</v>
      </c>
      <c r="EE173" s="213">
        <f t="shared" si="92"/>
        <v>50130</v>
      </c>
      <c r="EF173" s="213">
        <f t="shared" si="92"/>
        <v>50130</v>
      </c>
      <c r="EG173" s="213">
        <f t="shared" si="92"/>
        <v>50130</v>
      </c>
      <c r="EH173" s="213">
        <f t="shared" si="92"/>
        <v>50130</v>
      </c>
      <c r="EI173" s="213">
        <f t="shared" si="92"/>
        <v>50130</v>
      </c>
      <c r="EJ173" s="213">
        <f t="shared" si="92"/>
        <v>50130</v>
      </c>
      <c r="EK173" s="213">
        <f t="shared" si="92"/>
        <v>50130</v>
      </c>
      <c r="EL173" s="213">
        <f t="shared" si="92"/>
        <v>50130</v>
      </c>
      <c r="EM173" s="213">
        <f t="shared" si="92"/>
        <v>50130</v>
      </c>
      <c r="EN173" s="213">
        <f t="shared" si="92"/>
        <v>50130</v>
      </c>
      <c r="EO173" s="213">
        <f t="shared" si="92"/>
        <v>50495</v>
      </c>
      <c r="EP173" s="213">
        <f t="shared" si="92"/>
        <v>50495</v>
      </c>
      <c r="EQ173" s="213">
        <f t="shared" si="92"/>
        <v>50495</v>
      </c>
      <c r="ER173" s="213">
        <f t="shared" si="92"/>
        <v>50495</v>
      </c>
      <c r="ES173" s="213">
        <f t="shared" si="92"/>
        <v>50495</v>
      </c>
      <c r="ET173" s="213">
        <f t="shared" si="92"/>
        <v>50495</v>
      </c>
      <c r="EU173" s="213">
        <f t="shared" si="92"/>
        <v>50495</v>
      </c>
      <c r="EV173" s="213">
        <f t="shared" si="92"/>
        <v>50495</v>
      </c>
      <c r="EW173" s="213">
        <f t="shared" si="92"/>
        <v>50495</v>
      </c>
      <c r="EX173" s="213">
        <f t="shared" si="92"/>
        <v>50495</v>
      </c>
      <c r="EY173" s="213">
        <f t="shared" si="92"/>
        <v>50495</v>
      </c>
      <c r="EZ173" s="213">
        <f t="shared" si="92"/>
        <v>50495</v>
      </c>
      <c r="FA173" s="213">
        <f t="shared" si="92"/>
        <v>50860</v>
      </c>
      <c r="FB173" s="213">
        <f t="shared" si="92"/>
        <v>50860</v>
      </c>
      <c r="FC173" s="213">
        <f t="shared" si="92"/>
        <v>50860</v>
      </c>
      <c r="FD173" s="213">
        <f t="shared" si="92"/>
        <v>50860</v>
      </c>
      <c r="FE173" s="213">
        <f t="shared" si="92"/>
        <v>50860</v>
      </c>
      <c r="FF173" s="213">
        <f t="shared" si="92"/>
        <v>50860</v>
      </c>
      <c r="FG173" s="213">
        <f t="shared" si="92"/>
        <v>50860</v>
      </c>
      <c r="FH173" s="213">
        <f t="shared" si="92"/>
        <v>50860</v>
      </c>
      <c r="FI173" s="213">
        <f t="shared" si="92"/>
        <v>50860</v>
      </c>
      <c r="FJ173" s="213">
        <f t="shared" si="92"/>
        <v>50860</v>
      </c>
      <c r="FK173" s="213">
        <f t="shared" si="92"/>
        <v>50860</v>
      </c>
      <c r="FL173" s="213">
        <f t="shared" si="92"/>
        <v>50860</v>
      </c>
      <c r="FM173" s="213">
        <f t="shared" si="92"/>
        <v>51226</v>
      </c>
      <c r="FN173" s="213">
        <f t="shared" si="92"/>
        <v>51226</v>
      </c>
      <c r="FO173" s="213">
        <f t="shared" si="92"/>
        <v>51226</v>
      </c>
      <c r="FP173" s="213">
        <f t="shared" si="92"/>
        <v>51226</v>
      </c>
      <c r="FQ173" s="213">
        <f t="shared" si="92"/>
        <v>51226</v>
      </c>
      <c r="FR173" s="213">
        <f t="shared" si="92"/>
        <v>51226</v>
      </c>
      <c r="FS173" s="213">
        <f t="shared" si="92"/>
        <v>51226</v>
      </c>
      <c r="FT173" s="213">
        <f t="shared" si="92"/>
        <v>51226</v>
      </c>
      <c r="FU173" s="213">
        <f t="shared" si="92"/>
        <v>51226</v>
      </c>
      <c r="FV173" s="213">
        <f t="shared" si="92"/>
        <v>51226</v>
      </c>
      <c r="FW173" s="213">
        <f t="shared" si="92"/>
        <v>51226</v>
      </c>
      <c r="FX173" s="213">
        <f t="shared" si="92"/>
        <v>51226</v>
      </c>
      <c r="FY173" s="213">
        <f t="shared" si="92"/>
        <v>51591</v>
      </c>
      <c r="FZ173" s="213">
        <f t="shared" si="92"/>
        <v>51591</v>
      </c>
      <c r="GA173" s="213">
        <f t="shared" si="92"/>
        <v>51591</v>
      </c>
      <c r="GB173" s="213">
        <f t="shared" si="92"/>
        <v>51591</v>
      </c>
      <c r="GC173" s="213">
        <f t="shared" si="92"/>
        <v>51591</v>
      </c>
      <c r="GD173" s="213">
        <f t="shared" si="92"/>
        <v>51591</v>
      </c>
      <c r="GE173" s="213">
        <f t="shared" si="92"/>
        <v>51591</v>
      </c>
      <c r="GF173" s="213">
        <f t="shared" si="92"/>
        <v>51591</v>
      </c>
      <c r="GG173" s="213">
        <f t="shared" si="92"/>
        <v>51591</v>
      </c>
      <c r="GH173" s="213">
        <f t="shared" si="92"/>
        <v>51591</v>
      </c>
      <c r="GI173" s="213">
        <f t="shared" si="92"/>
        <v>51591</v>
      </c>
      <c r="GJ173" s="213">
        <f t="shared" si="92"/>
        <v>51591</v>
      </c>
      <c r="GK173" s="213">
        <f t="shared" si="92"/>
        <v>51956</v>
      </c>
      <c r="GL173" s="213">
        <f t="shared" si="92"/>
        <v>51956</v>
      </c>
      <c r="GM173" s="213">
        <f t="shared" si="92"/>
        <v>51956</v>
      </c>
      <c r="GN173" s="213">
        <f t="shared" si="92"/>
        <v>51956</v>
      </c>
      <c r="GO173" s="213">
        <f t="shared" si="92"/>
        <v>51956</v>
      </c>
      <c r="GP173" s="213">
        <f t="shared" si="92"/>
        <v>51956</v>
      </c>
      <c r="GQ173" s="213">
        <f t="shared" si="92"/>
        <v>51956</v>
      </c>
      <c r="GR173" s="213">
        <f t="shared" si="92"/>
        <v>51956</v>
      </c>
      <c r="GS173" s="213">
        <f t="shared" si="92"/>
        <v>51956</v>
      </c>
      <c r="GT173" s="213">
        <f t="shared" si="92"/>
        <v>51956</v>
      </c>
      <c r="GU173" s="213">
        <f t="shared" si="92"/>
        <v>51956</v>
      </c>
      <c r="GV173" s="213">
        <f t="shared" si="92"/>
        <v>51956</v>
      </c>
      <c r="GW173" s="213">
        <f t="shared" si="92"/>
        <v>52321</v>
      </c>
      <c r="GX173" s="213">
        <f t="shared" si="92"/>
        <v>52321</v>
      </c>
      <c r="GY173" s="213">
        <f t="shared" si="92"/>
        <v>52321</v>
      </c>
      <c r="GZ173" s="213">
        <f t="shared" si="92"/>
        <v>52321</v>
      </c>
      <c r="HA173" s="213">
        <f t="shared" si="92"/>
        <v>52321</v>
      </c>
      <c r="HB173" s="213">
        <f t="shared" si="92"/>
        <v>52321</v>
      </c>
      <c r="HC173" s="213">
        <f t="shared" si="92"/>
        <v>52321</v>
      </c>
      <c r="HD173" s="213">
        <f t="shared" si="92"/>
        <v>52321</v>
      </c>
      <c r="HE173" s="213">
        <f t="shared" si="92"/>
        <v>52321</v>
      </c>
      <c r="HF173" s="213">
        <f t="shared" si="92"/>
        <v>52321</v>
      </c>
      <c r="HG173" s="213">
        <f t="shared" si="92"/>
        <v>52321</v>
      </c>
      <c r="HH173" s="213">
        <f t="shared" si="92"/>
        <v>52321</v>
      </c>
      <c r="HI173" s="213">
        <f t="shared" si="92"/>
        <v>52687</v>
      </c>
      <c r="HJ173" s="213">
        <f t="shared" si="92"/>
        <v>52687</v>
      </c>
      <c r="HK173" s="213">
        <f t="shared" si="92"/>
        <v>52687</v>
      </c>
      <c r="HL173" s="213">
        <f t="shared" si="92"/>
        <v>52687</v>
      </c>
      <c r="HM173" s="213">
        <f t="shared" si="92"/>
        <v>52687</v>
      </c>
      <c r="HN173" s="213">
        <f t="shared" si="92"/>
        <v>52687</v>
      </c>
      <c r="HO173" s="213">
        <f t="shared" si="92"/>
        <v>52687</v>
      </c>
      <c r="HP173" s="213">
        <f t="shared" si="92"/>
        <v>52687</v>
      </c>
      <c r="HQ173" s="213">
        <f t="shared" si="92"/>
        <v>52687</v>
      </c>
      <c r="HR173" s="213">
        <f t="shared" si="92"/>
        <v>52687</v>
      </c>
      <c r="HS173" s="213">
        <f t="shared" si="92"/>
        <v>52687</v>
      </c>
      <c r="HT173" s="213">
        <f t="shared" si="92"/>
        <v>52687</v>
      </c>
      <c r="HU173" s="213">
        <f t="shared" si="92"/>
        <v>53052</v>
      </c>
      <c r="HV173" s="213">
        <f t="shared" si="92"/>
        <v>53052</v>
      </c>
      <c r="HW173" s="213">
        <f t="shared" si="92"/>
        <v>53052</v>
      </c>
      <c r="HX173" s="213">
        <f t="shared" si="92"/>
        <v>53052</v>
      </c>
      <c r="HY173" s="213">
        <f t="shared" si="92"/>
        <v>53052</v>
      </c>
      <c r="HZ173" s="213">
        <f t="shared" si="92"/>
        <v>53052</v>
      </c>
      <c r="IA173" s="213">
        <f t="shared" si="92"/>
        <v>53052</v>
      </c>
      <c r="IB173" s="213">
        <f t="shared" si="92"/>
        <v>53052</v>
      </c>
      <c r="IC173" s="213">
        <f t="shared" si="92"/>
        <v>53052</v>
      </c>
      <c r="ID173" s="213">
        <f t="shared" si="92"/>
        <v>53052</v>
      </c>
      <c r="IE173" s="213">
        <f t="shared" si="92"/>
        <v>53052</v>
      </c>
      <c r="IF173" s="213">
        <f t="shared" si="92"/>
        <v>53052</v>
      </c>
      <c r="IG173" s="213">
        <f t="shared" si="92"/>
        <v>53417</v>
      </c>
      <c r="IH173" s="213">
        <f t="shared" si="92"/>
        <v>53417</v>
      </c>
      <c r="II173" s="213">
        <f t="shared" si="92"/>
        <v>53417</v>
      </c>
      <c r="IJ173" s="213">
        <f t="shared" si="92"/>
        <v>53417</v>
      </c>
      <c r="IK173" s="213">
        <f t="shared" si="92"/>
        <v>53417</v>
      </c>
      <c r="IL173" s="213">
        <f t="shared" si="92"/>
        <v>53417</v>
      </c>
      <c r="IM173" s="213">
        <f t="shared" si="92"/>
        <v>53417</v>
      </c>
      <c r="IN173" s="213">
        <f t="shared" si="92"/>
        <v>53417</v>
      </c>
      <c r="IO173" s="213">
        <f t="shared" si="92"/>
        <v>53417</v>
      </c>
      <c r="IP173" s="213">
        <f t="shared" si="92"/>
        <v>53417</v>
      </c>
      <c r="IQ173" s="213">
        <f t="shared" si="92"/>
        <v>53417</v>
      </c>
      <c r="IR173" s="213">
        <f t="shared" si="92"/>
        <v>53417</v>
      </c>
      <c r="IS173" s="213">
        <f t="shared" si="92"/>
        <v>53782</v>
      </c>
      <c r="IT173" s="213">
        <f t="shared" si="92"/>
        <v>53782</v>
      </c>
      <c r="IU173" s="213">
        <f t="shared" si="92"/>
        <v>53782</v>
      </c>
      <c r="IV173" s="213">
        <f t="shared" si="92"/>
        <v>53782</v>
      </c>
      <c r="IW173" s="213">
        <f t="shared" si="92"/>
        <v>53782</v>
      </c>
      <c r="IX173" s="213">
        <f t="shared" si="92"/>
        <v>53782</v>
      </c>
      <c r="IY173" s="213">
        <f t="shared" si="92"/>
        <v>53782</v>
      </c>
      <c r="IZ173" s="213">
        <f t="shared" ref="IZ173:KR173" si="93">IF(IZ171&gt;IY173,(EDATE(IY173,12)),IY173)</f>
        <v>53782</v>
      </c>
      <c r="JA173" s="213">
        <f t="shared" si="93"/>
        <v>53782</v>
      </c>
      <c r="JB173" s="213">
        <f t="shared" si="93"/>
        <v>53782</v>
      </c>
      <c r="JC173" s="213">
        <f t="shared" si="93"/>
        <v>53782</v>
      </c>
      <c r="JD173" s="213">
        <f t="shared" si="93"/>
        <v>53782</v>
      </c>
      <c r="JE173" s="213">
        <f t="shared" si="93"/>
        <v>54148</v>
      </c>
      <c r="JF173" s="213">
        <f t="shared" si="93"/>
        <v>54148</v>
      </c>
      <c r="JG173" s="213">
        <f t="shared" si="93"/>
        <v>54148</v>
      </c>
      <c r="JH173" s="213">
        <f t="shared" si="93"/>
        <v>54148</v>
      </c>
      <c r="JI173" s="213">
        <f t="shared" si="93"/>
        <v>54148</v>
      </c>
      <c r="JJ173" s="213">
        <f t="shared" si="93"/>
        <v>54148</v>
      </c>
      <c r="JK173" s="213">
        <f t="shared" si="93"/>
        <v>54148</v>
      </c>
      <c r="JL173" s="213">
        <f t="shared" si="93"/>
        <v>54148</v>
      </c>
      <c r="JM173" s="213">
        <f t="shared" si="93"/>
        <v>54148</v>
      </c>
      <c r="JN173" s="213">
        <f t="shared" si="93"/>
        <v>54148</v>
      </c>
      <c r="JO173" s="213">
        <f t="shared" si="93"/>
        <v>54148</v>
      </c>
      <c r="JP173" s="213">
        <f t="shared" si="93"/>
        <v>54148</v>
      </c>
      <c r="JQ173" s="213">
        <f t="shared" si="93"/>
        <v>54513</v>
      </c>
      <c r="JR173" s="213">
        <f t="shared" si="93"/>
        <v>54513</v>
      </c>
      <c r="JS173" s="213">
        <f t="shared" si="93"/>
        <v>54513</v>
      </c>
      <c r="JT173" s="213">
        <f t="shared" si="93"/>
        <v>54513</v>
      </c>
      <c r="JU173" s="213">
        <f t="shared" si="93"/>
        <v>54513</v>
      </c>
      <c r="JV173" s="213">
        <f t="shared" si="93"/>
        <v>54513</v>
      </c>
      <c r="JW173" s="213">
        <f t="shared" si="93"/>
        <v>54513</v>
      </c>
      <c r="JX173" s="213">
        <f t="shared" si="93"/>
        <v>54513</v>
      </c>
      <c r="JY173" s="213">
        <f t="shared" si="93"/>
        <v>54513</v>
      </c>
      <c r="JZ173" s="213">
        <f t="shared" si="93"/>
        <v>54513</v>
      </c>
      <c r="KA173" s="213">
        <f t="shared" si="93"/>
        <v>54513</v>
      </c>
      <c r="KB173" s="213">
        <f t="shared" si="93"/>
        <v>54513</v>
      </c>
      <c r="KC173" s="213">
        <f t="shared" si="93"/>
        <v>54878</v>
      </c>
      <c r="KD173" s="213">
        <f t="shared" si="93"/>
        <v>54878</v>
      </c>
      <c r="KE173" s="213">
        <f t="shared" si="93"/>
        <v>54878</v>
      </c>
      <c r="KF173" s="213">
        <f t="shared" si="93"/>
        <v>54878</v>
      </c>
      <c r="KG173" s="213">
        <f t="shared" si="93"/>
        <v>54878</v>
      </c>
      <c r="KH173" s="213">
        <f t="shared" si="93"/>
        <v>54878</v>
      </c>
      <c r="KI173" s="213">
        <f t="shared" si="93"/>
        <v>54878</v>
      </c>
      <c r="KJ173" s="213">
        <f t="shared" si="93"/>
        <v>54878</v>
      </c>
      <c r="KK173" s="213">
        <f t="shared" si="93"/>
        <v>54878</v>
      </c>
      <c r="KL173" s="213">
        <f t="shared" si="93"/>
        <v>54878</v>
      </c>
      <c r="KM173" s="213">
        <f t="shared" si="93"/>
        <v>54878</v>
      </c>
      <c r="KN173" s="213">
        <f t="shared" si="93"/>
        <v>54878</v>
      </c>
      <c r="KO173" s="213">
        <f t="shared" si="93"/>
        <v>55243</v>
      </c>
      <c r="KP173" s="213">
        <f t="shared" si="93"/>
        <v>55243</v>
      </c>
      <c r="KQ173" s="213">
        <f t="shared" si="93"/>
        <v>55243</v>
      </c>
      <c r="KR173" s="213">
        <f t="shared" si="93"/>
        <v>55243</v>
      </c>
      <c r="KS173" s="17" t="s">
        <v>291</v>
      </c>
    </row>
    <row r="174" spans="1:305" ht="15.75" customHeight="1" x14ac:dyDescent="0.3">
      <c r="A174" s="184" t="s">
        <v>294</v>
      </c>
      <c r="B174" s="184"/>
      <c r="C174" s="184"/>
      <c r="D174" s="196">
        <v>1</v>
      </c>
      <c r="E174" s="196">
        <f t="shared" ref="E174:IY174" si="94">IF(E173&gt;D173,D174+1,D174)</f>
        <v>1</v>
      </c>
      <c r="F174" s="196">
        <f t="shared" si="94"/>
        <v>1</v>
      </c>
      <c r="G174" s="196">
        <f t="shared" si="94"/>
        <v>1</v>
      </c>
      <c r="H174" s="196">
        <f t="shared" si="94"/>
        <v>1</v>
      </c>
      <c r="I174" s="196">
        <f t="shared" si="94"/>
        <v>1</v>
      </c>
      <c r="J174" s="196">
        <f t="shared" si="94"/>
        <v>1</v>
      </c>
      <c r="K174" s="196">
        <f t="shared" si="94"/>
        <v>1</v>
      </c>
      <c r="L174" s="196">
        <f t="shared" si="94"/>
        <v>1</v>
      </c>
      <c r="M174" s="196">
        <f t="shared" si="94"/>
        <v>2</v>
      </c>
      <c r="N174" s="196">
        <f t="shared" si="94"/>
        <v>2</v>
      </c>
      <c r="O174" s="196">
        <f t="shared" si="94"/>
        <v>2</v>
      </c>
      <c r="P174" s="196">
        <f t="shared" si="94"/>
        <v>2</v>
      </c>
      <c r="Q174" s="184">
        <f t="shared" si="94"/>
        <v>2</v>
      </c>
      <c r="R174" s="184">
        <f t="shared" si="94"/>
        <v>2</v>
      </c>
      <c r="S174" s="184">
        <f t="shared" si="94"/>
        <v>2</v>
      </c>
      <c r="T174" s="184">
        <f t="shared" si="94"/>
        <v>2</v>
      </c>
      <c r="U174" s="184">
        <f t="shared" si="94"/>
        <v>2</v>
      </c>
      <c r="V174" s="184">
        <f t="shared" si="94"/>
        <v>2</v>
      </c>
      <c r="W174" s="184">
        <f t="shared" si="94"/>
        <v>2</v>
      </c>
      <c r="X174" s="184">
        <f t="shared" si="94"/>
        <v>2</v>
      </c>
      <c r="Y174" s="184">
        <f t="shared" si="94"/>
        <v>3</v>
      </c>
      <c r="Z174" s="184">
        <f t="shared" si="94"/>
        <v>3</v>
      </c>
      <c r="AA174" s="184">
        <f t="shared" si="94"/>
        <v>3</v>
      </c>
      <c r="AB174" s="184">
        <f t="shared" si="94"/>
        <v>3</v>
      </c>
      <c r="AC174" s="184">
        <f t="shared" si="94"/>
        <v>3</v>
      </c>
      <c r="AD174" s="184">
        <f t="shared" si="94"/>
        <v>3</v>
      </c>
      <c r="AE174" s="184">
        <f t="shared" si="94"/>
        <v>3</v>
      </c>
      <c r="AF174" s="184">
        <f t="shared" si="94"/>
        <v>3</v>
      </c>
      <c r="AG174" s="184">
        <f t="shared" si="94"/>
        <v>3</v>
      </c>
      <c r="AH174" s="184">
        <f t="shared" si="94"/>
        <v>3</v>
      </c>
      <c r="AI174" s="184">
        <f t="shared" si="94"/>
        <v>3</v>
      </c>
      <c r="AJ174" s="184">
        <f t="shared" si="94"/>
        <v>3</v>
      </c>
      <c r="AK174" s="184">
        <f t="shared" si="94"/>
        <v>4</v>
      </c>
      <c r="AL174" s="184">
        <f t="shared" si="94"/>
        <v>4</v>
      </c>
      <c r="AM174" s="184">
        <f t="shared" si="94"/>
        <v>4</v>
      </c>
      <c r="AN174" s="184">
        <f t="shared" si="94"/>
        <v>4</v>
      </c>
      <c r="AO174" s="184">
        <f t="shared" si="94"/>
        <v>4</v>
      </c>
      <c r="AP174" s="184">
        <f t="shared" si="94"/>
        <v>4</v>
      </c>
      <c r="AQ174" s="184">
        <f t="shared" si="94"/>
        <v>4</v>
      </c>
      <c r="AR174" s="184">
        <f t="shared" si="94"/>
        <v>4</v>
      </c>
      <c r="AS174" s="184">
        <f t="shared" si="94"/>
        <v>4</v>
      </c>
      <c r="AT174" s="184">
        <f t="shared" si="94"/>
        <v>4</v>
      </c>
      <c r="AU174" s="184">
        <f t="shared" si="94"/>
        <v>4</v>
      </c>
      <c r="AV174" s="184">
        <f t="shared" si="94"/>
        <v>4</v>
      </c>
      <c r="AW174" s="184">
        <f t="shared" si="94"/>
        <v>5</v>
      </c>
      <c r="AX174" s="184">
        <f t="shared" si="94"/>
        <v>5</v>
      </c>
      <c r="AY174" s="184">
        <f t="shared" si="94"/>
        <v>5</v>
      </c>
      <c r="AZ174" s="184">
        <f t="shared" si="94"/>
        <v>5</v>
      </c>
      <c r="BA174" s="184">
        <f t="shared" si="94"/>
        <v>5</v>
      </c>
      <c r="BB174" s="184">
        <f t="shared" si="94"/>
        <v>5</v>
      </c>
      <c r="BC174" s="184">
        <f t="shared" si="94"/>
        <v>5</v>
      </c>
      <c r="BD174" s="184">
        <f t="shared" si="94"/>
        <v>5</v>
      </c>
      <c r="BE174" s="184">
        <f t="shared" si="94"/>
        <v>5</v>
      </c>
      <c r="BF174" s="184">
        <f t="shared" si="94"/>
        <v>5</v>
      </c>
      <c r="BG174" s="184">
        <f t="shared" si="94"/>
        <v>5</v>
      </c>
      <c r="BH174" s="184">
        <f t="shared" si="94"/>
        <v>5</v>
      </c>
      <c r="BI174" s="184">
        <f t="shared" si="94"/>
        <v>6</v>
      </c>
      <c r="BJ174" s="184">
        <f t="shared" si="94"/>
        <v>6</v>
      </c>
      <c r="BK174" s="184">
        <f t="shared" si="94"/>
        <v>6</v>
      </c>
      <c r="BL174" s="184">
        <f t="shared" si="94"/>
        <v>6</v>
      </c>
      <c r="BM174" s="184">
        <f t="shared" si="94"/>
        <v>6</v>
      </c>
      <c r="BN174" s="184">
        <f t="shared" si="94"/>
        <v>6</v>
      </c>
      <c r="BO174" s="184">
        <f t="shared" si="94"/>
        <v>6</v>
      </c>
      <c r="BP174" s="184">
        <f t="shared" si="94"/>
        <v>6</v>
      </c>
      <c r="BQ174" s="184">
        <f t="shared" si="94"/>
        <v>6</v>
      </c>
      <c r="BR174" s="184">
        <f t="shared" si="94"/>
        <v>6</v>
      </c>
      <c r="BS174" s="184">
        <f t="shared" si="94"/>
        <v>6</v>
      </c>
      <c r="BT174" s="184">
        <f t="shared" si="94"/>
        <v>6</v>
      </c>
      <c r="BU174" s="184">
        <f t="shared" si="94"/>
        <v>7</v>
      </c>
      <c r="BV174" s="184">
        <f t="shared" si="94"/>
        <v>7</v>
      </c>
      <c r="BW174" s="184">
        <f t="shared" si="94"/>
        <v>7</v>
      </c>
      <c r="BX174" s="184">
        <f t="shared" si="94"/>
        <v>7</v>
      </c>
      <c r="BY174" s="184">
        <f t="shared" si="94"/>
        <v>7</v>
      </c>
      <c r="BZ174" s="184">
        <f t="shared" si="94"/>
        <v>7</v>
      </c>
      <c r="CA174" s="184">
        <f t="shared" si="94"/>
        <v>7</v>
      </c>
      <c r="CB174" s="184">
        <f t="shared" si="94"/>
        <v>7</v>
      </c>
      <c r="CC174" s="184">
        <f t="shared" si="94"/>
        <v>7</v>
      </c>
      <c r="CD174" s="184">
        <f t="shared" si="94"/>
        <v>7</v>
      </c>
      <c r="CE174" s="184">
        <f t="shared" si="94"/>
        <v>7</v>
      </c>
      <c r="CF174" s="184">
        <f t="shared" si="94"/>
        <v>7</v>
      </c>
      <c r="CG174" s="184">
        <f t="shared" si="94"/>
        <v>8</v>
      </c>
      <c r="CH174" s="184">
        <f t="shared" si="94"/>
        <v>8</v>
      </c>
      <c r="CI174" s="184">
        <f t="shared" si="94"/>
        <v>8</v>
      </c>
      <c r="CJ174" s="184">
        <f t="shared" si="94"/>
        <v>8</v>
      </c>
      <c r="CK174" s="184">
        <f t="shared" si="94"/>
        <v>8</v>
      </c>
      <c r="CL174" s="184">
        <f t="shared" si="94"/>
        <v>8</v>
      </c>
      <c r="CM174" s="184">
        <f t="shared" si="94"/>
        <v>8</v>
      </c>
      <c r="CN174" s="184">
        <f t="shared" si="94"/>
        <v>8</v>
      </c>
      <c r="CO174" s="184">
        <f t="shared" si="94"/>
        <v>8</v>
      </c>
      <c r="CP174" s="184">
        <f t="shared" si="94"/>
        <v>8</v>
      </c>
      <c r="CQ174" s="184">
        <f t="shared" si="94"/>
        <v>8</v>
      </c>
      <c r="CR174" s="184">
        <f t="shared" si="94"/>
        <v>8</v>
      </c>
      <c r="CS174" s="184">
        <f t="shared" si="94"/>
        <v>9</v>
      </c>
      <c r="CT174" s="184">
        <f t="shared" si="94"/>
        <v>9</v>
      </c>
      <c r="CU174" s="184">
        <f t="shared" si="94"/>
        <v>9</v>
      </c>
      <c r="CV174" s="184">
        <f t="shared" si="94"/>
        <v>9</v>
      </c>
      <c r="CW174" s="184">
        <f t="shared" si="94"/>
        <v>9</v>
      </c>
      <c r="CX174" s="184">
        <f t="shared" si="94"/>
        <v>9</v>
      </c>
      <c r="CY174" s="184">
        <f t="shared" si="94"/>
        <v>9</v>
      </c>
      <c r="CZ174" s="184">
        <f t="shared" si="94"/>
        <v>9</v>
      </c>
      <c r="DA174" s="184">
        <f t="shared" si="94"/>
        <v>9</v>
      </c>
      <c r="DB174" s="184">
        <f t="shared" si="94"/>
        <v>9</v>
      </c>
      <c r="DC174" s="184">
        <f t="shared" si="94"/>
        <v>9</v>
      </c>
      <c r="DD174" s="184">
        <f t="shared" si="94"/>
        <v>9</v>
      </c>
      <c r="DE174" s="184">
        <f t="shared" si="94"/>
        <v>10</v>
      </c>
      <c r="DF174" s="184">
        <f t="shared" si="94"/>
        <v>10</v>
      </c>
      <c r="DG174" s="184">
        <f t="shared" si="94"/>
        <v>10</v>
      </c>
      <c r="DH174" s="184">
        <f t="shared" si="94"/>
        <v>10</v>
      </c>
      <c r="DI174" s="184">
        <f t="shared" si="94"/>
        <v>10</v>
      </c>
      <c r="DJ174" s="184">
        <f t="shared" si="94"/>
        <v>10</v>
      </c>
      <c r="DK174" s="184">
        <f t="shared" si="94"/>
        <v>10</v>
      </c>
      <c r="DL174" s="184">
        <f t="shared" si="94"/>
        <v>10</v>
      </c>
      <c r="DM174" s="184">
        <f t="shared" si="94"/>
        <v>10</v>
      </c>
      <c r="DN174" s="184">
        <f t="shared" si="94"/>
        <v>10</v>
      </c>
      <c r="DO174" s="184">
        <f t="shared" si="94"/>
        <v>10</v>
      </c>
      <c r="DP174" s="184">
        <f t="shared" si="94"/>
        <v>10</v>
      </c>
      <c r="DQ174" s="184">
        <f t="shared" si="94"/>
        <v>11</v>
      </c>
      <c r="DR174" s="184">
        <f t="shared" si="94"/>
        <v>11</v>
      </c>
      <c r="DS174" s="184">
        <f t="shared" si="94"/>
        <v>11</v>
      </c>
      <c r="DT174" s="184">
        <f t="shared" si="94"/>
        <v>11</v>
      </c>
      <c r="DU174" s="184">
        <f t="shared" si="94"/>
        <v>11</v>
      </c>
      <c r="DV174" s="184">
        <f t="shared" si="94"/>
        <v>11</v>
      </c>
      <c r="DW174" s="184">
        <f t="shared" si="94"/>
        <v>11</v>
      </c>
      <c r="DX174" s="184">
        <f t="shared" si="94"/>
        <v>11</v>
      </c>
      <c r="DY174" s="184">
        <f t="shared" si="94"/>
        <v>11</v>
      </c>
      <c r="DZ174" s="184">
        <f t="shared" si="94"/>
        <v>11</v>
      </c>
      <c r="EA174" s="184">
        <f t="shared" si="94"/>
        <v>11</v>
      </c>
      <c r="EB174" s="184">
        <f t="shared" si="94"/>
        <v>11</v>
      </c>
      <c r="EC174" s="184">
        <f t="shared" si="94"/>
        <v>12</v>
      </c>
      <c r="ED174" s="184">
        <f t="shared" si="94"/>
        <v>12</v>
      </c>
      <c r="EE174" s="184">
        <f t="shared" si="94"/>
        <v>12</v>
      </c>
      <c r="EF174" s="184">
        <f t="shared" si="94"/>
        <v>12</v>
      </c>
      <c r="EG174" s="184">
        <f t="shared" si="94"/>
        <v>12</v>
      </c>
      <c r="EH174" s="184">
        <f t="shared" si="94"/>
        <v>12</v>
      </c>
      <c r="EI174" s="184">
        <f t="shared" si="94"/>
        <v>12</v>
      </c>
      <c r="EJ174" s="184">
        <f t="shared" si="94"/>
        <v>12</v>
      </c>
      <c r="EK174" s="184">
        <f t="shared" si="94"/>
        <v>12</v>
      </c>
      <c r="EL174" s="184">
        <f t="shared" si="94"/>
        <v>12</v>
      </c>
      <c r="EM174" s="184">
        <f t="shared" si="94"/>
        <v>12</v>
      </c>
      <c r="EN174" s="184">
        <f t="shared" si="94"/>
        <v>12</v>
      </c>
      <c r="EO174" s="184">
        <f t="shared" si="94"/>
        <v>13</v>
      </c>
      <c r="EP174" s="184">
        <f t="shared" si="94"/>
        <v>13</v>
      </c>
      <c r="EQ174" s="184">
        <f t="shared" si="94"/>
        <v>13</v>
      </c>
      <c r="ER174" s="184">
        <f t="shared" si="94"/>
        <v>13</v>
      </c>
      <c r="ES174" s="184">
        <f t="shared" si="94"/>
        <v>13</v>
      </c>
      <c r="ET174" s="184">
        <f t="shared" si="94"/>
        <v>13</v>
      </c>
      <c r="EU174" s="184">
        <f t="shared" si="94"/>
        <v>13</v>
      </c>
      <c r="EV174" s="184">
        <f t="shared" si="94"/>
        <v>13</v>
      </c>
      <c r="EW174" s="184">
        <f t="shared" si="94"/>
        <v>13</v>
      </c>
      <c r="EX174" s="184">
        <f t="shared" si="94"/>
        <v>13</v>
      </c>
      <c r="EY174" s="184">
        <f t="shared" si="94"/>
        <v>13</v>
      </c>
      <c r="EZ174" s="184">
        <f t="shared" si="94"/>
        <v>13</v>
      </c>
      <c r="FA174" s="184">
        <f t="shared" si="94"/>
        <v>14</v>
      </c>
      <c r="FB174" s="184">
        <f t="shared" si="94"/>
        <v>14</v>
      </c>
      <c r="FC174" s="184">
        <f t="shared" si="94"/>
        <v>14</v>
      </c>
      <c r="FD174" s="184">
        <f t="shared" si="94"/>
        <v>14</v>
      </c>
      <c r="FE174" s="184">
        <f t="shared" si="94"/>
        <v>14</v>
      </c>
      <c r="FF174" s="184">
        <f t="shared" si="94"/>
        <v>14</v>
      </c>
      <c r="FG174" s="184">
        <f t="shared" si="94"/>
        <v>14</v>
      </c>
      <c r="FH174" s="184">
        <f t="shared" si="94"/>
        <v>14</v>
      </c>
      <c r="FI174" s="184">
        <f t="shared" si="94"/>
        <v>14</v>
      </c>
      <c r="FJ174" s="184">
        <f t="shared" si="94"/>
        <v>14</v>
      </c>
      <c r="FK174" s="184">
        <f t="shared" si="94"/>
        <v>14</v>
      </c>
      <c r="FL174" s="184">
        <f t="shared" si="94"/>
        <v>14</v>
      </c>
      <c r="FM174" s="184">
        <f t="shared" si="94"/>
        <v>15</v>
      </c>
      <c r="FN174" s="184">
        <f t="shared" si="94"/>
        <v>15</v>
      </c>
      <c r="FO174" s="184">
        <f t="shared" si="94"/>
        <v>15</v>
      </c>
      <c r="FP174" s="184">
        <f t="shared" si="94"/>
        <v>15</v>
      </c>
      <c r="FQ174" s="184">
        <f t="shared" si="94"/>
        <v>15</v>
      </c>
      <c r="FR174" s="184">
        <f t="shared" si="94"/>
        <v>15</v>
      </c>
      <c r="FS174" s="184">
        <f t="shared" si="94"/>
        <v>15</v>
      </c>
      <c r="FT174" s="184">
        <f t="shared" si="94"/>
        <v>15</v>
      </c>
      <c r="FU174" s="184">
        <f t="shared" si="94"/>
        <v>15</v>
      </c>
      <c r="FV174" s="184">
        <f t="shared" si="94"/>
        <v>15</v>
      </c>
      <c r="FW174" s="184">
        <f t="shared" si="94"/>
        <v>15</v>
      </c>
      <c r="FX174" s="184">
        <f t="shared" si="94"/>
        <v>15</v>
      </c>
      <c r="FY174" s="184">
        <f t="shared" si="94"/>
        <v>16</v>
      </c>
      <c r="FZ174" s="184">
        <f t="shared" si="94"/>
        <v>16</v>
      </c>
      <c r="GA174" s="184">
        <f t="shared" si="94"/>
        <v>16</v>
      </c>
      <c r="GB174" s="184">
        <f t="shared" si="94"/>
        <v>16</v>
      </c>
      <c r="GC174" s="184">
        <f t="shared" si="94"/>
        <v>16</v>
      </c>
      <c r="GD174" s="184">
        <f t="shared" si="94"/>
        <v>16</v>
      </c>
      <c r="GE174" s="184">
        <f t="shared" si="94"/>
        <v>16</v>
      </c>
      <c r="GF174" s="184">
        <f t="shared" si="94"/>
        <v>16</v>
      </c>
      <c r="GG174" s="184">
        <f t="shared" si="94"/>
        <v>16</v>
      </c>
      <c r="GH174" s="184">
        <f t="shared" si="94"/>
        <v>16</v>
      </c>
      <c r="GI174" s="184">
        <f t="shared" si="94"/>
        <v>16</v>
      </c>
      <c r="GJ174" s="184">
        <f t="shared" si="94"/>
        <v>16</v>
      </c>
      <c r="GK174" s="184">
        <f t="shared" si="94"/>
        <v>17</v>
      </c>
      <c r="GL174" s="184">
        <f t="shared" si="94"/>
        <v>17</v>
      </c>
      <c r="GM174" s="184">
        <f t="shared" si="94"/>
        <v>17</v>
      </c>
      <c r="GN174" s="184">
        <f t="shared" si="94"/>
        <v>17</v>
      </c>
      <c r="GO174" s="184">
        <f t="shared" si="94"/>
        <v>17</v>
      </c>
      <c r="GP174" s="184">
        <f t="shared" si="94"/>
        <v>17</v>
      </c>
      <c r="GQ174" s="184">
        <f t="shared" si="94"/>
        <v>17</v>
      </c>
      <c r="GR174" s="184">
        <f t="shared" si="94"/>
        <v>17</v>
      </c>
      <c r="GS174" s="184">
        <f t="shared" si="94"/>
        <v>17</v>
      </c>
      <c r="GT174" s="184">
        <f t="shared" si="94"/>
        <v>17</v>
      </c>
      <c r="GU174" s="184">
        <f t="shared" si="94"/>
        <v>17</v>
      </c>
      <c r="GV174" s="184">
        <f t="shared" si="94"/>
        <v>17</v>
      </c>
      <c r="GW174" s="184">
        <f t="shared" si="94"/>
        <v>18</v>
      </c>
      <c r="GX174" s="184">
        <f t="shared" si="94"/>
        <v>18</v>
      </c>
      <c r="GY174" s="184">
        <f t="shared" si="94"/>
        <v>18</v>
      </c>
      <c r="GZ174" s="184">
        <f t="shared" si="94"/>
        <v>18</v>
      </c>
      <c r="HA174" s="184">
        <f t="shared" si="94"/>
        <v>18</v>
      </c>
      <c r="HB174" s="184">
        <f t="shared" si="94"/>
        <v>18</v>
      </c>
      <c r="HC174" s="184">
        <f t="shared" si="94"/>
        <v>18</v>
      </c>
      <c r="HD174" s="184">
        <f t="shared" si="94"/>
        <v>18</v>
      </c>
      <c r="HE174" s="184">
        <f t="shared" si="94"/>
        <v>18</v>
      </c>
      <c r="HF174" s="184">
        <f t="shared" si="94"/>
        <v>18</v>
      </c>
      <c r="HG174" s="184">
        <f t="shared" si="94"/>
        <v>18</v>
      </c>
      <c r="HH174" s="184">
        <f t="shared" si="94"/>
        <v>18</v>
      </c>
      <c r="HI174" s="184">
        <f t="shared" si="94"/>
        <v>19</v>
      </c>
      <c r="HJ174" s="184">
        <f t="shared" si="94"/>
        <v>19</v>
      </c>
      <c r="HK174" s="184">
        <f t="shared" si="94"/>
        <v>19</v>
      </c>
      <c r="HL174" s="184">
        <f t="shared" si="94"/>
        <v>19</v>
      </c>
      <c r="HM174" s="184">
        <f t="shared" si="94"/>
        <v>19</v>
      </c>
      <c r="HN174" s="184">
        <f t="shared" si="94"/>
        <v>19</v>
      </c>
      <c r="HO174" s="184">
        <f t="shared" si="94"/>
        <v>19</v>
      </c>
      <c r="HP174" s="184">
        <f t="shared" si="94"/>
        <v>19</v>
      </c>
      <c r="HQ174" s="184">
        <f t="shared" si="94"/>
        <v>19</v>
      </c>
      <c r="HR174" s="184">
        <f t="shared" si="94"/>
        <v>19</v>
      </c>
      <c r="HS174" s="184">
        <f t="shared" si="94"/>
        <v>19</v>
      </c>
      <c r="HT174" s="184">
        <f t="shared" si="94"/>
        <v>19</v>
      </c>
      <c r="HU174" s="184">
        <f t="shared" si="94"/>
        <v>20</v>
      </c>
      <c r="HV174" s="184">
        <f t="shared" si="94"/>
        <v>20</v>
      </c>
      <c r="HW174" s="184">
        <f t="shared" si="94"/>
        <v>20</v>
      </c>
      <c r="HX174" s="184">
        <f t="shared" si="94"/>
        <v>20</v>
      </c>
      <c r="HY174" s="184">
        <f t="shared" si="94"/>
        <v>20</v>
      </c>
      <c r="HZ174" s="184">
        <f t="shared" si="94"/>
        <v>20</v>
      </c>
      <c r="IA174" s="184">
        <f t="shared" si="94"/>
        <v>20</v>
      </c>
      <c r="IB174" s="184">
        <f t="shared" si="94"/>
        <v>20</v>
      </c>
      <c r="IC174" s="184">
        <f t="shared" si="94"/>
        <v>20</v>
      </c>
      <c r="ID174" s="184">
        <f t="shared" si="94"/>
        <v>20</v>
      </c>
      <c r="IE174" s="184">
        <f t="shared" si="94"/>
        <v>20</v>
      </c>
      <c r="IF174" s="184">
        <f t="shared" si="94"/>
        <v>20</v>
      </c>
      <c r="IG174" s="184">
        <f t="shared" si="94"/>
        <v>21</v>
      </c>
      <c r="IH174" s="184">
        <f t="shared" si="94"/>
        <v>21</v>
      </c>
      <c r="II174" s="184">
        <f t="shared" si="94"/>
        <v>21</v>
      </c>
      <c r="IJ174" s="184">
        <f t="shared" si="94"/>
        <v>21</v>
      </c>
      <c r="IK174" s="184">
        <f t="shared" si="94"/>
        <v>21</v>
      </c>
      <c r="IL174" s="184">
        <f t="shared" si="94"/>
        <v>21</v>
      </c>
      <c r="IM174" s="184">
        <f t="shared" si="94"/>
        <v>21</v>
      </c>
      <c r="IN174" s="184">
        <f t="shared" si="94"/>
        <v>21</v>
      </c>
      <c r="IO174" s="184">
        <f t="shared" si="94"/>
        <v>21</v>
      </c>
      <c r="IP174" s="184">
        <f t="shared" si="94"/>
        <v>21</v>
      </c>
      <c r="IQ174" s="184">
        <f t="shared" si="94"/>
        <v>21</v>
      </c>
      <c r="IR174" s="184">
        <f t="shared" si="94"/>
        <v>21</v>
      </c>
      <c r="IS174" s="184">
        <f t="shared" si="94"/>
        <v>22</v>
      </c>
      <c r="IT174" s="184">
        <f t="shared" si="94"/>
        <v>22</v>
      </c>
      <c r="IU174" s="184">
        <f t="shared" si="94"/>
        <v>22</v>
      </c>
      <c r="IV174" s="184">
        <f t="shared" si="94"/>
        <v>22</v>
      </c>
      <c r="IW174" s="184">
        <f t="shared" si="94"/>
        <v>22</v>
      </c>
      <c r="IX174" s="184">
        <f t="shared" si="94"/>
        <v>22</v>
      </c>
      <c r="IY174" s="184">
        <f t="shared" si="94"/>
        <v>22</v>
      </c>
      <c r="IZ174" s="184">
        <f t="shared" ref="IZ174:KR174" si="95">IF(IZ173&gt;IY173,IY174+1,IY174)</f>
        <v>22</v>
      </c>
      <c r="JA174" s="184">
        <f t="shared" si="95"/>
        <v>22</v>
      </c>
      <c r="JB174" s="184">
        <f t="shared" si="95"/>
        <v>22</v>
      </c>
      <c r="JC174" s="184">
        <f t="shared" si="95"/>
        <v>22</v>
      </c>
      <c r="JD174" s="184">
        <f t="shared" si="95"/>
        <v>22</v>
      </c>
      <c r="JE174" s="184">
        <f t="shared" si="95"/>
        <v>23</v>
      </c>
      <c r="JF174" s="184">
        <f t="shared" si="95"/>
        <v>23</v>
      </c>
      <c r="JG174" s="184">
        <f t="shared" si="95"/>
        <v>23</v>
      </c>
      <c r="JH174" s="184">
        <f t="shared" si="95"/>
        <v>23</v>
      </c>
      <c r="JI174" s="184">
        <f t="shared" si="95"/>
        <v>23</v>
      </c>
      <c r="JJ174" s="184">
        <f t="shared" si="95"/>
        <v>23</v>
      </c>
      <c r="JK174" s="184">
        <f t="shared" si="95"/>
        <v>23</v>
      </c>
      <c r="JL174" s="184">
        <f t="shared" si="95"/>
        <v>23</v>
      </c>
      <c r="JM174" s="184">
        <f t="shared" si="95"/>
        <v>23</v>
      </c>
      <c r="JN174" s="184">
        <f t="shared" si="95"/>
        <v>23</v>
      </c>
      <c r="JO174" s="184">
        <f t="shared" si="95"/>
        <v>23</v>
      </c>
      <c r="JP174" s="184">
        <f t="shared" si="95"/>
        <v>23</v>
      </c>
      <c r="JQ174" s="184">
        <f t="shared" si="95"/>
        <v>24</v>
      </c>
      <c r="JR174" s="184">
        <f t="shared" si="95"/>
        <v>24</v>
      </c>
      <c r="JS174" s="184">
        <f t="shared" si="95"/>
        <v>24</v>
      </c>
      <c r="JT174" s="184">
        <f t="shared" si="95"/>
        <v>24</v>
      </c>
      <c r="JU174" s="184">
        <f t="shared" si="95"/>
        <v>24</v>
      </c>
      <c r="JV174" s="184">
        <f t="shared" si="95"/>
        <v>24</v>
      </c>
      <c r="JW174" s="184">
        <f t="shared" si="95"/>
        <v>24</v>
      </c>
      <c r="JX174" s="184">
        <f t="shared" si="95"/>
        <v>24</v>
      </c>
      <c r="JY174" s="184">
        <f t="shared" si="95"/>
        <v>24</v>
      </c>
      <c r="JZ174" s="184">
        <f t="shared" si="95"/>
        <v>24</v>
      </c>
      <c r="KA174" s="184">
        <f t="shared" si="95"/>
        <v>24</v>
      </c>
      <c r="KB174" s="184">
        <f t="shared" si="95"/>
        <v>24</v>
      </c>
      <c r="KC174" s="184">
        <f t="shared" si="95"/>
        <v>25</v>
      </c>
      <c r="KD174" s="184">
        <f t="shared" si="95"/>
        <v>25</v>
      </c>
      <c r="KE174" s="184">
        <f t="shared" si="95"/>
        <v>25</v>
      </c>
      <c r="KF174" s="184">
        <f t="shared" si="95"/>
        <v>25</v>
      </c>
      <c r="KG174" s="184">
        <f t="shared" si="95"/>
        <v>25</v>
      </c>
      <c r="KH174" s="184">
        <f t="shared" si="95"/>
        <v>25</v>
      </c>
      <c r="KI174" s="184">
        <f t="shared" si="95"/>
        <v>25</v>
      </c>
      <c r="KJ174" s="184">
        <f t="shared" si="95"/>
        <v>25</v>
      </c>
      <c r="KK174" s="184">
        <f t="shared" si="95"/>
        <v>25</v>
      </c>
      <c r="KL174" s="184">
        <f t="shared" si="95"/>
        <v>25</v>
      </c>
      <c r="KM174" s="184">
        <f t="shared" si="95"/>
        <v>25</v>
      </c>
      <c r="KN174" s="184">
        <f t="shared" si="95"/>
        <v>25</v>
      </c>
      <c r="KO174" s="184">
        <f t="shared" si="95"/>
        <v>26</v>
      </c>
      <c r="KP174" s="184">
        <f t="shared" si="95"/>
        <v>26</v>
      </c>
      <c r="KQ174" s="184">
        <f t="shared" si="95"/>
        <v>26</v>
      </c>
      <c r="KR174" s="184">
        <f t="shared" si="95"/>
        <v>26</v>
      </c>
      <c r="KS174" s="17" t="s">
        <v>291</v>
      </c>
    </row>
    <row r="175" spans="1:305" ht="15.75" customHeight="1" x14ac:dyDescent="0.3">
      <c r="A175" s="184" t="s">
        <v>295</v>
      </c>
      <c r="B175" s="184"/>
      <c r="C175" s="184"/>
      <c r="D175" s="196">
        <v>1</v>
      </c>
      <c r="E175" s="196">
        <v>1</v>
      </c>
      <c r="F175" s="196">
        <v>1</v>
      </c>
      <c r="G175" s="196">
        <v>1</v>
      </c>
      <c r="H175" s="196">
        <v>1</v>
      </c>
      <c r="I175" s="196">
        <v>1</v>
      </c>
      <c r="J175" s="196">
        <v>1</v>
      </c>
      <c r="K175" s="196">
        <v>1</v>
      </c>
      <c r="L175" s="196">
        <v>1</v>
      </c>
      <c r="M175" s="196">
        <v>1</v>
      </c>
      <c r="N175" s="196">
        <v>1</v>
      </c>
      <c r="O175" s="196">
        <v>1</v>
      </c>
      <c r="P175" s="196">
        <v>1</v>
      </c>
      <c r="Q175" s="196">
        <f t="shared" ref="Q175:JK175" si="96">E175+1</f>
        <v>2</v>
      </c>
      <c r="R175" s="196">
        <f t="shared" si="96"/>
        <v>2</v>
      </c>
      <c r="S175" s="196">
        <f t="shared" si="96"/>
        <v>2</v>
      </c>
      <c r="T175" s="196">
        <f t="shared" si="96"/>
        <v>2</v>
      </c>
      <c r="U175" s="196">
        <f t="shared" si="96"/>
        <v>2</v>
      </c>
      <c r="V175" s="196">
        <f t="shared" si="96"/>
        <v>2</v>
      </c>
      <c r="W175" s="196">
        <f t="shared" si="96"/>
        <v>2</v>
      </c>
      <c r="X175" s="196">
        <f t="shared" si="96"/>
        <v>2</v>
      </c>
      <c r="Y175" s="196">
        <f t="shared" si="96"/>
        <v>2</v>
      </c>
      <c r="Z175" s="196">
        <f t="shared" si="96"/>
        <v>2</v>
      </c>
      <c r="AA175" s="196">
        <f t="shared" si="96"/>
        <v>2</v>
      </c>
      <c r="AB175" s="196">
        <f t="shared" si="96"/>
        <v>2</v>
      </c>
      <c r="AC175" s="196">
        <f t="shared" si="96"/>
        <v>3</v>
      </c>
      <c r="AD175" s="196">
        <f t="shared" si="96"/>
        <v>3</v>
      </c>
      <c r="AE175" s="196">
        <f t="shared" si="96"/>
        <v>3</v>
      </c>
      <c r="AF175" s="196">
        <f t="shared" si="96"/>
        <v>3</v>
      </c>
      <c r="AG175" s="196">
        <f t="shared" si="96"/>
        <v>3</v>
      </c>
      <c r="AH175" s="196">
        <f t="shared" si="96"/>
        <v>3</v>
      </c>
      <c r="AI175" s="196">
        <f t="shared" si="96"/>
        <v>3</v>
      </c>
      <c r="AJ175" s="196">
        <f t="shared" si="96"/>
        <v>3</v>
      </c>
      <c r="AK175" s="196">
        <f t="shared" si="96"/>
        <v>3</v>
      </c>
      <c r="AL175" s="196">
        <f t="shared" si="96"/>
        <v>3</v>
      </c>
      <c r="AM175" s="196">
        <f t="shared" si="96"/>
        <v>3</v>
      </c>
      <c r="AN175" s="196">
        <f t="shared" si="96"/>
        <v>3</v>
      </c>
      <c r="AO175" s="196">
        <f t="shared" si="96"/>
        <v>4</v>
      </c>
      <c r="AP175" s="196">
        <f t="shared" si="96"/>
        <v>4</v>
      </c>
      <c r="AQ175" s="196">
        <f t="shared" si="96"/>
        <v>4</v>
      </c>
      <c r="AR175" s="196">
        <f t="shared" si="96"/>
        <v>4</v>
      </c>
      <c r="AS175" s="196">
        <f t="shared" si="96"/>
        <v>4</v>
      </c>
      <c r="AT175" s="196">
        <f t="shared" si="96"/>
        <v>4</v>
      </c>
      <c r="AU175" s="196">
        <f t="shared" si="96"/>
        <v>4</v>
      </c>
      <c r="AV175" s="196">
        <f t="shared" si="96"/>
        <v>4</v>
      </c>
      <c r="AW175" s="196">
        <f t="shared" si="96"/>
        <v>4</v>
      </c>
      <c r="AX175" s="196">
        <f t="shared" si="96"/>
        <v>4</v>
      </c>
      <c r="AY175" s="196">
        <f t="shared" si="96"/>
        <v>4</v>
      </c>
      <c r="AZ175" s="196">
        <f t="shared" si="96"/>
        <v>4</v>
      </c>
      <c r="BA175" s="196">
        <f t="shared" si="96"/>
        <v>5</v>
      </c>
      <c r="BB175" s="196">
        <f t="shared" si="96"/>
        <v>5</v>
      </c>
      <c r="BC175" s="196">
        <f t="shared" si="96"/>
        <v>5</v>
      </c>
      <c r="BD175" s="196">
        <f t="shared" si="96"/>
        <v>5</v>
      </c>
      <c r="BE175" s="196">
        <f t="shared" si="96"/>
        <v>5</v>
      </c>
      <c r="BF175" s="196">
        <f t="shared" si="96"/>
        <v>5</v>
      </c>
      <c r="BG175" s="196">
        <f t="shared" si="96"/>
        <v>5</v>
      </c>
      <c r="BH175" s="196">
        <f t="shared" si="96"/>
        <v>5</v>
      </c>
      <c r="BI175" s="196">
        <f t="shared" si="96"/>
        <v>5</v>
      </c>
      <c r="BJ175" s="196">
        <f t="shared" si="96"/>
        <v>5</v>
      </c>
      <c r="BK175" s="196">
        <f t="shared" si="96"/>
        <v>5</v>
      </c>
      <c r="BL175" s="196">
        <f t="shared" si="96"/>
        <v>5</v>
      </c>
      <c r="BM175" s="196">
        <f t="shared" si="96"/>
        <v>6</v>
      </c>
      <c r="BN175" s="196">
        <f t="shared" si="96"/>
        <v>6</v>
      </c>
      <c r="BO175" s="196">
        <f t="shared" si="96"/>
        <v>6</v>
      </c>
      <c r="BP175" s="196">
        <f t="shared" si="96"/>
        <v>6</v>
      </c>
      <c r="BQ175" s="196">
        <f t="shared" si="96"/>
        <v>6</v>
      </c>
      <c r="BR175" s="196">
        <f t="shared" si="96"/>
        <v>6</v>
      </c>
      <c r="BS175" s="196">
        <f t="shared" si="96"/>
        <v>6</v>
      </c>
      <c r="BT175" s="196">
        <f t="shared" si="96"/>
        <v>6</v>
      </c>
      <c r="BU175" s="196">
        <f t="shared" si="96"/>
        <v>6</v>
      </c>
      <c r="BV175" s="196">
        <f t="shared" si="96"/>
        <v>6</v>
      </c>
      <c r="BW175" s="196">
        <f t="shared" si="96"/>
        <v>6</v>
      </c>
      <c r="BX175" s="196">
        <f t="shared" si="96"/>
        <v>6</v>
      </c>
      <c r="BY175" s="196">
        <f t="shared" si="96"/>
        <v>7</v>
      </c>
      <c r="BZ175" s="196">
        <f t="shared" si="96"/>
        <v>7</v>
      </c>
      <c r="CA175" s="196">
        <f t="shared" si="96"/>
        <v>7</v>
      </c>
      <c r="CB175" s="196">
        <f t="shared" si="96"/>
        <v>7</v>
      </c>
      <c r="CC175" s="196">
        <f t="shared" si="96"/>
        <v>7</v>
      </c>
      <c r="CD175" s="196">
        <f t="shared" si="96"/>
        <v>7</v>
      </c>
      <c r="CE175" s="196">
        <f t="shared" si="96"/>
        <v>7</v>
      </c>
      <c r="CF175" s="196">
        <f t="shared" si="96"/>
        <v>7</v>
      </c>
      <c r="CG175" s="196">
        <f t="shared" si="96"/>
        <v>7</v>
      </c>
      <c r="CH175" s="196">
        <f t="shared" si="96"/>
        <v>7</v>
      </c>
      <c r="CI175" s="196">
        <f t="shared" si="96"/>
        <v>7</v>
      </c>
      <c r="CJ175" s="196">
        <f t="shared" si="96"/>
        <v>7</v>
      </c>
      <c r="CK175" s="196">
        <f t="shared" si="96"/>
        <v>8</v>
      </c>
      <c r="CL175" s="196">
        <f t="shared" si="96"/>
        <v>8</v>
      </c>
      <c r="CM175" s="196">
        <f t="shared" si="96"/>
        <v>8</v>
      </c>
      <c r="CN175" s="196">
        <f t="shared" si="96"/>
        <v>8</v>
      </c>
      <c r="CO175" s="196">
        <f t="shared" si="96"/>
        <v>8</v>
      </c>
      <c r="CP175" s="196">
        <f t="shared" si="96"/>
        <v>8</v>
      </c>
      <c r="CQ175" s="196">
        <f t="shared" si="96"/>
        <v>8</v>
      </c>
      <c r="CR175" s="196">
        <f t="shared" si="96"/>
        <v>8</v>
      </c>
      <c r="CS175" s="196">
        <f t="shared" si="96"/>
        <v>8</v>
      </c>
      <c r="CT175" s="196">
        <f t="shared" si="96"/>
        <v>8</v>
      </c>
      <c r="CU175" s="196">
        <f t="shared" si="96"/>
        <v>8</v>
      </c>
      <c r="CV175" s="196">
        <f t="shared" si="96"/>
        <v>8</v>
      </c>
      <c r="CW175" s="196">
        <f t="shared" si="96"/>
        <v>9</v>
      </c>
      <c r="CX175" s="196">
        <f t="shared" si="96"/>
        <v>9</v>
      </c>
      <c r="CY175" s="196">
        <f t="shared" si="96"/>
        <v>9</v>
      </c>
      <c r="CZ175" s="196">
        <f t="shared" si="96"/>
        <v>9</v>
      </c>
      <c r="DA175" s="196">
        <f t="shared" si="96"/>
        <v>9</v>
      </c>
      <c r="DB175" s="196">
        <f t="shared" si="96"/>
        <v>9</v>
      </c>
      <c r="DC175" s="196">
        <f t="shared" si="96"/>
        <v>9</v>
      </c>
      <c r="DD175" s="196">
        <f t="shared" si="96"/>
        <v>9</v>
      </c>
      <c r="DE175" s="196">
        <f t="shared" si="96"/>
        <v>9</v>
      </c>
      <c r="DF175" s="196">
        <f t="shared" si="96"/>
        <v>9</v>
      </c>
      <c r="DG175" s="196">
        <f t="shared" si="96"/>
        <v>9</v>
      </c>
      <c r="DH175" s="196">
        <f t="shared" si="96"/>
        <v>9</v>
      </c>
      <c r="DI175" s="196">
        <f t="shared" si="96"/>
        <v>10</v>
      </c>
      <c r="DJ175" s="196">
        <f t="shared" si="96"/>
        <v>10</v>
      </c>
      <c r="DK175" s="196">
        <f t="shared" si="96"/>
        <v>10</v>
      </c>
      <c r="DL175" s="196">
        <f t="shared" si="96"/>
        <v>10</v>
      </c>
      <c r="DM175" s="196">
        <f t="shared" si="96"/>
        <v>10</v>
      </c>
      <c r="DN175" s="196">
        <f t="shared" si="96"/>
        <v>10</v>
      </c>
      <c r="DO175" s="196">
        <f t="shared" si="96"/>
        <v>10</v>
      </c>
      <c r="DP175" s="196">
        <f t="shared" si="96"/>
        <v>10</v>
      </c>
      <c r="DQ175" s="196">
        <f t="shared" si="96"/>
        <v>10</v>
      </c>
      <c r="DR175" s="196">
        <f t="shared" si="96"/>
        <v>10</v>
      </c>
      <c r="DS175" s="196">
        <f t="shared" si="96"/>
        <v>10</v>
      </c>
      <c r="DT175" s="196">
        <f t="shared" si="96"/>
        <v>10</v>
      </c>
      <c r="DU175" s="196">
        <f t="shared" si="96"/>
        <v>11</v>
      </c>
      <c r="DV175" s="196">
        <f t="shared" si="96"/>
        <v>11</v>
      </c>
      <c r="DW175" s="196">
        <f t="shared" si="96"/>
        <v>11</v>
      </c>
      <c r="DX175" s="196">
        <f t="shared" si="96"/>
        <v>11</v>
      </c>
      <c r="DY175" s="196">
        <f t="shared" si="96"/>
        <v>11</v>
      </c>
      <c r="DZ175" s="196">
        <f t="shared" si="96"/>
        <v>11</v>
      </c>
      <c r="EA175" s="196">
        <f t="shared" si="96"/>
        <v>11</v>
      </c>
      <c r="EB175" s="196">
        <f t="shared" si="96"/>
        <v>11</v>
      </c>
      <c r="EC175" s="196">
        <f t="shared" si="96"/>
        <v>11</v>
      </c>
      <c r="ED175" s="196">
        <f t="shared" si="96"/>
        <v>11</v>
      </c>
      <c r="EE175" s="196">
        <f t="shared" si="96"/>
        <v>11</v>
      </c>
      <c r="EF175" s="196">
        <f t="shared" si="96"/>
        <v>11</v>
      </c>
      <c r="EG175" s="196">
        <f t="shared" si="96"/>
        <v>12</v>
      </c>
      <c r="EH175" s="196">
        <f t="shared" si="96"/>
        <v>12</v>
      </c>
      <c r="EI175" s="196">
        <f t="shared" si="96"/>
        <v>12</v>
      </c>
      <c r="EJ175" s="196">
        <f t="shared" si="96"/>
        <v>12</v>
      </c>
      <c r="EK175" s="196">
        <f t="shared" si="96"/>
        <v>12</v>
      </c>
      <c r="EL175" s="196">
        <f t="shared" si="96"/>
        <v>12</v>
      </c>
      <c r="EM175" s="196">
        <f t="shared" si="96"/>
        <v>12</v>
      </c>
      <c r="EN175" s="196">
        <f t="shared" si="96"/>
        <v>12</v>
      </c>
      <c r="EO175" s="196">
        <f t="shared" si="96"/>
        <v>12</v>
      </c>
      <c r="EP175" s="196">
        <f t="shared" si="96"/>
        <v>12</v>
      </c>
      <c r="EQ175" s="196">
        <f t="shared" si="96"/>
        <v>12</v>
      </c>
      <c r="ER175" s="196">
        <f t="shared" si="96"/>
        <v>12</v>
      </c>
      <c r="ES175" s="196">
        <f t="shared" si="96"/>
        <v>13</v>
      </c>
      <c r="ET175" s="196">
        <f t="shared" si="96"/>
        <v>13</v>
      </c>
      <c r="EU175" s="196">
        <f t="shared" si="96"/>
        <v>13</v>
      </c>
      <c r="EV175" s="196">
        <f t="shared" si="96"/>
        <v>13</v>
      </c>
      <c r="EW175" s="196">
        <f t="shared" si="96"/>
        <v>13</v>
      </c>
      <c r="EX175" s="196">
        <f t="shared" si="96"/>
        <v>13</v>
      </c>
      <c r="EY175" s="196">
        <f t="shared" si="96"/>
        <v>13</v>
      </c>
      <c r="EZ175" s="196">
        <f t="shared" si="96"/>
        <v>13</v>
      </c>
      <c r="FA175" s="196">
        <f t="shared" si="96"/>
        <v>13</v>
      </c>
      <c r="FB175" s="196">
        <f t="shared" si="96"/>
        <v>13</v>
      </c>
      <c r="FC175" s="196">
        <f t="shared" si="96"/>
        <v>13</v>
      </c>
      <c r="FD175" s="196">
        <f t="shared" si="96"/>
        <v>13</v>
      </c>
      <c r="FE175" s="196">
        <f t="shared" si="96"/>
        <v>14</v>
      </c>
      <c r="FF175" s="196">
        <f t="shared" si="96"/>
        <v>14</v>
      </c>
      <c r="FG175" s="196">
        <f t="shared" si="96"/>
        <v>14</v>
      </c>
      <c r="FH175" s="196">
        <f t="shared" si="96"/>
        <v>14</v>
      </c>
      <c r="FI175" s="196">
        <f t="shared" si="96"/>
        <v>14</v>
      </c>
      <c r="FJ175" s="196">
        <f t="shared" si="96"/>
        <v>14</v>
      </c>
      <c r="FK175" s="196">
        <f t="shared" si="96"/>
        <v>14</v>
      </c>
      <c r="FL175" s="196">
        <f t="shared" si="96"/>
        <v>14</v>
      </c>
      <c r="FM175" s="196">
        <f t="shared" si="96"/>
        <v>14</v>
      </c>
      <c r="FN175" s="196">
        <f t="shared" si="96"/>
        <v>14</v>
      </c>
      <c r="FO175" s="196">
        <f t="shared" si="96"/>
        <v>14</v>
      </c>
      <c r="FP175" s="196">
        <f t="shared" si="96"/>
        <v>14</v>
      </c>
      <c r="FQ175" s="196">
        <f t="shared" si="96"/>
        <v>15</v>
      </c>
      <c r="FR175" s="196">
        <f t="shared" si="96"/>
        <v>15</v>
      </c>
      <c r="FS175" s="196">
        <f t="shared" si="96"/>
        <v>15</v>
      </c>
      <c r="FT175" s="196">
        <f t="shared" si="96"/>
        <v>15</v>
      </c>
      <c r="FU175" s="196">
        <f t="shared" si="96"/>
        <v>15</v>
      </c>
      <c r="FV175" s="196">
        <f t="shared" si="96"/>
        <v>15</v>
      </c>
      <c r="FW175" s="196">
        <f t="shared" si="96"/>
        <v>15</v>
      </c>
      <c r="FX175" s="196">
        <f t="shared" si="96"/>
        <v>15</v>
      </c>
      <c r="FY175" s="196">
        <f t="shared" si="96"/>
        <v>15</v>
      </c>
      <c r="FZ175" s="196">
        <f t="shared" si="96"/>
        <v>15</v>
      </c>
      <c r="GA175" s="196">
        <f t="shared" si="96"/>
        <v>15</v>
      </c>
      <c r="GB175" s="196">
        <f t="shared" si="96"/>
        <v>15</v>
      </c>
      <c r="GC175" s="196">
        <f t="shared" si="96"/>
        <v>16</v>
      </c>
      <c r="GD175" s="196">
        <f t="shared" si="96"/>
        <v>16</v>
      </c>
      <c r="GE175" s="196">
        <f t="shared" si="96"/>
        <v>16</v>
      </c>
      <c r="GF175" s="196">
        <f t="shared" si="96"/>
        <v>16</v>
      </c>
      <c r="GG175" s="196">
        <f t="shared" si="96"/>
        <v>16</v>
      </c>
      <c r="GH175" s="196">
        <f t="shared" si="96"/>
        <v>16</v>
      </c>
      <c r="GI175" s="196">
        <f t="shared" si="96"/>
        <v>16</v>
      </c>
      <c r="GJ175" s="196">
        <f t="shared" si="96"/>
        <v>16</v>
      </c>
      <c r="GK175" s="196">
        <f t="shared" si="96"/>
        <v>16</v>
      </c>
      <c r="GL175" s="196">
        <f t="shared" si="96"/>
        <v>16</v>
      </c>
      <c r="GM175" s="196">
        <f t="shared" si="96"/>
        <v>16</v>
      </c>
      <c r="GN175" s="196">
        <f t="shared" si="96"/>
        <v>16</v>
      </c>
      <c r="GO175" s="196">
        <f t="shared" si="96"/>
        <v>17</v>
      </c>
      <c r="GP175" s="196">
        <f t="shared" si="96"/>
        <v>17</v>
      </c>
      <c r="GQ175" s="196">
        <f t="shared" si="96"/>
        <v>17</v>
      </c>
      <c r="GR175" s="196">
        <f t="shared" si="96"/>
        <v>17</v>
      </c>
      <c r="GS175" s="196">
        <f t="shared" si="96"/>
        <v>17</v>
      </c>
      <c r="GT175" s="196">
        <f t="shared" si="96"/>
        <v>17</v>
      </c>
      <c r="GU175" s="196">
        <f t="shared" si="96"/>
        <v>17</v>
      </c>
      <c r="GV175" s="196">
        <f t="shared" si="96"/>
        <v>17</v>
      </c>
      <c r="GW175" s="196">
        <f t="shared" si="96"/>
        <v>17</v>
      </c>
      <c r="GX175" s="196">
        <f t="shared" si="96"/>
        <v>17</v>
      </c>
      <c r="GY175" s="196">
        <f t="shared" si="96"/>
        <v>17</v>
      </c>
      <c r="GZ175" s="196">
        <f t="shared" si="96"/>
        <v>17</v>
      </c>
      <c r="HA175" s="196">
        <f t="shared" si="96"/>
        <v>18</v>
      </c>
      <c r="HB175" s="196">
        <f t="shared" si="96"/>
        <v>18</v>
      </c>
      <c r="HC175" s="196">
        <f t="shared" si="96"/>
        <v>18</v>
      </c>
      <c r="HD175" s="196">
        <f t="shared" si="96"/>
        <v>18</v>
      </c>
      <c r="HE175" s="196">
        <f t="shared" si="96"/>
        <v>18</v>
      </c>
      <c r="HF175" s="196">
        <f t="shared" si="96"/>
        <v>18</v>
      </c>
      <c r="HG175" s="196">
        <f t="shared" si="96"/>
        <v>18</v>
      </c>
      <c r="HH175" s="196">
        <f t="shared" si="96"/>
        <v>18</v>
      </c>
      <c r="HI175" s="196">
        <f t="shared" si="96"/>
        <v>18</v>
      </c>
      <c r="HJ175" s="196">
        <f t="shared" si="96"/>
        <v>18</v>
      </c>
      <c r="HK175" s="196">
        <f t="shared" si="96"/>
        <v>18</v>
      </c>
      <c r="HL175" s="196">
        <f t="shared" si="96"/>
        <v>18</v>
      </c>
      <c r="HM175" s="196">
        <f t="shared" si="96"/>
        <v>19</v>
      </c>
      <c r="HN175" s="196">
        <f t="shared" si="96"/>
        <v>19</v>
      </c>
      <c r="HO175" s="196">
        <f t="shared" si="96"/>
        <v>19</v>
      </c>
      <c r="HP175" s="196">
        <f t="shared" si="96"/>
        <v>19</v>
      </c>
      <c r="HQ175" s="196">
        <f t="shared" si="96"/>
        <v>19</v>
      </c>
      <c r="HR175" s="196">
        <f t="shared" si="96"/>
        <v>19</v>
      </c>
      <c r="HS175" s="196">
        <f t="shared" si="96"/>
        <v>19</v>
      </c>
      <c r="HT175" s="196">
        <f t="shared" si="96"/>
        <v>19</v>
      </c>
      <c r="HU175" s="196">
        <f t="shared" si="96"/>
        <v>19</v>
      </c>
      <c r="HV175" s="196">
        <f t="shared" si="96"/>
        <v>19</v>
      </c>
      <c r="HW175" s="196">
        <f t="shared" si="96"/>
        <v>19</v>
      </c>
      <c r="HX175" s="196">
        <f t="shared" si="96"/>
        <v>19</v>
      </c>
      <c r="HY175" s="196">
        <f t="shared" si="96"/>
        <v>20</v>
      </c>
      <c r="HZ175" s="196">
        <f t="shared" si="96"/>
        <v>20</v>
      </c>
      <c r="IA175" s="196">
        <f t="shared" si="96"/>
        <v>20</v>
      </c>
      <c r="IB175" s="196">
        <f t="shared" si="96"/>
        <v>20</v>
      </c>
      <c r="IC175" s="196">
        <f t="shared" si="96"/>
        <v>20</v>
      </c>
      <c r="ID175" s="196">
        <f t="shared" si="96"/>
        <v>20</v>
      </c>
      <c r="IE175" s="196">
        <f t="shared" si="96"/>
        <v>20</v>
      </c>
      <c r="IF175" s="196">
        <f t="shared" si="96"/>
        <v>20</v>
      </c>
      <c r="IG175" s="196">
        <f t="shared" si="96"/>
        <v>20</v>
      </c>
      <c r="IH175" s="196">
        <f t="shared" si="96"/>
        <v>20</v>
      </c>
      <c r="II175" s="196">
        <f t="shared" si="96"/>
        <v>20</v>
      </c>
      <c r="IJ175" s="196">
        <f t="shared" si="96"/>
        <v>20</v>
      </c>
      <c r="IK175" s="196">
        <f t="shared" si="96"/>
        <v>21</v>
      </c>
      <c r="IL175" s="196">
        <f t="shared" si="96"/>
        <v>21</v>
      </c>
      <c r="IM175" s="196">
        <f t="shared" si="96"/>
        <v>21</v>
      </c>
      <c r="IN175" s="196">
        <f t="shared" si="96"/>
        <v>21</v>
      </c>
      <c r="IO175" s="196">
        <f t="shared" si="96"/>
        <v>21</v>
      </c>
      <c r="IP175" s="196">
        <f t="shared" si="96"/>
        <v>21</v>
      </c>
      <c r="IQ175" s="196">
        <f t="shared" si="96"/>
        <v>21</v>
      </c>
      <c r="IR175" s="196">
        <f t="shared" si="96"/>
        <v>21</v>
      </c>
      <c r="IS175" s="196">
        <f t="shared" si="96"/>
        <v>21</v>
      </c>
      <c r="IT175" s="196">
        <f t="shared" si="96"/>
        <v>21</v>
      </c>
      <c r="IU175" s="196">
        <f t="shared" si="96"/>
        <v>21</v>
      </c>
      <c r="IV175" s="196">
        <f t="shared" si="96"/>
        <v>21</v>
      </c>
      <c r="IW175" s="196">
        <f t="shared" si="96"/>
        <v>22</v>
      </c>
      <c r="IX175" s="196">
        <f t="shared" si="96"/>
        <v>22</v>
      </c>
      <c r="IY175" s="196">
        <f t="shared" si="96"/>
        <v>22</v>
      </c>
      <c r="IZ175" s="196">
        <f t="shared" si="96"/>
        <v>22</v>
      </c>
      <c r="JA175" s="196">
        <f t="shared" si="96"/>
        <v>22</v>
      </c>
      <c r="JB175" s="196">
        <f t="shared" si="96"/>
        <v>22</v>
      </c>
      <c r="JC175" s="196">
        <f t="shared" si="96"/>
        <v>22</v>
      </c>
      <c r="JD175" s="196">
        <f t="shared" si="96"/>
        <v>22</v>
      </c>
      <c r="JE175" s="196">
        <f t="shared" si="96"/>
        <v>22</v>
      </c>
      <c r="JF175" s="196">
        <f t="shared" si="96"/>
        <v>22</v>
      </c>
      <c r="JG175" s="196">
        <f t="shared" si="96"/>
        <v>22</v>
      </c>
      <c r="JH175" s="196">
        <f t="shared" si="96"/>
        <v>22</v>
      </c>
      <c r="JI175" s="196">
        <f t="shared" si="96"/>
        <v>23</v>
      </c>
      <c r="JJ175" s="196">
        <f t="shared" si="96"/>
        <v>23</v>
      </c>
      <c r="JK175" s="196">
        <f t="shared" si="96"/>
        <v>23</v>
      </c>
      <c r="JL175" s="196">
        <f t="shared" ref="JL175:KR175" si="97">IZ175+1</f>
        <v>23</v>
      </c>
      <c r="JM175" s="196">
        <f t="shared" si="97"/>
        <v>23</v>
      </c>
      <c r="JN175" s="196">
        <f t="shared" si="97"/>
        <v>23</v>
      </c>
      <c r="JO175" s="196">
        <f t="shared" si="97"/>
        <v>23</v>
      </c>
      <c r="JP175" s="196">
        <f t="shared" si="97"/>
        <v>23</v>
      </c>
      <c r="JQ175" s="196">
        <f t="shared" si="97"/>
        <v>23</v>
      </c>
      <c r="JR175" s="196">
        <f t="shared" si="97"/>
        <v>23</v>
      </c>
      <c r="JS175" s="196">
        <f t="shared" si="97"/>
        <v>23</v>
      </c>
      <c r="JT175" s="196">
        <f t="shared" si="97"/>
        <v>23</v>
      </c>
      <c r="JU175" s="196">
        <f t="shared" si="97"/>
        <v>24</v>
      </c>
      <c r="JV175" s="196">
        <f t="shared" si="97"/>
        <v>24</v>
      </c>
      <c r="JW175" s="196">
        <f t="shared" si="97"/>
        <v>24</v>
      </c>
      <c r="JX175" s="196">
        <f t="shared" si="97"/>
        <v>24</v>
      </c>
      <c r="JY175" s="196">
        <f t="shared" si="97"/>
        <v>24</v>
      </c>
      <c r="JZ175" s="196">
        <f t="shared" si="97"/>
        <v>24</v>
      </c>
      <c r="KA175" s="196">
        <f t="shared" si="97"/>
        <v>24</v>
      </c>
      <c r="KB175" s="196">
        <f t="shared" si="97"/>
        <v>24</v>
      </c>
      <c r="KC175" s="196">
        <f t="shared" si="97"/>
        <v>24</v>
      </c>
      <c r="KD175" s="196">
        <f t="shared" si="97"/>
        <v>24</v>
      </c>
      <c r="KE175" s="196">
        <f t="shared" si="97"/>
        <v>24</v>
      </c>
      <c r="KF175" s="196">
        <f t="shared" si="97"/>
        <v>24</v>
      </c>
      <c r="KG175" s="196">
        <f t="shared" si="97"/>
        <v>25</v>
      </c>
      <c r="KH175" s="196">
        <f t="shared" si="97"/>
        <v>25</v>
      </c>
      <c r="KI175" s="196">
        <f t="shared" si="97"/>
        <v>25</v>
      </c>
      <c r="KJ175" s="196">
        <f t="shared" si="97"/>
        <v>25</v>
      </c>
      <c r="KK175" s="196">
        <f t="shared" si="97"/>
        <v>25</v>
      </c>
      <c r="KL175" s="196">
        <f t="shared" si="97"/>
        <v>25</v>
      </c>
      <c r="KM175" s="196">
        <f t="shared" si="97"/>
        <v>25</v>
      </c>
      <c r="KN175" s="196">
        <f t="shared" si="97"/>
        <v>25</v>
      </c>
      <c r="KO175" s="196">
        <f t="shared" si="97"/>
        <v>25</v>
      </c>
      <c r="KP175" s="196">
        <f t="shared" si="97"/>
        <v>25</v>
      </c>
      <c r="KQ175" s="196">
        <f t="shared" si="97"/>
        <v>25</v>
      </c>
      <c r="KR175" s="196">
        <f t="shared" si="97"/>
        <v>25</v>
      </c>
      <c r="KS175" s="17" t="s">
        <v>291</v>
      </c>
    </row>
    <row r="176" spans="1:305" ht="15.75" customHeight="1" x14ac:dyDescent="0.3">
      <c r="A176" s="184" t="s">
        <v>195</v>
      </c>
      <c r="B176" s="184"/>
      <c r="C176" s="184"/>
      <c r="D176" s="184">
        <v>1</v>
      </c>
      <c r="E176" s="184">
        <f>IF(E171&gt;'Inputs and Summary'!$D$20,1,0)</f>
        <v>1</v>
      </c>
      <c r="F176" s="184">
        <f>IF(F171&gt;'Inputs and Summary'!$D$20,1,0)</f>
        <v>1</v>
      </c>
      <c r="G176" s="184">
        <f>IF(G171&gt;'Inputs and Summary'!$D$20,1,0)</f>
        <v>1</v>
      </c>
      <c r="H176" s="184">
        <f>IF(H171&gt;'Inputs and Summary'!$D$20,1,0)</f>
        <v>1</v>
      </c>
      <c r="I176" s="184">
        <f>IF(I171&gt;'Inputs and Summary'!$D$20,1,0)</f>
        <v>1</v>
      </c>
      <c r="J176" s="184">
        <f>IF(J171&gt;'Inputs and Summary'!$D$20,1,0)</f>
        <v>1</v>
      </c>
      <c r="K176" s="184">
        <f>IF(K171&gt;'Inputs and Summary'!$D$20,1,0)</f>
        <v>1</v>
      </c>
      <c r="L176" s="184">
        <f>IF(L171&gt;'Inputs and Summary'!$D$20,1,0)</f>
        <v>1</v>
      </c>
      <c r="M176" s="184">
        <f>IF(M171&gt;'Inputs and Summary'!$D$20,1,0)</f>
        <v>1</v>
      </c>
      <c r="N176" s="184">
        <f>IF(N171&gt;'Inputs and Summary'!$D$20,1,0)</f>
        <v>1</v>
      </c>
      <c r="O176" s="184">
        <f>IF(O171&gt;'Inputs and Summary'!$D$20,1,0)</f>
        <v>1</v>
      </c>
      <c r="P176" s="184">
        <f>IF(P171&gt;'Inputs and Summary'!$D$20,1,0)</f>
        <v>1</v>
      </c>
      <c r="Q176" s="184">
        <f>IF(Q171&gt;'Inputs and Summary'!$D$20,1,0)</f>
        <v>1</v>
      </c>
      <c r="R176" s="184">
        <f>IF(R171&gt;'Inputs and Summary'!$D$20,1,0)</f>
        <v>1</v>
      </c>
      <c r="S176" s="184">
        <f>IF(S171&gt;'Inputs and Summary'!$D$20,1,0)</f>
        <v>1</v>
      </c>
      <c r="T176" s="184">
        <f>IF(T171&gt;'Inputs and Summary'!$D$20,1,0)</f>
        <v>1</v>
      </c>
      <c r="U176" s="184">
        <f>IF(U171&gt;'Inputs and Summary'!$D$20,1,0)</f>
        <v>1</v>
      </c>
      <c r="V176" s="184">
        <f>IF(V171&gt;'Inputs and Summary'!$D$20,1,0)</f>
        <v>1</v>
      </c>
      <c r="W176" s="184">
        <f>IF(W171&gt;'Inputs and Summary'!$D$20,1,0)</f>
        <v>1</v>
      </c>
      <c r="X176" s="184">
        <f>IF(X171&gt;'Inputs and Summary'!$D$20,1,0)</f>
        <v>1</v>
      </c>
      <c r="Y176" s="184">
        <f>IF(Y171&gt;'Inputs and Summary'!$D$20,1,0)</f>
        <v>1</v>
      </c>
      <c r="Z176" s="184">
        <f>IF(Z171&gt;'Inputs and Summary'!$D$20,1,0)</f>
        <v>1</v>
      </c>
      <c r="AA176" s="184">
        <f>IF(AA171&gt;'Inputs and Summary'!$D$20,1,0)</f>
        <v>1</v>
      </c>
      <c r="AB176" s="184">
        <f>IF(AB171&gt;'Inputs and Summary'!$D$20,1,0)</f>
        <v>1</v>
      </c>
      <c r="AC176" s="184">
        <f>IF(AC171&gt;'Inputs and Summary'!$D$20,1,0)</f>
        <v>1</v>
      </c>
      <c r="AD176" s="184">
        <f>IF(AD171&gt;'Inputs and Summary'!$D$20,1,0)</f>
        <v>1</v>
      </c>
      <c r="AE176" s="184">
        <f>IF(AE171&gt;'Inputs and Summary'!$D$20,1,0)</f>
        <v>1</v>
      </c>
      <c r="AF176" s="184">
        <f>IF(AF171&gt;'Inputs and Summary'!$D$20,1,0)</f>
        <v>1</v>
      </c>
      <c r="AG176" s="184">
        <f>IF(AG171&gt;'Inputs and Summary'!$D$20,1,0)</f>
        <v>1</v>
      </c>
      <c r="AH176" s="184">
        <f>IF(AH171&gt;'Inputs and Summary'!$D$20,1,0)</f>
        <v>1</v>
      </c>
      <c r="AI176" s="184">
        <f>IF(AI171&gt;'Inputs and Summary'!$D$20,1,0)</f>
        <v>1</v>
      </c>
      <c r="AJ176" s="184">
        <f>IF(AJ171&gt;'Inputs and Summary'!$D$20,1,0)</f>
        <v>1</v>
      </c>
      <c r="AK176" s="184">
        <f>IF(AK171&gt;'Inputs and Summary'!$D$20,1,0)</f>
        <v>1</v>
      </c>
      <c r="AL176" s="184">
        <f>IF(AL171&gt;'Inputs and Summary'!$D$20,1,0)</f>
        <v>1</v>
      </c>
      <c r="AM176" s="184">
        <f>IF(AM171&gt;'Inputs and Summary'!$D$20,1,0)</f>
        <v>1</v>
      </c>
      <c r="AN176" s="184">
        <f>IF(AN171&gt;'Inputs and Summary'!$D$20,1,0)</f>
        <v>1</v>
      </c>
      <c r="AO176" s="184">
        <f>IF(AO171&gt;'Inputs and Summary'!$D$20,1,0)</f>
        <v>1</v>
      </c>
      <c r="AP176" s="184">
        <f>IF(AP171&gt;'Inputs and Summary'!$D$20,1,0)</f>
        <v>1</v>
      </c>
      <c r="AQ176" s="184">
        <f>IF(AQ171&gt;'Inputs and Summary'!$D$20,1,0)</f>
        <v>1</v>
      </c>
      <c r="AR176" s="184">
        <f>IF(AR171&gt;'Inputs and Summary'!$D$20,1,0)</f>
        <v>1</v>
      </c>
      <c r="AS176" s="184">
        <f>IF(AS171&gt;'Inputs and Summary'!$D$20,1,0)</f>
        <v>1</v>
      </c>
      <c r="AT176" s="184">
        <f>IF(AT171&gt;'Inputs and Summary'!$D$20,1,0)</f>
        <v>1</v>
      </c>
      <c r="AU176" s="184">
        <f>IF(AU171&gt;'Inputs and Summary'!$D$20,1,0)</f>
        <v>1</v>
      </c>
      <c r="AV176" s="184">
        <f>IF(AV171&gt;'Inputs and Summary'!$D$20,1,0)</f>
        <v>1</v>
      </c>
      <c r="AW176" s="184">
        <f>IF(AW171&gt;'Inputs and Summary'!$D$20,1,0)</f>
        <v>1</v>
      </c>
      <c r="AX176" s="184">
        <f>IF(AX171&gt;'Inputs and Summary'!$D$20,1,0)</f>
        <v>1</v>
      </c>
      <c r="AY176" s="184">
        <f>IF(AY171&gt;'Inputs and Summary'!$D$20,1,0)</f>
        <v>1</v>
      </c>
      <c r="AZ176" s="184">
        <f>IF(AZ171&gt;'Inputs and Summary'!$D$20,1,0)</f>
        <v>1</v>
      </c>
      <c r="BA176" s="184">
        <f>IF(BA171&gt;'Inputs and Summary'!$D$20,1,0)</f>
        <v>1</v>
      </c>
      <c r="BB176" s="184">
        <f>IF(BB171&gt;'Inputs and Summary'!$D$20,1,0)</f>
        <v>1</v>
      </c>
      <c r="BC176" s="184">
        <f>IF(BC171&gt;'Inputs and Summary'!$D$20,1,0)</f>
        <v>1</v>
      </c>
      <c r="BD176" s="184">
        <f>IF(BD171&gt;'Inputs and Summary'!$D$20,1,0)</f>
        <v>1</v>
      </c>
      <c r="BE176" s="184">
        <f>IF(BE171&gt;'Inputs and Summary'!$D$20,1,0)</f>
        <v>1</v>
      </c>
      <c r="BF176" s="184">
        <f>IF(BF171&gt;'Inputs and Summary'!$D$20,1,0)</f>
        <v>1</v>
      </c>
      <c r="BG176" s="184">
        <f>IF(BG171&gt;'Inputs and Summary'!$D$20,1,0)</f>
        <v>1</v>
      </c>
      <c r="BH176" s="184">
        <f>IF(BH171&gt;'Inputs and Summary'!$D$20,1,0)</f>
        <v>1</v>
      </c>
      <c r="BI176" s="184">
        <f>IF(BI171&gt;'Inputs and Summary'!$D$20,1,0)</f>
        <v>1</v>
      </c>
      <c r="BJ176" s="184">
        <f>IF(BJ171&gt;'Inputs and Summary'!$D$20,1,0)</f>
        <v>1</v>
      </c>
      <c r="BK176" s="184">
        <f>IF(BK171&gt;'Inputs and Summary'!$D$20,1,0)</f>
        <v>1</v>
      </c>
      <c r="BL176" s="184">
        <f>IF(BL171&gt;'Inputs and Summary'!$D$20,1,0)</f>
        <v>1</v>
      </c>
      <c r="BM176" s="184">
        <f>IF(BM171&gt;'Inputs and Summary'!$D$20,1,0)</f>
        <v>1</v>
      </c>
      <c r="BN176" s="184">
        <f>IF(BN171&gt;'Inputs and Summary'!$D$20,1,0)</f>
        <v>1</v>
      </c>
      <c r="BO176" s="184">
        <f>IF(BO171&gt;'Inputs and Summary'!$D$20,1,0)</f>
        <v>1</v>
      </c>
      <c r="BP176" s="184">
        <f>IF(BP171&gt;'Inputs and Summary'!$D$20,1,0)</f>
        <v>1</v>
      </c>
      <c r="BQ176" s="184">
        <f>IF(BQ171&gt;'Inputs and Summary'!$D$20,1,0)</f>
        <v>1</v>
      </c>
      <c r="BR176" s="184">
        <f>IF(BR171&gt;'Inputs and Summary'!$D$20,1,0)</f>
        <v>1</v>
      </c>
      <c r="BS176" s="184">
        <f>IF(BS171&gt;'Inputs and Summary'!$D$20,1,0)</f>
        <v>1</v>
      </c>
      <c r="BT176" s="184">
        <f>IF(BT171&gt;'Inputs and Summary'!$D$20,1,0)</f>
        <v>1</v>
      </c>
      <c r="BU176" s="184">
        <f>IF(BU171&gt;'Inputs and Summary'!$D$20,1,0)</f>
        <v>1</v>
      </c>
      <c r="BV176" s="184">
        <f>IF(BV171&gt;'Inputs and Summary'!$D$20,1,0)</f>
        <v>1</v>
      </c>
      <c r="BW176" s="184">
        <f>IF(BW171&gt;'Inputs and Summary'!$D$20,1,0)</f>
        <v>1</v>
      </c>
      <c r="BX176" s="184">
        <f>IF(BX171&gt;'Inputs and Summary'!$D$20,1,0)</f>
        <v>1</v>
      </c>
      <c r="BY176" s="184">
        <f>IF(BY171&gt;'Inputs and Summary'!$D$20,1,0)</f>
        <v>1</v>
      </c>
      <c r="BZ176" s="184">
        <f>IF(BZ171&gt;'Inputs and Summary'!$D$20,1,0)</f>
        <v>1</v>
      </c>
      <c r="CA176" s="184">
        <f>IF(CA171&gt;'Inputs and Summary'!$D$20,1,0)</f>
        <v>1</v>
      </c>
      <c r="CB176" s="184">
        <f>IF(CB171&gt;'Inputs and Summary'!$D$20,1,0)</f>
        <v>1</v>
      </c>
      <c r="CC176" s="184">
        <f>IF(CC171&gt;'Inputs and Summary'!$D$20,1,0)</f>
        <v>1</v>
      </c>
      <c r="CD176" s="184">
        <f>IF(CD171&gt;'Inputs and Summary'!$D$20,1,0)</f>
        <v>1</v>
      </c>
      <c r="CE176" s="184">
        <f>IF(CE171&gt;'Inputs and Summary'!$D$20,1,0)</f>
        <v>1</v>
      </c>
      <c r="CF176" s="184">
        <f>IF(CF171&gt;'Inputs and Summary'!$D$20,1,0)</f>
        <v>1</v>
      </c>
      <c r="CG176" s="184">
        <f>IF(CG171&gt;'Inputs and Summary'!$D$20,1,0)</f>
        <v>1</v>
      </c>
      <c r="CH176" s="184">
        <f>IF(CH171&gt;'Inputs and Summary'!$D$20,1,0)</f>
        <v>1</v>
      </c>
      <c r="CI176" s="184">
        <f>IF(CI171&gt;'Inputs and Summary'!$D$20,1,0)</f>
        <v>1</v>
      </c>
      <c r="CJ176" s="184">
        <f>IF(CJ171&gt;'Inputs and Summary'!$D$20,1,0)</f>
        <v>1</v>
      </c>
      <c r="CK176" s="184">
        <f>IF(CK171&gt;'Inputs and Summary'!$D$20,1,0)</f>
        <v>1</v>
      </c>
      <c r="CL176" s="184">
        <f>IF(CL171&gt;'Inputs and Summary'!$D$20,1,0)</f>
        <v>1</v>
      </c>
      <c r="CM176" s="184">
        <f>IF(CM171&gt;'Inputs and Summary'!$D$20,1,0)</f>
        <v>1</v>
      </c>
      <c r="CN176" s="184">
        <f>IF(CN171&gt;'Inputs and Summary'!$D$20,1,0)</f>
        <v>1</v>
      </c>
      <c r="CO176" s="184">
        <f>IF(CO171&gt;'Inputs and Summary'!$D$20,1,0)</f>
        <v>1</v>
      </c>
      <c r="CP176" s="184">
        <f>IF(CP171&gt;'Inputs and Summary'!$D$20,1,0)</f>
        <v>1</v>
      </c>
      <c r="CQ176" s="184">
        <f>IF(CQ171&gt;'Inputs and Summary'!$D$20,1,0)</f>
        <v>1</v>
      </c>
      <c r="CR176" s="184">
        <f>IF(CR171&gt;'Inputs and Summary'!$D$20,1,0)</f>
        <v>1</v>
      </c>
      <c r="CS176" s="184">
        <f>IF(CS171&gt;'Inputs and Summary'!$D$20,1,0)</f>
        <v>1</v>
      </c>
      <c r="CT176" s="184">
        <f>IF(CT171&gt;'Inputs and Summary'!$D$20,1,0)</f>
        <v>1</v>
      </c>
      <c r="CU176" s="184">
        <f>IF(CU171&gt;'Inputs and Summary'!$D$20,1,0)</f>
        <v>1</v>
      </c>
      <c r="CV176" s="184">
        <f>IF(CV171&gt;'Inputs and Summary'!$D$20,1,0)</f>
        <v>1</v>
      </c>
      <c r="CW176" s="184">
        <f>IF(CW171&gt;'Inputs and Summary'!$D$20,1,0)</f>
        <v>1</v>
      </c>
      <c r="CX176" s="184">
        <f>IF(CX171&gt;'Inputs and Summary'!$D$20,1,0)</f>
        <v>1</v>
      </c>
      <c r="CY176" s="184">
        <f>IF(CY171&gt;'Inputs and Summary'!$D$20,1,0)</f>
        <v>1</v>
      </c>
      <c r="CZ176" s="184">
        <f>IF(CZ171&gt;'Inputs and Summary'!$D$20,1,0)</f>
        <v>1</v>
      </c>
      <c r="DA176" s="184">
        <f>IF(DA171&gt;'Inputs and Summary'!$D$20,1,0)</f>
        <v>1</v>
      </c>
      <c r="DB176" s="184">
        <f>IF(DB171&gt;'Inputs and Summary'!$D$20,1,0)</f>
        <v>1</v>
      </c>
      <c r="DC176" s="184">
        <f>IF(DC171&gt;'Inputs and Summary'!$D$20,1,0)</f>
        <v>1</v>
      </c>
      <c r="DD176" s="184">
        <f>IF(DD171&gt;'Inputs and Summary'!$D$20,1,0)</f>
        <v>1</v>
      </c>
      <c r="DE176" s="184">
        <f>IF(DE171&gt;'Inputs and Summary'!$D$20,1,0)</f>
        <v>1</v>
      </c>
      <c r="DF176" s="184">
        <f>IF(DF171&gt;'Inputs and Summary'!$D$20,1,0)</f>
        <v>1</v>
      </c>
      <c r="DG176" s="184">
        <f>IF(DG171&gt;'Inputs and Summary'!$D$20,1,0)</f>
        <v>1</v>
      </c>
      <c r="DH176" s="184">
        <f>IF(DH171&gt;'Inputs and Summary'!$D$20,1,0)</f>
        <v>1</v>
      </c>
      <c r="DI176" s="184">
        <f>IF(DI171&gt;'Inputs and Summary'!$D$20,1,0)</f>
        <v>1</v>
      </c>
      <c r="DJ176" s="184">
        <f>IF(DJ171&gt;'Inputs and Summary'!$D$20,1,0)</f>
        <v>1</v>
      </c>
      <c r="DK176" s="184">
        <f>IF(DK171&gt;'Inputs and Summary'!$D$20,1,0)</f>
        <v>1</v>
      </c>
      <c r="DL176" s="184">
        <f>IF(DL171&gt;'Inputs and Summary'!$D$20,1,0)</f>
        <v>1</v>
      </c>
      <c r="DM176" s="184">
        <f>IF(DM171&gt;'Inputs and Summary'!$D$20,1,0)</f>
        <v>1</v>
      </c>
      <c r="DN176" s="184">
        <f>IF(DN171&gt;'Inputs and Summary'!$D$20,1,0)</f>
        <v>1</v>
      </c>
      <c r="DO176" s="184">
        <f>IF(DO171&gt;'Inputs and Summary'!$D$20,1,0)</f>
        <v>1</v>
      </c>
      <c r="DP176" s="184">
        <f>IF(DP171&gt;'Inputs and Summary'!$D$20,1,0)</f>
        <v>1</v>
      </c>
      <c r="DQ176" s="184">
        <f>IF(DQ171&gt;'Inputs and Summary'!$D$20,1,0)</f>
        <v>1</v>
      </c>
      <c r="DR176" s="184">
        <f>IF(DR171&gt;'Inputs and Summary'!$D$20,1,0)</f>
        <v>1</v>
      </c>
      <c r="DS176" s="184">
        <f>IF(DS171&gt;'Inputs and Summary'!$D$20,1,0)</f>
        <v>1</v>
      </c>
      <c r="DT176" s="184">
        <f>IF(DT171&gt;'Inputs and Summary'!$D$20,1,0)</f>
        <v>1</v>
      </c>
      <c r="DU176" s="184">
        <f>IF(DU171&gt;'Inputs and Summary'!$D$20,1,0)</f>
        <v>1</v>
      </c>
      <c r="DV176" s="184">
        <f>IF(DV171&gt;'Inputs and Summary'!$D$20,1,0)</f>
        <v>1</v>
      </c>
      <c r="DW176" s="184">
        <f>IF(DW171&gt;'Inputs and Summary'!$D$20,1,0)</f>
        <v>1</v>
      </c>
      <c r="DX176" s="184">
        <f>IF(DX171&gt;'Inputs and Summary'!$D$20,1,0)</f>
        <v>1</v>
      </c>
      <c r="DY176" s="184">
        <f>IF(DY171&gt;'Inputs and Summary'!$D$20,1,0)</f>
        <v>1</v>
      </c>
      <c r="DZ176" s="184">
        <f>IF(DZ171&gt;'Inputs and Summary'!$D$20,1,0)</f>
        <v>1</v>
      </c>
      <c r="EA176" s="184">
        <f>IF(EA171&gt;'Inputs and Summary'!$D$20,1,0)</f>
        <v>1</v>
      </c>
      <c r="EB176" s="184">
        <f>IF(EB171&gt;'Inputs and Summary'!$D$20,1,0)</f>
        <v>1</v>
      </c>
      <c r="EC176" s="184">
        <f>IF(EC171&gt;'Inputs and Summary'!$D$20,1,0)</f>
        <v>1</v>
      </c>
      <c r="ED176" s="184">
        <f>IF(ED171&gt;'Inputs and Summary'!$D$20,1,0)</f>
        <v>1</v>
      </c>
      <c r="EE176" s="184">
        <f>IF(EE171&gt;'Inputs and Summary'!$D$20,1,0)</f>
        <v>1</v>
      </c>
      <c r="EF176" s="184">
        <f>IF(EF171&gt;'Inputs and Summary'!$D$20,1,0)</f>
        <v>1</v>
      </c>
      <c r="EG176" s="184">
        <f>IF(EG171&gt;'Inputs and Summary'!$D$20,1,0)</f>
        <v>1</v>
      </c>
      <c r="EH176" s="184">
        <f>IF(EH171&gt;'Inputs and Summary'!$D$20,1,0)</f>
        <v>1</v>
      </c>
      <c r="EI176" s="184">
        <f>IF(EI171&gt;'Inputs and Summary'!$D$20,1,0)</f>
        <v>1</v>
      </c>
      <c r="EJ176" s="184">
        <f>IF(EJ171&gt;'Inputs and Summary'!$D$20,1,0)</f>
        <v>1</v>
      </c>
      <c r="EK176" s="184">
        <f>IF(EK171&gt;'Inputs and Summary'!$D$20,1,0)</f>
        <v>1</v>
      </c>
      <c r="EL176" s="184">
        <f>IF(EL171&gt;'Inputs and Summary'!$D$20,1,0)</f>
        <v>1</v>
      </c>
      <c r="EM176" s="184">
        <f>IF(EM171&gt;'Inputs and Summary'!$D$20,1,0)</f>
        <v>1</v>
      </c>
      <c r="EN176" s="184">
        <f>IF(EN171&gt;'Inputs and Summary'!$D$20,1,0)</f>
        <v>1</v>
      </c>
      <c r="EO176" s="184">
        <f>IF(EO171&gt;'Inputs and Summary'!$D$20,1,0)</f>
        <v>1</v>
      </c>
      <c r="EP176" s="184">
        <f>IF(EP171&gt;'Inputs and Summary'!$D$20,1,0)</f>
        <v>1</v>
      </c>
      <c r="EQ176" s="184">
        <f>IF(EQ171&gt;'Inputs and Summary'!$D$20,1,0)</f>
        <v>1</v>
      </c>
      <c r="ER176" s="184">
        <f>IF(ER171&gt;'Inputs and Summary'!$D$20,1,0)</f>
        <v>1</v>
      </c>
      <c r="ES176" s="184">
        <f>IF(ES171&gt;'Inputs and Summary'!$D$20,1,0)</f>
        <v>1</v>
      </c>
      <c r="ET176" s="184">
        <f>IF(ET171&gt;'Inputs and Summary'!$D$20,1,0)</f>
        <v>1</v>
      </c>
      <c r="EU176" s="184">
        <f>IF(EU171&gt;'Inputs and Summary'!$D$20,1,0)</f>
        <v>1</v>
      </c>
      <c r="EV176" s="184">
        <f>IF(EV171&gt;'Inputs and Summary'!$D$20,1,0)</f>
        <v>1</v>
      </c>
      <c r="EW176" s="184">
        <f>IF(EW171&gt;'Inputs and Summary'!$D$20,1,0)</f>
        <v>1</v>
      </c>
      <c r="EX176" s="184">
        <f>IF(EX171&gt;'Inputs and Summary'!$D$20,1,0)</f>
        <v>1</v>
      </c>
      <c r="EY176" s="184">
        <f>IF(EY171&gt;'Inputs and Summary'!$D$20,1,0)</f>
        <v>1</v>
      </c>
      <c r="EZ176" s="184">
        <f>IF(EZ171&gt;'Inputs and Summary'!$D$20,1,0)</f>
        <v>1</v>
      </c>
      <c r="FA176" s="184">
        <f>IF(FA171&gt;'Inputs and Summary'!$D$20,1,0)</f>
        <v>1</v>
      </c>
      <c r="FB176" s="184">
        <f>IF(FB171&gt;'Inputs and Summary'!$D$20,1,0)</f>
        <v>1</v>
      </c>
      <c r="FC176" s="184">
        <f>IF(FC171&gt;'Inputs and Summary'!$D$20,1,0)</f>
        <v>1</v>
      </c>
      <c r="FD176" s="184">
        <f>IF(FD171&gt;'Inputs and Summary'!$D$20,1,0)</f>
        <v>1</v>
      </c>
      <c r="FE176" s="184">
        <f>IF(FE171&gt;'Inputs and Summary'!$D$20,1,0)</f>
        <v>1</v>
      </c>
      <c r="FF176" s="184">
        <f>IF(FF171&gt;'Inputs and Summary'!$D$20,1,0)</f>
        <v>1</v>
      </c>
      <c r="FG176" s="184">
        <f>IF(FG171&gt;'Inputs and Summary'!$D$20,1,0)</f>
        <v>1</v>
      </c>
      <c r="FH176" s="184">
        <f>IF(FH171&gt;'Inputs and Summary'!$D$20,1,0)</f>
        <v>1</v>
      </c>
      <c r="FI176" s="184">
        <f>IF(FI171&gt;'Inputs and Summary'!$D$20,1,0)</f>
        <v>1</v>
      </c>
      <c r="FJ176" s="184">
        <f>IF(FJ171&gt;'Inputs and Summary'!$D$20,1,0)</f>
        <v>1</v>
      </c>
      <c r="FK176" s="184">
        <f>IF(FK171&gt;'Inputs and Summary'!$D$20,1,0)</f>
        <v>1</v>
      </c>
      <c r="FL176" s="184">
        <f>IF(FL171&gt;'Inputs and Summary'!$D$20,1,0)</f>
        <v>1</v>
      </c>
      <c r="FM176" s="184">
        <f>IF(FM171&gt;'Inputs and Summary'!$D$20,1,0)</f>
        <v>1</v>
      </c>
      <c r="FN176" s="184">
        <f>IF(FN171&gt;'Inputs and Summary'!$D$20,1,0)</f>
        <v>1</v>
      </c>
      <c r="FO176" s="184">
        <f>IF(FO171&gt;'Inputs and Summary'!$D$20,1,0)</f>
        <v>1</v>
      </c>
      <c r="FP176" s="184">
        <f>IF(FP171&gt;'Inputs and Summary'!$D$20,1,0)</f>
        <v>1</v>
      </c>
      <c r="FQ176" s="184">
        <f>IF(FQ171&gt;'Inputs and Summary'!$D$20,1,0)</f>
        <v>1</v>
      </c>
      <c r="FR176" s="184">
        <f>IF(FR171&gt;'Inputs and Summary'!$D$20,1,0)</f>
        <v>1</v>
      </c>
      <c r="FS176" s="184">
        <f>IF(FS171&gt;'Inputs and Summary'!$D$20,1,0)</f>
        <v>1</v>
      </c>
      <c r="FT176" s="184">
        <f>IF(FT171&gt;'Inputs and Summary'!$D$20,1,0)</f>
        <v>1</v>
      </c>
      <c r="FU176" s="184">
        <f>IF(FU171&gt;'Inputs and Summary'!$D$20,1,0)</f>
        <v>1</v>
      </c>
      <c r="FV176" s="184">
        <f>IF(FV171&gt;'Inputs and Summary'!$D$20,1,0)</f>
        <v>1</v>
      </c>
      <c r="FW176" s="184">
        <f>IF(FW171&gt;'Inputs and Summary'!$D$20,1,0)</f>
        <v>1</v>
      </c>
      <c r="FX176" s="184">
        <f>IF(FX171&gt;'Inputs and Summary'!$D$20,1,0)</f>
        <v>1</v>
      </c>
      <c r="FY176" s="184">
        <f>IF(FY171&gt;'Inputs and Summary'!$D$20,1,0)</f>
        <v>1</v>
      </c>
      <c r="FZ176" s="184">
        <f>IF(FZ171&gt;'Inputs and Summary'!$D$20,1,0)</f>
        <v>1</v>
      </c>
      <c r="GA176" s="184">
        <f>IF(GA171&gt;'Inputs and Summary'!$D$20,1,0)</f>
        <v>1</v>
      </c>
      <c r="GB176" s="184">
        <f>IF(GB171&gt;'Inputs and Summary'!$D$20,1,0)</f>
        <v>1</v>
      </c>
      <c r="GC176" s="184">
        <f>IF(GC171&gt;'Inputs and Summary'!$D$20,1,0)</f>
        <v>1</v>
      </c>
      <c r="GD176" s="184">
        <f>IF(GD171&gt;'Inputs and Summary'!$D$20,1,0)</f>
        <v>1</v>
      </c>
      <c r="GE176" s="184">
        <f>IF(GE171&gt;'Inputs and Summary'!$D$20,1,0)</f>
        <v>1</v>
      </c>
      <c r="GF176" s="184">
        <f>IF(GF171&gt;'Inputs and Summary'!$D$20,1,0)</f>
        <v>1</v>
      </c>
      <c r="GG176" s="184">
        <f>IF(GG171&gt;'Inputs and Summary'!$D$20,1,0)</f>
        <v>1</v>
      </c>
      <c r="GH176" s="184">
        <f>IF(GH171&gt;'Inputs and Summary'!$D$20,1,0)</f>
        <v>1</v>
      </c>
      <c r="GI176" s="184">
        <f>IF(GI171&gt;'Inputs and Summary'!$D$20,1,0)</f>
        <v>1</v>
      </c>
      <c r="GJ176" s="184">
        <f>IF(GJ171&gt;'Inputs and Summary'!$D$20,1,0)</f>
        <v>1</v>
      </c>
      <c r="GK176" s="184">
        <f>IF(GK171&gt;'Inputs and Summary'!$D$20,1,0)</f>
        <v>1</v>
      </c>
      <c r="GL176" s="184">
        <f>IF(GL171&gt;'Inputs and Summary'!$D$20,1,0)</f>
        <v>1</v>
      </c>
      <c r="GM176" s="184">
        <f>IF(GM171&gt;'Inputs and Summary'!$D$20,1,0)</f>
        <v>1</v>
      </c>
      <c r="GN176" s="184">
        <f>IF(GN171&gt;'Inputs and Summary'!$D$20,1,0)</f>
        <v>1</v>
      </c>
      <c r="GO176" s="184">
        <f>IF(GO171&gt;'Inputs and Summary'!$D$20,1,0)</f>
        <v>1</v>
      </c>
      <c r="GP176" s="184">
        <f>IF(GP171&gt;'Inputs and Summary'!$D$20,1,0)</f>
        <v>1</v>
      </c>
      <c r="GQ176" s="184">
        <f>IF(GQ171&gt;'Inputs and Summary'!$D$20,1,0)</f>
        <v>1</v>
      </c>
      <c r="GR176" s="184">
        <f>IF(GR171&gt;'Inputs and Summary'!$D$20,1,0)</f>
        <v>1</v>
      </c>
      <c r="GS176" s="184">
        <f>IF(GS171&gt;'Inputs and Summary'!$D$20,1,0)</f>
        <v>1</v>
      </c>
      <c r="GT176" s="184">
        <f>IF(GT171&gt;'Inputs and Summary'!$D$20,1,0)</f>
        <v>1</v>
      </c>
      <c r="GU176" s="184">
        <f>IF(GU171&gt;'Inputs and Summary'!$D$20,1,0)</f>
        <v>1</v>
      </c>
      <c r="GV176" s="184">
        <f>IF(GV171&gt;'Inputs and Summary'!$D$20,1,0)</f>
        <v>1</v>
      </c>
      <c r="GW176" s="184">
        <f>IF(GW171&gt;'Inputs and Summary'!$D$20,1,0)</f>
        <v>1</v>
      </c>
      <c r="GX176" s="184">
        <f>IF(GX171&gt;'Inputs and Summary'!$D$20,1,0)</f>
        <v>1</v>
      </c>
      <c r="GY176" s="184">
        <f>IF(GY171&gt;'Inputs and Summary'!$D$20,1,0)</f>
        <v>1</v>
      </c>
      <c r="GZ176" s="184">
        <f>IF(GZ171&gt;'Inputs and Summary'!$D$20,1,0)</f>
        <v>1</v>
      </c>
      <c r="HA176" s="184">
        <f>IF(HA171&gt;'Inputs and Summary'!$D$20,1,0)</f>
        <v>1</v>
      </c>
      <c r="HB176" s="184">
        <f>IF(HB171&gt;'Inputs and Summary'!$D$20,1,0)</f>
        <v>1</v>
      </c>
      <c r="HC176" s="184">
        <f>IF(HC171&gt;'Inputs and Summary'!$D$20,1,0)</f>
        <v>1</v>
      </c>
      <c r="HD176" s="184">
        <f>IF(HD171&gt;'Inputs and Summary'!$D$20,1,0)</f>
        <v>1</v>
      </c>
      <c r="HE176" s="184">
        <f>IF(HE171&gt;'Inputs and Summary'!$D$20,1,0)</f>
        <v>1</v>
      </c>
      <c r="HF176" s="184">
        <f>IF(HF171&gt;'Inputs and Summary'!$D$20,1,0)</f>
        <v>1</v>
      </c>
      <c r="HG176" s="184">
        <f>IF(HG171&gt;'Inputs and Summary'!$D$20,1,0)</f>
        <v>1</v>
      </c>
      <c r="HH176" s="184">
        <f>IF(HH171&gt;'Inputs and Summary'!$D$20,1,0)</f>
        <v>1</v>
      </c>
      <c r="HI176" s="184">
        <f>IF(HI171&gt;'Inputs and Summary'!$D$20,1,0)</f>
        <v>1</v>
      </c>
      <c r="HJ176" s="184">
        <f>IF(HJ171&gt;'Inputs and Summary'!$D$20,1,0)</f>
        <v>1</v>
      </c>
      <c r="HK176" s="184">
        <f>IF(HK171&gt;'Inputs and Summary'!$D$20,1,0)</f>
        <v>1</v>
      </c>
      <c r="HL176" s="184">
        <f>IF(HL171&gt;'Inputs and Summary'!$D$20,1,0)</f>
        <v>1</v>
      </c>
      <c r="HM176" s="184">
        <f>IF(HM171&gt;'Inputs and Summary'!$D$20,1,0)</f>
        <v>1</v>
      </c>
      <c r="HN176" s="184">
        <f>IF(HN171&gt;'Inputs and Summary'!$D$20,1,0)</f>
        <v>1</v>
      </c>
      <c r="HO176" s="184">
        <f>IF(HO171&gt;'Inputs and Summary'!$D$20,1,0)</f>
        <v>1</v>
      </c>
      <c r="HP176" s="184">
        <f>IF(HP171&gt;'Inputs and Summary'!$D$20,1,0)</f>
        <v>1</v>
      </c>
      <c r="HQ176" s="184">
        <f>IF(HQ171&gt;'Inputs and Summary'!$D$20,1,0)</f>
        <v>1</v>
      </c>
      <c r="HR176" s="184">
        <f>IF(HR171&gt;'Inputs and Summary'!$D$20,1,0)</f>
        <v>1</v>
      </c>
      <c r="HS176" s="184">
        <f>IF(HS171&gt;'Inputs and Summary'!$D$20,1,0)</f>
        <v>1</v>
      </c>
      <c r="HT176" s="184">
        <f>IF(HT171&gt;'Inputs and Summary'!$D$20,1,0)</f>
        <v>1</v>
      </c>
      <c r="HU176" s="184">
        <f>IF(HU171&gt;'Inputs and Summary'!$D$20,1,0)</f>
        <v>1</v>
      </c>
      <c r="HV176" s="184">
        <f>IF(HV171&gt;'Inputs and Summary'!$D$20,1,0)</f>
        <v>1</v>
      </c>
      <c r="HW176" s="184">
        <f>IF(HW171&gt;'Inputs and Summary'!$D$20,1,0)</f>
        <v>1</v>
      </c>
      <c r="HX176" s="184">
        <f>IF(HX171&gt;'Inputs and Summary'!$D$20,1,0)</f>
        <v>1</v>
      </c>
      <c r="HY176" s="184">
        <f>IF(HY171&gt;'Inputs and Summary'!$D$20,1,0)</f>
        <v>1</v>
      </c>
      <c r="HZ176" s="184">
        <f>IF(HZ171&gt;'Inputs and Summary'!$D$20,1,0)</f>
        <v>1</v>
      </c>
      <c r="IA176" s="184">
        <f>IF(IA171&gt;'Inputs and Summary'!$D$20,1,0)</f>
        <v>1</v>
      </c>
      <c r="IB176" s="184">
        <f>IF(IB171&gt;'Inputs and Summary'!$D$20,1,0)</f>
        <v>1</v>
      </c>
      <c r="IC176" s="184">
        <f>IF(IC171&gt;'Inputs and Summary'!$D$20,1,0)</f>
        <v>1</v>
      </c>
      <c r="ID176" s="184">
        <f>IF(ID171&gt;'Inputs and Summary'!$D$20,1,0)</f>
        <v>1</v>
      </c>
      <c r="IE176" s="184">
        <f>IF(IE171&gt;'Inputs and Summary'!$D$20,1,0)</f>
        <v>1</v>
      </c>
      <c r="IF176" s="184">
        <f>IF(IF171&gt;'Inputs and Summary'!$D$20,1,0)</f>
        <v>1</v>
      </c>
      <c r="IG176" s="184">
        <f>IF(IG171&gt;'Inputs and Summary'!$D$20,1,0)</f>
        <v>1</v>
      </c>
      <c r="IH176" s="184">
        <f>IF(IH171&gt;'Inputs and Summary'!$D$20,1,0)</f>
        <v>1</v>
      </c>
      <c r="II176" s="184">
        <f>IF(II171&gt;'Inputs and Summary'!$D$20,1,0)</f>
        <v>1</v>
      </c>
      <c r="IJ176" s="184">
        <f>IF(IJ171&gt;'Inputs and Summary'!$D$20,1,0)</f>
        <v>1</v>
      </c>
      <c r="IK176" s="184">
        <f>IF(IK171&gt;'Inputs and Summary'!$D$20,1,0)</f>
        <v>1</v>
      </c>
      <c r="IL176" s="184">
        <f>IF(IL171&gt;'Inputs and Summary'!$D$20,1,0)</f>
        <v>1</v>
      </c>
      <c r="IM176" s="184">
        <f>IF(IM171&gt;'Inputs and Summary'!$D$20,1,0)</f>
        <v>1</v>
      </c>
      <c r="IN176" s="184">
        <f>IF(IN171&gt;'Inputs and Summary'!$D$20,1,0)</f>
        <v>1</v>
      </c>
      <c r="IO176" s="184">
        <f>IF(IO171&gt;'Inputs and Summary'!$D$20,1,0)</f>
        <v>1</v>
      </c>
      <c r="IP176" s="184">
        <f>IF(IP171&gt;'Inputs and Summary'!$D$20,1,0)</f>
        <v>1</v>
      </c>
      <c r="IQ176" s="184">
        <f>IF(IQ171&gt;'Inputs and Summary'!$D$20,1,0)</f>
        <v>1</v>
      </c>
      <c r="IR176" s="184">
        <f>IF(IR171&gt;'Inputs and Summary'!$D$20,1,0)</f>
        <v>1</v>
      </c>
      <c r="IS176" s="184">
        <f>IF(IS171&gt;'Inputs and Summary'!$D$20,1,0)</f>
        <v>1</v>
      </c>
      <c r="IT176" s="184">
        <f>IF(IT171&gt;'Inputs and Summary'!$D$20,1,0)</f>
        <v>1</v>
      </c>
      <c r="IU176" s="184">
        <f>IF(IU171&gt;'Inputs and Summary'!$D$20,1,0)</f>
        <v>1</v>
      </c>
      <c r="IV176" s="184">
        <f>IF(IV171&gt;'Inputs and Summary'!$D$20,1,0)</f>
        <v>1</v>
      </c>
      <c r="IW176" s="184">
        <f>IF(IW171&gt;'Inputs and Summary'!$D$20,1,0)</f>
        <v>1</v>
      </c>
      <c r="IX176" s="184">
        <f>IF(IX171&gt;'Inputs and Summary'!$D$20,1,0)</f>
        <v>1</v>
      </c>
      <c r="IY176" s="184">
        <f>IF(IY171&gt;'Inputs and Summary'!$D$20,1,0)</f>
        <v>1</v>
      </c>
      <c r="IZ176" s="184">
        <f>IF(IZ171&gt;'Inputs and Summary'!$D$20,1,0)</f>
        <v>1</v>
      </c>
      <c r="JA176" s="184">
        <f>IF(JA171&gt;'Inputs and Summary'!$D$20,1,0)</f>
        <v>1</v>
      </c>
      <c r="JB176" s="184">
        <f>IF(JB171&gt;'Inputs and Summary'!$D$20,1,0)</f>
        <v>1</v>
      </c>
      <c r="JC176" s="184">
        <f>IF(JC171&gt;'Inputs and Summary'!$D$20,1,0)</f>
        <v>1</v>
      </c>
      <c r="JD176" s="184">
        <f>IF(JD171&gt;'Inputs and Summary'!$D$20,1,0)</f>
        <v>1</v>
      </c>
      <c r="JE176" s="184">
        <f>IF(JE171&gt;'Inputs and Summary'!$D$20,1,0)</f>
        <v>1</v>
      </c>
      <c r="JF176" s="184">
        <f>IF(JF171&gt;'Inputs and Summary'!$D$20,1,0)</f>
        <v>1</v>
      </c>
      <c r="JG176" s="184">
        <f>IF(JG171&gt;'Inputs and Summary'!$D$20,1,0)</f>
        <v>1</v>
      </c>
      <c r="JH176" s="184">
        <f>IF(JH171&gt;'Inputs and Summary'!$D$20,1,0)</f>
        <v>1</v>
      </c>
      <c r="JI176" s="184">
        <f>IF(JI171&gt;'Inputs and Summary'!$D$20,1,0)</f>
        <v>1</v>
      </c>
      <c r="JJ176" s="184">
        <f>IF(JJ171&gt;'Inputs and Summary'!$D$20,1,0)</f>
        <v>1</v>
      </c>
      <c r="JK176" s="184">
        <f>IF(JK171&gt;'Inputs and Summary'!$D$20,1,0)</f>
        <v>1</v>
      </c>
      <c r="JL176" s="184">
        <f>IF(JL171&gt;'Inputs and Summary'!$D$20,1,0)</f>
        <v>1</v>
      </c>
      <c r="JM176" s="184">
        <f>IF(JM171&gt;'Inputs and Summary'!$D$20,1,0)</f>
        <v>1</v>
      </c>
      <c r="JN176" s="184">
        <f>IF(JN171&gt;'Inputs and Summary'!$D$20,1,0)</f>
        <v>1</v>
      </c>
      <c r="JO176" s="184">
        <f>IF(JO171&gt;'Inputs and Summary'!$D$20,1,0)</f>
        <v>1</v>
      </c>
      <c r="JP176" s="184">
        <f>IF(JP171&gt;'Inputs and Summary'!$D$20,1,0)</f>
        <v>1</v>
      </c>
      <c r="JQ176" s="184">
        <f>IF(JQ171&gt;'Inputs and Summary'!$D$20,1,0)</f>
        <v>1</v>
      </c>
      <c r="JR176" s="184">
        <f>IF(JR171&gt;'Inputs and Summary'!$D$20,1,0)</f>
        <v>1</v>
      </c>
      <c r="JS176" s="184">
        <f>IF(JS171&gt;'Inputs and Summary'!$D$20,1,0)</f>
        <v>1</v>
      </c>
      <c r="JT176" s="184">
        <f>IF(JT171&gt;'Inputs and Summary'!$D$20,1,0)</f>
        <v>1</v>
      </c>
      <c r="JU176" s="184">
        <f>IF(JU171&gt;'Inputs and Summary'!$D$20,1,0)</f>
        <v>1</v>
      </c>
      <c r="JV176" s="184">
        <f>IF(JV171&gt;'Inputs and Summary'!$D$20,1,0)</f>
        <v>1</v>
      </c>
      <c r="JW176" s="184">
        <f>IF(JW171&gt;'Inputs and Summary'!$D$20,1,0)</f>
        <v>1</v>
      </c>
      <c r="JX176" s="184">
        <f>IF(JX171&gt;'Inputs and Summary'!$D$20,1,0)</f>
        <v>1</v>
      </c>
      <c r="JY176" s="184">
        <f>IF(JY171&gt;'Inputs and Summary'!$D$20,1,0)</f>
        <v>1</v>
      </c>
      <c r="JZ176" s="184">
        <f>IF(JZ171&gt;'Inputs and Summary'!$D$20,1,0)</f>
        <v>1</v>
      </c>
      <c r="KA176" s="184">
        <f>IF(KA171&gt;'Inputs and Summary'!$D$20,1,0)</f>
        <v>1</v>
      </c>
      <c r="KB176" s="184">
        <f>IF(KB171&gt;'Inputs and Summary'!$D$20,1,0)</f>
        <v>1</v>
      </c>
      <c r="KC176" s="184">
        <f>IF(KC171&gt;'Inputs and Summary'!$D$20,1,0)</f>
        <v>1</v>
      </c>
      <c r="KD176" s="184">
        <f>IF(KD171&gt;'Inputs and Summary'!$D$20,1,0)</f>
        <v>1</v>
      </c>
      <c r="KE176" s="184">
        <f>IF(KE171&gt;'Inputs and Summary'!$D$20,1,0)</f>
        <v>1</v>
      </c>
      <c r="KF176" s="184">
        <f>IF(KF171&gt;'Inputs and Summary'!$D$20,1,0)</f>
        <v>1</v>
      </c>
      <c r="KG176" s="184">
        <f>IF(KG171&gt;'Inputs and Summary'!$D$20,1,0)</f>
        <v>1</v>
      </c>
      <c r="KH176" s="184">
        <f>IF(KH171&gt;'Inputs and Summary'!$D$20,1,0)</f>
        <v>1</v>
      </c>
      <c r="KI176" s="184">
        <f>IF(KI171&gt;'Inputs and Summary'!$D$20,1,0)</f>
        <v>1</v>
      </c>
      <c r="KJ176" s="184">
        <f>IF(KJ171&gt;'Inputs and Summary'!$D$20,1,0)</f>
        <v>1</v>
      </c>
      <c r="KK176" s="184">
        <f>IF(KK171&gt;'Inputs and Summary'!$D$20,1,0)</f>
        <v>1</v>
      </c>
      <c r="KL176" s="184">
        <f>IF(KL171&gt;'Inputs and Summary'!$D$20,1,0)</f>
        <v>1</v>
      </c>
      <c r="KM176" s="184">
        <f>IF(KM171&gt;'Inputs and Summary'!$D$20,1,0)</f>
        <v>1</v>
      </c>
      <c r="KN176" s="184">
        <f>IF(KN171&gt;'Inputs and Summary'!$D$20,1,0)</f>
        <v>1</v>
      </c>
      <c r="KO176" s="184">
        <f>IF(KO171&gt;'Inputs and Summary'!$D$20,1,0)</f>
        <v>1</v>
      </c>
      <c r="KP176" s="184">
        <f>IF(KP171&gt;'Inputs and Summary'!$D$20,1,0)</f>
        <v>1</v>
      </c>
      <c r="KQ176" s="184">
        <f>IF(KQ171&gt;'Inputs and Summary'!$D$20,1,0)</f>
        <v>1</v>
      </c>
      <c r="KR176" s="184">
        <f>IF(KR171&gt;'Inputs and Summary'!$D$20,1,0)</f>
        <v>1</v>
      </c>
      <c r="KS176" s="17" t="s">
        <v>291</v>
      </c>
    </row>
    <row r="177" spans="1:305" ht="15.75" customHeight="1" x14ac:dyDescent="0.3">
      <c r="A177" s="184" t="s">
        <v>196</v>
      </c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  <c r="AA177" s="184"/>
      <c r="AB177" s="184"/>
      <c r="AC177" s="184"/>
      <c r="AD177" s="184"/>
      <c r="AE177" s="184"/>
      <c r="AF177" s="184"/>
      <c r="AG177" s="184"/>
      <c r="AH177" s="184"/>
      <c r="AI177" s="184"/>
      <c r="AJ177" s="184"/>
      <c r="AK177" s="184"/>
      <c r="AL177" s="184"/>
      <c r="AM177" s="184"/>
      <c r="AN177" s="184"/>
      <c r="AO177" s="184"/>
      <c r="AP177" s="184"/>
      <c r="AQ177" s="184"/>
      <c r="AR177" s="184"/>
      <c r="AS177" s="184"/>
      <c r="AT177" s="184"/>
      <c r="AU177" s="184"/>
      <c r="AV177" s="184"/>
      <c r="AW177" s="184"/>
      <c r="AX177" s="184"/>
      <c r="AY177" s="184"/>
      <c r="AZ177" s="184"/>
      <c r="BA177" s="184"/>
      <c r="BB177" s="184"/>
      <c r="BC177" s="184"/>
      <c r="BD177" s="184"/>
      <c r="BE177" s="184"/>
      <c r="BF177" s="184"/>
      <c r="BG177" s="184"/>
      <c r="BH177" s="184"/>
      <c r="BI177" s="184"/>
      <c r="BJ177" s="184"/>
      <c r="BK177" s="184"/>
      <c r="BL177" s="184"/>
      <c r="BM177" s="184"/>
      <c r="BN177" s="184"/>
      <c r="BO177" s="184"/>
      <c r="BP177" s="184"/>
      <c r="BQ177" s="184"/>
      <c r="BR177" s="184"/>
      <c r="BS177" s="184"/>
      <c r="BT177" s="184"/>
      <c r="BU177" s="184"/>
      <c r="BV177" s="184"/>
      <c r="BW177" s="184"/>
      <c r="BX177" s="184"/>
      <c r="BY177" s="184"/>
      <c r="BZ177" s="184"/>
      <c r="CA177" s="184"/>
      <c r="CB177" s="184"/>
      <c r="CC177" s="184"/>
      <c r="CD177" s="184"/>
      <c r="CE177" s="184"/>
      <c r="CF177" s="184"/>
      <c r="CG177" s="184"/>
      <c r="CH177" s="184"/>
      <c r="CI177" s="184"/>
      <c r="CJ177" s="184"/>
      <c r="CK177" s="184"/>
      <c r="CL177" s="184"/>
      <c r="CM177" s="184"/>
      <c r="CN177" s="184"/>
      <c r="CO177" s="184"/>
      <c r="CP177" s="184"/>
      <c r="CQ177" s="184"/>
      <c r="CR177" s="184"/>
      <c r="CS177" s="184"/>
      <c r="CT177" s="184"/>
      <c r="CU177" s="184"/>
      <c r="CV177" s="184"/>
      <c r="CW177" s="184"/>
      <c r="CX177" s="184"/>
      <c r="CY177" s="184"/>
      <c r="CZ177" s="184"/>
      <c r="DA177" s="184"/>
      <c r="DB177" s="184"/>
      <c r="DC177" s="184"/>
      <c r="DD177" s="184"/>
      <c r="DE177" s="184"/>
      <c r="DF177" s="184"/>
      <c r="DG177" s="184"/>
      <c r="DH177" s="184"/>
      <c r="DI177" s="184"/>
      <c r="DJ177" s="184"/>
      <c r="DK177" s="184"/>
      <c r="DL177" s="184"/>
      <c r="DM177" s="184"/>
      <c r="DN177" s="184"/>
      <c r="DO177" s="184"/>
      <c r="DP177" s="184"/>
      <c r="DQ177" s="184"/>
      <c r="DR177" s="184"/>
      <c r="DS177" s="184"/>
      <c r="DT177" s="184"/>
      <c r="DU177" s="184"/>
      <c r="DV177" s="184"/>
      <c r="DW177" s="184"/>
      <c r="DX177" s="184"/>
      <c r="DY177" s="184"/>
      <c r="DZ177" s="184"/>
      <c r="EA177" s="184"/>
      <c r="EB177" s="184"/>
      <c r="EC177" s="184"/>
      <c r="ED177" s="184"/>
      <c r="EE177" s="184"/>
      <c r="EF177" s="184"/>
      <c r="EG177" s="184"/>
      <c r="EH177" s="184"/>
      <c r="EI177" s="184"/>
      <c r="EJ177" s="184"/>
      <c r="EK177" s="184"/>
      <c r="EL177" s="184"/>
      <c r="EM177" s="184"/>
      <c r="EN177" s="184"/>
      <c r="EO177" s="184"/>
      <c r="EP177" s="184"/>
      <c r="EQ177" s="184"/>
      <c r="ER177" s="184"/>
      <c r="ES177" s="184"/>
      <c r="ET177" s="184"/>
      <c r="EU177" s="184"/>
      <c r="EV177" s="184"/>
      <c r="EW177" s="184"/>
      <c r="EX177" s="184"/>
      <c r="EY177" s="184"/>
      <c r="EZ177" s="184"/>
      <c r="FA177" s="184"/>
      <c r="FB177" s="184"/>
      <c r="FC177" s="184"/>
      <c r="FD177" s="184"/>
      <c r="FE177" s="184"/>
      <c r="FF177" s="184"/>
      <c r="FG177" s="184"/>
      <c r="FH177" s="184"/>
      <c r="FI177" s="184"/>
      <c r="FJ177" s="184"/>
      <c r="FK177" s="184"/>
      <c r="FL177" s="184"/>
      <c r="FM177" s="184"/>
      <c r="FN177" s="184"/>
      <c r="FO177" s="184"/>
      <c r="FP177" s="184"/>
      <c r="FQ177" s="184"/>
      <c r="FR177" s="184"/>
      <c r="FS177" s="184"/>
      <c r="FT177" s="184"/>
      <c r="FU177" s="184"/>
      <c r="FV177" s="184"/>
      <c r="FW177" s="184"/>
      <c r="FX177" s="184"/>
      <c r="FY177" s="184"/>
      <c r="FZ177" s="184"/>
      <c r="GA177" s="184"/>
      <c r="GB177" s="184"/>
      <c r="GC177" s="184"/>
      <c r="GD177" s="184"/>
      <c r="GE177" s="184"/>
      <c r="GF177" s="184"/>
      <c r="GG177" s="184"/>
      <c r="GH177" s="184"/>
      <c r="GI177" s="184"/>
      <c r="GJ177" s="184"/>
      <c r="GK177" s="184"/>
      <c r="GL177" s="184"/>
      <c r="GM177" s="184"/>
      <c r="GN177" s="184"/>
      <c r="GO177" s="184"/>
      <c r="GP177" s="184"/>
      <c r="GQ177" s="184"/>
      <c r="GR177" s="184"/>
      <c r="GS177" s="184"/>
      <c r="GT177" s="184"/>
      <c r="GU177" s="184"/>
      <c r="GV177" s="184"/>
      <c r="GW177" s="184"/>
      <c r="GX177" s="184"/>
      <c r="GY177" s="184"/>
      <c r="GZ177" s="184"/>
      <c r="HA177" s="184"/>
      <c r="HB177" s="184"/>
      <c r="HC177" s="184"/>
      <c r="HD177" s="184"/>
      <c r="HE177" s="184"/>
      <c r="HF177" s="184"/>
      <c r="HG177" s="184"/>
      <c r="HH177" s="184"/>
      <c r="HI177" s="184"/>
      <c r="HJ177" s="184"/>
      <c r="HK177" s="184"/>
      <c r="HL177" s="184"/>
      <c r="HM177" s="184"/>
      <c r="HN177" s="184"/>
      <c r="HO177" s="184"/>
      <c r="HP177" s="184"/>
      <c r="HQ177" s="184"/>
      <c r="HR177" s="184"/>
      <c r="HS177" s="184"/>
      <c r="HT177" s="184"/>
      <c r="HU177" s="184"/>
      <c r="HV177" s="184"/>
      <c r="HW177" s="184"/>
      <c r="HX177" s="184"/>
      <c r="HY177" s="184"/>
      <c r="HZ177" s="184"/>
      <c r="IA177" s="184"/>
      <c r="IB177" s="184"/>
      <c r="IC177" s="184"/>
      <c r="ID177" s="184"/>
      <c r="IE177" s="184"/>
      <c r="IF177" s="184"/>
      <c r="IG177" s="184"/>
      <c r="IH177" s="184"/>
      <c r="II177" s="184"/>
      <c r="IJ177" s="184"/>
      <c r="IK177" s="184"/>
      <c r="IL177" s="184"/>
      <c r="IM177" s="184"/>
      <c r="IN177" s="184"/>
      <c r="IO177" s="184"/>
      <c r="IP177" s="184"/>
      <c r="IQ177" s="184"/>
      <c r="IR177" s="184"/>
      <c r="IS177" s="184"/>
      <c r="IT177" s="184"/>
      <c r="IU177" s="184"/>
      <c r="IV177" s="184"/>
      <c r="IW177" s="184"/>
      <c r="IX177" s="184"/>
      <c r="IY177" s="184"/>
      <c r="IZ177" s="184"/>
      <c r="JA177" s="184"/>
      <c r="JB177" s="184"/>
      <c r="JC177" s="184"/>
      <c r="JD177" s="184"/>
      <c r="JE177" s="184"/>
      <c r="JF177" s="184"/>
      <c r="JG177" s="184"/>
      <c r="JH177" s="184"/>
      <c r="JI177" s="184"/>
      <c r="JJ177" s="184"/>
      <c r="JK177" s="184"/>
      <c r="JL177" s="184"/>
      <c r="JM177" s="184"/>
      <c r="JN177" s="184"/>
      <c r="JO177" s="184"/>
      <c r="JP177" s="184"/>
      <c r="JQ177" s="184"/>
      <c r="JR177" s="184"/>
      <c r="JS177" s="184"/>
      <c r="JT177" s="184"/>
      <c r="JU177" s="184"/>
      <c r="JV177" s="184"/>
      <c r="JW177" s="184"/>
      <c r="JX177" s="184"/>
      <c r="JY177" s="184"/>
      <c r="JZ177" s="184"/>
      <c r="KA177" s="184"/>
      <c r="KB177" s="184"/>
      <c r="KC177" s="184"/>
      <c r="KD177" s="184"/>
      <c r="KE177" s="184"/>
      <c r="KF177" s="184"/>
      <c r="KG177" s="184"/>
      <c r="KH177" s="184"/>
      <c r="KI177" s="184"/>
      <c r="KJ177" s="184"/>
      <c r="KK177" s="184"/>
      <c r="KL177" s="184"/>
      <c r="KM177" s="184"/>
      <c r="KN177" s="184"/>
      <c r="KO177" s="184"/>
      <c r="KP177" s="184"/>
      <c r="KQ177" s="184"/>
      <c r="KR177" s="184"/>
      <c r="KS177" s="17" t="s">
        <v>291</v>
      </c>
    </row>
    <row r="178" spans="1:305" ht="15.75" customHeight="1" x14ac:dyDescent="0.3">
      <c r="A178" s="17" t="s">
        <v>296</v>
      </c>
      <c r="B178" s="17" t="s">
        <v>197</v>
      </c>
      <c r="D178" s="215">
        <f>IF(D176=0,0,'Inputs and Summary'!$J$10/12)</f>
        <v>1.1500000000000001</v>
      </c>
      <c r="E178" s="216">
        <f>IF(E176=0,0,'Inputs and Summary'!$J$10/12)</f>
        <v>1.1500000000000001</v>
      </c>
      <c r="F178" s="216">
        <f>IF(F176=0,0,'Inputs and Summary'!$J$10/12)</f>
        <v>1.1500000000000001</v>
      </c>
      <c r="G178" s="216">
        <f>IF(G176=0,0,'Inputs and Summary'!$J$10/12)</f>
        <v>1.1500000000000001</v>
      </c>
      <c r="H178" s="216">
        <f>IF(H176=0,0,'Inputs and Summary'!$J$10/12)</f>
        <v>1.1500000000000001</v>
      </c>
      <c r="I178" s="216">
        <f>IF(I176=0,0,'Inputs and Summary'!$J$10/12)</f>
        <v>1.1500000000000001</v>
      </c>
      <c r="J178" s="216">
        <f>IF(J176=0,0,'Inputs and Summary'!$J$10/12)</f>
        <v>1.1500000000000001</v>
      </c>
      <c r="K178" s="216">
        <f>IF(K176=0,0,'Inputs and Summary'!$J$10/12)</f>
        <v>1.1500000000000001</v>
      </c>
      <c r="L178" s="216">
        <f>IF(L176=0,0,'Inputs and Summary'!$J$10/12)</f>
        <v>1.1500000000000001</v>
      </c>
      <c r="M178" s="216">
        <f>IF(M176=0,0,'Inputs and Summary'!$J$10/12)</f>
        <v>1.1500000000000001</v>
      </c>
      <c r="N178" s="216">
        <f>IF(N176=0,0,'Inputs and Summary'!$J$10/12)</f>
        <v>1.1500000000000001</v>
      </c>
      <c r="O178" s="216">
        <f>IF(O176=0,0,'Inputs and Summary'!$J$10/12)</f>
        <v>1.1500000000000001</v>
      </c>
      <c r="P178" s="216">
        <f>IF(P176=0,0,'Inputs and Summary'!$J$10/12)</f>
        <v>1.1500000000000001</v>
      </c>
      <c r="Q178" s="63">
        <f t="shared" ref="Q178:JK178" si="98">E180</f>
        <v>1.1500000000000001</v>
      </c>
      <c r="R178" s="63">
        <f t="shared" si="98"/>
        <v>1.1500000000000001</v>
      </c>
      <c r="S178" s="63">
        <f t="shared" si="98"/>
        <v>1.1500000000000001</v>
      </c>
      <c r="T178" s="63">
        <f t="shared" si="98"/>
        <v>1.1500000000000001</v>
      </c>
      <c r="U178" s="63">
        <f t="shared" si="98"/>
        <v>1.1500000000000001</v>
      </c>
      <c r="V178" s="63">
        <f t="shared" si="98"/>
        <v>1.1500000000000001</v>
      </c>
      <c r="W178" s="63">
        <f t="shared" si="98"/>
        <v>1.1500000000000001</v>
      </c>
      <c r="X178" s="63">
        <f t="shared" si="98"/>
        <v>1.1500000000000001</v>
      </c>
      <c r="Y178" s="63">
        <f t="shared" si="98"/>
        <v>1.1500000000000001</v>
      </c>
      <c r="Z178" s="63">
        <f t="shared" si="98"/>
        <v>1.1500000000000001</v>
      </c>
      <c r="AA178" s="63">
        <f t="shared" si="98"/>
        <v>1.1500000000000001</v>
      </c>
      <c r="AB178" s="63">
        <f t="shared" si="98"/>
        <v>1.1500000000000001</v>
      </c>
      <c r="AC178" s="63">
        <f t="shared" si="98"/>
        <v>1.1454000000000002</v>
      </c>
      <c r="AD178" s="63">
        <f t="shared" si="98"/>
        <v>1.1454000000000002</v>
      </c>
      <c r="AE178" s="63">
        <f t="shared" si="98"/>
        <v>1.1454000000000002</v>
      </c>
      <c r="AF178" s="63">
        <f t="shared" si="98"/>
        <v>1.1454000000000002</v>
      </c>
      <c r="AG178" s="63">
        <f t="shared" si="98"/>
        <v>1.1454000000000002</v>
      </c>
      <c r="AH178" s="63">
        <f t="shared" si="98"/>
        <v>1.1454000000000002</v>
      </c>
      <c r="AI178" s="63">
        <f t="shared" si="98"/>
        <v>1.1454000000000002</v>
      </c>
      <c r="AJ178" s="63">
        <f t="shared" si="98"/>
        <v>1.1454000000000002</v>
      </c>
      <c r="AK178" s="63">
        <f t="shared" si="98"/>
        <v>1.1454000000000002</v>
      </c>
      <c r="AL178" s="63">
        <f t="shared" si="98"/>
        <v>1.1454000000000002</v>
      </c>
      <c r="AM178" s="63">
        <f t="shared" si="98"/>
        <v>1.1454000000000002</v>
      </c>
      <c r="AN178" s="63">
        <f t="shared" si="98"/>
        <v>1.1454000000000002</v>
      </c>
      <c r="AO178" s="63">
        <f t="shared" si="98"/>
        <v>1.1408184000000001</v>
      </c>
      <c r="AP178" s="63">
        <f t="shared" si="98"/>
        <v>1.1408184000000001</v>
      </c>
      <c r="AQ178" s="63">
        <f t="shared" si="98"/>
        <v>1.1408184000000001</v>
      </c>
      <c r="AR178" s="63">
        <f t="shared" si="98"/>
        <v>1.1408184000000001</v>
      </c>
      <c r="AS178" s="63">
        <f t="shared" si="98"/>
        <v>1.1408184000000001</v>
      </c>
      <c r="AT178" s="63">
        <f t="shared" si="98"/>
        <v>1.1408184000000001</v>
      </c>
      <c r="AU178" s="63">
        <f t="shared" si="98"/>
        <v>1.1408184000000001</v>
      </c>
      <c r="AV178" s="63">
        <f t="shared" si="98"/>
        <v>1.1408184000000001</v>
      </c>
      <c r="AW178" s="63">
        <f t="shared" si="98"/>
        <v>1.1408184000000001</v>
      </c>
      <c r="AX178" s="63">
        <f t="shared" si="98"/>
        <v>1.1408184000000001</v>
      </c>
      <c r="AY178" s="63">
        <f t="shared" si="98"/>
        <v>1.1408184000000001</v>
      </c>
      <c r="AZ178" s="63">
        <f t="shared" si="98"/>
        <v>1.1408184000000001</v>
      </c>
      <c r="BA178" s="63">
        <f t="shared" si="98"/>
        <v>1.1362551264</v>
      </c>
      <c r="BB178" s="63">
        <f t="shared" si="98"/>
        <v>1.1362551264</v>
      </c>
      <c r="BC178" s="63">
        <f t="shared" si="98"/>
        <v>1.1362551264</v>
      </c>
      <c r="BD178" s="63">
        <f t="shared" si="98"/>
        <v>1.1362551264</v>
      </c>
      <c r="BE178" s="63">
        <f t="shared" si="98"/>
        <v>1.1362551264</v>
      </c>
      <c r="BF178" s="63">
        <f t="shared" si="98"/>
        <v>1.1362551264</v>
      </c>
      <c r="BG178" s="63">
        <f t="shared" si="98"/>
        <v>1.1362551264</v>
      </c>
      <c r="BH178" s="63">
        <f t="shared" si="98"/>
        <v>1.1362551264</v>
      </c>
      <c r="BI178" s="63">
        <f t="shared" si="98"/>
        <v>1.1362551264</v>
      </c>
      <c r="BJ178" s="63">
        <f t="shared" si="98"/>
        <v>1.1362551264</v>
      </c>
      <c r="BK178" s="63">
        <f t="shared" si="98"/>
        <v>1.1362551264</v>
      </c>
      <c r="BL178" s="63">
        <f t="shared" si="98"/>
        <v>1.1362551264</v>
      </c>
      <c r="BM178" s="63">
        <f t="shared" si="98"/>
        <v>1.1317101058944001</v>
      </c>
      <c r="BN178" s="63">
        <f t="shared" si="98"/>
        <v>1.1317101058944001</v>
      </c>
      <c r="BO178" s="63">
        <f t="shared" si="98"/>
        <v>1.1317101058944001</v>
      </c>
      <c r="BP178" s="63">
        <f t="shared" si="98"/>
        <v>1.1317101058944001</v>
      </c>
      <c r="BQ178" s="63">
        <f t="shared" si="98"/>
        <v>1.1317101058944001</v>
      </c>
      <c r="BR178" s="63">
        <f t="shared" si="98"/>
        <v>1.1317101058944001</v>
      </c>
      <c r="BS178" s="63">
        <f t="shared" si="98"/>
        <v>1.1317101058944001</v>
      </c>
      <c r="BT178" s="63">
        <f t="shared" si="98"/>
        <v>1.1317101058944001</v>
      </c>
      <c r="BU178" s="63">
        <f t="shared" si="98"/>
        <v>1.1317101058944001</v>
      </c>
      <c r="BV178" s="63">
        <f t="shared" si="98"/>
        <v>1.1317101058944001</v>
      </c>
      <c r="BW178" s="63">
        <f t="shared" si="98"/>
        <v>1.1317101058944001</v>
      </c>
      <c r="BX178" s="63">
        <f t="shared" si="98"/>
        <v>1.1317101058944001</v>
      </c>
      <c r="BY178" s="63">
        <f t="shared" si="98"/>
        <v>1.1271832654708225</v>
      </c>
      <c r="BZ178" s="63">
        <f t="shared" si="98"/>
        <v>1.1271832654708225</v>
      </c>
      <c r="CA178" s="63">
        <f t="shared" si="98"/>
        <v>1.1271832654708225</v>
      </c>
      <c r="CB178" s="63">
        <f t="shared" si="98"/>
        <v>1.1271832654708225</v>
      </c>
      <c r="CC178" s="63">
        <f t="shared" si="98"/>
        <v>1.1271832654708225</v>
      </c>
      <c r="CD178" s="63">
        <f t="shared" si="98"/>
        <v>1.1271832654708225</v>
      </c>
      <c r="CE178" s="63">
        <f t="shared" si="98"/>
        <v>1.1271832654708225</v>
      </c>
      <c r="CF178" s="63">
        <f t="shared" si="98"/>
        <v>1.1271832654708225</v>
      </c>
      <c r="CG178" s="63">
        <f t="shared" si="98"/>
        <v>1.1271832654708225</v>
      </c>
      <c r="CH178" s="63">
        <f t="shared" si="98"/>
        <v>1.1271832654708225</v>
      </c>
      <c r="CI178" s="63">
        <f t="shared" si="98"/>
        <v>1.1271832654708225</v>
      </c>
      <c r="CJ178" s="63">
        <f t="shared" si="98"/>
        <v>1.1271832654708225</v>
      </c>
      <c r="CK178" s="63">
        <f t="shared" si="98"/>
        <v>1.1226745324089391</v>
      </c>
      <c r="CL178" s="63">
        <f t="shared" si="98"/>
        <v>1.1226745324089391</v>
      </c>
      <c r="CM178" s="63">
        <f t="shared" si="98"/>
        <v>1.1226745324089391</v>
      </c>
      <c r="CN178" s="63">
        <f t="shared" si="98"/>
        <v>1.1226745324089391</v>
      </c>
      <c r="CO178" s="63">
        <f t="shared" si="98"/>
        <v>1.1226745324089391</v>
      </c>
      <c r="CP178" s="63">
        <f t="shared" si="98"/>
        <v>1.1226745324089391</v>
      </c>
      <c r="CQ178" s="63">
        <f t="shared" si="98"/>
        <v>1.1226745324089391</v>
      </c>
      <c r="CR178" s="63">
        <f t="shared" si="98"/>
        <v>1.1226745324089391</v>
      </c>
      <c r="CS178" s="63">
        <f t="shared" si="98"/>
        <v>1.1226745324089391</v>
      </c>
      <c r="CT178" s="63">
        <f t="shared" si="98"/>
        <v>1.1226745324089391</v>
      </c>
      <c r="CU178" s="63">
        <f t="shared" si="98"/>
        <v>1.1226745324089391</v>
      </c>
      <c r="CV178" s="63">
        <f t="shared" si="98"/>
        <v>1.1226745324089391</v>
      </c>
      <c r="CW178" s="63">
        <f t="shared" si="98"/>
        <v>1.1181838342793033</v>
      </c>
      <c r="CX178" s="63">
        <f t="shared" si="98"/>
        <v>1.1181838342793033</v>
      </c>
      <c r="CY178" s="63">
        <f t="shared" si="98"/>
        <v>1.1181838342793033</v>
      </c>
      <c r="CZ178" s="63">
        <f t="shared" si="98"/>
        <v>1.1181838342793033</v>
      </c>
      <c r="DA178" s="63">
        <f t="shared" si="98"/>
        <v>1.1181838342793033</v>
      </c>
      <c r="DB178" s="63">
        <f t="shared" si="98"/>
        <v>1.1181838342793033</v>
      </c>
      <c r="DC178" s="63">
        <f t="shared" si="98"/>
        <v>1.1181838342793033</v>
      </c>
      <c r="DD178" s="63">
        <f t="shared" si="98"/>
        <v>1.1181838342793033</v>
      </c>
      <c r="DE178" s="63">
        <f t="shared" si="98"/>
        <v>1.1181838342793033</v>
      </c>
      <c r="DF178" s="63">
        <f t="shared" si="98"/>
        <v>1.1181838342793033</v>
      </c>
      <c r="DG178" s="63">
        <f t="shared" si="98"/>
        <v>1.1181838342793033</v>
      </c>
      <c r="DH178" s="63">
        <f t="shared" si="98"/>
        <v>1.1181838342793033</v>
      </c>
      <c r="DI178" s="63">
        <f t="shared" si="98"/>
        <v>1.1137110989421861</v>
      </c>
      <c r="DJ178" s="63">
        <f t="shared" si="98"/>
        <v>1.1137110989421861</v>
      </c>
      <c r="DK178" s="63">
        <f t="shared" si="98"/>
        <v>1.1137110989421861</v>
      </c>
      <c r="DL178" s="63">
        <f t="shared" si="98"/>
        <v>1.1137110989421861</v>
      </c>
      <c r="DM178" s="63">
        <f t="shared" si="98"/>
        <v>1.1137110989421861</v>
      </c>
      <c r="DN178" s="63">
        <f t="shared" si="98"/>
        <v>1.1137110989421861</v>
      </c>
      <c r="DO178" s="63">
        <f t="shared" si="98"/>
        <v>1.1137110989421861</v>
      </c>
      <c r="DP178" s="63">
        <f t="shared" si="98"/>
        <v>1.1137110989421861</v>
      </c>
      <c r="DQ178" s="63">
        <f t="shared" si="98"/>
        <v>1.1137110989421861</v>
      </c>
      <c r="DR178" s="63">
        <f t="shared" si="98"/>
        <v>1.1137110989421861</v>
      </c>
      <c r="DS178" s="63">
        <f t="shared" si="98"/>
        <v>1.1137110989421861</v>
      </c>
      <c r="DT178" s="63">
        <f t="shared" si="98"/>
        <v>1.1137110989421861</v>
      </c>
      <c r="DU178" s="63">
        <f t="shared" si="98"/>
        <v>1.1092562545464173</v>
      </c>
      <c r="DV178" s="63">
        <f t="shared" si="98"/>
        <v>1.1092562545464173</v>
      </c>
      <c r="DW178" s="63">
        <f t="shared" si="98"/>
        <v>1.1092562545464173</v>
      </c>
      <c r="DX178" s="63">
        <f t="shared" si="98"/>
        <v>1.1092562545464173</v>
      </c>
      <c r="DY178" s="63">
        <f t="shared" si="98"/>
        <v>1.1092562545464173</v>
      </c>
      <c r="DZ178" s="63">
        <f t="shared" si="98"/>
        <v>1.1092562545464173</v>
      </c>
      <c r="EA178" s="63">
        <f t="shared" si="98"/>
        <v>1.1092562545464173</v>
      </c>
      <c r="EB178" s="63">
        <f t="shared" si="98"/>
        <v>1.1092562545464173</v>
      </c>
      <c r="EC178" s="63">
        <f t="shared" si="98"/>
        <v>1.1092562545464173</v>
      </c>
      <c r="ED178" s="63">
        <f t="shared" si="98"/>
        <v>1.1092562545464173</v>
      </c>
      <c r="EE178" s="63">
        <f t="shared" si="98"/>
        <v>1.1092562545464173</v>
      </c>
      <c r="EF178" s="63">
        <f t="shared" si="98"/>
        <v>1.1092562545464173</v>
      </c>
      <c r="EG178" s="63">
        <f t="shared" si="98"/>
        <v>1.1048192295282315</v>
      </c>
      <c r="EH178" s="63">
        <f t="shared" si="98"/>
        <v>1.1048192295282315</v>
      </c>
      <c r="EI178" s="63">
        <f t="shared" si="98"/>
        <v>1.1048192295282315</v>
      </c>
      <c r="EJ178" s="63">
        <f t="shared" si="98"/>
        <v>1.1048192295282315</v>
      </c>
      <c r="EK178" s="63">
        <f t="shared" si="98"/>
        <v>1.1048192295282315</v>
      </c>
      <c r="EL178" s="63">
        <f t="shared" si="98"/>
        <v>1.1048192295282315</v>
      </c>
      <c r="EM178" s="63">
        <f t="shared" si="98"/>
        <v>1.1048192295282315</v>
      </c>
      <c r="EN178" s="63">
        <f t="shared" si="98"/>
        <v>1.1048192295282315</v>
      </c>
      <c r="EO178" s="63">
        <f t="shared" si="98"/>
        <v>1.1048192295282315</v>
      </c>
      <c r="EP178" s="63">
        <f t="shared" si="98"/>
        <v>1.1048192295282315</v>
      </c>
      <c r="EQ178" s="63">
        <f t="shared" si="98"/>
        <v>1.1048192295282315</v>
      </c>
      <c r="ER178" s="63">
        <f t="shared" si="98"/>
        <v>1.1048192295282315</v>
      </c>
      <c r="ES178" s="63">
        <f t="shared" si="98"/>
        <v>1.1003999526101187</v>
      </c>
      <c r="ET178" s="63">
        <f t="shared" si="98"/>
        <v>1.1003999526101187</v>
      </c>
      <c r="EU178" s="63">
        <f t="shared" si="98"/>
        <v>1.1003999526101187</v>
      </c>
      <c r="EV178" s="63">
        <f t="shared" si="98"/>
        <v>1.1003999526101187</v>
      </c>
      <c r="EW178" s="63">
        <f t="shared" si="98"/>
        <v>1.1003999526101187</v>
      </c>
      <c r="EX178" s="63">
        <f t="shared" si="98"/>
        <v>1.1003999526101187</v>
      </c>
      <c r="EY178" s="63">
        <f t="shared" si="98"/>
        <v>1.1003999526101187</v>
      </c>
      <c r="EZ178" s="63">
        <f t="shared" si="98"/>
        <v>1.1003999526101187</v>
      </c>
      <c r="FA178" s="63">
        <f t="shared" si="98"/>
        <v>1.1003999526101187</v>
      </c>
      <c r="FB178" s="63">
        <f t="shared" si="98"/>
        <v>1.1003999526101187</v>
      </c>
      <c r="FC178" s="63">
        <f t="shared" si="98"/>
        <v>1.1003999526101187</v>
      </c>
      <c r="FD178" s="63">
        <f t="shared" si="98"/>
        <v>1.1003999526101187</v>
      </c>
      <c r="FE178" s="63">
        <f t="shared" si="98"/>
        <v>1.0959983527996782</v>
      </c>
      <c r="FF178" s="63">
        <f t="shared" si="98"/>
        <v>1.0959983527996782</v>
      </c>
      <c r="FG178" s="63">
        <f t="shared" si="98"/>
        <v>1.0959983527996782</v>
      </c>
      <c r="FH178" s="63">
        <f t="shared" si="98"/>
        <v>1.0959983527996782</v>
      </c>
      <c r="FI178" s="63">
        <f t="shared" si="98"/>
        <v>1.0959983527996782</v>
      </c>
      <c r="FJ178" s="63">
        <f t="shared" si="98"/>
        <v>1.0959983527996782</v>
      </c>
      <c r="FK178" s="63">
        <f t="shared" si="98"/>
        <v>1.0959983527996782</v>
      </c>
      <c r="FL178" s="63">
        <f t="shared" si="98"/>
        <v>1.0959983527996782</v>
      </c>
      <c r="FM178" s="63">
        <f t="shared" si="98"/>
        <v>1.0959983527996782</v>
      </c>
      <c r="FN178" s="63">
        <f t="shared" si="98"/>
        <v>1.0959983527996782</v>
      </c>
      <c r="FO178" s="63">
        <f t="shared" si="98"/>
        <v>1.0959983527996782</v>
      </c>
      <c r="FP178" s="63">
        <f t="shared" si="98"/>
        <v>1.0959983527996782</v>
      </c>
      <c r="FQ178" s="63">
        <f t="shared" si="98"/>
        <v>1.0916143593884795</v>
      </c>
      <c r="FR178" s="63">
        <f t="shared" si="98"/>
        <v>1.0916143593884795</v>
      </c>
      <c r="FS178" s="63">
        <f t="shared" si="98"/>
        <v>1.0916143593884795</v>
      </c>
      <c r="FT178" s="63">
        <f t="shared" si="98"/>
        <v>1.0916143593884795</v>
      </c>
      <c r="FU178" s="63">
        <f t="shared" si="98"/>
        <v>1.0916143593884795</v>
      </c>
      <c r="FV178" s="63">
        <f t="shared" si="98"/>
        <v>1.0916143593884795</v>
      </c>
      <c r="FW178" s="63">
        <f t="shared" si="98"/>
        <v>1.0916143593884795</v>
      </c>
      <c r="FX178" s="63">
        <f t="shared" si="98"/>
        <v>1.0916143593884795</v>
      </c>
      <c r="FY178" s="63">
        <f t="shared" si="98"/>
        <v>1.0916143593884795</v>
      </c>
      <c r="FZ178" s="63">
        <f t="shared" si="98"/>
        <v>1.0916143593884795</v>
      </c>
      <c r="GA178" s="63">
        <f t="shared" si="98"/>
        <v>1.0916143593884795</v>
      </c>
      <c r="GB178" s="63">
        <f t="shared" si="98"/>
        <v>1.0916143593884795</v>
      </c>
      <c r="GC178" s="63">
        <f t="shared" si="98"/>
        <v>1.0872479019509256</v>
      </c>
      <c r="GD178" s="63">
        <f t="shared" si="98"/>
        <v>1.0872479019509256</v>
      </c>
      <c r="GE178" s="63">
        <f t="shared" si="98"/>
        <v>1.0872479019509256</v>
      </c>
      <c r="GF178" s="63">
        <f t="shared" si="98"/>
        <v>1.0872479019509256</v>
      </c>
      <c r="GG178" s="63">
        <f t="shared" si="98"/>
        <v>1.0872479019509256</v>
      </c>
      <c r="GH178" s="63">
        <f t="shared" si="98"/>
        <v>1.0872479019509256</v>
      </c>
      <c r="GI178" s="63">
        <f t="shared" si="98"/>
        <v>1.0872479019509256</v>
      </c>
      <c r="GJ178" s="63">
        <f t="shared" si="98"/>
        <v>1.0872479019509256</v>
      </c>
      <c r="GK178" s="63">
        <f t="shared" si="98"/>
        <v>1.0872479019509256</v>
      </c>
      <c r="GL178" s="63">
        <f t="shared" si="98"/>
        <v>1.0872479019509256</v>
      </c>
      <c r="GM178" s="63">
        <f t="shared" si="98"/>
        <v>1.0872479019509256</v>
      </c>
      <c r="GN178" s="63">
        <f t="shared" si="98"/>
        <v>1.0872479019509256</v>
      </c>
      <c r="GO178" s="63">
        <f t="shared" si="98"/>
        <v>1.0828989103431219</v>
      </c>
      <c r="GP178" s="63">
        <f t="shared" si="98"/>
        <v>1.0828989103431219</v>
      </c>
      <c r="GQ178" s="63">
        <f t="shared" si="98"/>
        <v>1.0828989103431219</v>
      </c>
      <c r="GR178" s="63">
        <f t="shared" si="98"/>
        <v>1.0828989103431219</v>
      </c>
      <c r="GS178" s="63">
        <f t="shared" si="98"/>
        <v>1.0828989103431219</v>
      </c>
      <c r="GT178" s="63">
        <f t="shared" si="98"/>
        <v>1.0828989103431219</v>
      </c>
      <c r="GU178" s="63">
        <f t="shared" si="98"/>
        <v>1.0828989103431219</v>
      </c>
      <c r="GV178" s="63">
        <f t="shared" si="98"/>
        <v>1.0828989103431219</v>
      </c>
      <c r="GW178" s="63">
        <f t="shared" si="98"/>
        <v>1.0828989103431219</v>
      </c>
      <c r="GX178" s="63">
        <f t="shared" si="98"/>
        <v>1.0828989103431219</v>
      </c>
      <c r="GY178" s="63">
        <f t="shared" si="98"/>
        <v>1.0828989103431219</v>
      </c>
      <c r="GZ178" s="63">
        <f t="shared" si="98"/>
        <v>1.0828989103431219</v>
      </c>
      <c r="HA178" s="63">
        <f t="shared" si="98"/>
        <v>1.0785673147017494</v>
      </c>
      <c r="HB178" s="63">
        <f t="shared" si="98"/>
        <v>1.0785673147017494</v>
      </c>
      <c r="HC178" s="63">
        <f t="shared" si="98"/>
        <v>1.0785673147017494</v>
      </c>
      <c r="HD178" s="63">
        <f t="shared" si="98"/>
        <v>1.0785673147017494</v>
      </c>
      <c r="HE178" s="63">
        <f t="shared" si="98"/>
        <v>1.0785673147017494</v>
      </c>
      <c r="HF178" s="63">
        <f t="shared" si="98"/>
        <v>1.0785673147017494</v>
      </c>
      <c r="HG178" s="63">
        <f t="shared" si="98"/>
        <v>1.0785673147017494</v>
      </c>
      <c r="HH178" s="63">
        <f t="shared" si="98"/>
        <v>1.0785673147017494</v>
      </c>
      <c r="HI178" s="63">
        <f t="shared" si="98"/>
        <v>1.0785673147017494</v>
      </c>
      <c r="HJ178" s="63">
        <f t="shared" si="98"/>
        <v>1.0785673147017494</v>
      </c>
      <c r="HK178" s="63">
        <f t="shared" si="98"/>
        <v>1.0785673147017494</v>
      </c>
      <c r="HL178" s="63">
        <f t="shared" si="98"/>
        <v>1.0785673147017494</v>
      </c>
      <c r="HM178" s="63">
        <f t="shared" si="98"/>
        <v>1.0742530454429424</v>
      </c>
      <c r="HN178" s="63">
        <f t="shared" si="98"/>
        <v>1.0742530454429424</v>
      </c>
      <c r="HO178" s="63">
        <f t="shared" si="98"/>
        <v>1.0742530454429424</v>
      </c>
      <c r="HP178" s="63">
        <f t="shared" si="98"/>
        <v>1.0742530454429424</v>
      </c>
      <c r="HQ178" s="63">
        <f t="shared" si="98"/>
        <v>1.0742530454429424</v>
      </c>
      <c r="HR178" s="63">
        <f t="shared" si="98"/>
        <v>1.0742530454429424</v>
      </c>
      <c r="HS178" s="63">
        <f t="shared" si="98"/>
        <v>1.0742530454429424</v>
      </c>
      <c r="HT178" s="63">
        <f t="shared" si="98"/>
        <v>1.0742530454429424</v>
      </c>
      <c r="HU178" s="63">
        <f t="shared" si="98"/>
        <v>1.0742530454429424</v>
      </c>
      <c r="HV178" s="63">
        <f t="shared" si="98"/>
        <v>1.0742530454429424</v>
      </c>
      <c r="HW178" s="63">
        <f t="shared" si="98"/>
        <v>1.0742530454429424</v>
      </c>
      <c r="HX178" s="63">
        <f t="shared" si="98"/>
        <v>1.0742530454429424</v>
      </c>
      <c r="HY178" s="63">
        <f t="shared" si="98"/>
        <v>1.0699560332611706</v>
      </c>
      <c r="HZ178" s="63">
        <f t="shared" si="98"/>
        <v>1.0699560332611706</v>
      </c>
      <c r="IA178" s="63">
        <f t="shared" si="98"/>
        <v>1.0699560332611706</v>
      </c>
      <c r="IB178" s="63">
        <f t="shared" si="98"/>
        <v>1.0699560332611706</v>
      </c>
      <c r="IC178" s="63">
        <f t="shared" si="98"/>
        <v>1.0699560332611706</v>
      </c>
      <c r="ID178" s="63">
        <f t="shared" si="98"/>
        <v>1.0699560332611706</v>
      </c>
      <c r="IE178" s="63">
        <f t="shared" si="98"/>
        <v>1.0699560332611706</v>
      </c>
      <c r="IF178" s="63">
        <f t="shared" si="98"/>
        <v>1.0699560332611706</v>
      </c>
      <c r="IG178" s="63">
        <f t="shared" si="98"/>
        <v>1.0699560332611706</v>
      </c>
      <c r="IH178" s="63">
        <f t="shared" si="98"/>
        <v>1.0699560332611706</v>
      </c>
      <c r="II178" s="63">
        <f t="shared" si="98"/>
        <v>1.0699560332611706</v>
      </c>
      <c r="IJ178" s="63">
        <f t="shared" si="98"/>
        <v>1.0699560332611706</v>
      </c>
      <c r="IK178" s="63">
        <f t="shared" si="98"/>
        <v>1.065676209128126</v>
      </c>
      <c r="IL178" s="63">
        <f t="shared" si="98"/>
        <v>1.065676209128126</v>
      </c>
      <c r="IM178" s="63">
        <f t="shared" si="98"/>
        <v>1.065676209128126</v>
      </c>
      <c r="IN178" s="63">
        <f t="shared" si="98"/>
        <v>1.065676209128126</v>
      </c>
      <c r="IO178" s="63">
        <f t="shared" si="98"/>
        <v>1.065676209128126</v>
      </c>
      <c r="IP178" s="63">
        <f t="shared" si="98"/>
        <v>1.065676209128126</v>
      </c>
      <c r="IQ178" s="63">
        <f t="shared" si="98"/>
        <v>1.065676209128126</v>
      </c>
      <c r="IR178" s="63">
        <f t="shared" si="98"/>
        <v>1.065676209128126</v>
      </c>
      <c r="IS178" s="63">
        <f t="shared" si="98"/>
        <v>1.065676209128126</v>
      </c>
      <c r="IT178" s="63">
        <f t="shared" si="98"/>
        <v>1.065676209128126</v>
      </c>
      <c r="IU178" s="63">
        <f t="shared" si="98"/>
        <v>1.065676209128126</v>
      </c>
      <c r="IV178" s="63">
        <f t="shared" si="98"/>
        <v>1.065676209128126</v>
      </c>
      <c r="IW178" s="63">
        <f t="shared" si="98"/>
        <v>1.0614135042916135</v>
      </c>
      <c r="IX178" s="63">
        <f t="shared" si="98"/>
        <v>1.0614135042916135</v>
      </c>
      <c r="IY178" s="63">
        <f t="shared" si="98"/>
        <v>1.0614135042916135</v>
      </c>
      <c r="IZ178" s="63">
        <f t="shared" si="98"/>
        <v>1.0614135042916135</v>
      </c>
      <c r="JA178" s="63">
        <f t="shared" si="98"/>
        <v>1.0614135042916135</v>
      </c>
      <c r="JB178" s="63">
        <f t="shared" si="98"/>
        <v>1.0614135042916135</v>
      </c>
      <c r="JC178" s="63">
        <f t="shared" si="98"/>
        <v>1.0614135042916135</v>
      </c>
      <c r="JD178" s="63">
        <f t="shared" si="98"/>
        <v>1.0614135042916135</v>
      </c>
      <c r="JE178" s="63">
        <f t="shared" si="98"/>
        <v>1.0614135042916135</v>
      </c>
      <c r="JF178" s="63">
        <f t="shared" si="98"/>
        <v>1.0614135042916135</v>
      </c>
      <c r="JG178" s="63">
        <f t="shared" si="98"/>
        <v>1.0614135042916135</v>
      </c>
      <c r="JH178" s="63">
        <f t="shared" si="98"/>
        <v>1.0614135042916135</v>
      </c>
      <c r="JI178" s="63">
        <f t="shared" si="98"/>
        <v>1.057167850274447</v>
      </c>
      <c r="JJ178" s="63">
        <f t="shared" si="98"/>
        <v>1.057167850274447</v>
      </c>
      <c r="JK178" s="63">
        <f t="shared" si="98"/>
        <v>1.057167850274447</v>
      </c>
      <c r="JL178" s="63">
        <f t="shared" ref="JL178:KR178" si="99">IZ180</f>
        <v>1.057167850274447</v>
      </c>
      <c r="JM178" s="63">
        <f t="shared" si="99"/>
        <v>1.057167850274447</v>
      </c>
      <c r="JN178" s="63">
        <f t="shared" si="99"/>
        <v>1.057167850274447</v>
      </c>
      <c r="JO178" s="63">
        <f t="shared" si="99"/>
        <v>1.057167850274447</v>
      </c>
      <c r="JP178" s="63">
        <f t="shared" si="99"/>
        <v>1.057167850274447</v>
      </c>
      <c r="JQ178" s="63">
        <f t="shared" si="99"/>
        <v>1.057167850274447</v>
      </c>
      <c r="JR178" s="63">
        <f t="shared" si="99"/>
        <v>1.057167850274447</v>
      </c>
      <c r="JS178" s="63">
        <f t="shared" si="99"/>
        <v>1.057167850274447</v>
      </c>
      <c r="JT178" s="63">
        <f t="shared" si="99"/>
        <v>1.057167850274447</v>
      </c>
      <c r="JU178" s="63">
        <f t="shared" si="99"/>
        <v>1.0529391788733493</v>
      </c>
      <c r="JV178" s="63">
        <f t="shared" si="99"/>
        <v>1.0529391788733493</v>
      </c>
      <c r="JW178" s="63">
        <f t="shared" si="99"/>
        <v>1.0529391788733493</v>
      </c>
      <c r="JX178" s="63">
        <f t="shared" si="99"/>
        <v>1.0529391788733493</v>
      </c>
      <c r="JY178" s="63">
        <f t="shared" si="99"/>
        <v>1.0529391788733493</v>
      </c>
      <c r="JZ178" s="63">
        <f t="shared" si="99"/>
        <v>1.0529391788733493</v>
      </c>
      <c r="KA178" s="63">
        <f t="shared" si="99"/>
        <v>1.0529391788733493</v>
      </c>
      <c r="KB178" s="63">
        <f t="shared" si="99"/>
        <v>1.0529391788733493</v>
      </c>
      <c r="KC178" s="63">
        <f t="shared" si="99"/>
        <v>1.0529391788733493</v>
      </c>
      <c r="KD178" s="63">
        <f t="shared" si="99"/>
        <v>1.0529391788733493</v>
      </c>
      <c r="KE178" s="63">
        <f t="shared" si="99"/>
        <v>1.0529391788733493</v>
      </c>
      <c r="KF178" s="63">
        <f t="shared" si="99"/>
        <v>1.0529391788733493</v>
      </c>
      <c r="KG178" s="63">
        <f t="shared" si="99"/>
        <v>1.048727422157856</v>
      </c>
      <c r="KH178" s="63">
        <f t="shared" si="99"/>
        <v>1.048727422157856</v>
      </c>
      <c r="KI178" s="63">
        <f t="shared" si="99"/>
        <v>1.048727422157856</v>
      </c>
      <c r="KJ178" s="63">
        <f t="shared" si="99"/>
        <v>1.048727422157856</v>
      </c>
      <c r="KK178" s="63">
        <f t="shared" si="99"/>
        <v>1.048727422157856</v>
      </c>
      <c r="KL178" s="63">
        <f t="shared" si="99"/>
        <v>1.048727422157856</v>
      </c>
      <c r="KM178" s="63">
        <f t="shared" si="99"/>
        <v>1.048727422157856</v>
      </c>
      <c r="KN178" s="63">
        <f t="shared" si="99"/>
        <v>1.048727422157856</v>
      </c>
      <c r="KO178" s="63">
        <f t="shared" si="99"/>
        <v>1.048727422157856</v>
      </c>
      <c r="KP178" s="63">
        <f t="shared" si="99"/>
        <v>1.048727422157856</v>
      </c>
      <c r="KQ178" s="63">
        <f t="shared" si="99"/>
        <v>1.048727422157856</v>
      </c>
      <c r="KR178" s="63">
        <f t="shared" si="99"/>
        <v>1.048727422157856</v>
      </c>
      <c r="KS178" s="17" t="s">
        <v>291</v>
      </c>
    </row>
    <row r="179" spans="1:305" ht="15.75" customHeight="1" x14ac:dyDescent="0.3">
      <c r="A179" s="17" t="s">
        <v>198</v>
      </c>
      <c r="B179" s="17" t="s">
        <v>197</v>
      </c>
      <c r="D179" s="217">
        <f>D178</f>
        <v>1.1500000000000001</v>
      </c>
      <c r="E179" s="218">
        <v>0</v>
      </c>
      <c r="F179" s="218">
        <v>0</v>
      </c>
      <c r="G179" s="218">
        <v>0</v>
      </c>
      <c r="H179" s="218">
        <v>0</v>
      </c>
      <c r="I179" s="218">
        <v>0</v>
      </c>
      <c r="J179" s="218">
        <v>0</v>
      </c>
      <c r="K179" s="218">
        <v>0</v>
      </c>
      <c r="L179" s="218">
        <v>0</v>
      </c>
      <c r="M179" s="218">
        <v>0</v>
      </c>
      <c r="N179" s="218">
        <v>0</v>
      </c>
      <c r="O179" s="218">
        <v>0</v>
      </c>
      <c r="P179" s="218">
        <v>0</v>
      </c>
      <c r="Q179" s="109">
        <f>Q178*'Inputs and Summary'!$D$61</f>
        <v>4.6000000000000008E-3</v>
      </c>
      <c r="R179" s="109">
        <f>R178*'Inputs and Summary'!$D$61</f>
        <v>4.6000000000000008E-3</v>
      </c>
      <c r="S179" s="109">
        <f>S178*'Inputs and Summary'!$D$61</f>
        <v>4.6000000000000008E-3</v>
      </c>
      <c r="T179" s="109">
        <f>T178*'Inputs and Summary'!$D$61</f>
        <v>4.6000000000000008E-3</v>
      </c>
      <c r="U179" s="109">
        <f>U178*'Inputs and Summary'!$D$61</f>
        <v>4.6000000000000008E-3</v>
      </c>
      <c r="V179" s="109">
        <f>V178*'Inputs and Summary'!$D$61</f>
        <v>4.6000000000000008E-3</v>
      </c>
      <c r="W179" s="109">
        <f>W178*'Inputs and Summary'!$D$61</f>
        <v>4.6000000000000008E-3</v>
      </c>
      <c r="X179" s="109">
        <f>X178*'Inputs and Summary'!$D$61</f>
        <v>4.6000000000000008E-3</v>
      </c>
      <c r="Y179" s="109">
        <f>Y178*'Inputs and Summary'!$D$61</f>
        <v>4.6000000000000008E-3</v>
      </c>
      <c r="Z179" s="109">
        <f>Z178*'Inputs and Summary'!$D$61</f>
        <v>4.6000000000000008E-3</v>
      </c>
      <c r="AA179" s="109">
        <f>AA178*'Inputs and Summary'!$D$61</f>
        <v>4.6000000000000008E-3</v>
      </c>
      <c r="AB179" s="109">
        <f>AB178*'Inputs and Summary'!$D$61</f>
        <v>4.6000000000000008E-3</v>
      </c>
      <c r="AC179" s="109">
        <f>AC178*'Inputs and Summary'!$D$61</f>
        <v>4.5816000000000008E-3</v>
      </c>
      <c r="AD179" s="109">
        <f>AD178*'Inputs and Summary'!$D$61</f>
        <v>4.5816000000000008E-3</v>
      </c>
      <c r="AE179" s="109">
        <f>AE178*'Inputs and Summary'!$D$61</f>
        <v>4.5816000000000008E-3</v>
      </c>
      <c r="AF179" s="109">
        <f>AF178*'Inputs and Summary'!$D$61</f>
        <v>4.5816000000000008E-3</v>
      </c>
      <c r="AG179" s="109">
        <f>AG178*'Inputs and Summary'!$D$61</f>
        <v>4.5816000000000008E-3</v>
      </c>
      <c r="AH179" s="109">
        <f>AH178*'Inputs and Summary'!$D$61</f>
        <v>4.5816000000000008E-3</v>
      </c>
      <c r="AI179" s="109">
        <f>AI178*'Inputs and Summary'!$D$61</f>
        <v>4.5816000000000008E-3</v>
      </c>
      <c r="AJ179" s="109">
        <f>AJ178*'Inputs and Summary'!$D$61</f>
        <v>4.5816000000000008E-3</v>
      </c>
      <c r="AK179" s="109">
        <f>AK178*'Inputs and Summary'!$D$61</f>
        <v>4.5816000000000008E-3</v>
      </c>
      <c r="AL179" s="109">
        <f>AL178*'Inputs and Summary'!$D$61</f>
        <v>4.5816000000000008E-3</v>
      </c>
      <c r="AM179" s="109">
        <f>AM178*'Inputs and Summary'!$D$61</f>
        <v>4.5816000000000008E-3</v>
      </c>
      <c r="AN179" s="109">
        <f>AN178*'Inputs and Summary'!$D$61</f>
        <v>4.5816000000000008E-3</v>
      </c>
      <c r="AO179" s="109">
        <f>AO178*'Inputs and Summary'!$D$61</f>
        <v>4.5632736000000007E-3</v>
      </c>
      <c r="AP179" s="109">
        <f>AP178*'Inputs and Summary'!$D$61</f>
        <v>4.5632736000000007E-3</v>
      </c>
      <c r="AQ179" s="109">
        <f>AQ178*'Inputs and Summary'!$D$61</f>
        <v>4.5632736000000007E-3</v>
      </c>
      <c r="AR179" s="109">
        <f>AR178*'Inputs and Summary'!$D$61</f>
        <v>4.5632736000000007E-3</v>
      </c>
      <c r="AS179" s="109">
        <f>AS178*'Inputs and Summary'!$D$61</f>
        <v>4.5632736000000007E-3</v>
      </c>
      <c r="AT179" s="109">
        <f>AT178*'Inputs and Summary'!$D$61</f>
        <v>4.5632736000000007E-3</v>
      </c>
      <c r="AU179" s="109">
        <f>AU178*'Inputs and Summary'!$D$61</f>
        <v>4.5632736000000007E-3</v>
      </c>
      <c r="AV179" s="109">
        <f>AV178*'Inputs and Summary'!$D$61</f>
        <v>4.5632736000000007E-3</v>
      </c>
      <c r="AW179" s="109">
        <f>AW178*'Inputs and Summary'!$D$61</f>
        <v>4.5632736000000007E-3</v>
      </c>
      <c r="AX179" s="109">
        <f>AX178*'Inputs and Summary'!$D$61</f>
        <v>4.5632736000000007E-3</v>
      </c>
      <c r="AY179" s="109">
        <f>AY178*'Inputs and Summary'!$D$61</f>
        <v>4.5632736000000007E-3</v>
      </c>
      <c r="AZ179" s="109">
        <f>AZ178*'Inputs and Summary'!$D$61</f>
        <v>4.5632736000000007E-3</v>
      </c>
      <c r="BA179" s="109">
        <f>BA178*'Inputs and Summary'!$D$61</f>
        <v>4.5450205056000005E-3</v>
      </c>
      <c r="BB179" s="109">
        <f>BB178*'Inputs and Summary'!$D$61</f>
        <v>4.5450205056000005E-3</v>
      </c>
      <c r="BC179" s="109">
        <f>BC178*'Inputs and Summary'!$D$61</f>
        <v>4.5450205056000005E-3</v>
      </c>
      <c r="BD179" s="109">
        <f>BD178*'Inputs and Summary'!$D$61</f>
        <v>4.5450205056000005E-3</v>
      </c>
      <c r="BE179" s="109">
        <f>BE178*'Inputs and Summary'!$D$61</f>
        <v>4.5450205056000005E-3</v>
      </c>
      <c r="BF179" s="109">
        <f>BF178*'Inputs and Summary'!$D$61</f>
        <v>4.5450205056000005E-3</v>
      </c>
      <c r="BG179" s="109">
        <f>BG178*'Inputs and Summary'!$D$61</f>
        <v>4.5450205056000005E-3</v>
      </c>
      <c r="BH179" s="109">
        <f>BH178*'Inputs and Summary'!$D$61</f>
        <v>4.5450205056000005E-3</v>
      </c>
      <c r="BI179" s="109">
        <f>BI178*'Inputs and Summary'!$D$61</f>
        <v>4.5450205056000005E-3</v>
      </c>
      <c r="BJ179" s="109">
        <f>BJ178*'Inputs and Summary'!$D$61</f>
        <v>4.5450205056000005E-3</v>
      </c>
      <c r="BK179" s="109">
        <f>BK178*'Inputs and Summary'!$D$61</f>
        <v>4.5450205056000005E-3</v>
      </c>
      <c r="BL179" s="109">
        <f>BL178*'Inputs and Summary'!$D$61</f>
        <v>4.5450205056000005E-3</v>
      </c>
      <c r="BM179" s="109">
        <f>BM178*'Inputs and Summary'!$D$61</f>
        <v>4.5268404235776008E-3</v>
      </c>
      <c r="BN179" s="109">
        <f>BN178*'Inputs and Summary'!$D$61</f>
        <v>4.5268404235776008E-3</v>
      </c>
      <c r="BO179" s="109">
        <f>BO178*'Inputs and Summary'!$D$61</f>
        <v>4.5268404235776008E-3</v>
      </c>
      <c r="BP179" s="109">
        <f>BP178*'Inputs and Summary'!$D$61</f>
        <v>4.5268404235776008E-3</v>
      </c>
      <c r="BQ179" s="109">
        <f>BQ178*'Inputs and Summary'!$D$61</f>
        <v>4.5268404235776008E-3</v>
      </c>
      <c r="BR179" s="109">
        <f>BR178*'Inputs and Summary'!$D$61</f>
        <v>4.5268404235776008E-3</v>
      </c>
      <c r="BS179" s="109">
        <f>BS178*'Inputs and Summary'!$D$61</f>
        <v>4.5268404235776008E-3</v>
      </c>
      <c r="BT179" s="109">
        <f>BT178*'Inputs and Summary'!$D$61</f>
        <v>4.5268404235776008E-3</v>
      </c>
      <c r="BU179" s="109">
        <f>BU178*'Inputs and Summary'!$D$61</f>
        <v>4.5268404235776008E-3</v>
      </c>
      <c r="BV179" s="109">
        <f>BV178*'Inputs and Summary'!$D$61</f>
        <v>4.5268404235776008E-3</v>
      </c>
      <c r="BW179" s="109">
        <f>BW178*'Inputs and Summary'!$D$61</f>
        <v>4.5268404235776008E-3</v>
      </c>
      <c r="BX179" s="109">
        <f>BX178*'Inputs and Summary'!$D$61</f>
        <v>4.5268404235776008E-3</v>
      </c>
      <c r="BY179" s="109">
        <f>BY178*'Inputs and Summary'!$D$61</f>
        <v>4.5087330618832902E-3</v>
      </c>
      <c r="BZ179" s="109">
        <f>BZ178*'Inputs and Summary'!$D$61</f>
        <v>4.5087330618832902E-3</v>
      </c>
      <c r="CA179" s="109">
        <f>CA178*'Inputs and Summary'!$D$61</f>
        <v>4.5087330618832902E-3</v>
      </c>
      <c r="CB179" s="109">
        <f>CB178*'Inputs and Summary'!$D$61</f>
        <v>4.5087330618832902E-3</v>
      </c>
      <c r="CC179" s="109">
        <f>CC178*'Inputs and Summary'!$D$61</f>
        <v>4.5087330618832902E-3</v>
      </c>
      <c r="CD179" s="109">
        <f>CD178*'Inputs and Summary'!$D$61</f>
        <v>4.5087330618832902E-3</v>
      </c>
      <c r="CE179" s="109">
        <f>CE178*'Inputs and Summary'!$D$61</f>
        <v>4.5087330618832902E-3</v>
      </c>
      <c r="CF179" s="109">
        <f>CF178*'Inputs and Summary'!$D$61</f>
        <v>4.5087330618832902E-3</v>
      </c>
      <c r="CG179" s="109">
        <f>CG178*'Inputs and Summary'!$D$61</f>
        <v>4.5087330618832902E-3</v>
      </c>
      <c r="CH179" s="109">
        <f>CH178*'Inputs and Summary'!$D$61</f>
        <v>4.5087330618832902E-3</v>
      </c>
      <c r="CI179" s="109">
        <f>CI178*'Inputs and Summary'!$D$61</f>
        <v>4.5087330618832902E-3</v>
      </c>
      <c r="CJ179" s="109">
        <f>CJ178*'Inputs and Summary'!$D$61</f>
        <v>4.5087330618832902E-3</v>
      </c>
      <c r="CK179" s="109">
        <f>CK178*'Inputs and Summary'!$D$61</f>
        <v>4.4906981296357566E-3</v>
      </c>
      <c r="CL179" s="109">
        <f>CL178*'Inputs and Summary'!$D$61</f>
        <v>4.4906981296357566E-3</v>
      </c>
      <c r="CM179" s="109">
        <f>CM178*'Inputs and Summary'!$D$61</f>
        <v>4.4906981296357566E-3</v>
      </c>
      <c r="CN179" s="109">
        <f>CN178*'Inputs and Summary'!$D$61</f>
        <v>4.4906981296357566E-3</v>
      </c>
      <c r="CO179" s="109">
        <f>CO178*'Inputs and Summary'!$D$61</f>
        <v>4.4906981296357566E-3</v>
      </c>
      <c r="CP179" s="109">
        <f>CP178*'Inputs and Summary'!$D$61</f>
        <v>4.4906981296357566E-3</v>
      </c>
      <c r="CQ179" s="109">
        <f>CQ178*'Inputs and Summary'!$D$61</f>
        <v>4.4906981296357566E-3</v>
      </c>
      <c r="CR179" s="109">
        <f>CR178*'Inputs and Summary'!$D$61</f>
        <v>4.4906981296357566E-3</v>
      </c>
      <c r="CS179" s="109">
        <f>CS178*'Inputs and Summary'!$D$61</f>
        <v>4.4906981296357566E-3</v>
      </c>
      <c r="CT179" s="109">
        <f>CT178*'Inputs and Summary'!$D$61</f>
        <v>4.4906981296357566E-3</v>
      </c>
      <c r="CU179" s="109">
        <f>CU178*'Inputs and Summary'!$D$61</f>
        <v>4.4906981296357566E-3</v>
      </c>
      <c r="CV179" s="109">
        <f>CV178*'Inputs and Summary'!$D$61</f>
        <v>4.4906981296357566E-3</v>
      </c>
      <c r="CW179" s="109">
        <f>CW178*'Inputs and Summary'!$D$61</f>
        <v>4.4727353371172137E-3</v>
      </c>
      <c r="CX179" s="109">
        <f>CX178*'Inputs and Summary'!$D$61</f>
        <v>4.4727353371172137E-3</v>
      </c>
      <c r="CY179" s="109">
        <f>CY178*'Inputs and Summary'!$D$61</f>
        <v>4.4727353371172137E-3</v>
      </c>
      <c r="CZ179" s="109">
        <f>CZ178*'Inputs and Summary'!$D$61</f>
        <v>4.4727353371172137E-3</v>
      </c>
      <c r="DA179" s="109">
        <f>DA178*'Inputs and Summary'!$D$61</f>
        <v>4.4727353371172137E-3</v>
      </c>
      <c r="DB179" s="109">
        <f>DB178*'Inputs and Summary'!$D$61</f>
        <v>4.4727353371172137E-3</v>
      </c>
      <c r="DC179" s="109">
        <f>DC178*'Inputs and Summary'!$D$61</f>
        <v>4.4727353371172137E-3</v>
      </c>
      <c r="DD179" s="109">
        <f>DD178*'Inputs and Summary'!$D$61</f>
        <v>4.4727353371172137E-3</v>
      </c>
      <c r="DE179" s="109">
        <f>DE178*'Inputs and Summary'!$D$61</f>
        <v>4.4727353371172137E-3</v>
      </c>
      <c r="DF179" s="109">
        <f>DF178*'Inputs and Summary'!$D$61</f>
        <v>4.4727353371172137E-3</v>
      </c>
      <c r="DG179" s="109">
        <f>DG178*'Inputs and Summary'!$D$61</f>
        <v>4.4727353371172137E-3</v>
      </c>
      <c r="DH179" s="109">
        <f>DH178*'Inputs and Summary'!$D$61</f>
        <v>4.4727353371172137E-3</v>
      </c>
      <c r="DI179" s="109">
        <f>DI178*'Inputs and Summary'!$D$61</f>
        <v>4.4548443957687445E-3</v>
      </c>
      <c r="DJ179" s="109">
        <f>DJ178*'Inputs and Summary'!$D$61</f>
        <v>4.4548443957687445E-3</v>
      </c>
      <c r="DK179" s="109">
        <f>DK178*'Inputs and Summary'!$D$61</f>
        <v>4.4548443957687445E-3</v>
      </c>
      <c r="DL179" s="109">
        <f>DL178*'Inputs and Summary'!$D$61</f>
        <v>4.4548443957687445E-3</v>
      </c>
      <c r="DM179" s="109">
        <f>DM178*'Inputs and Summary'!$D$61</f>
        <v>4.4548443957687445E-3</v>
      </c>
      <c r="DN179" s="109">
        <f>DN178*'Inputs and Summary'!$D$61</f>
        <v>4.4548443957687445E-3</v>
      </c>
      <c r="DO179" s="109">
        <f>DO178*'Inputs and Summary'!$D$61</f>
        <v>4.4548443957687445E-3</v>
      </c>
      <c r="DP179" s="109">
        <f>DP178*'Inputs and Summary'!$D$61</f>
        <v>4.4548443957687445E-3</v>
      </c>
      <c r="DQ179" s="109">
        <f>DQ178*'Inputs and Summary'!$D$61</f>
        <v>4.4548443957687445E-3</v>
      </c>
      <c r="DR179" s="109">
        <f>DR178*'Inputs and Summary'!$D$61</f>
        <v>4.4548443957687445E-3</v>
      </c>
      <c r="DS179" s="109">
        <f>DS178*'Inputs and Summary'!$D$61</f>
        <v>4.4548443957687445E-3</v>
      </c>
      <c r="DT179" s="109">
        <f>DT178*'Inputs and Summary'!$D$61</f>
        <v>4.4548443957687445E-3</v>
      </c>
      <c r="DU179" s="109">
        <f>DU178*'Inputs and Summary'!$D$61</f>
        <v>4.4370250181856689E-3</v>
      </c>
      <c r="DV179" s="109">
        <f>DV178*'Inputs and Summary'!$D$61</f>
        <v>4.4370250181856689E-3</v>
      </c>
      <c r="DW179" s="109">
        <f>DW178*'Inputs and Summary'!$D$61</f>
        <v>4.4370250181856689E-3</v>
      </c>
      <c r="DX179" s="109">
        <f>DX178*'Inputs and Summary'!$D$61</f>
        <v>4.4370250181856689E-3</v>
      </c>
      <c r="DY179" s="109">
        <f>DY178*'Inputs and Summary'!$D$61</f>
        <v>4.4370250181856689E-3</v>
      </c>
      <c r="DZ179" s="109">
        <f>DZ178*'Inputs and Summary'!$D$61</f>
        <v>4.4370250181856689E-3</v>
      </c>
      <c r="EA179" s="109">
        <f>EA178*'Inputs and Summary'!$D$61</f>
        <v>4.4370250181856689E-3</v>
      </c>
      <c r="EB179" s="109">
        <f>EB178*'Inputs and Summary'!$D$61</f>
        <v>4.4370250181856689E-3</v>
      </c>
      <c r="EC179" s="109">
        <f>EC178*'Inputs and Summary'!$D$61</f>
        <v>4.4370250181856689E-3</v>
      </c>
      <c r="ED179" s="109">
        <f>ED178*'Inputs and Summary'!$D$61</f>
        <v>4.4370250181856689E-3</v>
      </c>
      <c r="EE179" s="109">
        <f>EE178*'Inputs and Summary'!$D$61</f>
        <v>4.4370250181856689E-3</v>
      </c>
      <c r="EF179" s="109">
        <f>EF178*'Inputs and Summary'!$D$61</f>
        <v>4.4370250181856689E-3</v>
      </c>
      <c r="EG179" s="109">
        <f>EG178*'Inputs and Summary'!$D$61</f>
        <v>4.4192769181129266E-3</v>
      </c>
      <c r="EH179" s="109">
        <f>EH178*'Inputs and Summary'!$D$61</f>
        <v>4.4192769181129266E-3</v>
      </c>
      <c r="EI179" s="109">
        <f>EI178*'Inputs and Summary'!$D$61</f>
        <v>4.4192769181129266E-3</v>
      </c>
      <c r="EJ179" s="109">
        <f>EJ178*'Inputs and Summary'!$D$61</f>
        <v>4.4192769181129266E-3</v>
      </c>
      <c r="EK179" s="109">
        <f>EK178*'Inputs and Summary'!$D$61</f>
        <v>4.4192769181129266E-3</v>
      </c>
      <c r="EL179" s="109">
        <f>EL178*'Inputs and Summary'!$D$61</f>
        <v>4.4192769181129266E-3</v>
      </c>
      <c r="EM179" s="109">
        <f>EM178*'Inputs and Summary'!$D$61</f>
        <v>4.4192769181129266E-3</v>
      </c>
      <c r="EN179" s="109">
        <f>EN178*'Inputs and Summary'!$D$61</f>
        <v>4.4192769181129266E-3</v>
      </c>
      <c r="EO179" s="109">
        <f>EO178*'Inputs and Summary'!$D$61</f>
        <v>4.4192769181129266E-3</v>
      </c>
      <c r="EP179" s="109">
        <f>EP178*'Inputs and Summary'!$D$61</f>
        <v>4.4192769181129266E-3</v>
      </c>
      <c r="EQ179" s="109">
        <f>EQ178*'Inputs and Summary'!$D$61</f>
        <v>4.4192769181129266E-3</v>
      </c>
      <c r="ER179" s="109">
        <f>ER178*'Inputs and Summary'!$D$61</f>
        <v>4.4192769181129266E-3</v>
      </c>
      <c r="ES179" s="109">
        <f>ES178*'Inputs and Summary'!$D$61</f>
        <v>4.4015998104404751E-3</v>
      </c>
      <c r="ET179" s="109">
        <f>ET178*'Inputs and Summary'!$D$61</f>
        <v>4.4015998104404751E-3</v>
      </c>
      <c r="EU179" s="109">
        <f>EU178*'Inputs and Summary'!$D$61</f>
        <v>4.4015998104404751E-3</v>
      </c>
      <c r="EV179" s="109">
        <f>EV178*'Inputs and Summary'!$D$61</f>
        <v>4.4015998104404751E-3</v>
      </c>
      <c r="EW179" s="109">
        <f>EW178*'Inputs and Summary'!$D$61</f>
        <v>4.4015998104404751E-3</v>
      </c>
      <c r="EX179" s="109">
        <f>EX178*'Inputs and Summary'!$D$61</f>
        <v>4.4015998104404751E-3</v>
      </c>
      <c r="EY179" s="109">
        <f>EY178*'Inputs and Summary'!$D$61</f>
        <v>4.4015998104404751E-3</v>
      </c>
      <c r="EZ179" s="109">
        <f>EZ178*'Inputs and Summary'!$D$61</f>
        <v>4.4015998104404751E-3</v>
      </c>
      <c r="FA179" s="109">
        <f>FA178*'Inputs and Summary'!$D$61</f>
        <v>4.4015998104404751E-3</v>
      </c>
      <c r="FB179" s="109">
        <f>FB178*'Inputs and Summary'!$D$61</f>
        <v>4.4015998104404751E-3</v>
      </c>
      <c r="FC179" s="109">
        <f>FC178*'Inputs and Summary'!$D$61</f>
        <v>4.4015998104404751E-3</v>
      </c>
      <c r="FD179" s="109">
        <f>FD178*'Inputs and Summary'!$D$61</f>
        <v>4.4015998104404751E-3</v>
      </c>
      <c r="FE179" s="109">
        <f>FE178*'Inputs and Summary'!$D$61</f>
        <v>4.3839934111987123E-3</v>
      </c>
      <c r="FF179" s="109">
        <f>FF178*'Inputs and Summary'!$D$61</f>
        <v>4.3839934111987123E-3</v>
      </c>
      <c r="FG179" s="109">
        <f>FG178*'Inputs and Summary'!$D$61</f>
        <v>4.3839934111987123E-3</v>
      </c>
      <c r="FH179" s="109">
        <f>FH178*'Inputs and Summary'!$D$61</f>
        <v>4.3839934111987123E-3</v>
      </c>
      <c r="FI179" s="109">
        <f>FI178*'Inputs and Summary'!$D$61</f>
        <v>4.3839934111987123E-3</v>
      </c>
      <c r="FJ179" s="109">
        <f>FJ178*'Inputs and Summary'!$D$61</f>
        <v>4.3839934111987123E-3</v>
      </c>
      <c r="FK179" s="109">
        <f>FK178*'Inputs and Summary'!$D$61</f>
        <v>4.3839934111987123E-3</v>
      </c>
      <c r="FL179" s="109">
        <f>FL178*'Inputs and Summary'!$D$61</f>
        <v>4.3839934111987123E-3</v>
      </c>
      <c r="FM179" s="109">
        <f>FM178*'Inputs and Summary'!$D$61</f>
        <v>4.3839934111987123E-3</v>
      </c>
      <c r="FN179" s="109">
        <f>FN178*'Inputs and Summary'!$D$61</f>
        <v>4.3839934111987123E-3</v>
      </c>
      <c r="FO179" s="109">
        <f>FO178*'Inputs and Summary'!$D$61</f>
        <v>4.3839934111987123E-3</v>
      </c>
      <c r="FP179" s="109">
        <f>FP178*'Inputs and Summary'!$D$61</f>
        <v>4.3839934111987123E-3</v>
      </c>
      <c r="FQ179" s="109">
        <f>FQ178*'Inputs and Summary'!$D$61</f>
        <v>4.3664574375539182E-3</v>
      </c>
      <c r="FR179" s="109">
        <f>FR178*'Inputs and Summary'!$D$61</f>
        <v>4.3664574375539182E-3</v>
      </c>
      <c r="FS179" s="109">
        <f>FS178*'Inputs and Summary'!$D$61</f>
        <v>4.3664574375539182E-3</v>
      </c>
      <c r="FT179" s="109">
        <f>FT178*'Inputs and Summary'!$D$61</f>
        <v>4.3664574375539182E-3</v>
      </c>
      <c r="FU179" s="109">
        <f>FU178*'Inputs and Summary'!$D$61</f>
        <v>4.3664574375539182E-3</v>
      </c>
      <c r="FV179" s="109">
        <f>FV178*'Inputs and Summary'!$D$61</f>
        <v>4.3664574375539182E-3</v>
      </c>
      <c r="FW179" s="109">
        <f>FW178*'Inputs and Summary'!$D$61</f>
        <v>4.3664574375539182E-3</v>
      </c>
      <c r="FX179" s="109">
        <f>FX178*'Inputs and Summary'!$D$61</f>
        <v>4.3664574375539182E-3</v>
      </c>
      <c r="FY179" s="109">
        <f>FY178*'Inputs and Summary'!$D$61</f>
        <v>4.3664574375539182E-3</v>
      </c>
      <c r="FZ179" s="109">
        <f>FZ178*'Inputs and Summary'!$D$61</f>
        <v>4.3664574375539182E-3</v>
      </c>
      <c r="GA179" s="109">
        <f>GA178*'Inputs and Summary'!$D$61</f>
        <v>4.3664574375539182E-3</v>
      </c>
      <c r="GB179" s="109">
        <f>GB178*'Inputs and Summary'!$D$61</f>
        <v>4.3664574375539182E-3</v>
      </c>
      <c r="GC179" s="109">
        <f>GC178*'Inputs and Summary'!$D$61</f>
        <v>4.3489916078037023E-3</v>
      </c>
      <c r="GD179" s="109">
        <f>GD178*'Inputs and Summary'!$D$61</f>
        <v>4.3489916078037023E-3</v>
      </c>
      <c r="GE179" s="109">
        <f>GE178*'Inputs and Summary'!$D$61</f>
        <v>4.3489916078037023E-3</v>
      </c>
      <c r="GF179" s="109">
        <f>GF178*'Inputs and Summary'!$D$61</f>
        <v>4.3489916078037023E-3</v>
      </c>
      <c r="GG179" s="109">
        <f>GG178*'Inputs and Summary'!$D$61</f>
        <v>4.3489916078037023E-3</v>
      </c>
      <c r="GH179" s="109">
        <f>GH178*'Inputs and Summary'!$D$61</f>
        <v>4.3489916078037023E-3</v>
      </c>
      <c r="GI179" s="109">
        <f>GI178*'Inputs and Summary'!$D$61</f>
        <v>4.3489916078037023E-3</v>
      </c>
      <c r="GJ179" s="109">
        <f>GJ178*'Inputs and Summary'!$D$61</f>
        <v>4.3489916078037023E-3</v>
      </c>
      <c r="GK179" s="109">
        <f>GK178*'Inputs and Summary'!$D$61</f>
        <v>4.3489916078037023E-3</v>
      </c>
      <c r="GL179" s="109">
        <f>GL178*'Inputs and Summary'!$D$61</f>
        <v>4.3489916078037023E-3</v>
      </c>
      <c r="GM179" s="109">
        <f>GM178*'Inputs and Summary'!$D$61</f>
        <v>4.3489916078037023E-3</v>
      </c>
      <c r="GN179" s="109">
        <f>GN178*'Inputs and Summary'!$D$61</f>
        <v>4.3489916078037023E-3</v>
      </c>
      <c r="GO179" s="109">
        <f>GO178*'Inputs and Summary'!$D$61</f>
        <v>4.3315956413724878E-3</v>
      </c>
      <c r="GP179" s="109">
        <f>GP178*'Inputs and Summary'!$D$61</f>
        <v>4.3315956413724878E-3</v>
      </c>
      <c r="GQ179" s="109">
        <f>GQ178*'Inputs and Summary'!$D$61</f>
        <v>4.3315956413724878E-3</v>
      </c>
      <c r="GR179" s="109">
        <f>GR178*'Inputs and Summary'!$D$61</f>
        <v>4.3315956413724878E-3</v>
      </c>
      <c r="GS179" s="109">
        <f>GS178*'Inputs and Summary'!$D$61</f>
        <v>4.3315956413724878E-3</v>
      </c>
      <c r="GT179" s="109">
        <f>GT178*'Inputs and Summary'!$D$61</f>
        <v>4.3315956413724878E-3</v>
      </c>
      <c r="GU179" s="109">
        <f>GU178*'Inputs and Summary'!$D$61</f>
        <v>4.3315956413724878E-3</v>
      </c>
      <c r="GV179" s="109">
        <f>GV178*'Inputs and Summary'!$D$61</f>
        <v>4.3315956413724878E-3</v>
      </c>
      <c r="GW179" s="109">
        <f>GW178*'Inputs and Summary'!$D$61</f>
        <v>4.3315956413724878E-3</v>
      </c>
      <c r="GX179" s="109">
        <f>GX178*'Inputs and Summary'!$D$61</f>
        <v>4.3315956413724878E-3</v>
      </c>
      <c r="GY179" s="109">
        <f>GY178*'Inputs and Summary'!$D$61</f>
        <v>4.3315956413724878E-3</v>
      </c>
      <c r="GZ179" s="109">
        <f>GZ178*'Inputs and Summary'!$D$61</f>
        <v>4.3315956413724878E-3</v>
      </c>
      <c r="HA179" s="109">
        <f>HA178*'Inputs and Summary'!$D$61</f>
        <v>4.3142692588069975E-3</v>
      </c>
      <c r="HB179" s="109">
        <f>HB178*'Inputs and Summary'!$D$61</f>
        <v>4.3142692588069975E-3</v>
      </c>
      <c r="HC179" s="109">
        <f>HC178*'Inputs and Summary'!$D$61</f>
        <v>4.3142692588069975E-3</v>
      </c>
      <c r="HD179" s="109">
        <f>HD178*'Inputs and Summary'!$D$61</f>
        <v>4.3142692588069975E-3</v>
      </c>
      <c r="HE179" s="109">
        <f>HE178*'Inputs and Summary'!$D$61</f>
        <v>4.3142692588069975E-3</v>
      </c>
      <c r="HF179" s="109">
        <f>HF178*'Inputs and Summary'!$D$61</f>
        <v>4.3142692588069975E-3</v>
      </c>
      <c r="HG179" s="109">
        <f>HG178*'Inputs and Summary'!$D$61</f>
        <v>4.3142692588069975E-3</v>
      </c>
      <c r="HH179" s="109">
        <f>HH178*'Inputs and Summary'!$D$61</f>
        <v>4.3142692588069975E-3</v>
      </c>
      <c r="HI179" s="109">
        <f>HI178*'Inputs and Summary'!$D$61</f>
        <v>4.3142692588069975E-3</v>
      </c>
      <c r="HJ179" s="109">
        <f>HJ178*'Inputs and Summary'!$D$61</f>
        <v>4.3142692588069975E-3</v>
      </c>
      <c r="HK179" s="109">
        <f>HK178*'Inputs and Summary'!$D$61</f>
        <v>4.3142692588069975E-3</v>
      </c>
      <c r="HL179" s="109">
        <f>HL178*'Inputs and Summary'!$D$61</f>
        <v>4.3142692588069975E-3</v>
      </c>
      <c r="HM179" s="109">
        <f>HM178*'Inputs and Summary'!$D$61</f>
        <v>4.2970121817717697E-3</v>
      </c>
      <c r="HN179" s="109">
        <f>HN178*'Inputs and Summary'!$D$61</f>
        <v>4.2970121817717697E-3</v>
      </c>
      <c r="HO179" s="109">
        <f>HO178*'Inputs and Summary'!$D$61</f>
        <v>4.2970121817717697E-3</v>
      </c>
      <c r="HP179" s="109">
        <f>HP178*'Inputs and Summary'!$D$61</f>
        <v>4.2970121817717697E-3</v>
      </c>
      <c r="HQ179" s="109">
        <f>HQ178*'Inputs and Summary'!$D$61</f>
        <v>4.2970121817717697E-3</v>
      </c>
      <c r="HR179" s="109">
        <f>HR178*'Inputs and Summary'!$D$61</f>
        <v>4.2970121817717697E-3</v>
      </c>
      <c r="HS179" s="109">
        <f>HS178*'Inputs and Summary'!$D$61</f>
        <v>4.2970121817717697E-3</v>
      </c>
      <c r="HT179" s="109">
        <f>HT178*'Inputs and Summary'!$D$61</f>
        <v>4.2970121817717697E-3</v>
      </c>
      <c r="HU179" s="109">
        <f>HU178*'Inputs and Summary'!$D$61</f>
        <v>4.2970121817717697E-3</v>
      </c>
      <c r="HV179" s="109">
        <f>HV178*'Inputs and Summary'!$D$61</f>
        <v>4.2970121817717697E-3</v>
      </c>
      <c r="HW179" s="109">
        <f>HW178*'Inputs and Summary'!$D$61</f>
        <v>4.2970121817717697E-3</v>
      </c>
      <c r="HX179" s="109">
        <f>HX178*'Inputs and Summary'!$D$61</f>
        <v>4.2970121817717697E-3</v>
      </c>
      <c r="HY179" s="109">
        <f>HY178*'Inputs and Summary'!$D$61</f>
        <v>4.2798241330446827E-3</v>
      </c>
      <c r="HZ179" s="109">
        <f>HZ178*'Inputs and Summary'!$D$61</f>
        <v>4.2798241330446827E-3</v>
      </c>
      <c r="IA179" s="109">
        <f>IA178*'Inputs and Summary'!$D$61</f>
        <v>4.2798241330446827E-3</v>
      </c>
      <c r="IB179" s="109">
        <f>IB178*'Inputs and Summary'!$D$61</f>
        <v>4.2798241330446827E-3</v>
      </c>
      <c r="IC179" s="109">
        <f>IC178*'Inputs and Summary'!$D$61</f>
        <v>4.2798241330446827E-3</v>
      </c>
      <c r="ID179" s="109">
        <f>ID178*'Inputs and Summary'!$D$61</f>
        <v>4.2798241330446827E-3</v>
      </c>
      <c r="IE179" s="109">
        <f>IE178*'Inputs and Summary'!$D$61</f>
        <v>4.2798241330446827E-3</v>
      </c>
      <c r="IF179" s="109">
        <f>IF178*'Inputs and Summary'!$D$61</f>
        <v>4.2798241330446827E-3</v>
      </c>
      <c r="IG179" s="109">
        <f>IG178*'Inputs and Summary'!$D$61</f>
        <v>4.2798241330446827E-3</v>
      </c>
      <c r="IH179" s="109">
        <f>IH178*'Inputs and Summary'!$D$61</f>
        <v>4.2798241330446827E-3</v>
      </c>
      <c r="II179" s="109">
        <f>II178*'Inputs and Summary'!$D$61</f>
        <v>4.2798241330446827E-3</v>
      </c>
      <c r="IJ179" s="109">
        <f>IJ178*'Inputs and Summary'!$D$61</f>
        <v>4.2798241330446827E-3</v>
      </c>
      <c r="IK179" s="109">
        <f>IK178*'Inputs and Summary'!$D$61</f>
        <v>4.2627048365125042E-3</v>
      </c>
      <c r="IL179" s="109">
        <f>IL178*'Inputs and Summary'!$D$61</f>
        <v>4.2627048365125042E-3</v>
      </c>
      <c r="IM179" s="109">
        <f>IM178*'Inputs and Summary'!$D$61</f>
        <v>4.2627048365125042E-3</v>
      </c>
      <c r="IN179" s="109">
        <f>IN178*'Inputs and Summary'!$D$61</f>
        <v>4.2627048365125042E-3</v>
      </c>
      <c r="IO179" s="109">
        <f>IO178*'Inputs and Summary'!$D$61</f>
        <v>4.2627048365125042E-3</v>
      </c>
      <c r="IP179" s="109">
        <f>IP178*'Inputs and Summary'!$D$61</f>
        <v>4.2627048365125042E-3</v>
      </c>
      <c r="IQ179" s="109">
        <f>IQ178*'Inputs and Summary'!$D$61</f>
        <v>4.2627048365125042E-3</v>
      </c>
      <c r="IR179" s="109">
        <f>IR178*'Inputs and Summary'!$D$61</f>
        <v>4.2627048365125042E-3</v>
      </c>
      <c r="IS179" s="109">
        <f>IS178*'Inputs and Summary'!$D$61</f>
        <v>4.2627048365125042E-3</v>
      </c>
      <c r="IT179" s="109">
        <f>IT178*'Inputs and Summary'!$D$61</f>
        <v>4.2627048365125042E-3</v>
      </c>
      <c r="IU179" s="109">
        <f>IU178*'Inputs and Summary'!$D$61</f>
        <v>4.2627048365125042E-3</v>
      </c>
      <c r="IV179" s="109">
        <f>IV178*'Inputs and Summary'!$D$61</f>
        <v>4.2627048365125042E-3</v>
      </c>
      <c r="IW179" s="109">
        <f>IW178*'Inputs and Summary'!$D$61</f>
        <v>4.2456540171664538E-3</v>
      </c>
      <c r="IX179" s="109">
        <f>IX178*'Inputs and Summary'!$D$61</f>
        <v>4.2456540171664538E-3</v>
      </c>
      <c r="IY179" s="109">
        <f>IY178*'Inputs and Summary'!$D$61</f>
        <v>4.2456540171664538E-3</v>
      </c>
      <c r="IZ179" s="109">
        <f>IZ178*'Inputs and Summary'!$D$61</f>
        <v>4.2456540171664538E-3</v>
      </c>
      <c r="JA179" s="109">
        <f>JA178*'Inputs and Summary'!$D$61</f>
        <v>4.2456540171664538E-3</v>
      </c>
      <c r="JB179" s="109">
        <f>JB178*'Inputs and Summary'!$D$61</f>
        <v>4.2456540171664538E-3</v>
      </c>
      <c r="JC179" s="109">
        <f>JC178*'Inputs and Summary'!$D$61</f>
        <v>4.2456540171664538E-3</v>
      </c>
      <c r="JD179" s="109">
        <f>JD178*'Inputs and Summary'!$D$61</f>
        <v>4.2456540171664538E-3</v>
      </c>
      <c r="JE179" s="109">
        <f>JE178*'Inputs and Summary'!$D$61</f>
        <v>4.2456540171664538E-3</v>
      </c>
      <c r="JF179" s="109">
        <f>JF178*'Inputs and Summary'!$D$61</f>
        <v>4.2456540171664538E-3</v>
      </c>
      <c r="JG179" s="109">
        <f>JG178*'Inputs and Summary'!$D$61</f>
        <v>4.2456540171664538E-3</v>
      </c>
      <c r="JH179" s="109">
        <f>JH178*'Inputs and Summary'!$D$61</f>
        <v>4.2456540171664538E-3</v>
      </c>
      <c r="JI179" s="109">
        <f>JI178*'Inputs and Summary'!$D$61</f>
        <v>4.2286714010977885E-3</v>
      </c>
      <c r="JJ179" s="109">
        <f>JJ178*'Inputs and Summary'!$D$61</f>
        <v>4.2286714010977885E-3</v>
      </c>
      <c r="JK179" s="109">
        <f>JK178*'Inputs and Summary'!$D$61</f>
        <v>4.2286714010977885E-3</v>
      </c>
      <c r="JL179" s="109">
        <f>JL178*'Inputs and Summary'!$D$61</f>
        <v>4.2286714010977885E-3</v>
      </c>
      <c r="JM179" s="109">
        <f>JM178*'Inputs and Summary'!$D$61</f>
        <v>4.2286714010977885E-3</v>
      </c>
      <c r="JN179" s="109">
        <f>JN178*'Inputs and Summary'!$D$61</f>
        <v>4.2286714010977885E-3</v>
      </c>
      <c r="JO179" s="109">
        <f>JO178*'Inputs and Summary'!$D$61</f>
        <v>4.2286714010977885E-3</v>
      </c>
      <c r="JP179" s="109">
        <f>JP178*'Inputs and Summary'!$D$61</f>
        <v>4.2286714010977885E-3</v>
      </c>
      <c r="JQ179" s="109">
        <f>JQ178*'Inputs and Summary'!$D$61</f>
        <v>4.2286714010977885E-3</v>
      </c>
      <c r="JR179" s="109">
        <f>JR178*'Inputs and Summary'!$D$61</f>
        <v>4.2286714010977885E-3</v>
      </c>
      <c r="JS179" s="109">
        <f>JS178*'Inputs and Summary'!$D$61</f>
        <v>4.2286714010977885E-3</v>
      </c>
      <c r="JT179" s="109">
        <f>JT178*'Inputs and Summary'!$D$61</f>
        <v>4.2286714010977885E-3</v>
      </c>
      <c r="JU179" s="109">
        <f>JU178*'Inputs and Summary'!$D$61</f>
        <v>4.2117567154933977E-3</v>
      </c>
      <c r="JV179" s="109">
        <f>JV178*'Inputs and Summary'!$D$61</f>
        <v>4.2117567154933977E-3</v>
      </c>
      <c r="JW179" s="109">
        <f>JW178*'Inputs and Summary'!$D$61</f>
        <v>4.2117567154933977E-3</v>
      </c>
      <c r="JX179" s="109">
        <f>JX178*'Inputs and Summary'!$D$61</f>
        <v>4.2117567154933977E-3</v>
      </c>
      <c r="JY179" s="109">
        <f>JY178*'Inputs and Summary'!$D$61</f>
        <v>4.2117567154933977E-3</v>
      </c>
      <c r="JZ179" s="109">
        <f>JZ178*'Inputs and Summary'!$D$61</f>
        <v>4.2117567154933977E-3</v>
      </c>
      <c r="KA179" s="109">
        <f>KA178*'Inputs and Summary'!$D$61</f>
        <v>4.2117567154933977E-3</v>
      </c>
      <c r="KB179" s="109">
        <f>KB178*'Inputs and Summary'!$D$61</f>
        <v>4.2117567154933977E-3</v>
      </c>
      <c r="KC179" s="109">
        <f>KC178*'Inputs and Summary'!$D$61</f>
        <v>4.2117567154933977E-3</v>
      </c>
      <c r="KD179" s="109">
        <f>KD178*'Inputs and Summary'!$D$61</f>
        <v>4.2117567154933977E-3</v>
      </c>
      <c r="KE179" s="109">
        <f>KE178*'Inputs and Summary'!$D$61</f>
        <v>4.2117567154933977E-3</v>
      </c>
      <c r="KF179" s="109">
        <f>KF178*'Inputs and Summary'!$D$61</f>
        <v>4.2117567154933977E-3</v>
      </c>
      <c r="KG179" s="109">
        <f>KG178*'Inputs and Summary'!$D$61</f>
        <v>4.1949096886314237E-3</v>
      </c>
      <c r="KH179" s="109">
        <f>KH178*'Inputs and Summary'!$D$61</f>
        <v>4.1949096886314237E-3</v>
      </c>
      <c r="KI179" s="109">
        <f>KI178*'Inputs and Summary'!$D$61</f>
        <v>4.1949096886314237E-3</v>
      </c>
      <c r="KJ179" s="109">
        <f>KJ178*'Inputs and Summary'!$D$61</f>
        <v>4.1949096886314237E-3</v>
      </c>
      <c r="KK179" s="109">
        <f>KK178*'Inputs and Summary'!$D$61</f>
        <v>4.1949096886314237E-3</v>
      </c>
      <c r="KL179" s="109">
        <f>KL178*'Inputs and Summary'!$D$61</f>
        <v>4.1949096886314237E-3</v>
      </c>
      <c r="KM179" s="109">
        <f>KM178*'Inputs and Summary'!$D$61</f>
        <v>4.1949096886314237E-3</v>
      </c>
      <c r="KN179" s="109">
        <f>KN178*'Inputs and Summary'!$D$61</f>
        <v>4.1949096886314237E-3</v>
      </c>
      <c r="KO179" s="109">
        <f>KO178*'Inputs and Summary'!$D$61</f>
        <v>4.1949096886314237E-3</v>
      </c>
      <c r="KP179" s="109">
        <f>KP178*'Inputs and Summary'!$D$61</f>
        <v>4.1949096886314237E-3</v>
      </c>
      <c r="KQ179" s="109">
        <f>KQ178*'Inputs and Summary'!$D$61</f>
        <v>4.1949096886314237E-3</v>
      </c>
      <c r="KR179" s="109">
        <f>KR178*'Inputs and Summary'!$D$61</f>
        <v>4.1949096886314237E-3</v>
      </c>
      <c r="KS179" s="17" t="s">
        <v>291</v>
      </c>
    </row>
    <row r="180" spans="1:305" ht="15.75" customHeight="1" x14ac:dyDescent="0.3">
      <c r="A180" s="17" t="s">
        <v>199</v>
      </c>
      <c r="B180" s="17" t="s">
        <v>197</v>
      </c>
      <c r="D180" s="124">
        <f t="shared" ref="D180:IX180" si="100">D178-D179</f>
        <v>0</v>
      </c>
      <c r="E180" s="20">
        <f t="shared" si="100"/>
        <v>1.1500000000000001</v>
      </c>
      <c r="F180" s="20">
        <f t="shared" si="100"/>
        <v>1.1500000000000001</v>
      </c>
      <c r="G180" s="20">
        <f t="shared" si="100"/>
        <v>1.1500000000000001</v>
      </c>
      <c r="H180" s="20">
        <f t="shared" si="100"/>
        <v>1.1500000000000001</v>
      </c>
      <c r="I180" s="20">
        <f t="shared" si="100"/>
        <v>1.1500000000000001</v>
      </c>
      <c r="J180" s="20">
        <f t="shared" si="100"/>
        <v>1.1500000000000001</v>
      </c>
      <c r="K180" s="20">
        <f t="shared" si="100"/>
        <v>1.1500000000000001</v>
      </c>
      <c r="L180" s="20">
        <f t="shared" si="100"/>
        <v>1.1500000000000001</v>
      </c>
      <c r="M180" s="20">
        <f t="shared" si="100"/>
        <v>1.1500000000000001</v>
      </c>
      <c r="N180" s="20">
        <f t="shared" si="100"/>
        <v>1.1500000000000001</v>
      </c>
      <c r="O180" s="20">
        <f t="shared" si="100"/>
        <v>1.1500000000000001</v>
      </c>
      <c r="P180" s="20">
        <f t="shared" si="100"/>
        <v>1.1500000000000001</v>
      </c>
      <c r="Q180" s="20">
        <f t="shared" si="100"/>
        <v>1.1454000000000002</v>
      </c>
      <c r="R180" s="20">
        <f t="shared" si="100"/>
        <v>1.1454000000000002</v>
      </c>
      <c r="S180" s="20">
        <f t="shared" si="100"/>
        <v>1.1454000000000002</v>
      </c>
      <c r="T180" s="20">
        <f t="shared" si="100"/>
        <v>1.1454000000000002</v>
      </c>
      <c r="U180" s="20">
        <f t="shared" si="100"/>
        <v>1.1454000000000002</v>
      </c>
      <c r="V180" s="20">
        <f t="shared" si="100"/>
        <v>1.1454000000000002</v>
      </c>
      <c r="W180" s="20">
        <f t="shared" si="100"/>
        <v>1.1454000000000002</v>
      </c>
      <c r="X180" s="20">
        <f t="shared" si="100"/>
        <v>1.1454000000000002</v>
      </c>
      <c r="Y180" s="20">
        <f t="shared" si="100"/>
        <v>1.1454000000000002</v>
      </c>
      <c r="Z180" s="20">
        <f t="shared" si="100"/>
        <v>1.1454000000000002</v>
      </c>
      <c r="AA180" s="20">
        <f t="shared" si="100"/>
        <v>1.1454000000000002</v>
      </c>
      <c r="AB180" s="20">
        <f t="shared" si="100"/>
        <v>1.1454000000000002</v>
      </c>
      <c r="AC180" s="20">
        <f t="shared" si="100"/>
        <v>1.1408184000000001</v>
      </c>
      <c r="AD180" s="20">
        <f t="shared" si="100"/>
        <v>1.1408184000000001</v>
      </c>
      <c r="AE180" s="20">
        <f t="shared" si="100"/>
        <v>1.1408184000000001</v>
      </c>
      <c r="AF180" s="20">
        <f t="shared" si="100"/>
        <v>1.1408184000000001</v>
      </c>
      <c r="AG180" s="20">
        <f t="shared" si="100"/>
        <v>1.1408184000000001</v>
      </c>
      <c r="AH180" s="20">
        <f t="shared" si="100"/>
        <v>1.1408184000000001</v>
      </c>
      <c r="AI180" s="20">
        <f t="shared" si="100"/>
        <v>1.1408184000000001</v>
      </c>
      <c r="AJ180" s="20">
        <f t="shared" si="100"/>
        <v>1.1408184000000001</v>
      </c>
      <c r="AK180" s="20">
        <f t="shared" si="100"/>
        <v>1.1408184000000001</v>
      </c>
      <c r="AL180" s="20">
        <f t="shared" si="100"/>
        <v>1.1408184000000001</v>
      </c>
      <c r="AM180" s="20">
        <f t="shared" si="100"/>
        <v>1.1408184000000001</v>
      </c>
      <c r="AN180" s="20">
        <f t="shared" si="100"/>
        <v>1.1408184000000001</v>
      </c>
      <c r="AO180" s="20">
        <f t="shared" si="100"/>
        <v>1.1362551264</v>
      </c>
      <c r="AP180" s="20">
        <f t="shared" si="100"/>
        <v>1.1362551264</v>
      </c>
      <c r="AQ180" s="20">
        <f t="shared" si="100"/>
        <v>1.1362551264</v>
      </c>
      <c r="AR180" s="20">
        <f t="shared" si="100"/>
        <v>1.1362551264</v>
      </c>
      <c r="AS180" s="20">
        <f t="shared" si="100"/>
        <v>1.1362551264</v>
      </c>
      <c r="AT180" s="20">
        <f t="shared" si="100"/>
        <v>1.1362551264</v>
      </c>
      <c r="AU180" s="20">
        <f t="shared" si="100"/>
        <v>1.1362551264</v>
      </c>
      <c r="AV180" s="20">
        <f t="shared" si="100"/>
        <v>1.1362551264</v>
      </c>
      <c r="AW180" s="20">
        <f t="shared" si="100"/>
        <v>1.1362551264</v>
      </c>
      <c r="AX180" s="20">
        <f t="shared" si="100"/>
        <v>1.1362551264</v>
      </c>
      <c r="AY180" s="20">
        <f t="shared" si="100"/>
        <v>1.1362551264</v>
      </c>
      <c r="AZ180" s="20">
        <f t="shared" si="100"/>
        <v>1.1362551264</v>
      </c>
      <c r="BA180" s="20">
        <f t="shared" si="100"/>
        <v>1.1317101058944001</v>
      </c>
      <c r="BB180" s="20">
        <f t="shared" si="100"/>
        <v>1.1317101058944001</v>
      </c>
      <c r="BC180" s="20">
        <f t="shared" si="100"/>
        <v>1.1317101058944001</v>
      </c>
      <c r="BD180" s="20">
        <f t="shared" si="100"/>
        <v>1.1317101058944001</v>
      </c>
      <c r="BE180" s="20">
        <f t="shared" si="100"/>
        <v>1.1317101058944001</v>
      </c>
      <c r="BF180" s="20">
        <f t="shared" si="100"/>
        <v>1.1317101058944001</v>
      </c>
      <c r="BG180" s="20">
        <f t="shared" si="100"/>
        <v>1.1317101058944001</v>
      </c>
      <c r="BH180" s="20">
        <f t="shared" si="100"/>
        <v>1.1317101058944001</v>
      </c>
      <c r="BI180" s="20">
        <f t="shared" si="100"/>
        <v>1.1317101058944001</v>
      </c>
      <c r="BJ180" s="20">
        <f t="shared" si="100"/>
        <v>1.1317101058944001</v>
      </c>
      <c r="BK180" s="20">
        <f t="shared" si="100"/>
        <v>1.1317101058944001</v>
      </c>
      <c r="BL180" s="20">
        <f t="shared" si="100"/>
        <v>1.1317101058944001</v>
      </c>
      <c r="BM180" s="20">
        <f t="shared" si="100"/>
        <v>1.1271832654708225</v>
      </c>
      <c r="BN180" s="20">
        <f t="shared" si="100"/>
        <v>1.1271832654708225</v>
      </c>
      <c r="BO180" s="20">
        <f t="shared" si="100"/>
        <v>1.1271832654708225</v>
      </c>
      <c r="BP180" s="20">
        <f t="shared" si="100"/>
        <v>1.1271832654708225</v>
      </c>
      <c r="BQ180" s="20">
        <f t="shared" si="100"/>
        <v>1.1271832654708225</v>
      </c>
      <c r="BR180" s="20">
        <f t="shared" si="100"/>
        <v>1.1271832654708225</v>
      </c>
      <c r="BS180" s="20">
        <f t="shared" si="100"/>
        <v>1.1271832654708225</v>
      </c>
      <c r="BT180" s="20">
        <f t="shared" si="100"/>
        <v>1.1271832654708225</v>
      </c>
      <c r="BU180" s="20">
        <f t="shared" si="100"/>
        <v>1.1271832654708225</v>
      </c>
      <c r="BV180" s="20">
        <f t="shared" si="100"/>
        <v>1.1271832654708225</v>
      </c>
      <c r="BW180" s="20">
        <f t="shared" si="100"/>
        <v>1.1271832654708225</v>
      </c>
      <c r="BX180" s="20">
        <f t="shared" si="100"/>
        <v>1.1271832654708225</v>
      </c>
      <c r="BY180" s="20">
        <f t="shared" si="100"/>
        <v>1.1226745324089391</v>
      </c>
      <c r="BZ180" s="20">
        <f t="shared" si="100"/>
        <v>1.1226745324089391</v>
      </c>
      <c r="CA180" s="20">
        <f t="shared" si="100"/>
        <v>1.1226745324089391</v>
      </c>
      <c r="CB180" s="20">
        <f t="shared" si="100"/>
        <v>1.1226745324089391</v>
      </c>
      <c r="CC180" s="20">
        <f t="shared" si="100"/>
        <v>1.1226745324089391</v>
      </c>
      <c r="CD180" s="20">
        <f t="shared" si="100"/>
        <v>1.1226745324089391</v>
      </c>
      <c r="CE180" s="20">
        <f t="shared" si="100"/>
        <v>1.1226745324089391</v>
      </c>
      <c r="CF180" s="20">
        <f t="shared" si="100"/>
        <v>1.1226745324089391</v>
      </c>
      <c r="CG180" s="20">
        <f t="shared" si="100"/>
        <v>1.1226745324089391</v>
      </c>
      <c r="CH180" s="20">
        <f t="shared" si="100"/>
        <v>1.1226745324089391</v>
      </c>
      <c r="CI180" s="20">
        <f t="shared" si="100"/>
        <v>1.1226745324089391</v>
      </c>
      <c r="CJ180" s="20">
        <f t="shared" si="100"/>
        <v>1.1226745324089391</v>
      </c>
      <c r="CK180" s="20">
        <f t="shared" si="100"/>
        <v>1.1181838342793033</v>
      </c>
      <c r="CL180" s="20">
        <f t="shared" si="100"/>
        <v>1.1181838342793033</v>
      </c>
      <c r="CM180" s="20">
        <f t="shared" si="100"/>
        <v>1.1181838342793033</v>
      </c>
      <c r="CN180" s="20">
        <f t="shared" si="100"/>
        <v>1.1181838342793033</v>
      </c>
      <c r="CO180" s="20">
        <f t="shared" si="100"/>
        <v>1.1181838342793033</v>
      </c>
      <c r="CP180" s="20">
        <f t="shared" si="100"/>
        <v>1.1181838342793033</v>
      </c>
      <c r="CQ180" s="20">
        <f t="shared" si="100"/>
        <v>1.1181838342793033</v>
      </c>
      <c r="CR180" s="20">
        <f t="shared" si="100"/>
        <v>1.1181838342793033</v>
      </c>
      <c r="CS180" s="20">
        <f t="shared" si="100"/>
        <v>1.1181838342793033</v>
      </c>
      <c r="CT180" s="20">
        <f t="shared" si="100"/>
        <v>1.1181838342793033</v>
      </c>
      <c r="CU180" s="20">
        <f t="shared" si="100"/>
        <v>1.1181838342793033</v>
      </c>
      <c r="CV180" s="20">
        <f t="shared" si="100"/>
        <v>1.1181838342793033</v>
      </c>
      <c r="CW180" s="20">
        <f t="shared" si="100"/>
        <v>1.1137110989421861</v>
      </c>
      <c r="CX180" s="20">
        <f t="shared" si="100"/>
        <v>1.1137110989421861</v>
      </c>
      <c r="CY180" s="20">
        <f t="shared" si="100"/>
        <v>1.1137110989421861</v>
      </c>
      <c r="CZ180" s="20">
        <f t="shared" si="100"/>
        <v>1.1137110989421861</v>
      </c>
      <c r="DA180" s="20">
        <f t="shared" si="100"/>
        <v>1.1137110989421861</v>
      </c>
      <c r="DB180" s="20">
        <f t="shared" si="100"/>
        <v>1.1137110989421861</v>
      </c>
      <c r="DC180" s="20">
        <f t="shared" si="100"/>
        <v>1.1137110989421861</v>
      </c>
      <c r="DD180" s="20">
        <f t="shared" si="100"/>
        <v>1.1137110989421861</v>
      </c>
      <c r="DE180" s="20">
        <f t="shared" si="100"/>
        <v>1.1137110989421861</v>
      </c>
      <c r="DF180" s="20">
        <f t="shared" si="100"/>
        <v>1.1137110989421861</v>
      </c>
      <c r="DG180" s="20">
        <f t="shared" si="100"/>
        <v>1.1137110989421861</v>
      </c>
      <c r="DH180" s="20">
        <f t="shared" si="100"/>
        <v>1.1137110989421861</v>
      </c>
      <c r="DI180" s="20">
        <f t="shared" si="100"/>
        <v>1.1092562545464173</v>
      </c>
      <c r="DJ180" s="20">
        <f t="shared" si="100"/>
        <v>1.1092562545464173</v>
      </c>
      <c r="DK180" s="20">
        <f t="shared" si="100"/>
        <v>1.1092562545464173</v>
      </c>
      <c r="DL180" s="20">
        <f t="shared" si="100"/>
        <v>1.1092562545464173</v>
      </c>
      <c r="DM180" s="20">
        <f t="shared" si="100"/>
        <v>1.1092562545464173</v>
      </c>
      <c r="DN180" s="20">
        <f t="shared" si="100"/>
        <v>1.1092562545464173</v>
      </c>
      <c r="DO180" s="20">
        <f t="shared" si="100"/>
        <v>1.1092562545464173</v>
      </c>
      <c r="DP180" s="20">
        <f t="shared" si="100"/>
        <v>1.1092562545464173</v>
      </c>
      <c r="DQ180" s="20">
        <f t="shared" si="100"/>
        <v>1.1092562545464173</v>
      </c>
      <c r="DR180" s="20">
        <f t="shared" si="100"/>
        <v>1.1092562545464173</v>
      </c>
      <c r="DS180" s="20">
        <f t="shared" si="100"/>
        <v>1.1092562545464173</v>
      </c>
      <c r="DT180" s="20">
        <f t="shared" si="100"/>
        <v>1.1092562545464173</v>
      </c>
      <c r="DU180" s="20">
        <f t="shared" si="100"/>
        <v>1.1048192295282315</v>
      </c>
      <c r="DV180" s="20">
        <f t="shared" si="100"/>
        <v>1.1048192295282315</v>
      </c>
      <c r="DW180" s="20">
        <f t="shared" si="100"/>
        <v>1.1048192295282315</v>
      </c>
      <c r="DX180" s="20">
        <f t="shared" si="100"/>
        <v>1.1048192295282315</v>
      </c>
      <c r="DY180" s="20">
        <f t="shared" si="100"/>
        <v>1.1048192295282315</v>
      </c>
      <c r="DZ180" s="20">
        <f t="shared" si="100"/>
        <v>1.1048192295282315</v>
      </c>
      <c r="EA180" s="20">
        <f t="shared" si="100"/>
        <v>1.1048192295282315</v>
      </c>
      <c r="EB180" s="20">
        <f t="shared" si="100"/>
        <v>1.1048192295282315</v>
      </c>
      <c r="EC180" s="20">
        <f t="shared" si="100"/>
        <v>1.1048192295282315</v>
      </c>
      <c r="ED180" s="20">
        <f t="shared" si="100"/>
        <v>1.1048192295282315</v>
      </c>
      <c r="EE180" s="20">
        <f t="shared" si="100"/>
        <v>1.1048192295282315</v>
      </c>
      <c r="EF180" s="20">
        <f t="shared" si="100"/>
        <v>1.1048192295282315</v>
      </c>
      <c r="EG180" s="20">
        <f t="shared" si="100"/>
        <v>1.1003999526101187</v>
      </c>
      <c r="EH180" s="20">
        <f t="shared" si="100"/>
        <v>1.1003999526101187</v>
      </c>
      <c r="EI180" s="20">
        <f t="shared" si="100"/>
        <v>1.1003999526101187</v>
      </c>
      <c r="EJ180" s="20">
        <f t="shared" si="100"/>
        <v>1.1003999526101187</v>
      </c>
      <c r="EK180" s="20">
        <f t="shared" si="100"/>
        <v>1.1003999526101187</v>
      </c>
      <c r="EL180" s="20">
        <f t="shared" si="100"/>
        <v>1.1003999526101187</v>
      </c>
      <c r="EM180" s="20">
        <f t="shared" si="100"/>
        <v>1.1003999526101187</v>
      </c>
      <c r="EN180" s="20">
        <f t="shared" si="100"/>
        <v>1.1003999526101187</v>
      </c>
      <c r="EO180" s="20">
        <f t="shared" si="100"/>
        <v>1.1003999526101187</v>
      </c>
      <c r="EP180" s="20">
        <f t="shared" si="100"/>
        <v>1.1003999526101187</v>
      </c>
      <c r="EQ180" s="20">
        <f t="shared" si="100"/>
        <v>1.1003999526101187</v>
      </c>
      <c r="ER180" s="20">
        <f t="shared" si="100"/>
        <v>1.1003999526101187</v>
      </c>
      <c r="ES180" s="20">
        <f t="shared" si="100"/>
        <v>1.0959983527996782</v>
      </c>
      <c r="ET180" s="20">
        <f t="shared" si="100"/>
        <v>1.0959983527996782</v>
      </c>
      <c r="EU180" s="20">
        <f t="shared" si="100"/>
        <v>1.0959983527996782</v>
      </c>
      <c r="EV180" s="20">
        <f t="shared" si="100"/>
        <v>1.0959983527996782</v>
      </c>
      <c r="EW180" s="20">
        <f t="shared" si="100"/>
        <v>1.0959983527996782</v>
      </c>
      <c r="EX180" s="20">
        <f t="shared" si="100"/>
        <v>1.0959983527996782</v>
      </c>
      <c r="EY180" s="20">
        <f t="shared" si="100"/>
        <v>1.0959983527996782</v>
      </c>
      <c r="EZ180" s="20">
        <f t="shared" si="100"/>
        <v>1.0959983527996782</v>
      </c>
      <c r="FA180" s="20">
        <f t="shared" si="100"/>
        <v>1.0959983527996782</v>
      </c>
      <c r="FB180" s="20">
        <f t="shared" si="100"/>
        <v>1.0959983527996782</v>
      </c>
      <c r="FC180" s="20">
        <f t="shared" si="100"/>
        <v>1.0959983527996782</v>
      </c>
      <c r="FD180" s="20">
        <f t="shared" si="100"/>
        <v>1.0959983527996782</v>
      </c>
      <c r="FE180" s="20">
        <f t="shared" si="100"/>
        <v>1.0916143593884795</v>
      </c>
      <c r="FF180" s="20">
        <f t="shared" si="100"/>
        <v>1.0916143593884795</v>
      </c>
      <c r="FG180" s="20">
        <f t="shared" si="100"/>
        <v>1.0916143593884795</v>
      </c>
      <c r="FH180" s="20">
        <f t="shared" si="100"/>
        <v>1.0916143593884795</v>
      </c>
      <c r="FI180" s="20">
        <f t="shared" si="100"/>
        <v>1.0916143593884795</v>
      </c>
      <c r="FJ180" s="20">
        <f t="shared" si="100"/>
        <v>1.0916143593884795</v>
      </c>
      <c r="FK180" s="20">
        <f t="shared" si="100"/>
        <v>1.0916143593884795</v>
      </c>
      <c r="FL180" s="20">
        <f t="shared" si="100"/>
        <v>1.0916143593884795</v>
      </c>
      <c r="FM180" s="20">
        <f t="shared" si="100"/>
        <v>1.0916143593884795</v>
      </c>
      <c r="FN180" s="20">
        <f t="shared" si="100"/>
        <v>1.0916143593884795</v>
      </c>
      <c r="FO180" s="20">
        <f t="shared" si="100"/>
        <v>1.0916143593884795</v>
      </c>
      <c r="FP180" s="20">
        <f t="shared" si="100"/>
        <v>1.0916143593884795</v>
      </c>
      <c r="FQ180" s="20">
        <f t="shared" si="100"/>
        <v>1.0872479019509256</v>
      </c>
      <c r="FR180" s="20">
        <f t="shared" si="100"/>
        <v>1.0872479019509256</v>
      </c>
      <c r="FS180" s="20">
        <f t="shared" si="100"/>
        <v>1.0872479019509256</v>
      </c>
      <c r="FT180" s="20">
        <f t="shared" si="100"/>
        <v>1.0872479019509256</v>
      </c>
      <c r="FU180" s="20">
        <f t="shared" si="100"/>
        <v>1.0872479019509256</v>
      </c>
      <c r="FV180" s="20">
        <f t="shared" si="100"/>
        <v>1.0872479019509256</v>
      </c>
      <c r="FW180" s="20">
        <f t="shared" si="100"/>
        <v>1.0872479019509256</v>
      </c>
      <c r="FX180" s="20">
        <f t="shared" si="100"/>
        <v>1.0872479019509256</v>
      </c>
      <c r="FY180" s="20">
        <f t="shared" si="100"/>
        <v>1.0872479019509256</v>
      </c>
      <c r="FZ180" s="20">
        <f t="shared" si="100"/>
        <v>1.0872479019509256</v>
      </c>
      <c r="GA180" s="20">
        <f t="shared" si="100"/>
        <v>1.0872479019509256</v>
      </c>
      <c r="GB180" s="20">
        <f t="shared" si="100"/>
        <v>1.0872479019509256</v>
      </c>
      <c r="GC180" s="20">
        <f t="shared" si="100"/>
        <v>1.0828989103431219</v>
      </c>
      <c r="GD180" s="20">
        <f t="shared" si="100"/>
        <v>1.0828989103431219</v>
      </c>
      <c r="GE180" s="20">
        <f t="shared" si="100"/>
        <v>1.0828989103431219</v>
      </c>
      <c r="GF180" s="20">
        <f t="shared" si="100"/>
        <v>1.0828989103431219</v>
      </c>
      <c r="GG180" s="20">
        <f t="shared" si="100"/>
        <v>1.0828989103431219</v>
      </c>
      <c r="GH180" s="20">
        <f t="shared" si="100"/>
        <v>1.0828989103431219</v>
      </c>
      <c r="GI180" s="20">
        <f t="shared" si="100"/>
        <v>1.0828989103431219</v>
      </c>
      <c r="GJ180" s="20">
        <f t="shared" si="100"/>
        <v>1.0828989103431219</v>
      </c>
      <c r="GK180" s="20">
        <f t="shared" si="100"/>
        <v>1.0828989103431219</v>
      </c>
      <c r="GL180" s="20">
        <f t="shared" si="100"/>
        <v>1.0828989103431219</v>
      </c>
      <c r="GM180" s="20">
        <f t="shared" si="100"/>
        <v>1.0828989103431219</v>
      </c>
      <c r="GN180" s="20">
        <f t="shared" si="100"/>
        <v>1.0828989103431219</v>
      </c>
      <c r="GO180" s="20">
        <f t="shared" si="100"/>
        <v>1.0785673147017494</v>
      </c>
      <c r="GP180" s="20">
        <f t="shared" si="100"/>
        <v>1.0785673147017494</v>
      </c>
      <c r="GQ180" s="20">
        <f t="shared" si="100"/>
        <v>1.0785673147017494</v>
      </c>
      <c r="GR180" s="20">
        <f t="shared" si="100"/>
        <v>1.0785673147017494</v>
      </c>
      <c r="GS180" s="20">
        <f t="shared" si="100"/>
        <v>1.0785673147017494</v>
      </c>
      <c r="GT180" s="20">
        <f t="shared" si="100"/>
        <v>1.0785673147017494</v>
      </c>
      <c r="GU180" s="20">
        <f t="shared" si="100"/>
        <v>1.0785673147017494</v>
      </c>
      <c r="GV180" s="20">
        <f t="shared" si="100"/>
        <v>1.0785673147017494</v>
      </c>
      <c r="GW180" s="20">
        <f t="shared" si="100"/>
        <v>1.0785673147017494</v>
      </c>
      <c r="GX180" s="20">
        <f t="shared" si="100"/>
        <v>1.0785673147017494</v>
      </c>
      <c r="GY180" s="20">
        <f t="shared" si="100"/>
        <v>1.0785673147017494</v>
      </c>
      <c r="GZ180" s="20">
        <f t="shared" si="100"/>
        <v>1.0785673147017494</v>
      </c>
      <c r="HA180" s="20">
        <f t="shared" si="100"/>
        <v>1.0742530454429424</v>
      </c>
      <c r="HB180" s="20">
        <f t="shared" si="100"/>
        <v>1.0742530454429424</v>
      </c>
      <c r="HC180" s="20">
        <f t="shared" si="100"/>
        <v>1.0742530454429424</v>
      </c>
      <c r="HD180" s="20">
        <f t="shared" si="100"/>
        <v>1.0742530454429424</v>
      </c>
      <c r="HE180" s="20">
        <f t="shared" si="100"/>
        <v>1.0742530454429424</v>
      </c>
      <c r="HF180" s="20">
        <f t="shared" si="100"/>
        <v>1.0742530454429424</v>
      </c>
      <c r="HG180" s="20">
        <f t="shared" si="100"/>
        <v>1.0742530454429424</v>
      </c>
      <c r="HH180" s="20">
        <f t="shared" si="100"/>
        <v>1.0742530454429424</v>
      </c>
      <c r="HI180" s="20">
        <f t="shared" si="100"/>
        <v>1.0742530454429424</v>
      </c>
      <c r="HJ180" s="20">
        <f t="shared" si="100"/>
        <v>1.0742530454429424</v>
      </c>
      <c r="HK180" s="20">
        <f t="shared" si="100"/>
        <v>1.0742530454429424</v>
      </c>
      <c r="HL180" s="20">
        <f t="shared" si="100"/>
        <v>1.0742530454429424</v>
      </c>
      <c r="HM180" s="20">
        <f t="shared" si="100"/>
        <v>1.0699560332611706</v>
      </c>
      <c r="HN180" s="20">
        <f t="shared" si="100"/>
        <v>1.0699560332611706</v>
      </c>
      <c r="HO180" s="20">
        <f t="shared" si="100"/>
        <v>1.0699560332611706</v>
      </c>
      <c r="HP180" s="20">
        <f t="shared" si="100"/>
        <v>1.0699560332611706</v>
      </c>
      <c r="HQ180" s="20">
        <f t="shared" si="100"/>
        <v>1.0699560332611706</v>
      </c>
      <c r="HR180" s="20">
        <f t="shared" si="100"/>
        <v>1.0699560332611706</v>
      </c>
      <c r="HS180" s="20">
        <f t="shared" si="100"/>
        <v>1.0699560332611706</v>
      </c>
      <c r="HT180" s="20">
        <f t="shared" si="100"/>
        <v>1.0699560332611706</v>
      </c>
      <c r="HU180" s="20">
        <f t="shared" si="100"/>
        <v>1.0699560332611706</v>
      </c>
      <c r="HV180" s="20">
        <f t="shared" si="100"/>
        <v>1.0699560332611706</v>
      </c>
      <c r="HW180" s="20">
        <f t="shared" si="100"/>
        <v>1.0699560332611706</v>
      </c>
      <c r="HX180" s="20">
        <f t="shared" si="100"/>
        <v>1.0699560332611706</v>
      </c>
      <c r="HY180" s="20">
        <f t="shared" si="100"/>
        <v>1.065676209128126</v>
      </c>
      <c r="HZ180" s="20">
        <f t="shared" si="100"/>
        <v>1.065676209128126</v>
      </c>
      <c r="IA180" s="20">
        <f t="shared" si="100"/>
        <v>1.065676209128126</v>
      </c>
      <c r="IB180" s="20">
        <f t="shared" si="100"/>
        <v>1.065676209128126</v>
      </c>
      <c r="IC180" s="20">
        <f t="shared" si="100"/>
        <v>1.065676209128126</v>
      </c>
      <c r="ID180" s="20">
        <f t="shared" si="100"/>
        <v>1.065676209128126</v>
      </c>
      <c r="IE180" s="20">
        <f t="shared" si="100"/>
        <v>1.065676209128126</v>
      </c>
      <c r="IF180" s="20">
        <f t="shared" si="100"/>
        <v>1.065676209128126</v>
      </c>
      <c r="IG180" s="20">
        <f t="shared" si="100"/>
        <v>1.065676209128126</v>
      </c>
      <c r="IH180" s="20">
        <f t="shared" si="100"/>
        <v>1.065676209128126</v>
      </c>
      <c r="II180" s="20">
        <f t="shared" si="100"/>
        <v>1.065676209128126</v>
      </c>
      <c r="IJ180" s="20">
        <f t="shared" si="100"/>
        <v>1.065676209128126</v>
      </c>
      <c r="IK180" s="20">
        <f t="shared" si="100"/>
        <v>1.0614135042916135</v>
      </c>
      <c r="IL180" s="20">
        <f t="shared" si="100"/>
        <v>1.0614135042916135</v>
      </c>
      <c r="IM180" s="20">
        <f t="shared" si="100"/>
        <v>1.0614135042916135</v>
      </c>
      <c r="IN180" s="20">
        <f t="shared" si="100"/>
        <v>1.0614135042916135</v>
      </c>
      <c r="IO180" s="20">
        <f t="shared" si="100"/>
        <v>1.0614135042916135</v>
      </c>
      <c r="IP180" s="20">
        <f t="shared" si="100"/>
        <v>1.0614135042916135</v>
      </c>
      <c r="IQ180" s="20">
        <f t="shared" si="100"/>
        <v>1.0614135042916135</v>
      </c>
      <c r="IR180" s="20">
        <f t="shared" si="100"/>
        <v>1.0614135042916135</v>
      </c>
      <c r="IS180" s="20">
        <f t="shared" si="100"/>
        <v>1.0614135042916135</v>
      </c>
      <c r="IT180" s="20">
        <f t="shared" si="100"/>
        <v>1.0614135042916135</v>
      </c>
      <c r="IU180" s="20">
        <f t="shared" si="100"/>
        <v>1.0614135042916135</v>
      </c>
      <c r="IV180" s="20">
        <f t="shared" si="100"/>
        <v>1.0614135042916135</v>
      </c>
      <c r="IW180" s="20">
        <f t="shared" si="100"/>
        <v>1.057167850274447</v>
      </c>
      <c r="IX180" s="20">
        <f t="shared" si="100"/>
        <v>1.057167850274447</v>
      </c>
      <c r="IY180" s="20">
        <f t="shared" ref="IY180:KR180" si="101">IY178-IY179</f>
        <v>1.057167850274447</v>
      </c>
      <c r="IZ180" s="20">
        <f t="shared" si="101"/>
        <v>1.057167850274447</v>
      </c>
      <c r="JA180" s="20">
        <f t="shared" si="101"/>
        <v>1.057167850274447</v>
      </c>
      <c r="JB180" s="20">
        <f t="shared" si="101"/>
        <v>1.057167850274447</v>
      </c>
      <c r="JC180" s="20">
        <f t="shared" si="101"/>
        <v>1.057167850274447</v>
      </c>
      <c r="JD180" s="20">
        <f t="shared" si="101"/>
        <v>1.057167850274447</v>
      </c>
      <c r="JE180" s="20">
        <f t="shared" si="101"/>
        <v>1.057167850274447</v>
      </c>
      <c r="JF180" s="20">
        <f t="shared" si="101"/>
        <v>1.057167850274447</v>
      </c>
      <c r="JG180" s="20">
        <f t="shared" si="101"/>
        <v>1.057167850274447</v>
      </c>
      <c r="JH180" s="20">
        <f t="shared" si="101"/>
        <v>1.057167850274447</v>
      </c>
      <c r="JI180" s="20">
        <f t="shared" si="101"/>
        <v>1.0529391788733493</v>
      </c>
      <c r="JJ180" s="20">
        <f t="shared" si="101"/>
        <v>1.0529391788733493</v>
      </c>
      <c r="JK180" s="20">
        <f t="shared" si="101"/>
        <v>1.0529391788733493</v>
      </c>
      <c r="JL180" s="20">
        <f t="shared" si="101"/>
        <v>1.0529391788733493</v>
      </c>
      <c r="JM180" s="20">
        <f t="shared" si="101"/>
        <v>1.0529391788733493</v>
      </c>
      <c r="JN180" s="20">
        <f t="shared" si="101"/>
        <v>1.0529391788733493</v>
      </c>
      <c r="JO180" s="20">
        <f t="shared" si="101"/>
        <v>1.0529391788733493</v>
      </c>
      <c r="JP180" s="20">
        <f t="shared" si="101"/>
        <v>1.0529391788733493</v>
      </c>
      <c r="JQ180" s="20">
        <f t="shared" si="101"/>
        <v>1.0529391788733493</v>
      </c>
      <c r="JR180" s="20">
        <f t="shared" si="101"/>
        <v>1.0529391788733493</v>
      </c>
      <c r="JS180" s="20">
        <f t="shared" si="101"/>
        <v>1.0529391788733493</v>
      </c>
      <c r="JT180" s="20">
        <f t="shared" si="101"/>
        <v>1.0529391788733493</v>
      </c>
      <c r="JU180" s="20">
        <f t="shared" si="101"/>
        <v>1.048727422157856</v>
      </c>
      <c r="JV180" s="20">
        <f t="shared" si="101"/>
        <v>1.048727422157856</v>
      </c>
      <c r="JW180" s="20">
        <f t="shared" si="101"/>
        <v>1.048727422157856</v>
      </c>
      <c r="JX180" s="20">
        <f t="shared" si="101"/>
        <v>1.048727422157856</v>
      </c>
      <c r="JY180" s="20">
        <f t="shared" si="101"/>
        <v>1.048727422157856</v>
      </c>
      <c r="JZ180" s="20">
        <f t="shared" si="101"/>
        <v>1.048727422157856</v>
      </c>
      <c r="KA180" s="20">
        <f t="shared" si="101"/>
        <v>1.048727422157856</v>
      </c>
      <c r="KB180" s="20">
        <f t="shared" si="101"/>
        <v>1.048727422157856</v>
      </c>
      <c r="KC180" s="20">
        <f t="shared" si="101"/>
        <v>1.048727422157856</v>
      </c>
      <c r="KD180" s="20">
        <f t="shared" si="101"/>
        <v>1.048727422157856</v>
      </c>
      <c r="KE180" s="20">
        <f t="shared" si="101"/>
        <v>1.048727422157856</v>
      </c>
      <c r="KF180" s="20">
        <f t="shared" si="101"/>
        <v>1.048727422157856</v>
      </c>
      <c r="KG180" s="20">
        <f t="shared" si="101"/>
        <v>1.0445325124692246</v>
      </c>
      <c r="KH180" s="20">
        <f t="shared" si="101"/>
        <v>1.0445325124692246</v>
      </c>
      <c r="KI180" s="20">
        <f t="shared" si="101"/>
        <v>1.0445325124692246</v>
      </c>
      <c r="KJ180" s="20">
        <f t="shared" si="101"/>
        <v>1.0445325124692246</v>
      </c>
      <c r="KK180" s="20">
        <f t="shared" si="101"/>
        <v>1.0445325124692246</v>
      </c>
      <c r="KL180" s="20">
        <f t="shared" si="101"/>
        <v>1.0445325124692246</v>
      </c>
      <c r="KM180" s="20">
        <f t="shared" si="101"/>
        <v>1.0445325124692246</v>
      </c>
      <c r="KN180" s="20">
        <f t="shared" si="101"/>
        <v>1.0445325124692246</v>
      </c>
      <c r="KO180" s="20">
        <f t="shared" si="101"/>
        <v>1.0445325124692246</v>
      </c>
      <c r="KP180" s="20">
        <f t="shared" si="101"/>
        <v>1.0445325124692246</v>
      </c>
      <c r="KQ180" s="20">
        <f t="shared" si="101"/>
        <v>1.0445325124692246</v>
      </c>
      <c r="KR180" s="20">
        <f t="shared" si="101"/>
        <v>1.0445325124692246</v>
      </c>
      <c r="KS180" s="17" t="s">
        <v>291</v>
      </c>
    </row>
    <row r="181" spans="1:305" ht="15.75" customHeight="1" x14ac:dyDescent="0.3">
      <c r="A181" s="17" t="s">
        <v>200</v>
      </c>
      <c r="B181" s="17" t="s">
        <v>197</v>
      </c>
      <c r="D181" s="124">
        <f>IF('Cash Flow_PI'!D169&lt;4,'Inputs and Summary'!$D$71,('Inputs and Summary'!$D$72+'Inputs and Summary'!$D$73))*D180</f>
        <v>0</v>
      </c>
      <c r="E181" s="124">
        <f>IF('Cash Flow_PI'!E169&lt;4,'Inputs and Summary'!$D$71,('Inputs and Summary'!$D$72+'Inputs and Summary'!$D$73))*E180</f>
        <v>0</v>
      </c>
      <c r="F181" s="124">
        <f>IF('Cash Flow_PI'!F169&lt;4,'Inputs and Summary'!$D$71,('Inputs and Summary'!$D$72+'Inputs and Summary'!$D$73))*F180</f>
        <v>0</v>
      </c>
      <c r="G181" s="124">
        <f>IF('Cash Flow_PI'!G169&lt;4,'Inputs and Summary'!$D$71,('Inputs and Summary'!$D$72+'Inputs and Summary'!$D$73))*G180</f>
        <v>0</v>
      </c>
      <c r="H181" s="124">
        <f>IF('Cash Flow_PI'!H169&lt;4,'Inputs and Summary'!$D$71,('Inputs and Summary'!$D$72+'Inputs and Summary'!$D$73))*H180</f>
        <v>0</v>
      </c>
      <c r="I181" s="124">
        <f>IF('Cash Flow_PI'!I169&lt;4,'Inputs and Summary'!$D$71,('Inputs and Summary'!$D$72+'Inputs and Summary'!$D$73))*I180</f>
        <v>0</v>
      </c>
      <c r="J181" s="124">
        <f>IF('Cash Flow_PI'!J169&lt;4,'Inputs and Summary'!$D$71,('Inputs and Summary'!$D$72+'Inputs and Summary'!$D$73))*J180</f>
        <v>0</v>
      </c>
      <c r="K181" s="124">
        <f>IF('Cash Flow_PI'!K169&lt;4,'Inputs and Summary'!$D$71,('Inputs and Summary'!$D$72+'Inputs and Summary'!$D$73))*K180</f>
        <v>0</v>
      </c>
      <c r="L181" s="124">
        <f>IF('Cash Flow_PI'!L169&lt;4,'Inputs and Summary'!$D$71,('Inputs and Summary'!$D$72+'Inputs and Summary'!$D$73))*L180</f>
        <v>0</v>
      </c>
      <c r="M181" s="124">
        <f>IF('Cash Flow_PI'!M169&lt;4,'Inputs and Summary'!$D$71,('Inputs and Summary'!$D$72+'Inputs and Summary'!$D$73))*M180</f>
        <v>0</v>
      </c>
      <c r="N181" s="124">
        <f>IF('Cash Flow_PI'!N169&lt;4,'Inputs and Summary'!$D$71,('Inputs and Summary'!$D$72+'Inputs and Summary'!$D$73))*N180</f>
        <v>0</v>
      </c>
      <c r="O181" s="124">
        <f>IF('Cash Flow_PI'!O169&lt;4,'Inputs and Summary'!$D$71,('Inputs and Summary'!$D$72+'Inputs and Summary'!$D$73))*O180</f>
        <v>0</v>
      </c>
      <c r="P181" s="124">
        <f>IF('Cash Flow_PI'!P169&lt;4,'Inputs and Summary'!$D$71,('Inputs and Summary'!$D$72+'Inputs and Summary'!$D$73))*P180</f>
        <v>0</v>
      </c>
      <c r="Q181" s="124">
        <f>IF('Cash Flow_PI'!Q169&lt;4,'Inputs and Summary'!$D$71,('Inputs and Summary'!$D$72+'Inputs and Summary'!$D$73))*Q180</f>
        <v>0</v>
      </c>
      <c r="R181" s="124">
        <f>IF('Cash Flow_PI'!R169&lt;4,'Inputs and Summary'!$D$71,('Inputs and Summary'!$D$72+'Inputs and Summary'!$D$73))*R180</f>
        <v>0</v>
      </c>
      <c r="S181" s="124">
        <f>IF('Cash Flow_PI'!S169&lt;4,'Inputs and Summary'!$D$71,('Inputs and Summary'!$D$72+'Inputs and Summary'!$D$73))*S180</f>
        <v>0</v>
      </c>
      <c r="T181" s="124">
        <f>IF('Cash Flow_PI'!T169&lt;4,'Inputs and Summary'!$D$71,('Inputs and Summary'!$D$72+'Inputs and Summary'!$D$73))*T180</f>
        <v>0</v>
      </c>
      <c r="U181" s="124">
        <f>IF('Cash Flow_PI'!U169&lt;4,'Inputs and Summary'!$D$71,('Inputs and Summary'!$D$72+'Inputs and Summary'!$D$73))*U180</f>
        <v>0</v>
      </c>
      <c r="V181" s="124">
        <f>IF('Cash Flow_PI'!V169&lt;4,'Inputs and Summary'!$D$71,('Inputs and Summary'!$D$72+'Inputs and Summary'!$D$73))*V180</f>
        <v>0</v>
      </c>
      <c r="W181" s="124">
        <f>IF('Cash Flow_PI'!W169&lt;4,'Inputs and Summary'!$D$71,('Inputs and Summary'!$D$72+'Inputs and Summary'!$D$73))*W180</f>
        <v>0</v>
      </c>
      <c r="X181" s="124">
        <f>IF('Cash Flow_PI'!X169&lt;4,'Inputs and Summary'!$D$71,('Inputs and Summary'!$D$72+'Inputs and Summary'!$D$73))*X180</f>
        <v>0</v>
      </c>
      <c r="Y181" s="124">
        <f>IF('Cash Flow_PI'!Y169&lt;4,'Inputs and Summary'!$D$71,('Inputs and Summary'!$D$72+'Inputs and Summary'!$D$73))*Y180</f>
        <v>0</v>
      </c>
      <c r="Z181" s="124">
        <f>IF('Cash Flow_PI'!Z169&lt;4,'Inputs and Summary'!$D$71,('Inputs and Summary'!$D$72+'Inputs and Summary'!$D$73))*Z180</f>
        <v>0</v>
      </c>
      <c r="AA181" s="124">
        <f>IF('Cash Flow_PI'!AA169&lt;4,'Inputs and Summary'!$D$71,('Inputs and Summary'!$D$72+'Inputs and Summary'!$D$73))*AA180</f>
        <v>0</v>
      </c>
      <c r="AB181" s="124">
        <f>IF('Cash Flow_PI'!AB169&lt;4,'Inputs and Summary'!$D$71,('Inputs and Summary'!$D$72+'Inputs and Summary'!$D$73))*AB180</f>
        <v>0</v>
      </c>
      <c r="AC181" s="124">
        <f>IF('Cash Flow_PI'!AC169&lt;4,'Inputs and Summary'!$D$71,('Inputs and Summary'!$D$72+'Inputs and Summary'!$D$73))*AC180</f>
        <v>0</v>
      </c>
      <c r="AD181" s="124">
        <f>IF('Cash Flow_PI'!AD169&lt;4,'Inputs and Summary'!$D$71,('Inputs and Summary'!$D$72+'Inputs and Summary'!$D$73))*AD180</f>
        <v>0</v>
      </c>
      <c r="AE181" s="124">
        <f>IF('Cash Flow_PI'!AE169&lt;4,'Inputs and Summary'!$D$71,('Inputs and Summary'!$D$72+'Inputs and Summary'!$D$73))*AE180</f>
        <v>0</v>
      </c>
      <c r="AF181" s="124">
        <f>IF('Cash Flow_PI'!AF169&lt;4,'Inputs and Summary'!$D$71,('Inputs and Summary'!$D$72+'Inputs and Summary'!$D$73))*AF180</f>
        <v>0</v>
      </c>
      <c r="AG181" s="124">
        <f>IF('Cash Flow_PI'!AG169&lt;4,'Inputs and Summary'!$D$71,('Inputs and Summary'!$D$72+'Inputs and Summary'!$D$73))*AG180</f>
        <v>0</v>
      </c>
      <c r="AH181" s="124">
        <f>IF('Cash Flow_PI'!AH169&lt;4,'Inputs and Summary'!$D$71,('Inputs and Summary'!$D$72+'Inputs and Summary'!$D$73))*AH180</f>
        <v>0</v>
      </c>
      <c r="AI181" s="124">
        <f>IF('Cash Flow_PI'!AI169&lt;4,'Inputs and Summary'!$D$71,('Inputs and Summary'!$D$72+'Inputs and Summary'!$D$73))*AI180</f>
        <v>0</v>
      </c>
      <c r="AJ181" s="124">
        <f>IF('Cash Flow_PI'!AJ169&lt;4,'Inputs and Summary'!$D$71,('Inputs and Summary'!$D$72+'Inputs and Summary'!$D$73))*AJ180</f>
        <v>0</v>
      </c>
      <c r="AK181" s="124">
        <f>IF('Cash Flow_PI'!AK169&lt;4,'Inputs and Summary'!$D$71,('Inputs and Summary'!$D$72+'Inputs and Summary'!$D$73))*AK180</f>
        <v>0</v>
      </c>
      <c r="AL181" s="124">
        <f>IF('Cash Flow_PI'!AL169&lt;4,'Inputs and Summary'!$D$71,('Inputs and Summary'!$D$72+'Inputs and Summary'!$D$73))*AL180</f>
        <v>0</v>
      </c>
      <c r="AM181" s="124">
        <f>IF('Cash Flow_PI'!AM169&lt;4,'Inputs and Summary'!$D$71,('Inputs and Summary'!$D$72+'Inputs and Summary'!$D$73))*AM180</f>
        <v>0</v>
      </c>
      <c r="AN181" s="124">
        <f>IF('Cash Flow_PI'!AN169&lt;4,'Inputs and Summary'!$D$71,('Inputs and Summary'!$D$72+'Inputs and Summary'!$D$73))*AN180</f>
        <v>0</v>
      </c>
      <c r="AO181" s="124">
        <f>IF('Cash Flow_PI'!AO169&lt;4,'Inputs and Summary'!$D$71,('Inputs and Summary'!$D$72+'Inputs and Summary'!$D$73))*AO180</f>
        <v>0</v>
      </c>
      <c r="AP181" s="124">
        <f>IF('Cash Flow_PI'!AP169&lt;4,'Inputs and Summary'!$D$71,('Inputs and Summary'!$D$72+'Inputs and Summary'!$D$73))*AP180</f>
        <v>0</v>
      </c>
      <c r="AQ181" s="124">
        <f>IF('Cash Flow_PI'!AQ169&lt;4,'Inputs and Summary'!$D$71,('Inputs and Summary'!$D$72+'Inputs and Summary'!$D$73))*AQ180</f>
        <v>0</v>
      </c>
      <c r="AR181" s="124">
        <f>IF('Cash Flow_PI'!AR169&lt;4,'Inputs and Summary'!$D$71,('Inputs and Summary'!$D$72+'Inputs and Summary'!$D$73))*AR180</f>
        <v>0</v>
      </c>
      <c r="AS181" s="124">
        <f>IF('Cash Flow_PI'!AS169&lt;4,'Inputs and Summary'!$D$71,('Inputs and Summary'!$D$72+'Inputs and Summary'!$D$73))*AS180</f>
        <v>0</v>
      </c>
      <c r="AT181" s="124">
        <f>IF('Cash Flow_PI'!AT169&lt;4,'Inputs and Summary'!$D$71,('Inputs and Summary'!$D$72+'Inputs and Summary'!$D$73))*AT180</f>
        <v>0</v>
      </c>
      <c r="AU181" s="124">
        <f>IF('Cash Flow_PI'!AU169&lt;4,'Inputs and Summary'!$D$71,('Inputs and Summary'!$D$72+'Inputs and Summary'!$D$73))*AU180</f>
        <v>0</v>
      </c>
      <c r="AV181" s="124">
        <f>IF('Cash Flow_PI'!AV169&lt;4,'Inputs and Summary'!$D$71,('Inputs and Summary'!$D$72+'Inputs and Summary'!$D$73))*AV180</f>
        <v>0</v>
      </c>
      <c r="AW181" s="124">
        <f>IF('Cash Flow_PI'!AW169&lt;4,'Inputs and Summary'!$D$71,('Inputs and Summary'!$D$72+'Inputs and Summary'!$D$73))*AW180</f>
        <v>0</v>
      </c>
      <c r="AX181" s="124">
        <f>IF('Cash Flow_PI'!AX169&lt;4,'Inputs and Summary'!$D$71,('Inputs and Summary'!$D$72+'Inputs and Summary'!$D$73))*AX180</f>
        <v>0</v>
      </c>
      <c r="AY181" s="124">
        <f>IF('Cash Flow_PI'!AY169&lt;4,'Inputs and Summary'!$D$71,('Inputs and Summary'!$D$72+'Inputs and Summary'!$D$73))*AY180</f>
        <v>0</v>
      </c>
      <c r="AZ181" s="124">
        <f>IF('Cash Flow_PI'!AZ169&lt;4,'Inputs and Summary'!$D$71,('Inputs and Summary'!$D$72+'Inputs and Summary'!$D$73))*AZ180</f>
        <v>0</v>
      </c>
      <c r="BA181" s="124">
        <f>IF('Cash Flow_PI'!BA169&lt;4,'Inputs and Summary'!$D$71,('Inputs and Summary'!$D$72+'Inputs and Summary'!$D$73))*BA180</f>
        <v>0</v>
      </c>
      <c r="BB181" s="124">
        <f>IF('Cash Flow_PI'!BB169&lt;4,'Inputs and Summary'!$D$71,('Inputs and Summary'!$D$72+'Inputs and Summary'!$D$73))*BB180</f>
        <v>0</v>
      </c>
      <c r="BC181" s="124">
        <f>IF('Cash Flow_PI'!BC169&lt;4,'Inputs and Summary'!$D$71,('Inputs and Summary'!$D$72+'Inputs and Summary'!$D$73))*BC180</f>
        <v>0</v>
      </c>
      <c r="BD181" s="124">
        <f>IF('Cash Flow_PI'!BD169&lt;4,'Inputs and Summary'!$D$71,('Inputs and Summary'!$D$72+'Inputs and Summary'!$D$73))*BD180</f>
        <v>0</v>
      </c>
      <c r="BE181" s="124">
        <f>IF('Cash Flow_PI'!BE169&lt;4,'Inputs and Summary'!$D$71,('Inputs and Summary'!$D$72+'Inputs and Summary'!$D$73))*BE180</f>
        <v>0</v>
      </c>
      <c r="BF181" s="124">
        <f>IF('Cash Flow_PI'!BF169&lt;4,'Inputs and Summary'!$D$71,('Inputs and Summary'!$D$72+'Inputs and Summary'!$D$73))*BF180</f>
        <v>0</v>
      </c>
      <c r="BG181" s="124">
        <f>IF('Cash Flow_PI'!BG169&lt;4,'Inputs and Summary'!$D$71,('Inputs and Summary'!$D$72+'Inputs and Summary'!$D$73))*BG180</f>
        <v>0</v>
      </c>
      <c r="BH181" s="124">
        <f>IF('Cash Flow_PI'!BH169&lt;4,'Inputs and Summary'!$D$71,('Inputs and Summary'!$D$72+'Inputs and Summary'!$D$73))*BH180</f>
        <v>0</v>
      </c>
      <c r="BI181" s="124">
        <f>IF('Cash Flow_PI'!BI169&lt;4,'Inputs and Summary'!$D$71,('Inputs and Summary'!$D$72+'Inputs and Summary'!$D$73))*BI180</f>
        <v>0</v>
      </c>
      <c r="BJ181" s="124">
        <f>IF('Cash Flow_PI'!BJ169&lt;4,'Inputs and Summary'!$D$71,('Inputs and Summary'!$D$72+'Inputs and Summary'!$D$73))*BJ180</f>
        <v>0</v>
      </c>
      <c r="BK181" s="124">
        <f>IF('Cash Flow_PI'!BK169&lt;4,'Inputs and Summary'!$D$71,('Inputs and Summary'!$D$72+'Inputs and Summary'!$D$73))*BK180</f>
        <v>0</v>
      </c>
      <c r="BL181" s="124">
        <f>IF('Cash Flow_PI'!BL169&lt;4,'Inputs and Summary'!$D$71,('Inputs and Summary'!$D$72+'Inputs and Summary'!$D$73))*BL180</f>
        <v>0</v>
      </c>
      <c r="BM181" s="124">
        <f>IF('Cash Flow_PI'!BM169&lt;4,'Inputs and Summary'!$D$71,('Inputs and Summary'!$D$72+'Inputs and Summary'!$D$73))*BM180</f>
        <v>0</v>
      </c>
      <c r="BN181" s="124">
        <f>IF('Cash Flow_PI'!BN169&lt;4,'Inputs and Summary'!$D$71,('Inputs and Summary'!$D$72+'Inputs and Summary'!$D$73))*BN180</f>
        <v>0</v>
      </c>
      <c r="BO181" s="124">
        <f>IF('Cash Flow_PI'!BO169&lt;4,'Inputs and Summary'!$D$71,('Inputs and Summary'!$D$72+'Inputs and Summary'!$D$73))*BO180</f>
        <v>0</v>
      </c>
      <c r="BP181" s="124">
        <f>IF('Cash Flow_PI'!BP169&lt;4,'Inputs and Summary'!$D$71,('Inputs and Summary'!$D$72+'Inputs and Summary'!$D$73))*BP180</f>
        <v>0</v>
      </c>
      <c r="BQ181" s="124">
        <f>IF('Cash Flow_PI'!BQ169&lt;4,'Inputs and Summary'!$D$71,('Inputs and Summary'!$D$72+'Inputs and Summary'!$D$73))*BQ180</f>
        <v>0</v>
      </c>
      <c r="BR181" s="124">
        <f>IF('Cash Flow_PI'!BR169&lt;4,'Inputs and Summary'!$D$71,('Inputs and Summary'!$D$72+'Inputs and Summary'!$D$73))*BR180</f>
        <v>0</v>
      </c>
      <c r="BS181" s="124">
        <f>IF('Cash Flow_PI'!BS169&lt;4,'Inputs and Summary'!$D$71,('Inputs and Summary'!$D$72+'Inputs and Summary'!$D$73))*BS180</f>
        <v>0</v>
      </c>
      <c r="BT181" s="124">
        <f>IF('Cash Flow_PI'!BT169&lt;4,'Inputs and Summary'!$D$71,('Inputs and Summary'!$D$72+'Inputs and Summary'!$D$73))*BT180</f>
        <v>0</v>
      </c>
      <c r="BU181" s="124">
        <f>IF('Cash Flow_PI'!BU169&lt;4,'Inputs and Summary'!$D$71,('Inputs and Summary'!$D$72+'Inputs and Summary'!$D$73))*BU180</f>
        <v>0</v>
      </c>
      <c r="BV181" s="124">
        <f>IF('Cash Flow_PI'!BV169&lt;4,'Inputs and Summary'!$D$71,('Inputs and Summary'!$D$72+'Inputs and Summary'!$D$73))*BV180</f>
        <v>0</v>
      </c>
      <c r="BW181" s="124">
        <f>IF('Cash Flow_PI'!BW169&lt;4,'Inputs and Summary'!$D$71,('Inputs and Summary'!$D$72+'Inputs and Summary'!$D$73))*BW180</f>
        <v>0</v>
      </c>
      <c r="BX181" s="124">
        <f>IF('Cash Flow_PI'!BX169&lt;4,'Inputs and Summary'!$D$71,('Inputs and Summary'!$D$72+'Inputs and Summary'!$D$73))*BX180</f>
        <v>0</v>
      </c>
      <c r="BY181" s="124">
        <f>IF('Cash Flow_PI'!BY169&lt;4,'Inputs and Summary'!$D$71,('Inputs and Summary'!$D$72+'Inputs and Summary'!$D$73))*BY180</f>
        <v>0</v>
      </c>
      <c r="BZ181" s="124">
        <f>IF('Cash Flow_PI'!BZ169&lt;4,'Inputs and Summary'!$D$71,('Inputs and Summary'!$D$72+'Inputs and Summary'!$D$73))*BZ180</f>
        <v>0</v>
      </c>
      <c r="CA181" s="124">
        <f>IF('Cash Flow_PI'!CA169&lt;4,'Inputs and Summary'!$D$71,('Inputs and Summary'!$D$72+'Inputs and Summary'!$D$73))*CA180</f>
        <v>0</v>
      </c>
      <c r="CB181" s="124">
        <f>IF('Cash Flow_PI'!CB169&lt;4,'Inputs and Summary'!$D$71,('Inputs and Summary'!$D$72+'Inputs and Summary'!$D$73))*CB180</f>
        <v>0</v>
      </c>
      <c r="CC181" s="124">
        <f>IF('Cash Flow_PI'!CC169&lt;4,'Inputs and Summary'!$D$71,('Inputs and Summary'!$D$72+'Inputs and Summary'!$D$73))*CC180</f>
        <v>0</v>
      </c>
      <c r="CD181" s="124">
        <f>IF('Cash Flow_PI'!CD169&lt;4,'Inputs and Summary'!$D$71,('Inputs and Summary'!$D$72+'Inputs and Summary'!$D$73))*CD180</f>
        <v>0</v>
      </c>
      <c r="CE181" s="124">
        <f>IF('Cash Flow_PI'!CE169&lt;4,'Inputs and Summary'!$D$71,('Inputs and Summary'!$D$72+'Inputs and Summary'!$D$73))*CE180</f>
        <v>0</v>
      </c>
      <c r="CF181" s="124">
        <f>IF('Cash Flow_PI'!CF169&lt;4,'Inputs and Summary'!$D$71,('Inputs and Summary'!$D$72+'Inputs and Summary'!$D$73))*CF180</f>
        <v>0</v>
      </c>
      <c r="CG181" s="124">
        <f>IF('Cash Flow_PI'!CG169&lt;4,'Inputs and Summary'!$D$71,('Inputs and Summary'!$D$72+'Inputs and Summary'!$D$73))*CG180</f>
        <v>0</v>
      </c>
      <c r="CH181" s="124">
        <f>IF('Cash Flow_PI'!CH169&lt;4,'Inputs and Summary'!$D$71,('Inputs and Summary'!$D$72+'Inputs and Summary'!$D$73))*CH180</f>
        <v>0</v>
      </c>
      <c r="CI181" s="124">
        <f>IF('Cash Flow_PI'!CI169&lt;4,'Inputs and Summary'!$D$71,('Inputs and Summary'!$D$72+'Inputs and Summary'!$D$73))*CI180</f>
        <v>0</v>
      </c>
      <c r="CJ181" s="124">
        <f>IF('Cash Flow_PI'!CJ169&lt;4,'Inputs and Summary'!$D$71,('Inputs and Summary'!$D$72+'Inputs and Summary'!$D$73))*CJ180</f>
        <v>0</v>
      </c>
      <c r="CK181" s="124">
        <f>IF('Cash Flow_PI'!CK169&lt;4,'Inputs and Summary'!$D$71,('Inputs and Summary'!$D$72+'Inputs and Summary'!$D$73))*CK180</f>
        <v>0</v>
      </c>
      <c r="CL181" s="124">
        <f>IF('Cash Flow_PI'!CL169&lt;4,'Inputs and Summary'!$D$71,('Inputs and Summary'!$D$72+'Inputs and Summary'!$D$73))*CL180</f>
        <v>0</v>
      </c>
      <c r="CM181" s="124">
        <f>IF('Cash Flow_PI'!CM169&lt;4,'Inputs and Summary'!$D$71,('Inputs and Summary'!$D$72+'Inputs and Summary'!$D$73))*CM180</f>
        <v>0</v>
      </c>
      <c r="CN181" s="124">
        <f>IF('Cash Flow_PI'!CN169&lt;4,'Inputs and Summary'!$D$71,('Inputs and Summary'!$D$72+'Inputs and Summary'!$D$73))*CN180</f>
        <v>0</v>
      </c>
      <c r="CO181" s="124">
        <f>IF('Cash Flow_PI'!CO169&lt;4,'Inputs and Summary'!$D$71,('Inputs and Summary'!$D$72+'Inputs and Summary'!$D$73))*CO180</f>
        <v>0</v>
      </c>
      <c r="CP181" s="124">
        <f>IF('Cash Flow_PI'!CP169&lt;4,'Inputs and Summary'!$D$71,('Inputs and Summary'!$D$72+'Inputs and Summary'!$D$73))*CP180</f>
        <v>0</v>
      </c>
      <c r="CQ181" s="124">
        <f>IF('Cash Flow_PI'!CQ169&lt;4,'Inputs and Summary'!$D$71,('Inputs and Summary'!$D$72+'Inputs and Summary'!$D$73))*CQ180</f>
        <v>0</v>
      </c>
      <c r="CR181" s="124">
        <f>IF('Cash Flow_PI'!CR169&lt;4,'Inputs and Summary'!$D$71,('Inputs and Summary'!$D$72+'Inputs and Summary'!$D$73))*CR180</f>
        <v>0</v>
      </c>
      <c r="CS181" s="124">
        <f>IF('Cash Flow_PI'!CS169&lt;4,'Inputs and Summary'!$D$71,('Inputs and Summary'!$D$72+'Inputs and Summary'!$D$73))*CS180</f>
        <v>0</v>
      </c>
      <c r="CT181" s="124">
        <f>IF('Cash Flow_PI'!CT169&lt;4,'Inputs and Summary'!$D$71,('Inputs and Summary'!$D$72+'Inputs and Summary'!$D$73))*CT180</f>
        <v>0</v>
      </c>
      <c r="CU181" s="124">
        <f>IF('Cash Flow_PI'!CU169&lt;4,'Inputs and Summary'!$D$71,('Inputs and Summary'!$D$72+'Inputs and Summary'!$D$73))*CU180</f>
        <v>0</v>
      </c>
      <c r="CV181" s="124">
        <f>IF('Cash Flow_PI'!CV169&lt;4,'Inputs and Summary'!$D$71,('Inputs and Summary'!$D$72+'Inputs and Summary'!$D$73))*CV180</f>
        <v>0</v>
      </c>
      <c r="CW181" s="124">
        <f>IF('Cash Flow_PI'!CW169&lt;4,'Inputs and Summary'!$D$71,('Inputs and Summary'!$D$72+'Inputs and Summary'!$D$73))*CW180</f>
        <v>0</v>
      </c>
      <c r="CX181" s="124">
        <f>IF('Cash Flow_PI'!CX169&lt;4,'Inputs and Summary'!$D$71,('Inputs and Summary'!$D$72+'Inputs and Summary'!$D$73))*CX180</f>
        <v>0</v>
      </c>
      <c r="CY181" s="124">
        <f>IF('Cash Flow_PI'!CY169&lt;4,'Inputs and Summary'!$D$71,('Inputs and Summary'!$D$72+'Inputs and Summary'!$D$73))*CY180</f>
        <v>0</v>
      </c>
      <c r="CZ181" s="124">
        <f>IF('Cash Flow_PI'!CZ169&lt;4,'Inputs and Summary'!$D$71,('Inputs and Summary'!$D$72+'Inputs and Summary'!$D$73))*CZ180</f>
        <v>0</v>
      </c>
      <c r="DA181" s="124">
        <f>IF('Cash Flow_PI'!DA169&lt;4,'Inputs and Summary'!$D$71,('Inputs and Summary'!$D$72+'Inputs and Summary'!$D$73))*DA180</f>
        <v>0</v>
      </c>
      <c r="DB181" s="124">
        <f>IF('Cash Flow_PI'!DB169&lt;4,'Inputs and Summary'!$D$71,('Inputs and Summary'!$D$72+'Inputs and Summary'!$D$73))*DB180</f>
        <v>0</v>
      </c>
      <c r="DC181" s="124">
        <f>IF('Cash Flow_PI'!DC169&lt;4,'Inputs and Summary'!$D$71,('Inputs and Summary'!$D$72+'Inputs and Summary'!$D$73))*DC180</f>
        <v>0</v>
      </c>
      <c r="DD181" s="124">
        <f>IF('Cash Flow_PI'!DD169&lt;4,'Inputs and Summary'!$D$71,('Inputs and Summary'!$D$72+'Inputs and Summary'!$D$73))*DD180</f>
        <v>0</v>
      </c>
      <c r="DE181" s="124">
        <f>IF('Cash Flow_PI'!DE169&lt;4,'Inputs and Summary'!$D$71,('Inputs and Summary'!$D$72+'Inputs and Summary'!$D$73))*DE180</f>
        <v>0</v>
      </c>
      <c r="DF181" s="124">
        <f>IF('Cash Flow_PI'!DF169&lt;4,'Inputs and Summary'!$D$71,('Inputs and Summary'!$D$72+'Inputs and Summary'!$D$73))*DF180</f>
        <v>0</v>
      </c>
      <c r="DG181" s="124">
        <f>IF('Cash Flow_PI'!DG169&lt;4,'Inputs and Summary'!$D$71,('Inputs and Summary'!$D$72+'Inputs and Summary'!$D$73))*DG180</f>
        <v>0</v>
      </c>
      <c r="DH181" s="124">
        <f>IF('Cash Flow_PI'!DH169&lt;4,'Inputs and Summary'!$D$71,('Inputs and Summary'!$D$72+'Inputs and Summary'!$D$73))*DH180</f>
        <v>0</v>
      </c>
      <c r="DI181" s="124">
        <f>IF('Cash Flow_PI'!DI169&lt;4,'Inputs and Summary'!$D$71,('Inputs and Summary'!$D$72+'Inputs and Summary'!$D$73))*DI180</f>
        <v>0</v>
      </c>
      <c r="DJ181" s="124">
        <f>IF('Cash Flow_PI'!DJ169&lt;4,'Inputs and Summary'!$D$71,('Inputs and Summary'!$D$72+'Inputs and Summary'!$D$73))*DJ180</f>
        <v>0</v>
      </c>
      <c r="DK181" s="124">
        <f>IF('Cash Flow_PI'!DK169&lt;4,'Inputs and Summary'!$D$71,('Inputs and Summary'!$D$72+'Inputs and Summary'!$D$73))*DK180</f>
        <v>0</v>
      </c>
      <c r="DL181" s="124">
        <f>IF('Cash Flow_PI'!DL169&lt;4,'Inputs and Summary'!$D$71,('Inputs and Summary'!$D$72+'Inputs and Summary'!$D$73))*DL180</f>
        <v>0</v>
      </c>
      <c r="DM181" s="124">
        <f>IF('Cash Flow_PI'!DM169&lt;4,'Inputs and Summary'!$D$71,('Inputs and Summary'!$D$72+'Inputs and Summary'!$D$73))*DM180</f>
        <v>0</v>
      </c>
      <c r="DN181" s="124">
        <f>IF('Cash Flow_PI'!DN169&lt;4,'Inputs and Summary'!$D$71,('Inputs and Summary'!$D$72+'Inputs and Summary'!$D$73))*DN180</f>
        <v>0</v>
      </c>
      <c r="DO181" s="124">
        <f>IF('Cash Flow_PI'!DO169&lt;4,'Inputs and Summary'!$D$71,('Inputs and Summary'!$D$72+'Inputs and Summary'!$D$73))*DO180</f>
        <v>0</v>
      </c>
      <c r="DP181" s="124">
        <f>IF('Cash Flow_PI'!DP169&lt;4,'Inputs and Summary'!$D$71,('Inputs and Summary'!$D$72+'Inputs and Summary'!$D$73))*DP180</f>
        <v>0</v>
      </c>
      <c r="DQ181" s="124">
        <f>IF('Cash Flow_PI'!DQ169&lt;4,'Inputs and Summary'!$D$71,('Inputs and Summary'!$D$72+'Inputs and Summary'!$D$73))*DQ180</f>
        <v>0</v>
      </c>
      <c r="DR181" s="124">
        <f>IF('Cash Flow_PI'!DR169&lt;4,'Inputs and Summary'!$D$71,('Inputs and Summary'!$D$72+'Inputs and Summary'!$D$73))*DR180</f>
        <v>0</v>
      </c>
      <c r="DS181" s="124">
        <f>IF('Cash Flow_PI'!DS169&lt;4,'Inputs and Summary'!$D$71,('Inputs and Summary'!$D$72+'Inputs and Summary'!$D$73))*DS180</f>
        <v>0</v>
      </c>
      <c r="DT181" s="124">
        <f>IF('Cash Flow_PI'!DT169&lt;4,'Inputs and Summary'!$D$71,('Inputs and Summary'!$D$72+'Inputs and Summary'!$D$73))*DT180</f>
        <v>0</v>
      </c>
      <c r="DU181" s="124">
        <f>IF('Cash Flow_PI'!DU169&lt;4,'Inputs and Summary'!$D$71,('Inputs and Summary'!$D$72+'Inputs and Summary'!$D$73))*DU180</f>
        <v>0</v>
      </c>
      <c r="DV181" s="124">
        <f>IF('Cash Flow_PI'!DV169&lt;4,'Inputs and Summary'!$D$71,('Inputs and Summary'!$D$72+'Inputs and Summary'!$D$73))*DV180</f>
        <v>0</v>
      </c>
      <c r="DW181" s="124">
        <f>IF('Cash Flow_PI'!DW169&lt;4,'Inputs and Summary'!$D$71,('Inputs and Summary'!$D$72+'Inputs and Summary'!$D$73))*DW180</f>
        <v>0</v>
      </c>
      <c r="DX181" s="124">
        <f>IF('Cash Flow_PI'!DX169&lt;4,'Inputs and Summary'!$D$71,('Inputs and Summary'!$D$72+'Inputs and Summary'!$D$73))*DX180</f>
        <v>0</v>
      </c>
      <c r="DY181" s="124">
        <f>IF('Cash Flow_PI'!DY169&lt;4,'Inputs and Summary'!$D$71,('Inputs and Summary'!$D$72+'Inputs and Summary'!$D$73))*DY180</f>
        <v>0</v>
      </c>
      <c r="DZ181" s="124">
        <f>IF('Cash Flow_PI'!DZ169&lt;4,'Inputs and Summary'!$D$71,('Inputs and Summary'!$D$72+'Inputs and Summary'!$D$73))*DZ180</f>
        <v>0</v>
      </c>
      <c r="EA181" s="124">
        <f>IF('Cash Flow_PI'!EA169&lt;4,'Inputs and Summary'!$D$71,('Inputs and Summary'!$D$72+'Inputs and Summary'!$D$73))*EA180</f>
        <v>0</v>
      </c>
      <c r="EB181" s="124">
        <f>IF('Cash Flow_PI'!EB169&lt;4,'Inputs and Summary'!$D$71,('Inputs and Summary'!$D$72+'Inputs and Summary'!$D$73))*EB180</f>
        <v>0</v>
      </c>
      <c r="EC181" s="124">
        <f>IF('Cash Flow_PI'!EC169&lt;4,'Inputs and Summary'!$D$71,('Inputs and Summary'!$D$72+'Inputs and Summary'!$D$73))*EC180</f>
        <v>0</v>
      </c>
      <c r="ED181" s="124">
        <f>IF('Cash Flow_PI'!ED169&lt;4,'Inputs and Summary'!$D$71,('Inputs and Summary'!$D$72+'Inputs and Summary'!$D$73))*ED180</f>
        <v>0</v>
      </c>
      <c r="EE181" s="124">
        <f>IF('Cash Flow_PI'!EE169&lt;4,'Inputs and Summary'!$D$71,('Inputs and Summary'!$D$72+'Inputs and Summary'!$D$73))*EE180</f>
        <v>0</v>
      </c>
      <c r="EF181" s="124">
        <f>IF('Cash Flow_PI'!EF169&lt;4,'Inputs and Summary'!$D$71,('Inputs and Summary'!$D$72+'Inputs and Summary'!$D$73))*EF180</f>
        <v>0</v>
      </c>
      <c r="EG181" s="124">
        <f>IF('Cash Flow_PI'!EG169&lt;4,'Inputs and Summary'!$D$71,('Inputs and Summary'!$D$72+'Inputs and Summary'!$D$73))*EG180</f>
        <v>0</v>
      </c>
      <c r="EH181" s="124">
        <f>IF('Cash Flow_PI'!EH169&lt;4,'Inputs and Summary'!$D$71,('Inputs and Summary'!$D$72+'Inputs and Summary'!$D$73))*EH180</f>
        <v>0</v>
      </c>
      <c r="EI181" s="124">
        <f>IF('Cash Flow_PI'!EI169&lt;4,'Inputs and Summary'!$D$71,('Inputs and Summary'!$D$72+'Inputs and Summary'!$D$73))*EI180</f>
        <v>0</v>
      </c>
      <c r="EJ181" s="124">
        <f>IF('Cash Flow_PI'!EJ169&lt;4,'Inputs and Summary'!$D$71,('Inputs and Summary'!$D$72+'Inputs and Summary'!$D$73))*EJ180</f>
        <v>0</v>
      </c>
      <c r="EK181" s="124">
        <f>IF('Cash Flow_PI'!EK169&lt;4,'Inputs and Summary'!$D$71,('Inputs and Summary'!$D$72+'Inputs and Summary'!$D$73))*EK180</f>
        <v>0</v>
      </c>
      <c r="EL181" s="124">
        <f>IF('Cash Flow_PI'!EL169&lt;4,'Inputs and Summary'!$D$71,('Inputs and Summary'!$D$72+'Inputs and Summary'!$D$73))*EL180</f>
        <v>0</v>
      </c>
      <c r="EM181" s="124">
        <f>IF('Cash Flow_PI'!EM169&lt;4,'Inputs and Summary'!$D$71,('Inputs and Summary'!$D$72+'Inputs and Summary'!$D$73))*EM180</f>
        <v>0</v>
      </c>
      <c r="EN181" s="124">
        <f>IF('Cash Flow_PI'!EN169&lt;4,'Inputs and Summary'!$D$71,('Inputs and Summary'!$D$72+'Inputs and Summary'!$D$73))*EN180</f>
        <v>0</v>
      </c>
      <c r="EO181" s="124">
        <f>IF('Cash Flow_PI'!EO169&lt;4,'Inputs and Summary'!$D$71,('Inputs and Summary'!$D$72+'Inputs and Summary'!$D$73))*EO180</f>
        <v>0</v>
      </c>
      <c r="EP181" s="124">
        <f>IF('Cash Flow_PI'!EP169&lt;4,'Inputs and Summary'!$D$71,('Inputs and Summary'!$D$72+'Inputs and Summary'!$D$73))*EP180</f>
        <v>0</v>
      </c>
      <c r="EQ181" s="124">
        <f>IF('Cash Flow_PI'!EQ169&lt;4,'Inputs and Summary'!$D$71,('Inputs and Summary'!$D$72+'Inputs and Summary'!$D$73))*EQ180</f>
        <v>0</v>
      </c>
      <c r="ER181" s="124">
        <f>IF('Cash Flow_PI'!ER169&lt;4,'Inputs and Summary'!$D$71,('Inputs and Summary'!$D$72+'Inputs and Summary'!$D$73))*ER180</f>
        <v>0</v>
      </c>
      <c r="ES181" s="124">
        <f>IF('Cash Flow_PI'!ES169&lt;4,'Inputs and Summary'!$D$71,('Inputs and Summary'!$D$72+'Inputs and Summary'!$D$73))*ES180</f>
        <v>0</v>
      </c>
      <c r="ET181" s="124">
        <f>IF('Cash Flow_PI'!ET169&lt;4,'Inputs and Summary'!$D$71,('Inputs and Summary'!$D$72+'Inputs and Summary'!$D$73))*ET180</f>
        <v>0</v>
      </c>
      <c r="EU181" s="124">
        <f>IF('Cash Flow_PI'!EU169&lt;4,'Inputs and Summary'!$D$71,('Inputs and Summary'!$D$72+'Inputs and Summary'!$D$73))*EU180</f>
        <v>0</v>
      </c>
      <c r="EV181" s="124">
        <f>IF('Cash Flow_PI'!EV169&lt;4,'Inputs and Summary'!$D$71,('Inputs and Summary'!$D$72+'Inputs and Summary'!$D$73))*EV180</f>
        <v>0</v>
      </c>
      <c r="EW181" s="124">
        <f>IF('Cash Flow_PI'!EW169&lt;4,'Inputs and Summary'!$D$71,('Inputs and Summary'!$D$72+'Inputs and Summary'!$D$73))*EW180</f>
        <v>0</v>
      </c>
      <c r="EX181" s="124">
        <f>IF('Cash Flow_PI'!EX169&lt;4,'Inputs and Summary'!$D$71,('Inputs and Summary'!$D$72+'Inputs and Summary'!$D$73))*EX180</f>
        <v>0</v>
      </c>
      <c r="EY181" s="124">
        <f>IF('Cash Flow_PI'!EY169&lt;4,'Inputs and Summary'!$D$71,('Inputs and Summary'!$D$72+'Inputs and Summary'!$D$73))*EY180</f>
        <v>0</v>
      </c>
      <c r="EZ181" s="124">
        <f>IF('Cash Flow_PI'!EZ169&lt;4,'Inputs and Summary'!$D$71,('Inputs and Summary'!$D$72+'Inputs and Summary'!$D$73))*EZ180</f>
        <v>0</v>
      </c>
      <c r="FA181" s="124">
        <f>IF('Cash Flow_PI'!FA169&lt;4,'Inputs and Summary'!$D$71,('Inputs and Summary'!$D$72+'Inputs and Summary'!$D$73))*FA180</f>
        <v>0</v>
      </c>
      <c r="FB181" s="124">
        <f>IF('Cash Flow_PI'!FB169&lt;4,'Inputs and Summary'!$D$71,('Inputs and Summary'!$D$72+'Inputs and Summary'!$D$73))*FB180</f>
        <v>0</v>
      </c>
      <c r="FC181" s="124">
        <f>IF('Cash Flow_PI'!FC169&lt;4,'Inputs and Summary'!$D$71,('Inputs and Summary'!$D$72+'Inputs and Summary'!$D$73))*FC180</f>
        <v>0</v>
      </c>
      <c r="FD181" s="124">
        <f>IF('Cash Flow_PI'!FD169&lt;4,'Inputs and Summary'!$D$71,('Inputs and Summary'!$D$72+'Inputs and Summary'!$D$73))*FD180</f>
        <v>0</v>
      </c>
      <c r="FE181" s="124">
        <f>IF('Cash Flow_PI'!FE169&lt;4,'Inputs and Summary'!$D$71,('Inputs and Summary'!$D$72+'Inputs and Summary'!$D$73))*FE180</f>
        <v>0</v>
      </c>
      <c r="FF181" s="124">
        <f>IF('Cash Flow_PI'!FF169&lt;4,'Inputs and Summary'!$D$71,('Inputs and Summary'!$D$72+'Inputs and Summary'!$D$73))*FF180</f>
        <v>0</v>
      </c>
      <c r="FG181" s="124">
        <f>IF('Cash Flow_PI'!FG169&lt;4,'Inputs and Summary'!$D$71,('Inputs and Summary'!$D$72+'Inputs and Summary'!$D$73))*FG180</f>
        <v>0</v>
      </c>
      <c r="FH181" s="124">
        <f>IF('Cash Flow_PI'!FH169&lt;4,'Inputs and Summary'!$D$71,('Inputs and Summary'!$D$72+'Inputs and Summary'!$D$73))*FH180</f>
        <v>0</v>
      </c>
      <c r="FI181" s="124">
        <f>IF('Cash Flow_PI'!FI169&lt;4,'Inputs and Summary'!$D$71,('Inputs and Summary'!$D$72+'Inputs and Summary'!$D$73))*FI180</f>
        <v>0</v>
      </c>
      <c r="FJ181" s="124">
        <f>IF('Cash Flow_PI'!FJ169&lt;4,'Inputs and Summary'!$D$71,('Inputs and Summary'!$D$72+'Inputs and Summary'!$D$73))*FJ180</f>
        <v>0</v>
      </c>
      <c r="FK181" s="124">
        <f>IF('Cash Flow_PI'!FK169&lt;4,'Inputs and Summary'!$D$71,('Inputs and Summary'!$D$72+'Inputs and Summary'!$D$73))*FK180</f>
        <v>0</v>
      </c>
      <c r="FL181" s="124">
        <f>IF('Cash Flow_PI'!FL169&lt;4,'Inputs and Summary'!$D$71,('Inputs and Summary'!$D$72+'Inputs and Summary'!$D$73))*FL180</f>
        <v>0</v>
      </c>
      <c r="FM181" s="124">
        <f>IF('Cash Flow_PI'!FM169&lt;4,'Inputs and Summary'!$D$71,('Inputs and Summary'!$D$72+'Inputs and Summary'!$D$73))*FM180</f>
        <v>0</v>
      </c>
      <c r="FN181" s="124">
        <f>IF('Cash Flow_PI'!FN169&lt;4,'Inputs and Summary'!$D$71,('Inputs and Summary'!$D$72+'Inputs and Summary'!$D$73))*FN180</f>
        <v>0</v>
      </c>
      <c r="FO181" s="124">
        <f>IF('Cash Flow_PI'!FO169&lt;4,'Inputs and Summary'!$D$71,('Inputs and Summary'!$D$72+'Inputs and Summary'!$D$73))*FO180</f>
        <v>0</v>
      </c>
      <c r="FP181" s="124">
        <f>IF('Cash Flow_PI'!FP169&lt;4,'Inputs and Summary'!$D$71,('Inputs and Summary'!$D$72+'Inputs and Summary'!$D$73))*FP180</f>
        <v>0</v>
      </c>
      <c r="FQ181" s="124">
        <f>IF('Cash Flow_PI'!FQ169&lt;4,'Inputs and Summary'!$D$71,('Inputs and Summary'!$D$72+'Inputs and Summary'!$D$73))*FQ180</f>
        <v>0</v>
      </c>
      <c r="FR181" s="124">
        <f>IF('Cash Flow_PI'!FR169&lt;4,'Inputs and Summary'!$D$71,('Inputs and Summary'!$D$72+'Inputs and Summary'!$D$73))*FR180</f>
        <v>0</v>
      </c>
      <c r="FS181" s="124">
        <f>IF('Cash Flow_PI'!FS169&lt;4,'Inputs and Summary'!$D$71,('Inputs and Summary'!$D$72+'Inputs and Summary'!$D$73))*FS180</f>
        <v>0</v>
      </c>
      <c r="FT181" s="124">
        <f>IF('Cash Flow_PI'!FT169&lt;4,'Inputs and Summary'!$D$71,('Inputs and Summary'!$D$72+'Inputs and Summary'!$D$73))*FT180</f>
        <v>0</v>
      </c>
      <c r="FU181" s="124">
        <f>IF('Cash Flow_PI'!FU169&lt;4,'Inputs and Summary'!$D$71,('Inputs and Summary'!$D$72+'Inputs and Summary'!$D$73))*FU180</f>
        <v>0</v>
      </c>
      <c r="FV181" s="124">
        <f>IF('Cash Flow_PI'!FV169&lt;4,'Inputs and Summary'!$D$71,('Inputs and Summary'!$D$72+'Inputs and Summary'!$D$73))*FV180</f>
        <v>0</v>
      </c>
      <c r="FW181" s="124">
        <f>IF('Cash Flow_PI'!FW169&lt;4,'Inputs and Summary'!$D$71,('Inputs and Summary'!$D$72+'Inputs and Summary'!$D$73))*FW180</f>
        <v>0</v>
      </c>
      <c r="FX181" s="124">
        <f>IF('Cash Flow_PI'!FX169&lt;4,'Inputs and Summary'!$D$71,('Inputs and Summary'!$D$72+'Inputs and Summary'!$D$73))*FX180</f>
        <v>0</v>
      </c>
      <c r="FY181" s="124">
        <f>IF('Cash Flow_PI'!FY169&lt;4,'Inputs and Summary'!$D$71,('Inputs and Summary'!$D$72+'Inputs and Summary'!$D$73))*FY180</f>
        <v>0</v>
      </c>
      <c r="FZ181" s="124">
        <f>IF('Cash Flow_PI'!FZ169&lt;4,'Inputs and Summary'!$D$71,('Inputs and Summary'!$D$72+'Inputs and Summary'!$D$73))*FZ180</f>
        <v>0</v>
      </c>
      <c r="GA181" s="124">
        <f>IF('Cash Flow_PI'!GA169&lt;4,'Inputs and Summary'!$D$71,('Inputs and Summary'!$D$72+'Inputs and Summary'!$D$73))*GA180</f>
        <v>0</v>
      </c>
      <c r="GB181" s="124">
        <f>IF('Cash Flow_PI'!GB169&lt;4,'Inputs and Summary'!$D$71,('Inputs and Summary'!$D$72+'Inputs and Summary'!$D$73))*GB180</f>
        <v>0</v>
      </c>
      <c r="GC181" s="124">
        <f>IF('Cash Flow_PI'!GC169&lt;4,'Inputs and Summary'!$D$71,('Inputs and Summary'!$D$72+'Inputs and Summary'!$D$73))*GC180</f>
        <v>0</v>
      </c>
      <c r="GD181" s="124">
        <f>IF('Cash Flow_PI'!GD169&lt;4,'Inputs and Summary'!$D$71,('Inputs and Summary'!$D$72+'Inputs and Summary'!$D$73))*GD180</f>
        <v>0</v>
      </c>
      <c r="GE181" s="124">
        <f>IF('Cash Flow_PI'!GE169&lt;4,'Inputs and Summary'!$D$71,('Inputs and Summary'!$D$72+'Inputs and Summary'!$D$73))*GE180</f>
        <v>0</v>
      </c>
      <c r="GF181" s="124">
        <f>IF('Cash Flow_PI'!GF169&lt;4,'Inputs and Summary'!$D$71,('Inputs and Summary'!$D$72+'Inputs and Summary'!$D$73))*GF180</f>
        <v>0</v>
      </c>
      <c r="GG181" s="124">
        <f>IF('Cash Flow_PI'!GG169&lt;4,'Inputs and Summary'!$D$71,('Inputs and Summary'!$D$72+'Inputs and Summary'!$D$73))*GG180</f>
        <v>0</v>
      </c>
      <c r="GH181" s="124">
        <f>IF('Cash Flow_PI'!GH169&lt;4,'Inputs and Summary'!$D$71,('Inputs and Summary'!$D$72+'Inputs and Summary'!$D$73))*GH180</f>
        <v>0</v>
      </c>
      <c r="GI181" s="124">
        <f>IF('Cash Flow_PI'!GI169&lt;4,'Inputs and Summary'!$D$71,('Inputs and Summary'!$D$72+'Inputs and Summary'!$D$73))*GI180</f>
        <v>0</v>
      </c>
      <c r="GJ181" s="124">
        <f>IF('Cash Flow_PI'!GJ169&lt;4,'Inputs and Summary'!$D$71,('Inputs and Summary'!$D$72+'Inputs and Summary'!$D$73))*GJ180</f>
        <v>0</v>
      </c>
      <c r="GK181" s="124">
        <f>IF('Cash Flow_PI'!GK169&lt;4,'Inputs and Summary'!$D$71,('Inputs and Summary'!$D$72+'Inputs and Summary'!$D$73))*GK180</f>
        <v>0</v>
      </c>
      <c r="GL181" s="124">
        <f>IF('Cash Flow_PI'!GL169&lt;4,'Inputs and Summary'!$D$71,('Inputs and Summary'!$D$72+'Inputs and Summary'!$D$73))*GL180</f>
        <v>0</v>
      </c>
      <c r="GM181" s="124">
        <f>IF('Cash Flow_PI'!GM169&lt;4,'Inputs and Summary'!$D$71,('Inputs and Summary'!$D$72+'Inputs and Summary'!$D$73))*GM180</f>
        <v>0</v>
      </c>
      <c r="GN181" s="124">
        <f>IF('Cash Flow_PI'!GN169&lt;4,'Inputs and Summary'!$D$71,('Inputs and Summary'!$D$72+'Inputs and Summary'!$D$73))*GN180</f>
        <v>0</v>
      </c>
      <c r="GO181" s="124">
        <f>IF('Cash Flow_PI'!GO169&lt;4,'Inputs and Summary'!$D$71,('Inputs and Summary'!$D$72+'Inputs and Summary'!$D$73))*GO180</f>
        <v>0</v>
      </c>
      <c r="GP181" s="124">
        <f>IF('Cash Flow_PI'!GP169&lt;4,'Inputs and Summary'!$D$71,('Inputs and Summary'!$D$72+'Inputs and Summary'!$D$73))*GP180</f>
        <v>0</v>
      </c>
      <c r="GQ181" s="124">
        <f>IF('Cash Flow_PI'!GQ169&lt;4,'Inputs and Summary'!$D$71,('Inputs and Summary'!$D$72+'Inputs and Summary'!$D$73))*GQ180</f>
        <v>0</v>
      </c>
      <c r="GR181" s="124">
        <f>IF('Cash Flow_PI'!GR169&lt;4,'Inputs and Summary'!$D$71,('Inputs and Summary'!$D$72+'Inputs and Summary'!$D$73))*GR180</f>
        <v>0</v>
      </c>
      <c r="GS181" s="124">
        <f>IF('Cash Flow_PI'!GS169&lt;4,'Inputs and Summary'!$D$71,('Inputs and Summary'!$D$72+'Inputs and Summary'!$D$73))*GS180</f>
        <v>0</v>
      </c>
      <c r="GT181" s="124">
        <f>IF('Cash Flow_PI'!GT169&lt;4,'Inputs and Summary'!$D$71,('Inputs and Summary'!$D$72+'Inputs and Summary'!$D$73))*GT180</f>
        <v>0</v>
      </c>
      <c r="GU181" s="124">
        <f>IF('Cash Flow_PI'!GU169&lt;4,'Inputs and Summary'!$D$71,('Inputs and Summary'!$D$72+'Inputs and Summary'!$D$73))*GU180</f>
        <v>0</v>
      </c>
      <c r="GV181" s="124">
        <f>IF('Cash Flow_PI'!GV169&lt;4,'Inputs and Summary'!$D$71,('Inputs and Summary'!$D$72+'Inputs and Summary'!$D$73))*GV180</f>
        <v>0</v>
      </c>
      <c r="GW181" s="124">
        <f>IF('Cash Flow_PI'!GW169&lt;4,'Inputs and Summary'!$D$71,('Inputs and Summary'!$D$72+'Inputs and Summary'!$D$73))*GW180</f>
        <v>0</v>
      </c>
      <c r="GX181" s="124">
        <f>IF('Cash Flow_PI'!GX169&lt;4,'Inputs and Summary'!$D$71,('Inputs and Summary'!$D$72+'Inputs and Summary'!$D$73))*GX180</f>
        <v>0</v>
      </c>
      <c r="GY181" s="124">
        <f>IF('Cash Flow_PI'!GY169&lt;4,'Inputs and Summary'!$D$71,('Inputs and Summary'!$D$72+'Inputs and Summary'!$D$73))*GY180</f>
        <v>0</v>
      </c>
      <c r="GZ181" s="124">
        <f>IF('Cash Flow_PI'!GZ169&lt;4,'Inputs and Summary'!$D$71,('Inputs and Summary'!$D$72+'Inputs and Summary'!$D$73))*GZ180</f>
        <v>0</v>
      </c>
      <c r="HA181" s="124">
        <f>IF('Cash Flow_PI'!HA169&lt;4,'Inputs and Summary'!$D$71,('Inputs and Summary'!$D$72+'Inputs and Summary'!$D$73))*HA180</f>
        <v>0</v>
      </c>
      <c r="HB181" s="124">
        <f>IF('Cash Flow_PI'!HB169&lt;4,'Inputs and Summary'!$D$71,('Inputs and Summary'!$D$72+'Inputs and Summary'!$D$73))*HB180</f>
        <v>0</v>
      </c>
      <c r="HC181" s="124">
        <f>IF('Cash Flow_PI'!HC169&lt;4,'Inputs and Summary'!$D$71,('Inputs and Summary'!$D$72+'Inputs and Summary'!$D$73))*HC180</f>
        <v>0</v>
      </c>
      <c r="HD181" s="124">
        <f>IF('Cash Flow_PI'!HD169&lt;4,'Inputs and Summary'!$D$71,('Inputs and Summary'!$D$72+'Inputs and Summary'!$D$73))*HD180</f>
        <v>0</v>
      </c>
      <c r="HE181" s="124">
        <f>IF('Cash Flow_PI'!HE169&lt;4,'Inputs and Summary'!$D$71,('Inputs and Summary'!$D$72+'Inputs and Summary'!$D$73))*HE180</f>
        <v>0</v>
      </c>
      <c r="HF181" s="124">
        <f>IF('Cash Flow_PI'!HF169&lt;4,'Inputs and Summary'!$D$71,('Inputs and Summary'!$D$72+'Inputs and Summary'!$D$73))*HF180</f>
        <v>0</v>
      </c>
      <c r="HG181" s="124">
        <f>IF('Cash Flow_PI'!HG169&lt;4,'Inputs and Summary'!$D$71,('Inputs and Summary'!$D$72+'Inputs and Summary'!$D$73))*HG180</f>
        <v>0</v>
      </c>
      <c r="HH181" s="124">
        <f>IF('Cash Flow_PI'!HH169&lt;4,'Inputs and Summary'!$D$71,('Inputs and Summary'!$D$72+'Inputs and Summary'!$D$73))*HH180</f>
        <v>0</v>
      </c>
      <c r="HI181" s="124">
        <f>IF('Cash Flow_PI'!HI169&lt;4,'Inputs and Summary'!$D$71,('Inputs and Summary'!$D$72+'Inputs and Summary'!$D$73))*HI180</f>
        <v>0</v>
      </c>
      <c r="HJ181" s="124">
        <f>IF('Cash Flow_PI'!HJ169&lt;4,'Inputs and Summary'!$D$71,('Inputs and Summary'!$D$72+'Inputs and Summary'!$D$73))*HJ180</f>
        <v>0</v>
      </c>
      <c r="HK181" s="124">
        <f>IF('Cash Flow_PI'!HK169&lt;4,'Inputs and Summary'!$D$71,('Inputs and Summary'!$D$72+'Inputs and Summary'!$D$73))*HK180</f>
        <v>0</v>
      </c>
      <c r="HL181" s="124">
        <f>IF('Cash Flow_PI'!HL169&lt;4,'Inputs and Summary'!$D$71,('Inputs and Summary'!$D$72+'Inputs and Summary'!$D$73))*HL180</f>
        <v>0</v>
      </c>
      <c r="HM181" s="124">
        <f>IF('Cash Flow_PI'!HM169&lt;4,'Inputs and Summary'!$D$71,('Inputs and Summary'!$D$72+'Inputs and Summary'!$D$73))*HM180</f>
        <v>0</v>
      </c>
      <c r="HN181" s="124">
        <f>IF('Cash Flow_PI'!HN169&lt;4,'Inputs and Summary'!$D$71,('Inputs and Summary'!$D$72+'Inputs and Summary'!$D$73))*HN180</f>
        <v>0</v>
      </c>
      <c r="HO181" s="124">
        <f>IF('Cash Flow_PI'!HO169&lt;4,'Inputs and Summary'!$D$71,('Inputs and Summary'!$D$72+'Inputs and Summary'!$D$73))*HO180</f>
        <v>0</v>
      </c>
      <c r="HP181" s="124">
        <f>IF('Cash Flow_PI'!HP169&lt;4,'Inputs and Summary'!$D$71,('Inputs and Summary'!$D$72+'Inputs and Summary'!$D$73))*HP180</f>
        <v>0</v>
      </c>
      <c r="HQ181" s="124">
        <f>IF('Cash Flow_PI'!HQ169&lt;4,'Inputs and Summary'!$D$71,('Inputs and Summary'!$D$72+'Inputs and Summary'!$D$73))*HQ180</f>
        <v>0</v>
      </c>
      <c r="HR181" s="124">
        <f>IF('Cash Flow_PI'!HR169&lt;4,'Inputs and Summary'!$D$71,('Inputs and Summary'!$D$72+'Inputs and Summary'!$D$73))*HR180</f>
        <v>0</v>
      </c>
      <c r="HS181" s="124">
        <f>IF('Cash Flow_PI'!HS169&lt;4,'Inputs and Summary'!$D$71,('Inputs and Summary'!$D$72+'Inputs and Summary'!$D$73))*HS180</f>
        <v>0</v>
      </c>
      <c r="HT181" s="124">
        <f>IF('Cash Flow_PI'!HT169&lt;4,'Inputs and Summary'!$D$71,('Inputs and Summary'!$D$72+'Inputs and Summary'!$D$73))*HT180</f>
        <v>0</v>
      </c>
      <c r="HU181" s="124">
        <f>IF('Cash Flow_PI'!HU169&lt;4,'Inputs and Summary'!$D$71,('Inputs and Summary'!$D$72+'Inputs and Summary'!$D$73))*HU180</f>
        <v>0</v>
      </c>
      <c r="HV181" s="124">
        <f>IF('Cash Flow_PI'!HV169&lt;4,'Inputs and Summary'!$D$71,('Inputs and Summary'!$D$72+'Inputs and Summary'!$D$73))*HV180</f>
        <v>0</v>
      </c>
      <c r="HW181" s="124">
        <f>IF('Cash Flow_PI'!HW169&lt;4,'Inputs and Summary'!$D$71,('Inputs and Summary'!$D$72+'Inputs and Summary'!$D$73))*HW180</f>
        <v>0</v>
      </c>
      <c r="HX181" s="124">
        <f>IF('Cash Flow_PI'!HX169&lt;4,'Inputs and Summary'!$D$71,('Inputs and Summary'!$D$72+'Inputs and Summary'!$D$73))*HX180</f>
        <v>0</v>
      </c>
      <c r="HY181" s="124">
        <f>IF('Cash Flow_PI'!HY169&lt;4,'Inputs and Summary'!$D$71,('Inputs and Summary'!$D$72+'Inputs and Summary'!$D$73))*HY180</f>
        <v>0</v>
      </c>
      <c r="HZ181" s="124">
        <f>IF('Cash Flow_PI'!HZ169&lt;4,'Inputs and Summary'!$D$71,('Inputs and Summary'!$D$72+'Inputs and Summary'!$D$73))*HZ180</f>
        <v>0</v>
      </c>
      <c r="IA181" s="124">
        <f>IF('Cash Flow_PI'!IA169&lt;4,'Inputs and Summary'!$D$71,('Inputs and Summary'!$D$72+'Inputs and Summary'!$D$73))*IA180</f>
        <v>0</v>
      </c>
      <c r="IB181" s="124">
        <f>IF('Cash Flow_PI'!IB169&lt;4,'Inputs and Summary'!$D$71,('Inputs and Summary'!$D$72+'Inputs and Summary'!$D$73))*IB180</f>
        <v>0</v>
      </c>
      <c r="IC181" s="124">
        <f>IF('Cash Flow_PI'!IC169&lt;4,'Inputs and Summary'!$D$71,('Inputs and Summary'!$D$72+'Inputs and Summary'!$D$73))*IC180</f>
        <v>0</v>
      </c>
      <c r="ID181" s="124">
        <f>IF('Cash Flow_PI'!ID169&lt;4,'Inputs and Summary'!$D$71,('Inputs and Summary'!$D$72+'Inputs and Summary'!$D$73))*ID180</f>
        <v>0</v>
      </c>
      <c r="IE181" s="124">
        <f>IF('Cash Flow_PI'!IE169&lt;4,'Inputs and Summary'!$D$71,('Inputs and Summary'!$D$72+'Inputs and Summary'!$D$73))*IE180</f>
        <v>0</v>
      </c>
      <c r="IF181" s="124">
        <f>IF('Cash Flow_PI'!IF169&lt;4,'Inputs and Summary'!$D$71,('Inputs and Summary'!$D$72+'Inputs and Summary'!$D$73))*IF180</f>
        <v>0</v>
      </c>
      <c r="IG181" s="124">
        <f>IF('Cash Flow_PI'!IG169&lt;4,'Inputs and Summary'!$D$71,('Inputs and Summary'!$D$72+'Inputs and Summary'!$D$73))*IG180</f>
        <v>0</v>
      </c>
      <c r="IH181" s="124">
        <f>IF('Cash Flow_PI'!IH169&lt;4,'Inputs and Summary'!$D$71,('Inputs and Summary'!$D$72+'Inputs and Summary'!$D$73))*IH180</f>
        <v>0</v>
      </c>
      <c r="II181" s="124">
        <f>IF('Cash Flow_PI'!II169&lt;4,'Inputs and Summary'!$D$71,('Inputs and Summary'!$D$72+'Inputs and Summary'!$D$73))*II180</f>
        <v>0</v>
      </c>
      <c r="IJ181" s="124">
        <f>IF('Cash Flow_PI'!IJ169&lt;4,'Inputs and Summary'!$D$71,('Inputs and Summary'!$D$72+'Inputs and Summary'!$D$73))*IJ180</f>
        <v>0</v>
      </c>
      <c r="IK181" s="124">
        <f>IF('Cash Flow_PI'!IK169&lt;4,'Inputs and Summary'!$D$71,('Inputs and Summary'!$D$72+'Inputs and Summary'!$D$73))*IK180</f>
        <v>0</v>
      </c>
      <c r="IL181" s="124">
        <f>IF('Cash Flow_PI'!IL169&lt;4,'Inputs and Summary'!$D$71,('Inputs and Summary'!$D$72+'Inputs and Summary'!$D$73))*IL180</f>
        <v>0</v>
      </c>
      <c r="IM181" s="124">
        <f>IF('Cash Flow_PI'!IM169&lt;4,'Inputs and Summary'!$D$71,('Inputs and Summary'!$D$72+'Inputs and Summary'!$D$73))*IM180</f>
        <v>0</v>
      </c>
      <c r="IN181" s="124">
        <f>IF('Cash Flow_PI'!IN169&lt;4,'Inputs and Summary'!$D$71,('Inputs and Summary'!$D$72+'Inputs and Summary'!$D$73))*IN180</f>
        <v>0</v>
      </c>
      <c r="IO181" s="124">
        <f>IF('Cash Flow_PI'!IO169&lt;4,'Inputs and Summary'!$D$71,('Inputs and Summary'!$D$72+'Inputs and Summary'!$D$73))*IO180</f>
        <v>0</v>
      </c>
      <c r="IP181" s="124">
        <f>IF('Cash Flow_PI'!IP169&lt;4,'Inputs and Summary'!$D$71,('Inputs and Summary'!$D$72+'Inputs and Summary'!$D$73))*IP180</f>
        <v>0</v>
      </c>
      <c r="IQ181" s="124">
        <f>IF('Cash Flow_PI'!IQ169&lt;4,'Inputs and Summary'!$D$71,('Inputs and Summary'!$D$72+'Inputs and Summary'!$D$73))*IQ180</f>
        <v>0</v>
      </c>
      <c r="IR181" s="124">
        <f>IF('Cash Flow_PI'!IR169&lt;4,'Inputs and Summary'!$D$71,('Inputs and Summary'!$D$72+'Inputs and Summary'!$D$73))*IR180</f>
        <v>0</v>
      </c>
      <c r="IS181" s="124">
        <f>IF('Cash Flow_PI'!IS169&lt;4,'Inputs and Summary'!$D$71,('Inputs and Summary'!$D$72+'Inputs and Summary'!$D$73))*IS180</f>
        <v>0</v>
      </c>
      <c r="IT181" s="124">
        <f>IF('Cash Flow_PI'!IT169&lt;4,'Inputs and Summary'!$D$71,('Inputs and Summary'!$D$72+'Inputs and Summary'!$D$73))*IT180</f>
        <v>0</v>
      </c>
      <c r="IU181" s="124">
        <f>IF('Cash Flow_PI'!IU169&lt;4,'Inputs and Summary'!$D$71,('Inputs and Summary'!$D$72+'Inputs and Summary'!$D$73))*IU180</f>
        <v>0</v>
      </c>
      <c r="IV181" s="124">
        <f>IF('Cash Flow_PI'!IV169&lt;4,'Inputs and Summary'!$D$71,('Inputs and Summary'!$D$72+'Inputs and Summary'!$D$73))*IV180</f>
        <v>0</v>
      </c>
      <c r="IW181" s="124">
        <f>IF('Cash Flow_PI'!IW169&lt;4,'Inputs and Summary'!$D$71,('Inputs and Summary'!$D$72+'Inputs and Summary'!$D$73))*IW180</f>
        <v>0</v>
      </c>
      <c r="IX181" s="124">
        <f>IF('Cash Flow_PI'!IX169&lt;4,'Inputs and Summary'!$D$71,('Inputs and Summary'!$D$72+'Inputs and Summary'!$D$73))*IX180</f>
        <v>0</v>
      </c>
      <c r="IY181" s="124">
        <f>IF('Cash Flow_PI'!IY169&lt;4,'Inputs and Summary'!$D$71,('Inputs and Summary'!$D$72+'Inputs and Summary'!$D$73))*IY180</f>
        <v>0</v>
      </c>
      <c r="IZ181" s="124">
        <f>IF('Cash Flow_PI'!IZ169&lt;4,'Inputs and Summary'!$D$71,('Inputs and Summary'!$D$72+'Inputs and Summary'!$D$73))*IZ180</f>
        <v>0</v>
      </c>
      <c r="JA181" s="124">
        <f>IF('Cash Flow_PI'!JA169&lt;4,'Inputs and Summary'!$D$71,('Inputs and Summary'!$D$72+'Inputs and Summary'!$D$73))*JA180</f>
        <v>0</v>
      </c>
      <c r="JB181" s="124">
        <f>IF('Cash Flow_PI'!JB169&lt;4,'Inputs and Summary'!$D$71,('Inputs and Summary'!$D$72+'Inputs and Summary'!$D$73))*JB180</f>
        <v>0</v>
      </c>
      <c r="JC181" s="124">
        <f>IF('Cash Flow_PI'!JC169&lt;4,'Inputs and Summary'!$D$71,('Inputs and Summary'!$D$72+'Inputs and Summary'!$D$73))*JC180</f>
        <v>0</v>
      </c>
      <c r="JD181" s="124">
        <f>IF('Cash Flow_PI'!JD169&lt;4,'Inputs and Summary'!$D$71,('Inputs and Summary'!$D$72+'Inputs and Summary'!$D$73))*JD180</f>
        <v>0</v>
      </c>
      <c r="JE181" s="124">
        <f>IF('Cash Flow_PI'!JE169&lt;4,'Inputs and Summary'!$D$71,('Inputs and Summary'!$D$72+'Inputs and Summary'!$D$73))*JE180</f>
        <v>0</v>
      </c>
      <c r="JF181" s="124">
        <f>IF('Cash Flow_PI'!JF169&lt;4,'Inputs and Summary'!$D$71,('Inputs and Summary'!$D$72+'Inputs and Summary'!$D$73))*JF180</f>
        <v>0</v>
      </c>
      <c r="JG181" s="124">
        <f>IF('Cash Flow_PI'!JG169&lt;4,'Inputs and Summary'!$D$71,('Inputs and Summary'!$D$72+'Inputs and Summary'!$D$73))*JG180</f>
        <v>0</v>
      </c>
      <c r="JH181" s="124">
        <f>IF('Cash Flow_PI'!JH169&lt;4,'Inputs and Summary'!$D$71,('Inputs and Summary'!$D$72+'Inputs and Summary'!$D$73))*JH180</f>
        <v>0</v>
      </c>
      <c r="JI181" s="124">
        <f>IF('Cash Flow_PI'!JI169&lt;4,'Inputs and Summary'!$D$71,('Inputs and Summary'!$D$72+'Inputs and Summary'!$D$73))*JI180</f>
        <v>0</v>
      </c>
      <c r="JJ181" s="124">
        <f>IF('Cash Flow_PI'!JJ169&lt;4,'Inputs and Summary'!$D$71,('Inputs and Summary'!$D$72+'Inputs and Summary'!$D$73))*JJ180</f>
        <v>0</v>
      </c>
      <c r="JK181" s="124">
        <f>IF('Cash Flow_PI'!JK169&lt;4,'Inputs and Summary'!$D$71,('Inputs and Summary'!$D$72+'Inputs and Summary'!$D$73))*JK180</f>
        <v>0</v>
      </c>
      <c r="JL181" s="124">
        <f>IF('Cash Flow_PI'!JL169&lt;4,'Inputs and Summary'!$D$71,('Inputs and Summary'!$D$72+'Inputs and Summary'!$D$73))*JL180</f>
        <v>0</v>
      </c>
      <c r="JM181" s="124">
        <f>IF('Cash Flow_PI'!JM169&lt;4,'Inputs and Summary'!$D$71,('Inputs and Summary'!$D$72+'Inputs and Summary'!$D$73))*JM180</f>
        <v>0</v>
      </c>
      <c r="JN181" s="124">
        <f>IF('Cash Flow_PI'!JN169&lt;4,'Inputs and Summary'!$D$71,('Inputs and Summary'!$D$72+'Inputs and Summary'!$D$73))*JN180</f>
        <v>0</v>
      </c>
      <c r="JO181" s="124">
        <f>IF('Cash Flow_PI'!JO169&lt;4,'Inputs and Summary'!$D$71,('Inputs and Summary'!$D$72+'Inputs and Summary'!$D$73))*JO180</f>
        <v>0</v>
      </c>
      <c r="JP181" s="124">
        <f>IF('Cash Flow_PI'!JP169&lt;4,'Inputs and Summary'!$D$71,('Inputs and Summary'!$D$72+'Inputs and Summary'!$D$73))*JP180</f>
        <v>0</v>
      </c>
      <c r="JQ181" s="124">
        <f>IF('Cash Flow_PI'!JQ169&lt;4,'Inputs and Summary'!$D$71,('Inputs and Summary'!$D$72+'Inputs and Summary'!$D$73))*JQ180</f>
        <v>0</v>
      </c>
      <c r="JR181" s="124">
        <f>IF('Cash Flow_PI'!JR169&lt;4,'Inputs and Summary'!$D$71,('Inputs and Summary'!$D$72+'Inputs and Summary'!$D$73))*JR180</f>
        <v>0</v>
      </c>
      <c r="JS181" s="124">
        <f>IF('Cash Flow_PI'!JS169&lt;4,'Inputs and Summary'!$D$71,('Inputs and Summary'!$D$72+'Inputs and Summary'!$D$73))*JS180</f>
        <v>0</v>
      </c>
      <c r="JT181" s="124">
        <f>IF('Cash Flow_PI'!JT169&lt;4,'Inputs and Summary'!$D$71,('Inputs and Summary'!$D$72+'Inputs and Summary'!$D$73))*JT180</f>
        <v>0</v>
      </c>
      <c r="JU181" s="124">
        <f>IF('Cash Flow_PI'!JU169&lt;4,'Inputs and Summary'!$D$71,('Inputs and Summary'!$D$72+'Inputs and Summary'!$D$73))*JU180</f>
        <v>0</v>
      </c>
      <c r="JV181" s="124">
        <f>IF('Cash Flow_PI'!JV169&lt;4,'Inputs and Summary'!$D$71,('Inputs and Summary'!$D$72+'Inputs and Summary'!$D$73))*JV180</f>
        <v>0</v>
      </c>
      <c r="JW181" s="124">
        <f>IF('Cash Flow_PI'!JW169&lt;4,'Inputs and Summary'!$D$71,('Inputs and Summary'!$D$72+'Inputs and Summary'!$D$73))*JW180</f>
        <v>0</v>
      </c>
      <c r="JX181" s="124">
        <f>IF('Cash Flow_PI'!JX169&lt;4,'Inputs and Summary'!$D$71,('Inputs and Summary'!$D$72+'Inputs and Summary'!$D$73))*JX180</f>
        <v>0</v>
      </c>
      <c r="JY181" s="124">
        <f>IF('Cash Flow_PI'!JY169&lt;4,'Inputs and Summary'!$D$71,('Inputs and Summary'!$D$72+'Inputs and Summary'!$D$73))*JY180</f>
        <v>0</v>
      </c>
      <c r="JZ181" s="124">
        <f>IF('Cash Flow_PI'!JZ169&lt;4,'Inputs and Summary'!$D$71,('Inputs and Summary'!$D$72+'Inputs and Summary'!$D$73))*JZ180</f>
        <v>0</v>
      </c>
      <c r="KA181" s="124">
        <f>IF('Cash Flow_PI'!KA169&lt;4,'Inputs and Summary'!$D$71,('Inputs and Summary'!$D$72+'Inputs and Summary'!$D$73))*KA180</f>
        <v>0</v>
      </c>
      <c r="KB181" s="124">
        <f>IF('Cash Flow_PI'!KB169&lt;4,'Inputs and Summary'!$D$71,('Inputs and Summary'!$D$72+'Inputs and Summary'!$D$73))*KB180</f>
        <v>0</v>
      </c>
      <c r="KC181" s="124">
        <f>IF('Cash Flow_PI'!KC169&lt;4,'Inputs and Summary'!$D$71,('Inputs and Summary'!$D$72+'Inputs and Summary'!$D$73))*KC180</f>
        <v>0</v>
      </c>
      <c r="KD181" s="124">
        <f>IF('Cash Flow_PI'!KD169&lt;4,'Inputs and Summary'!$D$71,('Inputs and Summary'!$D$72+'Inputs and Summary'!$D$73))*KD180</f>
        <v>0</v>
      </c>
      <c r="KE181" s="124">
        <f>IF('Cash Flow_PI'!KE169&lt;4,'Inputs and Summary'!$D$71,('Inputs and Summary'!$D$72+'Inputs and Summary'!$D$73))*KE180</f>
        <v>0</v>
      </c>
      <c r="KF181" s="124">
        <f>IF('Cash Flow_PI'!KF169&lt;4,'Inputs and Summary'!$D$71,('Inputs and Summary'!$D$72+'Inputs and Summary'!$D$73))*KF180</f>
        <v>0</v>
      </c>
      <c r="KG181" s="124">
        <f>IF('Cash Flow_PI'!KG169&lt;4,'Inputs and Summary'!$D$71,('Inputs and Summary'!$D$72+'Inputs and Summary'!$D$73))*KG180</f>
        <v>0</v>
      </c>
      <c r="KH181" s="124">
        <f>IF('Cash Flow_PI'!KH169&lt;4,'Inputs and Summary'!$D$71,('Inputs and Summary'!$D$72+'Inputs and Summary'!$D$73))*KH180</f>
        <v>0</v>
      </c>
      <c r="KI181" s="124">
        <f>IF('Cash Flow_PI'!KI169&lt;4,'Inputs and Summary'!$D$71,('Inputs and Summary'!$D$72+'Inputs and Summary'!$D$73))*KI180</f>
        <v>0</v>
      </c>
      <c r="KJ181" s="124">
        <f>IF('Cash Flow_PI'!KJ169&lt;4,'Inputs and Summary'!$D$71,('Inputs and Summary'!$D$72+'Inputs and Summary'!$D$73))*KJ180</f>
        <v>0</v>
      </c>
      <c r="KK181" s="124">
        <f>IF('Cash Flow_PI'!KK169&lt;4,'Inputs and Summary'!$D$71,('Inputs and Summary'!$D$72+'Inputs and Summary'!$D$73))*KK180</f>
        <v>0</v>
      </c>
      <c r="KL181" s="124">
        <f>IF('Cash Flow_PI'!KL169&lt;4,'Inputs and Summary'!$D$71,('Inputs and Summary'!$D$72+'Inputs and Summary'!$D$73))*KL180</f>
        <v>0</v>
      </c>
      <c r="KM181" s="124">
        <f>IF('Cash Flow_PI'!KM169&lt;4,'Inputs and Summary'!$D$71,('Inputs and Summary'!$D$72+'Inputs and Summary'!$D$73))*KM180</f>
        <v>0</v>
      </c>
      <c r="KN181" s="124">
        <f>IF('Cash Flow_PI'!KN169&lt;4,'Inputs and Summary'!$D$71,('Inputs and Summary'!$D$72+'Inputs and Summary'!$D$73))*KN180</f>
        <v>0</v>
      </c>
      <c r="KO181" s="124">
        <f>IF('Cash Flow_PI'!KO169&lt;4,'Inputs and Summary'!$D$71,('Inputs and Summary'!$D$72+'Inputs and Summary'!$D$73))*KO180</f>
        <v>0</v>
      </c>
      <c r="KP181" s="124">
        <f>IF('Cash Flow_PI'!KP169&lt;4,'Inputs and Summary'!$D$71,('Inputs and Summary'!$D$72+'Inputs and Summary'!$D$73))*KP180</f>
        <v>0</v>
      </c>
      <c r="KQ181" s="124">
        <f>IF('Cash Flow_PI'!KQ169&lt;4,'Inputs and Summary'!$D$71,('Inputs and Summary'!$D$72+'Inputs and Summary'!$D$73))*KQ180</f>
        <v>0</v>
      </c>
      <c r="KR181" s="124">
        <f>IF('Cash Flow_PI'!KR169&lt;4,'Inputs and Summary'!$D$71,('Inputs and Summary'!$D$72+'Inputs and Summary'!$D$73))*KR180</f>
        <v>0</v>
      </c>
      <c r="KS181" s="17" t="s">
        <v>291</v>
      </c>
    </row>
    <row r="182" spans="1:305" ht="15.75" customHeight="1" x14ac:dyDescent="0.3">
      <c r="A182" s="17" t="s">
        <v>201</v>
      </c>
      <c r="B182" s="17" t="s">
        <v>197</v>
      </c>
      <c r="D182" s="124">
        <f>(D180-D181)*IF(D169=1,'Inputs and Summary'!$D$78,IF('Cash Flow_PI'!D169=2,'Inputs and Summary'!$D$78+'Inputs and Summary'!$D$79,IF('Cash Flow_PI'!D169=3,SUM('Inputs and Summary'!$D$78:$D$80),SUM('Inputs and Summary'!$D$78:$D$81))))</f>
        <v>0</v>
      </c>
      <c r="E182" s="109">
        <f>(E180-E181)*IF(E169=1,'Inputs and Summary'!$D$78,IF('Cash Flow_PI'!E169=2,'Inputs and Summary'!$D$78+'Inputs and Summary'!$D$79,IF('Cash Flow_PI'!E169=3,SUM('Inputs and Summary'!$D$78:$D$80),SUM('Inputs and Summary'!$D$78:$D$81))))</f>
        <v>1.1500000000000001</v>
      </c>
      <c r="F182" s="109">
        <f>(F180-F181)*IF(F169=1,'Inputs and Summary'!$D$78,IF('Cash Flow_PI'!F169=2,'Inputs and Summary'!$D$78+'Inputs and Summary'!$D$79,IF('Cash Flow_PI'!F169=3,SUM('Inputs and Summary'!$D$78:$D$80),SUM('Inputs and Summary'!$D$78:$D$81))))</f>
        <v>1.1500000000000001</v>
      </c>
      <c r="G182" s="109">
        <f>(G180-G181)*IF(G169=1,'Inputs and Summary'!$D$78,IF('Cash Flow_PI'!G169=2,'Inputs and Summary'!$D$78+'Inputs and Summary'!$D$79,IF('Cash Flow_PI'!G169=3,SUM('Inputs and Summary'!$D$78:$D$80),SUM('Inputs and Summary'!$D$78:$D$81))))</f>
        <v>1.1500000000000001</v>
      </c>
      <c r="H182" s="109">
        <f>(H180-H181)*IF(H169=1,'Inputs and Summary'!$D$78,IF('Cash Flow_PI'!H169=2,'Inputs and Summary'!$D$78+'Inputs and Summary'!$D$79,IF('Cash Flow_PI'!H169=3,SUM('Inputs and Summary'!$D$78:$D$80),SUM('Inputs and Summary'!$D$78:$D$81))))</f>
        <v>1.1500000000000001</v>
      </c>
      <c r="I182" s="109">
        <f>(I180-I181)*IF(I169=1,'Inputs and Summary'!$D$78,IF('Cash Flow_PI'!I169=2,'Inputs and Summary'!$D$78+'Inputs and Summary'!$D$79,IF('Cash Flow_PI'!I169=3,SUM('Inputs and Summary'!$D$78:$D$80),SUM('Inputs and Summary'!$D$78:$D$81))))</f>
        <v>1.1500000000000001</v>
      </c>
      <c r="J182" s="109">
        <f>(J180-J181)*IF(J169=1,'Inputs and Summary'!$D$78,IF('Cash Flow_PI'!J169=2,'Inputs and Summary'!$D$78+'Inputs and Summary'!$D$79,IF('Cash Flow_PI'!J169=3,SUM('Inputs and Summary'!$D$78:$D$80),SUM('Inputs and Summary'!$D$78:$D$81))))</f>
        <v>1.1500000000000001</v>
      </c>
      <c r="K182" s="109">
        <f>(K180-K181)*IF(K169=1,'Inputs and Summary'!$D$78,IF('Cash Flow_PI'!K169=2,'Inputs and Summary'!$D$78+'Inputs and Summary'!$D$79,IF('Cash Flow_PI'!K169=3,SUM('Inputs and Summary'!$D$78:$D$80),SUM('Inputs and Summary'!$D$78:$D$81))))</f>
        <v>1.1500000000000001</v>
      </c>
      <c r="L182" s="109">
        <f>(L180-L181)*IF(L169=1,'Inputs and Summary'!$D$78,IF('Cash Flow_PI'!L169=2,'Inputs and Summary'!$D$78+'Inputs and Summary'!$D$79,IF('Cash Flow_PI'!L169=3,SUM('Inputs and Summary'!$D$78:$D$80),SUM('Inputs and Summary'!$D$78:$D$81))))</f>
        <v>1.1500000000000001</v>
      </c>
      <c r="M182" s="109">
        <f>(M180-M181)*IF(M169=1,'Inputs and Summary'!$D$78,IF('Cash Flow_PI'!M169=2,'Inputs and Summary'!$D$78+'Inputs and Summary'!$D$79,IF('Cash Flow_PI'!M169=3,SUM('Inputs and Summary'!$D$78:$D$80),SUM('Inputs and Summary'!$D$78:$D$81))))</f>
        <v>1.1500000000000001</v>
      </c>
      <c r="N182" s="109">
        <f>(N180-N181)*IF(N169=1,'Inputs and Summary'!$D$78,IF('Cash Flow_PI'!N169=2,'Inputs and Summary'!$D$78+'Inputs and Summary'!$D$79,IF('Cash Flow_PI'!N169=3,SUM('Inputs and Summary'!$D$78:$D$80),SUM('Inputs and Summary'!$D$78:$D$81))))</f>
        <v>1.1500000000000001</v>
      </c>
      <c r="O182" s="109">
        <f>(O180-O181)*IF(O169=1,'Inputs and Summary'!$D$78,IF('Cash Flow_PI'!O169=2,'Inputs and Summary'!$D$78+'Inputs and Summary'!$D$79,IF('Cash Flow_PI'!O169=3,SUM('Inputs and Summary'!$D$78:$D$80),SUM('Inputs and Summary'!$D$78:$D$81))))</f>
        <v>1.1500000000000001</v>
      </c>
      <c r="P182" s="109">
        <f>(P180-P181)*IF(P169=1,'Inputs and Summary'!$D$78,IF('Cash Flow_PI'!P169=2,'Inputs and Summary'!$D$78+'Inputs and Summary'!$D$79,IF('Cash Flow_PI'!P169=3,SUM('Inputs and Summary'!$D$78:$D$80),SUM('Inputs and Summary'!$D$78:$D$81))))</f>
        <v>1.1500000000000001</v>
      </c>
      <c r="Q182" s="109">
        <f>(Q180-Q181)*IF(Q169=1,'Inputs and Summary'!$D$78,IF('Cash Flow_PI'!Q169=2,'Inputs and Summary'!$D$78+'Inputs and Summary'!$D$79,IF('Cash Flow_PI'!Q169=3,SUM('Inputs and Summary'!$D$78:$D$80),SUM('Inputs and Summary'!$D$78:$D$81))))</f>
        <v>1.1454000000000002</v>
      </c>
      <c r="R182" s="109">
        <f>(R180-R181)*IF(R169=1,'Inputs and Summary'!$D$78,IF('Cash Flow_PI'!R169=2,'Inputs and Summary'!$D$78+'Inputs and Summary'!$D$79,IF('Cash Flow_PI'!R169=3,SUM('Inputs and Summary'!$D$78:$D$80),SUM('Inputs and Summary'!$D$78:$D$81))))</f>
        <v>1.1454000000000002</v>
      </c>
      <c r="S182" s="109">
        <f>(S180-S181)*IF(S169=1,'Inputs and Summary'!$D$78,IF('Cash Flow_PI'!S169=2,'Inputs and Summary'!$D$78+'Inputs and Summary'!$D$79,IF('Cash Flow_PI'!S169=3,SUM('Inputs and Summary'!$D$78:$D$80),SUM('Inputs and Summary'!$D$78:$D$81))))</f>
        <v>1.1454000000000002</v>
      </c>
      <c r="T182" s="109">
        <f>(T180-T181)*IF(T169=1,'Inputs and Summary'!$D$78,IF('Cash Flow_PI'!T169=2,'Inputs and Summary'!$D$78+'Inputs and Summary'!$D$79,IF('Cash Flow_PI'!T169=3,SUM('Inputs and Summary'!$D$78:$D$80),SUM('Inputs and Summary'!$D$78:$D$81))))</f>
        <v>1.1454000000000002</v>
      </c>
      <c r="U182" s="109">
        <f>(U180-U181)*IF(U169=1,'Inputs and Summary'!$D$78,IF('Cash Flow_PI'!U169=2,'Inputs and Summary'!$D$78+'Inputs and Summary'!$D$79,IF('Cash Flow_PI'!U169=3,SUM('Inputs and Summary'!$D$78:$D$80),SUM('Inputs and Summary'!$D$78:$D$81))))</f>
        <v>1.1454000000000002</v>
      </c>
      <c r="V182" s="109">
        <f>(V180-V181)*IF(V169=1,'Inputs and Summary'!$D$78,IF('Cash Flow_PI'!V169=2,'Inputs and Summary'!$D$78+'Inputs and Summary'!$D$79,IF('Cash Flow_PI'!V169=3,SUM('Inputs and Summary'!$D$78:$D$80),SUM('Inputs and Summary'!$D$78:$D$81))))</f>
        <v>1.1454000000000002</v>
      </c>
      <c r="W182" s="109">
        <f>(W180-W181)*IF(W169=1,'Inputs and Summary'!$D$78,IF('Cash Flow_PI'!W169=2,'Inputs and Summary'!$D$78+'Inputs and Summary'!$D$79,IF('Cash Flow_PI'!W169=3,SUM('Inputs and Summary'!$D$78:$D$80),SUM('Inputs and Summary'!$D$78:$D$81))))</f>
        <v>1.1454000000000002</v>
      </c>
      <c r="X182" s="109">
        <f>(X180-X181)*IF(X169=1,'Inputs and Summary'!$D$78,IF('Cash Flow_PI'!X169=2,'Inputs and Summary'!$D$78+'Inputs and Summary'!$D$79,IF('Cash Flow_PI'!X169=3,SUM('Inputs and Summary'!$D$78:$D$80),SUM('Inputs and Summary'!$D$78:$D$81))))</f>
        <v>1.1454000000000002</v>
      </c>
      <c r="Y182" s="109">
        <f>(Y180-Y181)*IF(Y169=1,'Inputs and Summary'!$D$78,IF('Cash Flow_PI'!Y169=2,'Inputs and Summary'!$D$78+'Inputs and Summary'!$D$79,IF('Cash Flow_PI'!Y169=3,SUM('Inputs and Summary'!$D$78:$D$80),SUM('Inputs and Summary'!$D$78:$D$81))))</f>
        <v>1.1454000000000002</v>
      </c>
      <c r="Z182" s="109">
        <f>(Z180-Z181)*IF(Z169=1,'Inputs and Summary'!$D$78,IF('Cash Flow_PI'!Z169=2,'Inputs and Summary'!$D$78+'Inputs and Summary'!$D$79,IF('Cash Flow_PI'!Z169=3,SUM('Inputs and Summary'!$D$78:$D$80),SUM('Inputs and Summary'!$D$78:$D$81))))</f>
        <v>1.1454000000000002</v>
      </c>
      <c r="AA182" s="109">
        <f>(AA180-AA181)*IF(AA169=1,'Inputs and Summary'!$D$78,IF('Cash Flow_PI'!AA169=2,'Inputs and Summary'!$D$78+'Inputs and Summary'!$D$79,IF('Cash Flow_PI'!AA169=3,SUM('Inputs and Summary'!$D$78:$D$80),SUM('Inputs and Summary'!$D$78:$D$81))))</f>
        <v>1.1454000000000002</v>
      </c>
      <c r="AB182" s="109">
        <f>(AB180-AB181)*IF(AB169=1,'Inputs and Summary'!$D$78,IF('Cash Flow_PI'!AB169=2,'Inputs and Summary'!$D$78+'Inputs and Summary'!$D$79,IF('Cash Flow_PI'!AB169=3,SUM('Inputs and Summary'!$D$78:$D$80),SUM('Inputs and Summary'!$D$78:$D$81))))</f>
        <v>1.1454000000000002</v>
      </c>
      <c r="AC182" s="109">
        <f>(AC180-AC181)*IF(AC169=1,'Inputs and Summary'!$D$78,IF('Cash Flow_PI'!AC169=2,'Inputs and Summary'!$D$78+'Inputs and Summary'!$D$79,IF('Cash Flow_PI'!AC169=3,SUM('Inputs and Summary'!$D$78:$D$80),SUM('Inputs and Summary'!$D$78:$D$81))))</f>
        <v>1.1408184000000001</v>
      </c>
      <c r="AD182" s="109">
        <f>(AD180-AD181)*IF(AD169=1,'Inputs and Summary'!$D$78,IF('Cash Flow_PI'!AD169=2,'Inputs and Summary'!$D$78+'Inputs and Summary'!$D$79,IF('Cash Flow_PI'!AD169=3,SUM('Inputs and Summary'!$D$78:$D$80),SUM('Inputs and Summary'!$D$78:$D$81))))</f>
        <v>1.1408184000000001</v>
      </c>
      <c r="AE182" s="109">
        <f>(AE180-AE181)*IF(AE169=1,'Inputs and Summary'!$D$78,IF('Cash Flow_PI'!AE169=2,'Inputs and Summary'!$D$78+'Inputs and Summary'!$D$79,IF('Cash Flow_PI'!AE169=3,SUM('Inputs and Summary'!$D$78:$D$80),SUM('Inputs and Summary'!$D$78:$D$81))))</f>
        <v>1.1408184000000001</v>
      </c>
      <c r="AF182" s="109">
        <f>(AF180-AF181)*IF(AF169=1,'Inputs and Summary'!$D$78,IF('Cash Flow_PI'!AF169=2,'Inputs and Summary'!$D$78+'Inputs and Summary'!$D$79,IF('Cash Flow_PI'!AF169=3,SUM('Inputs and Summary'!$D$78:$D$80),SUM('Inputs and Summary'!$D$78:$D$81))))</f>
        <v>1.1408184000000001</v>
      </c>
      <c r="AG182" s="109">
        <f>(AG180-AG181)*IF(AG169=1,'Inputs and Summary'!$D$78,IF('Cash Flow_PI'!AG169=2,'Inputs and Summary'!$D$78+'Inputs and Summary'!$D$79,IF('Cash Flow_PI'!AG169=3,SUM('Inputs and Summary'!$D$78:$D$80),SUM('Inputs and Summary'!$D$78:$D$81))))</f>
        <v>1.1408184000000001</v>
      </c>
      <c r="AH182" s="109">
        <f>(AH180-AH181)*IF(AH169=1,'Inputs and Summary'!$D$78,IF('Cash Flow_PI'!AH169=2,'Inputs and Summary'!$D$78+'Inputs and Summary'!$D$79,IF('Cash Flow_PI'!AH169=3,SUM('Inputs and Summary'!$D$78:$D$80),SUM('Inputs and Summary'!$D$78:$D$81))))</f>
        <v>1.1408184000000001</v>
      </c>
      <c r="AI182" s="109">
        <f>(AI180-AI181)*IF(AI169=1,'Inputs and Summary'!$D$78,IF('Cash Flow_PI'!AI169=2,'Inputs and Summary'!$D$78+'Inputs and Summary'!$D$79,IF('Cash Flow_PI'!AI169=3,SUM('Inputs and Summary'!$D$78:$D$80),SUM('Inputs and Summary'!$D$78:$D$81))))</f>
        <v>1.1408184000000001</v>
      </c>
      <c r="AJ182" s="109">
        <f>(AJ180-AJ181)*IF(AJ169=1,'Inputs and Summary'!$D$78,IF('Cash Flow_PI'!AJ169=2,'Inputs and Summary'!$D$78+'Inputs and Summary'!$D$79,IF('Cash Flow_PI'!AJ169=3,SUM('Inputs and Summary'!$D$78:$D$80),SUM('Inputs and Summary'!$D$78:$D$81))))</f>
        <v>1.1408184000000001</v>
      </c>
      <c r="AK182" s="109">
        <f>(AK180-AK181)*IF(AK169=1,'Inputs and Summary'!$D$78,IF('Cash Flow_PI'!AK169=2,'Inputs and Summary'!$D$78+'Inputs and Summary'!$D$79,IF('Cash Flow_PI'!AK169=3,SUM('Inputs and Summary'!$D$78:$D$80),SUM('Inputs and Summary'!$D$78:$D$81))))</f>
        <v>1.1408184000000001</v>
      </c>
      <c r="AL182" s="109">
        <f>(AL180-AL181)*IF(AL169=1,'Inputs and Summary'!$D$78,IF('Cash Flow_PI'!AL169=2,'Inputs and Summary'!$D$78+'Inputs and Summary'!$D$79,IF('Cash Flow_PI'!AL169=3,SUM('Inputs and Summary'!$D$78:$D$80),SUM('Inputs and Summary'!$D$78:$D$81))))</f>
        <v>1.1408184000000001</v>
      </c>
      <c r="AM182" s="109">
        <f>(AM180-AM181)*IF(AM169=1,'Inputs and Summary'!$D$78,IF('Cash Flow_PI'!AM169=2,'Inputs and Summary'!$D$78+'Inputs and Summary'!$D$79,IF('Cash Flow_PI'!AM169=3,SUM('Inputs and Summary'!$D$78:$D$80),SUM('Inputs and Summary'!$D$78:$D$81))))</f>
        <v>1.1408184000000001</v>
      </c>
      <c r="AN182" s="109">
        <f>(AN180-AN181)*IF(AN169=1,'Inputs and Summary'!$D$78,IF('Cash Flow_PI'!AN169=2,'Inputs and Summary'!$D$78+'Inputs and Summary'!$D$79,IF('Cash Flow_PI'!AN169=3,SUM('Inputs and Summary'!$D$78:$D$80),SUM('Inputs and Summary'!$D$78:$D$81))))</f>
        <v>1.1408184000000001</v>
      </c>
      <c r="AO182" s="109">
        <f>(AO180-AO181)*IF(AO169=1,'Inputs and Summary'!$D$78,IF('Cash Flow_PI'!AO169=2,'Inputs and Summary'!$D$78+'Inputs and Summary'!$D$79,IF('Cash Flow_PI'!AO169=3,SUM('Inputs and Summary'!$D$78:$D$80),SUM('Inputs and Summary'!$D$78:$D$81))))</f>
        <v>1.1362551264</v>
      </c>
      <c r="AP182" s="109">
        <f>(AP180-AP181)*IF(AP169=1,'Inputs and Summary'!$D$78,IF('Cash Flow_PI'!AP169=2,'Inputs and Summary'!$D$78+'Inputs and Summary'!$D$79,IF('Cash Flow_PI'!AP169=3,SUM('Inputs and Summary'!$D$78:$D$80),SUM('Inputs and Summary'!$D$78:$D$81))))</f>
        <v>1.1362551264</v>
      </c>
      <c r="AQ182" s="109">
        <f>(AQ180-AQ181)*IF(AQ169=1,'Inputs and Summary'!$D$78,IF('Cash Flow_PI'!AQ169=2,'Inputs and Summary'!$D$78+'Inputs and Summary'!$D$79,IF('Cash Flow_PI'!AQ169=3,SUM('Inputs and Summary'!$D$78:$D$80),SUM('Inputs and Summary'!$D$78:$D$81))))</f>
        <v>1.1362551264</v>
      </c>
      <c r="AR182" s="109">
        <f>(AR180-AR181)*IF(AR169=1,'Inputs and Summary'!$D$78,IF('Cash Flow_PI'!AR169=2,'Inputs and Summary'!$D$78+'Inputs and Summary'!$D$79,IF('Cash Flow_PI'!AR169=3,SUM('Inputs and Summary'!$D$78:$D$80),SUM('Inputs and Summary'!$D$78:$D$81))))</f>
        <v>1.1362551264</v>
      </c>
      <c r="AS182" s="109">
        <f>(AS180-AS181)*IF(AS169=1,'Inputs and Summary'!$D$78,IF('Cash Flow_PI'!AS169=2,'Inputs and Summary'!$D$78+'Inputs and Summary'!$D$79,IF('Cash Flow_PI'!AS169=3,SUM('Inputs and Summary'!$D$78:$D$80),SUM('Inputs and Summary'!$D$78:$D$81))))</f>
        <v>1.1362551264</v>
      </c>
      <c r="AT182" s="109">
        <f>(AT180-AT181)*IF(AT169=1,'Inputs and Summary'!$D$78,IF('Cash Flow_PI'!AT169=2,'Inputs and Summary'!$D$78+'Inputs and Summary'!$D$79,IF('Cash Flow_PI'!AT169=3,SUM('Inputs and Summary'!$D$78:$D$80),SUM('Inputs and Summary'!$D$78:$D$81))))</f>
        <v>1.1362551264</v>
      </c>
      <c r="AU182" s="109">
        <f>(AU180-AU181)*IF(AU169=1,'Inputs and Summary'!$D$78,IF('Cash Flow_PI'!AU169=2,'Inputs and Summary'!$D$78+'Inputs and Summary'!$D$79,IF('Cash Flow_PI'!AU169=3,SUM('Inputs and Summary'!$D$78:$D$80),SUM('Inputs and Summary'!$D$78:$D$81))))</f>
        <v>1.1362551264</v>
      </c>
      <c r="AV182" s="109">
        <f>(AV180-AV181)*IF(AV169=1,'Inputs and Summary'!$D$78,IF('Cash Flow_PI'!AV169=2,'Inputs and Summary'!$D$78+'Inputs and Summary'!$D$79,IF('Cash Flow_PI'!AV169=3,SUM('Inputs and Summary'!$D$78:$D$80),SUM('Inputs and Summary'!$D$78:$D$81))))</f>
        <v>1.1362551264</v>
      </c>
      <c r="AW182" s="109">
        <f>(AW180-AW181)*IF(AW169=1,'Inputs and Summary'!$D$78,IF('Cash Flow_PI'!AW169=2,'Inputs and Summary'!$D$78+'Inputs and Summary'!$D$79,IF('Cash Flow_PI'!AW169=3,SUM('Inputs and Summary'!$D$78:$D$80),SUM('Inputs and Summary'!$D$78:$D$81))))</f>
        <v>1.1362551264</v>
      </c>
      <c r="AX182" s="109">
        <f>(AX180-AX181)*IF(AX169=1,'Inputs and Summary'!$D$78,IF('Cash Flow_PI'!AX169=2,'Inputs and Summary'!$D$78+'Inputs and Summary'!$D$79,IF('Cash Flow_PI'!AX169=3,SUM('Inputs and Summary'!$D$78:$D$80),SUM('Inputs and Summary'!$D$78:$D$81))))</f>
        <v>1.1362551264</v>
      </c>
      <c r="AY182" s="109">
        <f>(AY180-AY181)*IF(AY169=1,'Inputs and Summary'!$D$78,IF('Cash Flow_PI'!AY169=2,'Inputs and Summary'!$D$78+'Inputs and Summary'!$D$79,IF('Cash Flow_PI'!AY169=3,SUM('Inputs and Summary'!$D$78:$D$80),SUM('Inputs and Summary'!$D$78:$D$81))))</f>
        <v>1.1362551264</v>
      </c>
      <c r="AZ182" s="109">
        <f>(AZ180-AZ181)*IF(AZ169=1,'Inputs and Summary'!$D$78,IF('Cash Flow_PI'!AZ169=2,'Inputs and Summary'!$D$78+'Inputs and Summary'!$D$79,IF('Cash Flow_PI'!AZ169=3,SUM('Inputs and Summary'!$D$78:$D$80),SUM('Inputs and Summary'!$D$78:$D$81))))</f>
        <v>1.1362551264</v>
      </c>
      <c r="BA182" s="109">
        <f>(BA180-BA181)*IF(BA169=1,'Inputs and Summary'!$D$78,IF('Cash Flow_PI'!BA169=2,'Inputs and Summary'!$D$78+'Inputs and Summary'!$D$79,IF('Cash Flow_PI'!BA169=3,SUM('Inputs and Summary'!$D$78:$D$80),SUM('Inputs and Summary'!$D$78:$D$81))))</f>
        <v>1.1317101058944001</v>
      </c>
      <c r="BB182" s="109">
        <f>(BB180-BB181)*IF(BB169=1,'Inputs and Summary'!$D$78,IF('Cash Flow_PI'!BB169=2,'Inputs and Summary'!$D$78+'Inputs and Summary'!$D$79,IF('Cash Flow_PI'!BB169=3,SUM('Inputs and Summary'!$D$78:$D$80),SUM('Inputs and Summary'!$D$78:$D$81))))</f>
        <v>1.1317101058944001</v>
      </c>
      <c r="BC182" s="109">
        <f>(BC180-BC181)*IF(BC169=1,'Inputs and Summary'!$D$78,IF('Cash Flow_PI'!BC169=2,'Inputs and Summary'!$D$78+'Inputs and Summary'!$D$79,IF('Cash Flow_PI'!BC169=3,SUM('Inputs and Summary'!$D$78:$D$80),SUM('Inputs and Summary'!$D$78:$D$81))))</f>
        <v>1.1317101058944001</v>
      </c>
      <c r="BD182" s="109">
        <f>(BD180-BD181)*IF(BD169=1,'Inputs and Summary'!$D$78,IF('Cash Flow_PI'!BD169=2,'Inputs and Summary'!$D$78+'Inputs and Summary'!$D$79,IF('Cash Flow_PI'!BD169=3,SUM('Inputs and Summary'!$D$78:$D$80),SUM('Inputs and Summary'!$D$78:$D$81))))</f>
        <v>1.1317101058944001</v>
      </c>
      <c r="BE182" s="109">
        <f>(BE180-BE181)*IF(BE169=1,'Inputs and Summary'!$D$78,IF('Cash Flow_PI'!BE169=2,'Inputs and Summary'!$D$78+'Inputs and Summary'!$D$79,IF('Cash Flow_PI'!BE169=3,SUM('Inputs and Summary'!$D$78:$D$80),SUM('Inputs and Summary'!$D$78:$D$81))))</f>
        <v>1.1317101058944001</v>
      </c>
      <c r="BF182" s="109">
        <f>(BF180-BF181)*IF(BF169=1,'Inputs and Summary'!$D$78,IF('Cash Flow_PI'!BF169=2,'Inputs and Summary'!$D$78+'Inputs and Summary'!$D$79,IF('Cash Flow_PI'!BF169=3,SUM('Inputs and Summary'!$D$78:$D$80),SUM('Inputs and Summary'!$D$78:$D$81))))</f>
        <v>1.1317101058944001</v>
      </c>
      <c r="BG182" s="109">
        <f>(BG180-BG181)*IF(BG169=1,'Inputs and Summary'!$D$78,IF('Cash Flow_PI'!BG169=2,'Inputs and Summary'!$D$78+'Inputs and Summary'!$D$79,IF('Cash Flow_PI'!BG169=3,SUM('Inputs and Summary'!$D$78:$D$80),SUM('Inputs and Summary'!$D$78:$D$81))))</f>
        <v>1.1317101058944001</v>
      </c>
      <c r="BH182" s="109">
        <f>(BH180-BH181)*IF(BH169=1,'Inputs and Summary'!$D$78,IF('Cash Flow_PI'!BH169=2,'Inputs and Summary'!$D$78+'Inputs and Summary'!$D$79,IF('Cash Flow_PI'!BH169=3,SUM('Inputs and Summary'!$D$78:$D$80),SUM('Inputs and Summary'!$D$78:$D$81))))</f>
        <v>1.1317101058944001</v>
      </c>
      <c r="BI182" s="109">
        <f>(BI180-BI181)*IF(BI169=1,'Inputs and Summary'!$D$78,IF('Cash Flow_PI'!BI169=2,'Inputs and Summary'!$D$78+'Inputs and Summary'!$D$79,IF('Cash Flow_PI'!BI169=3,SUM('Inputs and Summary'!$D$78:$D$80),SUM('Inputs and Summary'!$D$78:$D$81))))</f>
        <v>1.1317101058944001</v>
      </c>
      <c r="BJ182" s="109">
        <f>(BJ180-BJ181)*IF(BJ169=1,'Inputs and Summary'!$D$78,IF('Cash Flow_PI'!BJ169=2,'Inputs and Summary'!$D$78+'Inputs and Summary'!$D$79,IF('Cash Flow_PI'!BJ169=3,SUM('Inputs and Summary'!$D$78:$D$80),SUM('Inputs and Summary'!$D$78:$D$81))))</f>
        <v>1.1317101058944001</v>
      </c>
      <c r="BK182" s="109">
        <f>(BK180-BK181)*IF(BK169=1,'Inputs and Summary'!$D$78,IF('Cash Flow_PI'!BK169=2,'Inputs and Summary'!$D$78+'Inputs and Summary'!$D$79,IF('Cash Flow_PI'!BK169=3,SUM('Inputs and Summary'!$D$78:$D$80),SUM('Inputs and Summary'!$D$78:$D$81))))</f>
        <v>1.1317101058944001</v>
      </c>
      <c r="BL182" s="109">
        <f>(BL180-BL181)*IF(BL169=1,'Inputs and Summary'!$D$78,IF('Cash Flow_PI'!BL169=2,'Inputs and Summary'!$D$78+'Inputs and Summary'!$D$79,IF('Cash Flow_PI'!BL169=3,SUM('Inputs and Summary'!$D$78:$D$80),SUM('Inputs and Summary'!$D$78:$D$81))))</f>
        <v>1.1317101058944001</v>
      </c>
      <c r="BM182" s="109">
        <f>(BM180-BM181)*IF(BM169=1,'Inputs and Summary'!$D$78,IF('Cash Flow_PI'!BM169=2,'Inputs and Summary'!$D$78+'Inputs and Summary'!$D$79,IF('Cash Flow_PI'!BM169=3,SUM('Inputs and Summary'!$D$78:$D$80),SUM('Inputs and Summary'!$D$78:$D$81))))</f>
        <v>1.1271832654708225</v>
      </c>
      <c r="BN182" s="109">
        <f>(BN180-BN181)*IF(BN169=1,'Inputs and Summary'!$D$78,IF('Cash Flow_PI'!BN169=2,'Inputs and Summary'!$D$78+'Inputs and Summary'!$D$79,IF('Cash Flow_PI'!BN169=3,SUM('Inputs and Summary'!$D$78:$D$80),SUM('Inputs and Summary'!$D$78:$D$81))))</f>
        <v>1.1271832654708225</v>
      </c>
      <c r="BO182" s="109">
        <f>(BO180-BO181)*IF(BO169=1,'Inputs and Summary'!$D$78,IF('Cash Flow_PI'!BO169=2,'Inputs and Summary'!$D$78+'Inputs and Summary'!$D$79,IF('Cash Flow_PI'!BO169=3,SUM('Inputs and Summary'!$D$78:$D$80),SUM('Inputs and Summary'!$D$78:$D$81))))</f>
        <v>1.1271832654708225</v>
      </c>
      <c r="BP182" s="109">
        <f>(BP180-BP181)*IF(BP169=1,'Inputs and Summary'!$D$78,IF('Cash Flow_PI'!BP169=2,'Inputs and Summary'!$D$78+'Inputs and Summary'!$D$79,IF('Cash Flow_PI'!BP169=3,SUM('Inputs and Summary'!$D$78:$D$80),SUM('Inputs and Summary'!$D$78:$D$81))))</f>
        <v>1.1271832654708225</v>
      </c>
      <c r="BQ182" s="109">
        <f>(BQ180-BQ181)*IF(BQ169=1,'Inputs and Summary'!$D$78,IF('Cash Flow_PI'!BQ169=2,'Inputs and Summary'!$D$78+'Inputs and Summary'!$D$79,IF('Cash Flow_PI'!BQ169=3,SUM('Inputs and Summary'!$D$78:$D$80),SUM('Inputs and Summary'!$D$78:$D$81))))</f>
        <v>1.1271832654708225</v>
      </c>
      <c r="BR182" s="109">
        <f>(BR180-BR181)*IF(BR169=1,'Inputs and Summary'!$D$78,IF('Cash Flow_PI'!BR169=2,'Inputs and Summary'!$D$78+'Inputs and Summary'!$D$79,IF('Cash Flow_PI'!BR169=3,SUM('Inputs and Summary'!$D$78:$D$80),SUM('Inputs and Summary'!$D$78:$D$81))))</f>
        <v>1.1271832654708225</v>
      </c>
      <c r="BS182" s="109">
        <f>(BS180-BS181)*IF(BS169=1,'Inputs and Summary'!$D$78,IF('Cash Flow_PI'!BS169=2,'Inputs and Summary'!$D$78+'Inputs and Summary'!$D$79,IF('Cash Flow_PI'!BS169=3,SUM('Inputs and Summary'!$D$78:$D$80),SUM('Inputs and Summary'!$D$78:$D$81))))</f>
        <v>1.1271832654708225</v>
      </c>
      <c r="BT182" s="109">
        <f>(BT180-BT181)*IF(BT169=1,'Inputs and Summary'!$D$78,IF('Cash Flow_PI'!BT169=2,'Inputs and Summary'!$D$78+'Inputs and Summary'!$D$79,IF('Cash Flow_PI'!BT169=3,SUM('Inputs and Summary'!$D$78:$D$80),SUM('Inputs and Summary'!$D$78:$D$81))))</f>
        <v>1.1271832654708225</v>
      </c>
      <c r="BU182" s="109">
        <f>(BU180-BU181)*IF(BU169=1,'Inputs and Summary'!$D$78,IF('Cash Flow_PI'!BU169=2,'Inputs and Summary'!$D$78+'Inputs and Summary'!$D$79,IF('Cash Flow_PI'!BU169=3,SUM('Inputs and Summary'!$D$78:$D$80),SUM('Inputs and Summary'!$D$78:$D$81))))</f>
        <v>1.1271832654708225</v>
      </c>
      <c r="BV182" s="109">
        <f>(BV180-BV181)*IF(BV169=1,'Inputs and Summary'!$D$78,IF('Cash Flow_PI'!BV169=2,'Inputs and Summary'!$D$78+'Inputs and Summary'!$D$79,IF('Cash Flow_PI'!BV169=3,SUM('Inputs and Summary'!$D$78:$D$80),SUM('Inputs and Summary'!$D$78:$D$81))))</f>
        <v>1.1271832654708225</v>
      </c>
      <c r="BW182" s="109">
        <f>(BW180-BW181)*IF(BW169=1,'Inputs and Summary'!$D$78,IF('Cash Flow_PI'!BW169=2,'Inputs and Summary'!$D$78+'Inputs and Summary'!$D$79,IF('Cash Flow_PI'!BW169=3,SUM('Inputs and Summary'!$D$78:$D$80),SUM('Inputs and Summary'!$D$78:$D$81))))</f>
        <v>1.1271832654708225</v>
      </c>
      <c r="BX182" s="109">
        <f>(BX180-BX181)*IF(BX169=1,'Inputs and Summary'!$D$78,IF('Cash Flow_PI'!BX169=2,'Inputs and Summary'!$D$78+'Inputs and Summary'!$D$79,IF('Cash Flow_PI'!BX169=3,SUM('Inputs and Summary'!$D$78:$D$80),SUM('Inputs and Summary'!$D$78:$D$81))))</f>
        <v>1.1271832654708225</v>
      </c>
      <c r="BY182" s="109">
        <f>(BY180-BY181)*IF(BY169=1,'Inputs and Summary'!$D$78,IF('Cash Flow_PI'!BY169=2,'Inputs and Summary'!$D$78+'Inputs and Summary'!$D$79,IF('Cash Flow_PI'!BY169=3,SUM('Inputs and Summary'!$D$78:$D$80),SUM('Inputs and Summary'!$D$78:$D$81))))</f>
        <v>1.1226745324089391</v>
      </c>
      <c r="BZ182" s="109">
        <f>(BZ180-BZ181)*IF(BZ169=1,'Inputs and Summary'!$D$78,IF('Cash Flow_PI'!BZ169=2,'Inputs and Summary'!$D$78+'Inputs and Summary'!$D$79,IF('Cash Flow_PI'!BZ169=3,SUM('Inputs and Summary'!$D$78:$D$80),SUM('Inputs and Summary'!$D$78:$D$81))))</f>
        <v>1.1226745324089391</v>
      </c>
      <c r="CA182" s="109">
        <f>(CA180-CA181)*IF(CA169=1,'Inputs and Summary'!$D$78,IF('Cash Flow_PI'!CA169=2,'Inputs and Summary'!$D$78+'Inputs and Summary'!$D$79,IF('Cash Flow_PI'!CA169=3,SUM('Inputs and Summary'!$D$78:$D$80),SUM('Inputs and Summary'!$D$78:$D$81))))</f>
        <v>1.1226745324089391</v>
      </c>
      <c r="CB182" s="109">
        <f>(CB180-CB181)*IF(CB169=1,'Inputs and Summary'!$D$78,IF('Cash Flow_PI'!CB169=2,'Inputs and Summary'!$D$78+'Inputs and Summary'!$D$79,IF('Cash Flow_PI'!CB169=3,SUM('Inputs and Summary'!$D$78:$D$80),SUM('Inputs and Summary'!$D$78:$D$81))))</f>
        <v>1.1226745324089391</v>
      </c>
      <c r="CC182" s="109">
        <f>(CC180-CC181)*IF(CC169=1,'Inputs and Summary'!$D$78,IF('Cash Flow_PI'!CC169=2,'Inputs and Summary'!$D$78+'Inputs and Summary'!$D$79,IF('Cash Flow_PI'!CC169=3,SUM('Inputs and Summary'!$D$78:$D$80),SUM('Inputs and Summary'!$D$78:$D$81))))</f>
        <v>1.1226745324089391</v>
      </c>
      <c r="CD182" s="109">
        <f>(CD180-CD181)*IF(CD169=1,'Inputs and Summary'!$D$78,IF('Cash Flow_PI'!CD169=2,'Inputs and Summary'!$D$78+'Inputs and Summary'!$D$79,IF('Cash Flow_PI'!CD169=3,SUM('Inputs and Summary'!$D$78:$D$80),SUM('Inputs and Summary'!$D$78:$D$81))))</f>
        <v>1.1226745324089391</v>
      </c>
      <c r="CE182" s="109">
        <f>(CE180-CE181)*IF(CE169=1,'Inputs and Summary'!$D$78,IF('Cash Flow_PI'!CE169=2,'Inputs and Summary'!$D$78+'Inputs and Summary'!$D$79,IF('Cash Flow_PI'!CE169=3,SUM('Inputs and Summary'!$D$78:$D$80),SUM('Inputs and Summary'!$D$78:$D$81))))</f>
        <v>1.1226745324089391</v>
      </c>
      <c r="CF182" s="109">
        <f>(CF180-CF181)*IF(CF169=1,'Inputs and Summary'!$D$78,IF('Cash Flow_PI'!CF169=2,'Inputs and Summary'!$D$78+'Inputs and Summary'!$D$79,IF('Cash Flow_PI'!CF169=3,SUM('Inputs and Summary'!$D$78:$D$80),SUM('Inputs and Summary'!$D$78:$D$81))))</f>
        <v>1.1226745324089391</v>
      </c>
      <c r="CG182" s="109">
        <f>(CG180-CG181)*IF(CG169=1,'Inputs and Summary'!$D$78,IF('Cash Flow_PI'!CG169=2,'Inputs and Summary'!$D$78+'Inputs and Summary'!$D$79,IF('Cash Flow_PI'!CG169=3,SUM('Inputs and Summary'!$D$78:$D$80),SUM('Inputs and Summary'!$D$78:$D$81))))</f>
        <v>1.1226745324089391</v>
      </c>
      <c r="CH182" s="109">
        <f>(CH180-CH181)*IF(CH169=1,'Inputs and Summary'!$D$78,IF('Cash Flow_PI'!CH169=2,'Inputs and Summary'!$D$78+'Inputs and Summary'!$D$79,IF('Cash Flow_PI'!CH169=3,SUM('Inputs and Summary'!$D$78:$D$80),SUM('Inputs and Summary'!$D$78:$D$81))))</f>
        <v>1.1226745324089391</v>
      </c>
      <c r="CI182" s="109">
        <f>(CI180-CI181)*IF(CI169=1,'Inputs and Summary'!$D$78,IF('Cash Flow_PI'!CI169=2,'Inputs and Summary'!$D$78+'Inputs and Summary'!$D$79,IF('Cash Flow_PI'!CI169=3,SUM('Inputs and Summary'!$D$78:$D$80),SUM('Inputs and Summary'!$D$78:$D$81))))</f>
        <v>1.1226745324089391</v>
      </c>
      <c r="CJ182" s="109">
        <f>(CJ180-CJ181)*IF(CJ169=1,'Inputs and Summary'!$D$78,IF('Cash Flow_PI'!CJ169=2,'Inputs and Summary'!$D$78+'Inputs and Summary'!$D$79,IF('Cash Flow_PI'!CJ169=3,SUM('Inputs and Summary'!$D$78:$D$80),SUM('Inputs and Summary'!$D$78:$D$81))))</f>
        <v>1.1226745324089391</v>
      </c>
      <c r="CK182" s="109">
        <f>(CK180-CK181)*IF(CK169=1,'Inputs and Summary'!$D$78,IF('Cash Flow_PI'!CK169=2,'Inputs and Summary'!$D$78+'Inputs and Summary'!$D$79,IF('Cash Flow_PI'!CK169=3,SUM('Inputs and Summary'!$D$78:$D$80),SUM('Inputs and Summary'!$D$78:$D$81))))</f>
        <v>1.1181838342793033</v>
      </c>
      <c r="CL182" s="109">
        <f>(CL180-CL181)*IF(CL169=1,'Inputs and Summary'!$D$78,IF('Cash Flow_PI'!CL169=2,'Inputs and Summary'!$D$78+'Inputs and Summary'!$D$79,IF('Cash Flow_PI'!CL169=3,SUM('Inputs and Summary'!$D$78:$D$80),SUM('Inputs and Summary'!$D$78:$D$81))))</f>
        <v>1.1181838342793033</v>
      </c>
      <c r="CM182" s="109">
        <f>(CM180-CM181)*IF(CM169=1,'Inputs and Summary'!$D$78,IF('Cash Flow_PI'!CM169=2,'Inputs and Summary'!$D$78+'Inputs and Summary'!$D$79,IF('Cash Flow_PI'!CM169=3,SUM('Inputs and Summary'!$D$78:$D$80),SUM('Inputs and Summary'!$D$78:$D$81))))</f>
        <v>1.1181838342793033</v>
      </c>
      <c r="CN182" s="109">
        <f>(CN180-CN181)*IF(CN169=1,'Inputs and Summary'!$D$78,IF('Cash Flow_PI'!CN169=2,'Inputs and Summary'!$D$78+'Inputs and Summary'!$D$79,IF('Cash Flow_PI'!CN169=3,SUM('Inputs and Summary'!$D$78:$D$80),SUM('Inputs and Summary'!$D$78:$D$81))))</f>
        <v>1.1181838342793033</v>
      </c>
      <c r="CO182" s="109">
        <f>(CO180-CO181)*IF(CO169=1,'Inputs and Summary'!$D$78,IF('Cash Flow_PI'!CO169=2,'Inputs and Summary'!$D$78+'Inputs and Summary'!$D$79,IF('Cash Flow_PI'!CO169=3,SUM('Inputs and Summary'!$D$78:$D$80),SUM('Inputs and Summary'!$D$78:$D$81))))</f>
        <v>1.1181838342793033</v>
      </c>
      <c r="CP182" s="109">
        <f>(CP180-CP181)*IF(CP169=1,'Inputs and Summary'!$D$78,IF('Cash Flow_PI'!CP169=2,'Inputs and Summary'!$D$78+'Inputs and Summary'!$D$79,IF('Cash Flow_PI'!CP169=3,SUM('Inputs and Summary'!$D$78:$D$80),SUM('Inputs and Summary'!$D$78:$D$81))))</f>
        <v>1.1181838342793033</v>
      </c>
      <c r="CQ182" s="109">
        <f>(CQ180-CQ181)*IF(CQ169=1,'Inputs and Summary'!$D$78,IF('Cash Flow_PI'!CQ169=2,'Inputs and Summary'!$D$78+'Inputs and Summary'!$D$79,IF('Cash Flow_PI'!CQ169=3,SUM('Inputs and Summary'!$D$78:$D$80),SUM('Inputs and Summary'!$D$78:$D$81))))</f>
        <v>1.1181838342793033</v>
      </c>
      <c r="CR182" s="109">
        <f>(CR180-CR181)*IF(CR169=1,'Inputs and Summary'!$D$78,IF('Cash Flow_PI'!CR169=2,'Inputs and Summary'!$D$78+'Inputs and Summary'!$D$79,IF('Cash Flow_PI'!CR169=3,SUM('Inputs and Summary'!$D$78:$D$80),SUM('Inputs and Summary'!$D$78:$D$81))))</f>
        <v>1.1181838342793033</v>
      </c>
      <c r="CS182" s="109">
        <f>(CS180-CS181)*IF(CS169=1,'Inputs and Summary'!$D$78,IF('Cash Flow_PI'!CS169=2,'Inputs and Summary'!$D$78+'Inputs and Summary'!$D$79,IF('Cash Flow_PI'!CS169=3,SUM('Inputs and Summary'!$D$78:$D$80),SUM('Inputs and Summary'!$D$78:$D$81))))</f>
        <v>1.1181838342793033</v>
      </c>
      <c r="CT182" s="109">
        <f>(CT180-CT181)*IF(CT169=1,'Inputs and Summary'!$D$78,IF('Cash Flow_PI'!CT169=2,'Inputs and Summary'!$D$78+'Inputs and Summary'!$D$79,IF('Cash Flow_PI'!CT169=3,SUM('Inputs and Summary'!$D$78:$D$80),SUM('Inputs and Summary'!$D$78:$D$81))))</f>
        <v>1.1181838342793033</v>
      </c>
      <c r="CU182" s="109">
        <f>(CU180-CU181)*IF(CU169=1,'Inputs and Summary'!$D$78,IF('Cash Flow_PI'!CU169=2,'Inputs and Summary'!$D$78+'Inputs and Summary'!$D$79,IF('Cash Flow_PI'!CU169=3,SUM('Inputs and Summary'!$D$78:$D$80),SUM('Inputs and Summary'!$D$78:$D$81))))</f>
        <v>1.1181838342793033</v>
      </c>
      <c r="CV182" s="109">
        <f>(CV180-CV181)*IF(CV169=1,'Inputs and Summary'!$D$78,IF('Cash Flow_PI'!CV169=2,'Inputs and Summary'!$D$78+'Inputs and Summary'!$D$79,IF('Cash Flow_PI'!CV169=3,SUM('Inputs and Summary'!$D$78:$D$80),SUM('Inputs and Summary'!$D$78:$D$81))))</f>
        <v>1.1181838342793033</v>
      </c>
      <c r="CW182" s="109">
        <f>(CW180-CW181)*IF(CW169=1,'Inputs and Summary'!$D$78,IF('Cash Flow_PI'!CW169=2,'Inputs and Summary'!$D$78+'Inputs and Summary'!$D$79,IF('Cash Flow_PI'!CW169=3,SUM('Inputs and Summary'!$D$78:$D$80),SUM('Inputs and Summary'!$D$78:$D$81))))</f>
        <v>1.1137110989421861</v>
      </c>
      <c r="CX182" s="109">
        <f>(CX180-CX181)*IF(CX169=1,'Inputs and Summary'!$D$78,IF('Cash Flow_PI'!CX169=2,'Inputs and Summary'!$D$78+'Inputs and Summary'!$D$79,IF('Cash Flow_PI'!CX169=3,SUM('Inputs and Summary'!$D$78:$D$80),SUM('Inputs and Summary'!$D$78:$D$81))))</f>
        <v>1.1137110989421861</v>
      </c>
      <c r="CY182" s="109">
        <f>(CY180-CY181)*IF(CY169=1,'Inputs and Summary'!$D$78,IF('Cash Flow_PI'!CY169=2,'Inputs and Summary'!$D$78+'Inputs and Summary'!$D$79,IF('Cash Flow_PI'!CY169=3,SUM('Inputs and Summary'!$D$78:$D$80),SUM('Inputs and Summary'!$D$78:$D$81))))</f>
        <v>1.1137110989421861</v>
      </c>
      <c r="CZ182" s="109">
        <f>(CZ180-CZ181)*IF(CZ169=1,'Inputs and Summary'!$D$78,IF('Cash Flow_PI'!CZ169=2,'Inputs and Summary'!$D$78+'Inputs and Summary'!$D$79,IF('Cash Flow_PI'!CZ169=3,SUM('Inputs and Summary'!$D$78:$D$80),SUM('Inputs and Summary'!$D$78:$D$81))))</f>
        <v>1.1137110989421861</v>
      </c>
      <c r="DA182" s="109">
        <f>(DA180-DA181)*IF(DA169=1,'Inputs and Summary'!$D$78,IF('Cash Flow_PI'!DA169=2,'Inputs and Summary'!$D$78+'Inputs and Summary'!$D$79,IF('Cash Flow_PI'!DA169=3,SUM('Inputs and Summary'!$D$78:$D$80),SUM('Inputs and Summary'!$D$78:$D$81))))</f>
        <v>1.1137110989421861</v>
      </c>
      <c r="DB182" s="109">
        <f>(DB180-DB181)*IF(DB169=1,'Inputs and Summary'!$D$78,IF('Cash Flow_PI'!DB169=2,'Inputs and Summary'!$D$78+'Inputs and Summary'!$D$79,IF('Cash Flow_PI'!DB169=3,SUM('Inputs and Summary'!$D$78:$D$80),SUM('Inputs and Summary'!$D$78:$D$81))))</f>
        <v>1.1137110989421861</v>
      </c>
      <c r="DC182" s="109">
        <f>(DC180-DC181)*IF(DC169=1,'Inputs and Summary'!$D$78,IF('Cash Flow_PI'!DC169=2,'Inputs and Summary'!$D$78+'Inputs and Summary'!$D$79,IF('Cash Flow_PI'!DC169=3,SUM('Inputs and Summary'!$D$78:$D$80),SUM('Inputs and Summary'!$D$78:$D$81))))</f>
        <v>1.1137110989421861</v>
      </c>
      <c r="DD182" s="109">
        <f>(DD180-DD181)*IF(DD169=1,'Inputs and Summary'!$D$78,IF('Cash Flow_PI'!DD169=2,'Inputs and Summary'!$D$78+'Inputs and Summary'!$D$79,IF('Cash Flow_PI'!DD169=3,SUM('Inputs and Summary'!$D$78:$D$80),SUM('Inputs and Summary'!$D$78:$D$81))))</f>
        <v>1.1137110989421861</v>
      </c>
      <c r="DE182" s="109">
        <f>(DE180-DE181)*IF(DE169=1,'Inputs and Summary'!$D$78,IF('Cash Flow_PI'!DE169=2,'Inputs and Summary'!$D$78+'Inputs and Summary'!$D$79,IF('Cash Flow_PI'!DE169=3,SUM('Inputs and Summary'!$D$78:$D$80),SUM('Inputs and Summary'!$D$78:$D$81))))</f>
        <v>1.1137110989421861</v>
      </c>
      <c r="DF182" s="109">
        <f>(DF180-DF181)*IF(DF169=1,'Inputs and Summary'!$D$78,IF('Cash Flow_PI'!DF169=2,'Inputs and Summary'!$D$78+'Inputs and Summary'!$D$79,IF('Cash Flow_PI'!DF169=3,SUM('Inputs and Summary'!$D$78:$D$80),SUM('Inputs and Summary'!$D$78:$D$81))))</f>
        <v>1.1137110989421861</v>
      </c>
      <c r="DG182" s="109">
        <f>(DG180-DG181)*IF(DG169=1,'Inputs and Summary'!$D$78,IF('Cash Flow_PI'!DG169=2,'Inputs and Summary'!$D$78+'Inputs and Summary'!$D$79,IF('Cash Flow_PI'!DG169=3,SUM('Inputs and Summary'!$D$78:$D$80),SUM('Inputs and Summary'!$D$78:$D$81))))</f>
        <v>1.1137110989421861</v>
      </c>
      <c r="DH182" s="109">
        <f>(DH180-DH181)*IF(DH169=1,'Inputs and Summary'!$D$78,IF('Cash Flow_PI'!DH169=2,'Inputs and Summary'!$D$78+'Inputs and Summary'!$D$79,IF('Cash Flow_PI'!DH169=3,SUM('Inputs and Summary'!$D$78:$D$80),SUM('Inputs and Summary'!$D$78:$D$81))))</f>
        <v>1.1137110989421861</v>
      </c>
      <c r="DI182" s="109">
        <f>(DI180-DI181)*IF(DI169=1,'Inputs and Summary'!$D$78,IF('Cash Flow_PI'!DI169=2,'Inputs and Summary'!$D$78+'Inputs and Summary'!$D$79,IF('Cash Flow_PI'!DI169=3,SUM('Inputs and Summary'!$D$78:$D$80),SUM('Inputs and Summary'!$D$78:$D$81))))</f>
        <v>1.1092562545464173</v>
      </c>
      <c r="DJ182" s="109">
        <f>(DJ180-DJ181)*IF(DJ169=1,'Inputs and Summary'!$D$78,IF('Cash Flow_PI'!DJ169=2,'Inputs and Summary'!$D$78+'Inputs and Summary'!$D$79,IF('Cash Flow_PI'!DJ169=3,SUM('Inputs and Summary'!$D$78:$D$80),SUM('Inputs and Summary'!$D$78:$D$81))))</f>
        <v>1.1092562545464173</v>
      </c>
      <c r="DK182" s="109">
        <f>(DK180-DK181)*IF(DK169=1,'Inputs and Summary'!$D$78,IF('Cash Flow_PI'!DK169=2,'Inputs and Summary'!$D$78+'Inputs and Summary'!$D$79,IF('Cash Flow_PI'!DK169=3,SUM('Inputs and Summary'!$D$78:$D$80),SUM('Inputs and Summary'!$D$78:$D$81))))</f>
        <v>1.1092562545464173</v>
      </c>
      <c r="DL182" s="109">
        <f>(DL180-DL181)*IF(DL169=1,'Inputs and Summary'!$D$78,IF('Cash Flow_PI'!DL169=2,'Inputs and Summary'!$D$78+'Inputs and Summary'!$D$79,IF('Cash Flow_PI'!DL169=3,SUM('Inputs and Summary'!$D$78:$D$80),SUM('Inputs and Summary'!$D$78:$D$81))))</f>
        <v>1.1092562545464173</v>
      </c>
      <c r="DM182" s="109">
        <f>(DM180-DM181)*IF(DM169=1,'Inputs and Summary'!$D$78,IF('Cash Flow_PI'!DM169=2,'Inputs and Summary'!$D$78+'Inputs and Summary'!$D$79,IF('Cash Flow_PI'!DM169=3,SUM('Inputs and Summary'!$D$78:$D$80),SUM('Inputs and Summary'!$D$78:$D$81))))</f>
        <v>1.1092562545464173</v>
      </c>
      <c r="DN182" s="109">
        <f>(DN180-DN181)*IF(DN169=1,'Inputs and Summary'!$D$78,IF('Cash Flow_PI'!DN169=2,'Inputs and Summary'!$D$78+'Inputs and Summary'!$D$79,IF('Cash Flow_PI'!DN169=3,SUM('Inputs and Summary'!$D$78:$D$80),SUM('Inputs and Summary'!$D$78:$D$81))))</f>
        <v>1.1092562545464173</v>
      </c>
      <c r="DO182" s="109">
        <f>(DO180-DO181)*IF(DO169=1,'Inputs and Summary'!$D$78,IF('Cash Flow_PI'!DO169=2,'Inputs and Summary'!$D$78+'Inputs and Summary'!$D$79,IF('Cash Flow_PI'!DO169=3,SUM('Inputs and Summary'!$D$78:$D$80),SUM('Inputs and Summary'!$D$78:$D$81))))</f>
        <v>1.1092562545464173</v>
      </c>
      <c r="DP182" s="109">
        <f>(DP180-DP181)*IF(DP169=1,'Inputs and Summary'!$D$78,IF('Cash Flow_PI'!DP169=2,'Inputs and Summary'!$D$78+'Inputs and Summary'!$D$79,IF('Cash Flow_PI'!DP169=3,SUM('Inputs and Summary'!$D$78:$D$80),SUM('Inputs and Summary'!$D$78:$D$81))))</f>
        <v>1.1092562545464173</v>
      </c>
      <c r="DQ182" s="109">
        <f>(DQ180-DQ181)*IF(DQ169=1,'Inputs and Summary'!$D$78,IF('Cash Flow_PI'!DQ169=2,'Inputs and Summary'!$D$78+'Inputs and Summary'!$D$79,IF('Cash Flow_PI'!DQ169=3,SUM('Inputs and Summary'!$D$78:$D$80),SUM('Inputs and Summary'!$D$78:$D$81))))</f>
        <v>1.1092562545464173</v>
      </c>
      <c r="DR182" s="109">
        <f>(DR180-DR181)*IF(DR169=1,'Inputs and Summary'!$D$78,IF('Cash Flow_PI'!DR169=2,'Inputs and Summary'!$D$78+'Inputs and Summary'!$D$79,IF('Cash Flow_PI'!DR169=3,SUM('Inputs and Summary'!$D$78:$D$80),SUM('Inputs and Summary'!$D$78:$D$81))))</f>
        <v>1.1092562545464173</v>
      </c>
      <c r="DS182" s="109">
        <f>(DS180-DS181)*IF(DS169=1,'Inputs and Summary'!$D$78,IF('Cash Flow_PI'!DS169=2,'Inputs and Summary'!$D$78+'Inputs and Summary'!$D$79,IF('Cash Flow_PI'!DS169=3,SUM('Inputs and Summary'!$D$78:$D$80),SUM('Inputs and Summary'!$D$78:$D$81))))</f>
        <v>1.1092562545464173</v>
      </c>
      <c r="DT182" s="109">
        <f>(DT180-DT181)*IF(DT169=1,'Inputs and Summary'!$D$78,IF('Cash Flow_PI'!DT169=2,'Inputs and Summary'!$D$78+'Inputs and Summary'!$D$79,IF('Cash Flow_PI'!DT169=3,SUM('Inputs and Summary'!$D$78:$D$80),SUM('Inputs and Summary'!$D$78:$D$81))))</f>
        <v>1.1092562545464173</v>
      </c>
      <c r="DU182" s="109">
        <f>(DU180-DU181)*IF(DU169=1,'Inputs and Summary'!$D$78,IF('Cash Flow_PI'!DU169=2,'Inputs and Summary'!$D$78+'Inputs and Summary'!$D$79,IF('Cash Flow_PI'!DU169=3,SUM('Inputs and Summary'!$D$78:$D$80),SUM('Inputs and Summary'!$D$78:$D$81))))</f>
        <v>1.1048192295282315</v>
      </c>
      <c r="DV182" s="109">
        <f>(DV180-DV181)*IF(DV169=1,'Inputs and Summary'!$D$78,IF('Cash Flow_PI'!DV169=2,'Inputs and Summary'!$D$78+'Inputs and Summary'!$D$79,IF('Cash Flow_PI'!DV169=3,SUM('Inputs and Summary'!$D$78:$D$80),SUM('Inputs and Summary'!$D$78:$D$81))))</f>
        <v>1.1048192295282315</v>
      </c>
      <c r="DW182" s="109">
        <f>(DW180-DW181)*IF(DW169=1,'Inputs and Summary'!$D$78,IF('Cash Flow_PI'!DW169=2,'Inputs and Summary'!$D$78+'Inputs and Summary'!$D$79,IF('Cash Flow_PI'!DW169=3,SUM('Inputs and Summary'!$D$78:$D$80),SUM('Inputs and Summary'!$D$78:$D$81))))</f>
        <v>1.1048192295282315</v>
      </c>
      <c r="DX182" s="109">
        <f>(DX180-DX181)*IF(DX169=1,'Inputs and Summary'!$D$78,IF('Cash Flow_PI'!DX169=2,'Inputs and Summary'!$D$78+'Inputs and Summary'!$D$79,IF('Cash Flow_PI'!DX169=3,SUM('Inputs and Summary'!$D$78:$D$80),SUM('Inputs and Summary'!$D$78:$D$81))))</f>
        <v>1.1048192295282315</v>
      </c>
      <c r="DY182" s="109">
        <f>(DY180-DY181)*IF(DY169=1,'Inputs and Summary'!$D$78,IF('Cash Flow_PI'!DY169=2,'Inputs and Summary'!$D$78+'Inputs and Summary'!$D$79,IF('Cash Flow_PI'!DY169=3,SUM('Inputs and Summary'!$D$78:$D$80),SUM('Inputs and Summary'!$D$78:$D$81))))</f>
        <v>1.1048192295282315</v>
      </c>
      <c r="DZ182" s="109">
        <f>(DZ180-DZ181)*IF(DZ169=1,'Inputs and Summary'!$D$78,IF('Cash Flow_PI'!DZ169=2,'Inputs and Summary'!$D$78+'Inputs and Summary'!$D$79,IF('Cash Flow_PI'!DZ169=3,SUM('Inputs and Summary'!$D$78:$D$80),SUM('Inputs and Summary'!$D$78:$D$81))))</f>
        <v>1.1048192295282315</v>
      </c>
      <c r="EA182" s="109">
        <f>(EA180-EA181)*IF(EA169=1,'Inputs and Summary'!$D$78,IF('Cash Flow_PI'!EA169=2,'Inputs and Summary'!$D$78+'Inputs and Summary'!$D$79,IF('Cash Flow_PI'!EA169=3,SUM('Inputs and Summary'!$D$78:$D$80),SUM('Inputs and Summary'!$D$78:$D$81))))</f>
        <v>1.1048192295282315</v>
      </c>
      <c r="EB182" s="109">
        <f>(EB180-EB181)*IF(EB169=1,'Inputs and Summary'!$D$78,IF('Cash Flow_PI'!EB169=2,'Inputs and Summary'!$D$78+'Inputs and Summary'!$D$79,IF('Cash Flow_PI'!EB169=3,SUM('Inputs and Summary'!$D$78:$D$80),SUM('Inputs and Summary'!$D$78:$D$81))))</f>
        <v>1.1048192295282315</v>
      </c>
      <c r="EC182" s="109">
        <f>(EC180-EC181)*IF(EC169=1,'Inputs and Summary'!$D$78,IF('Cash Flow_PI'!EC169=2,'Inputs and Summary'!$D$78+'Inputs and Summary'!$D$79,IF('Cash Flow_PI'!EC169=3,SUM('Inputs and Summary'!$D$78:$D$80),SUM('Inputs and Summary'!$D$78:$D$81))))</f>
        <v>1.1048192295282315</v>
      </c>
      <c r="ED182" s="109">
        <f>(ED180-ED181)*IF(ED169=1,'Inputs and Summary'!$D$78,IF('Cash Flow_PI'!ED169=2,'Inputs and Summary'!$D$78+'Inputs and Summary'!$D$79,IF('Cash Flow_PI'!ED169=3,SUM('Inputs and Summary'!$D$78:$D$80),SUM('Inputs and Summary'!$D$78:$D$81))))</f>
        <v>1.1048192295282315</v>
      </c>
      <c r="EE182" s="109">
        <f>(EE180-EE181)*IF(EE169=1,'Inputs and Summary'!$D$78,IF('Cash Flow_PI'!EE169=2,'Inputs and Summary'!$D$78+'Inputs and Summary'!$D$79,IF('Cash Flow_PI'!EE169=3,SUM('Inputs and Summary'!$D$78:$D$80),SUM('Inputs and Summary'!$D$78:$D$81))))</f>
        <v>1.1048192295282315</v>
      </c>
      <c r="EF182" s="109">
        <f>(EF180-EF181)*IF(EF169=1,'Inputs and Summary'!$D$78,IF('Cash Flow_PI'!EF169=2,'Inputs and Summary'!$D$78+'Inputs and Summary'!$D$79,IF('Cash Flow_PI'!EF169=3,SUM('Inputs and Summary'!$D$78:$D$80),SUM('Inputs and Summary'!$D$78:$D$81))))</f>
        <v>1.1048192295282315</v>
      </c>
      <c r="EG182" s="109">
        <f>(EG180-EG181)*IF(EG169=1,'Inputs and Summary'!$D$78,IF('Cash Flow_PI'!EG169=2,'Inputs and Summary'!$D$78+'Inputs and Summary'!$D$79,IF('Cash Flow_PI'!EG169=3,SUM('Inputs and Summary'!$D$78:$D$80),SUM('Inputs and Summary'!$D$78:$D$81))))</f>
        <v>1.1003999526101187</v>
      </c>
      <c r="EH182" s="109">
        <f>(EH180-EH181)*IF(EH169=1,'Inputs and Summary'!$D$78,IF('Cash Flow_PI'!EH169=2,'Inputs and Summary'!$D$78+'Inputs and Summary'!$D$79,IF('Cash Flow_PI'!EH169=3,SUM('Inputs and Summary'!$D$78:$D$80),SUM('Inputs and Summary'!$D$78:$D$81))))</f>
        <v>1.1003999526101187</v>
      </c>
      <c r="EI182" s="109">
        <f>(EI180-EI181)*IF(EI169=1,'Inputs and Summary'!$D$78,IF('Cash Flow_PI'!EI169=2,'Inputs and Summary'!$D$78+'Inputs and Summary'!$D$79,IF('Cash Flow_PI'!EI169=3,SUM('Inputs and Summary'!$D$78:$D$80),SUM('Inputs and Summary'!$D$78:$D$81))))</f>
        <v>1.1003999526101187</v>
      </c>
      <c r="EJ182" s="109">
        <f>(EJ180-EJ181)*IF(EJ169=1,'Inputs and Summary'!$D$78,IF('Cash Flow_PI'!EJ169=2,'Inputs and Summary'!$D$78+'Inputs and Summary'!$D$79,IF('Cash Flow_PI'!EJ169=3,SUM('Inputs and Summary'!$D$78:$D$80),SUM('Inputs and Summary'!$D$78:$D$81))))</f>
        <v>1.1003999526101187</v>
      </c>
      <c r="EK182" s="109">
        <f>(EK180-EK181)*IF(EK169=1,'Inputs and Summary'!$D$78,IF('Cash Flow_PI'!EK169=2,'Inputs and Summary'!$D$78+'Inputs and Summary'!$D$79,IF('Cash Flow_PI'!EK169=3,SUM('Inputs and Summary'!$D$78:$D$80),SUM('Inputs and Summary'!$D$78:$D$81))))</f>
        <v>1.1003999526101187</v>
      </c>
      <c r="EL182" s="109">
        <f>(EL180-EL181)*IF(EL169=1,'Inputs and Summary'!$D$78,IF('Cash Flow_PI'!EL169=2,'Inputs and Summary'!$D$78+'Inputs and Summary'!$D$79,IF('Cash Flow_PI'!EL169=3,SUM('Inputs and Summary'!$D$78:$D$80),SUM('Inputs and Summary'!$D$78:$D$81))))</f>
        <v>1.1003999526101187</v>
      </c>
      <c r="EM182" s="109">
        <f>(EM180-EM181)*IF(EM169=1,'Inputs and Summary'!$D$78,IF('Cash Flow_PI'!EM169=2,'Inputs and Summary'!$D$78+'Inputs and Summary'!$D$79,IF('Cash Flow_PI'!EM169=3,SUM('Inputs and Summary'!$D$78:$D$80),SUM('Inputs and Summary'!$D$78:$D$81))))</f>
        <v>1.1003999526101187</v>
      </c>
      <c r="EN182" s="109">
        <f>(EN180-EN181)*IF(EN169=1,'Inputs and Summary'!$D$78,IF('Cash Flow_PI'!EN169=2,'Inputs and Summary'!$D$78+'Inputs and Summary'!$D$79,IF('Cash Flow_PI'!EN169=3,SUM('Inputs and Summary'!$D$78:$D$80),SUM('Inputs and Summary'!$D$78:$D$81))))</f>
        <v>1.1003999526101187</v>
      </c>
      <c r="EO182" s="109">
        <f>(EO180-EO181)*IF(EO169=1,'Inputs and Summary'!$D$78,IF('Cash Flow_PI'!EO169=2,'Inputs and Summary'!$D$78+'Inputs and Summary'!$D$79,IF('Cash Flow_PI'!EO169=3,SUM('Inputs and Summary'!$D$78:$D$80),SUM('Inputs and Summary'!$D$78:$D$81))))</f>
        <v>1.1003999526101187</v>
      </c>
      <c r="EP182" s="109">
        <f>(EP180-EP181)*IF(EP169=1,'Inputs and Summary'!$D$78,IF('Cash Flow_PI'!EP169=2,'Inputs and Summary'!$D$78+'Inputs and Summary'!$D$79,IF('Cash Flow_PI'!EP169=3,SUM('Inputs and Summary'!$D$78:$D$80),SUM('Inputs and Summary'!$D$78:$D$81))))</f>
        <v>1.1003999526101187</v>
      </c>
      <c r="EQ182" s="109">
        <f>(EQ180-EQ181)*IF(EQ169=1,'Inputs and Summary'!$D$78,IF('Cash Flow_PI'!EQ169=2,'Inputs and Summary'!$D$78+'Inputs and Summary'!$D$79,IF('Cash Flow_PI'!EQ169=3,SUM('Inputs and Summary'!$D$78:$D$80),SUM('Inputs and Summary'!$D$78:$D$81))))</f>
        <v>1.1003999526101187</v>
      </c>
      <c r="ER182" s="109">
        <f>(ER180-ER181)*IF(ER169=1,'Inputs and Summary'!$D$78,IF('Cash Flow_PI'!ER169=2,'Inputs and Summary'!$D$78+'Inputs and Summary'!$D$79,IF('Cash Flow_PI'!ER169=3,SUM('Inputs and Summary'!$D$78:$D$80),SUM('Inputs and Summary'!$D$78:$D$81))))</f>
        <v>1.1003999526101187</v>
      </c>
      <c r="ES182" s="109">
        <f>(ES180-ES181)*IF(ES169=1,'Inputs and Summary'!$D$78,IF('Cash Flow_PI'!ES169=2,'Inputs and Summary'!$D$78+'Inputs and Summary'!$D$79,IF('Cash Flow_PI'!ES169=3,SUM('Inputs and Summary'!$D$78:$D$80),SUM('Inputs and Summary'!$D$78:$D$81))))</f>
        <v>1.0959983527996782</v>
      </c>
      <c r="ET182" s="109">
        <f>(ET180-ET181)*IF(ET169=1,'Inputs and Summary'!$D$78,IF('Cash Flow_PI'!ET169=2,'Inputs and Summary'!$D$78+'Inputs and Summary'!$D$79,IF('Cash Flow_PI'!ET169=3,SUM('Inputs and Summary'!$D$78:$D$80),SUM('Inputs and Summary'!$D$78:$D$81))))</f>
        <v>1.0959983527996782</v>
      </c>
      <c r="EU182" s="109">
        <f>(EU180-EU181)*IF(EU169=1,'Inputs and Summary'!$D$78,IF('Cash Flow_PI'!EU169=2,'Inputs and Summary'!$D$78+'Inputs and Summary'!$D$79,IF('Cash Flow_PI'!EU169=3,SUM('Inputs and Summary'!$D$78:$D$80),SUM('Inputs and Summary'!$D$78:$D$81))))</f>
        <v>1.0959983527996782</v>
      </c>
      <c r="EV182" s="109">
        <f>(EV180-EV181)*IF(EV169=1,'Inputs and Summary'!$D$78,IF('Cash Flow_PI'!EV169=2,'Inputs and Summary'!$D$78+'Inputs and Summary'!$D$79,IF('Cash Flow_PI'!EV169=3,SUM('Inputs and Summary'!$D$78:$D$80),SUM('Inputs and Summary'!$D$78:$D$81))))</f>
        <v>1.0959983527996782</v>
      </c>
      <c r="EW182" s="109">
        <f>(EW180-EW181)*IF(EW169=1,'Inputs and Summary'!$D$78,IF('Cash Flow_PI'!EW169=2,'Inputs and Summary'!$D$78+'Inputs and Summary'!$D$79,IF('Cash Flow_PI'!EW169=3,SUM('Inputs and Summary'!$D$78:$D$80),SUM('Inputs and Summary'!$D$78:$D$81))))</f>
        <v>1.0959983527996782</v>
      </c>
      <c r="EX182" s="109">
        <f>(EX180-EX181)*IF(EX169=1,'Inputs and Summary'!$D$78,IF('Cash Flow_PI'!EX169=2,'Inputs and Summary'!$D$78+'Inputs and Summary'!$D$79,IF('Cash Flow_PI'!EX169=3,SUM('Inputs and Summary'!$D$78:$D$80),SUM('Inputs and Summary'!$D$78:$D$81))))</f>
        <v>1.0959983527996782</v>
      </c>
      <c r="EY182" s="109">
        <f>(EY180-EY181)*IF(EY169=1,'Inputs and Summary'!$D$78,IF('Cash Flow_PI'!EY169=2,'Inputs and Summary'!$D$78+'Inputs and Summary'!$D$79,IF('Cash Flow_PI'!EY169=3,SUM('Inputs and Summary'!$D$78:$D$80),SUM('Inputs and Summary'!$D$78:$D$81))))</f>
        <v>1.0959983527996782</v>
      </c>
      <c r="EZ182" s="109">
        <f>(EZ180-EZ181)*IF(EZ169=1,'Inputs and Summary'!$D$78,IF('Cash Flow_PI'!EZ169=2,'Inputs and Summary'!$D$78+'Inputs and Summary'!$D$79,IF('Cash Flow_PI'!EZ169=3,SUM('Inputs and Summary'!$D$78:$D$80),SUM('Inputs and Summary'!$D$78:$D$81))))</f>
        <v>1.0959983527996782</v>
      </c>
      <c r="FA182" s="109">
        <f>(FA180-FA181)*IF(FA169=1,'Inputs and Summary'!$D$78,IF('Cash Flow_PI'!FA169=2,'Inputs and Summary'!$D$78+'Inputs and Summary'!$D$79,IF('Cash Flow_PI'!FA169=3,SUM('Inputs and Summary'!$D$78:$D$80),SUM('Inputs and Summary'!$D$78:$D$81))))</f>
        <v>1.0959983527996782</v>
      </c>
      <c r="FB182" s="109">
        <f>(FB180-FB181)*IF(FB169=1,'Inputs and Summary'!$D$78,IF('Cash Flow_PI'!FB169=2,'Inputs and Summary'!$D$78+'Inputs and Summary'!$D$79,IF('Cash Flow_PI'!FB169=3,SUM('Inputs and Summary'!$D$78:$D$80),SUM('Inputs and Summary'!$D$78:$D$81))))</f>
        <v>1.0959983527996782</v>
      </c>
      <c r="FC182" s="109">
        <f>(FC180-FC181)*IF(FC169=1,'Inputs and Summary'!$D$78,IF('Cash Flow_PI'!FC169=2,'Inputs and Summary'!$D$78+'Inputs and Summary'!$D$79,IF('Cash Flow_PI'!FC169=3,SUM('Inputs and Summary'!$D$78:$D$80),SUM('Inputs and Summary'!$D$78:$D$81))))</f>
        <v>1.0959983527996782</v>
      </c>
      <c r="FD182" s="109">
        <f>(FD180-FD181)*IF(FD169=1,'Inputs and Summary'!$D$78,IF('Cash Flow_PI'!FD169=2,'Inputs and Summary'!$D$78+'Inputs and Summary'!$D$79,IF('Cash Flow_PI'!FD169=3,SUM('Inputs and Summary'!$D$78:$D$80),SUM('Inputs and Summary'!$D$78:$D$81))))</f>
        <v>1.0959983527996782</v>
      </c>
      <c r="FE182" s="109">
        <f>(FE180-FE181)*IF(FE169=1,'Inputs and Summary'!$D$78,IF('Cash Flow_PI'!FE169=2,'Inputs and Summary'!$D$78+'Inputs and Summary'!$D$79,IF('Cash Flow_PI'!FE169=3,SUM('Inputs and Summary'!$D$78:$D$80),SUM('Inputs and Summary'!$D$78:$D$81))))</f>
        <v>1.0916143593884795</v>
      </c>
      <c r="FF182" s="109">
        <f>(FF180-FF181)*IF(FF169=1,'Inputs and Summary'!$D$78,IF('Cash Flow_PI'!FF169=2,'Inputs and Summary'!$D$78+'Inputs and Summary'!$D$79,IF('Cash Flow_PI'!FF169=3,SUM('Inputs and Summary'!$D$78:$D$80),SUM('Inputs and Summary'!$D$78:$D$81))))</f>
        <v>1.0916143593884795</v>
      </c>
      <c r="FG182" s="109">
        <f>(FG180-FG181)*IF(FG169=1,'Inputs and Summary'!$D$78,IF('Cash Flow_PI'!FG169=2,'Inputs and Summary'!$D$78+'Inputs and Summary'!$D$79,IF('Cash Flow_PI'!FG169=3,SUM('Inputs and Summary'!$D$78:$D$80),SUM('Inputs and Summary'!$D$78:$D$81))))</f>
        <v>1.0916143593884795</v>
      </c>
      <c r="FH182" s="109">
        <f>(FH180-FH181)*IF(FH169=1,'Inputs and Summary'!$D$78,IF('Cash Flow_PI'!FH169=2,'Inputs and Summary'!$D$78+'Inputs and Summary'!$D$79,IF('Cash Flow_PI'!FH169=3,SUM('Inputs and Summary'!$D$78:$D$80),SUM('Inputs and Summary'!$D$78:$D$81))))</f>
        <v>1.0916143593884795</v>
      </c>
      <c r="FI182" s="109">
        <f>(FI180-FI181)*IF(FI169=1,'Inputs and Summary'!$D$78,IF('Cash Flow_PI'!FI169=2,'Inputs and Summary'!$D$78+'Inputs and Summary'!$D$79,IF('Cash Flow_PI'!FI169=3,SUM('Inputs and Summary'!$D$78:$D$80),SUM('Inputs and Summary'!$D$78:$D$81))))</f>
        <v>1.0916143593884795</v>
      </c>
      <c r="FJ182" s="109">
        <f>(FJ180-FJ181)*IF(FJ169=1,'Inputs and Summary'!$D$78,IF('Cash Flow_PI'!FJ169=2,'Inputs and Summary'!$D$78+'Inputs and Summary'!$D$79,IF('Cash Flow_PI'!FJ169=3,SUM('Inputs and Summary'!$D$78:$D$80),SUM('Inputs and Summary'!$D$78:$D$81))))</f>
        <v>1.0916143593884795</v>
      </c>
      <c r="FK182" s="109">
        <f>(FK180-FK181)*IF(FK169=1,'Inputs and Summary'!$D$78,IF('Cash Flow_PI'!FK169=2,'Inputs and Summary'!$D$78+'Inputs and Summary'!$D$79,IF('Cash Flow_PI'!FK169=3,SUM('Inputs and Summary'!$D$78:$D$80),SUM('Inputs and Summary'!$D$78:$D$81))))</f>
        <v>1.0916143593884795</v>
      </c>
      <c r="FL182" s="109">
        <f>(FL180-FL181)*IF(FL169=1,'Inputs and Summary'!$D$78,IF('Cash Flow_PI'!FL169=2,'Inputs and Summary'!$D$78+'Inputs and Summary'!$D$79,IF('Cash Flow_PI'!FL169=3,SUM('Inputs and Summary'!$D$78:$D$80),SUM('Inputs and Summary'!$D$78:$D$81))))</f>
        <v>1.0916143593884795</v>
      </c>
      <c r="FM182" s="109">
        <f>(FM180-FM181)*IF(FM169=1,'Inputs and Summary'!$D$78,IF('Cash Flow_PI'!FM169=2,'Inputs and Summary'!$D$78+'Inputs and Summary'!$D$79,IF('Cash Flow_PI'!FM169=3,SUM('Inputs and Summary'!$D$78:$D$80),SUM('Inputs and Summary'!$D$78:$D$81))))</f>
        <v>1.0916143593884795</v>
      </c>
      <c r="FN182" s="109">
        <f>(FN180-FN181)*IF(FN169=1,'Inputs and Summary'!$D$78,IF('Cash Flow_PI'!FN169=2,'Inputs and Summary'!$D$78+'Inputs and Summary'!$D$79,IF('Cash Flow_PI'!FN169=3,SUM('Inputs and Summary'!$D$78:$D$80),SUM('Inputs and Summary'!$D$78:$D$81))))</f>
        <v>1.0916143593884795</v>
      </c>
      <c r="FO182" s="109">
        <f>(FO180-FO181)*IF(FO169=1,'Inputs and Summary'!$D$78,IF('Cash Flow_PI'!FO169=2,'Inputs and Summary'!$D$78+'Inputs and Summary'!$D$79,IF('Cash Flow_PI'!FO169=3,SUM('Inputs and Summary'!$D$78:$D$80),SUM('Inputs and Summary'!$D$78:$D$81))))</f>
        <v>1.0916143593884795</v>
      </c>
      <c r="FP182" s="109">
        <f>(FP180-FP181)*IF(FP169=1,'Inputs and Summary'!$D$78,IF('Cash Flow_PI'!FP169=2,'Inputs and Summary'!$D$78+'Inputs and Summary'!$D$79,IF('Cash Flow_PI'!FP169=3,SUM('Inputs and Summary'!$D$78:$D$80),SUM('Inputs and Summary'!$D$78:$D$81))))</f>
        <v>1.0916143593884795</v>
      </c>
      <c r="FQ182" s="109">
        <f>(FQ180-FQ181)*IF(FQ169=1,'Inputs and Summary'!$D$78,IF('Cash Flow_PI'!FQ169=2,'Inputs and Summary'!$D$78+'Inputs and Summary'!$D$79,IF('Cash Flow_PI'!FQ169=3,SUM('Inputs and Summary'!$D$78:$D$80),SUM('Inputs and Summary'!$D$78:$D$81))))</f>
        <v>1.0872479019509256</v>
      </c>
      <c r="FR182" s="109">
        <f>(FR180-FR181)*IF(FR169=1,'Inputs and Summary'!$D$78,IF('Cash Flow_PI'!FR169=2,'Inputs and Summary'!$D$78+'Inputs and Summary'!$D$79,IF('Cash Flow_PI'!FR169=3,SUM('Inputs and Summary'!$D$78:$D$80),SUM('Inputs and Summary'!$D$78:$D$81))))</f>
        <v>1.0872479019509256</v>
      </c>
      <c r="FS182" s="109">
        <f>(FS180-FS181)*IF(FS169=1,'Inputs and Summary'!$D$78,IF('Cash Flow_PI'!FS169=2,'Inputs and Summary'!$D$78+'Inputs and Summary'!$D$79,IF('Cash Flow_PI'!FS169=3,SUM('Inputs and Summary'!$D$78:$D$80),SUM('Inputs and Summary'!$D$78:$D$81))))</f>
        <v>1.0872479019509256</v>
      </c>
      <c r="FT182" s="109">
        <f>(FT180-FT181)*IF(FT169=1,'Inputs and Summary'!$D$78,IF('Cash Flow_PI'!FT169=2,'Inputs and Summary'!$D$78+'Inputs and Summary'!$D$79,IF('Cash Flow_PI'!FT169=3,SUM('Inputs and Summary'!$D$78:$D$80),SUM('Inputs and Summary'!$D$78:$D$81))))</f>
        <v>1.0872479019509256</v>
      </c>
      <c r="FU182" s="109">
        <f>(FU180-FU181)*IF(FU169=1,'Inputs and Summary'!$D$78,IF('Cash Flow_PI'!FU169=2,'Inputs and Summary'!$D$78+'Inputs and Summary'!$D$79,IF('Cash Flow_PI'!FU169=3,SUM('Inputs and Summary'!$D$78:$D$80),SUM('Inputs and Summary'!$D$78:$D$81))))</f>
        <v>1.0872479019509256</v>
      </c>
      <c r="FV182" s="109">
        <f>(FV180-FV181)*IF(FV169=1,'Inputs and Summary'!$D$78,IF('Cash Flow_PI'!FV169=2,'Inputs and Summary'!$D$78+'Inputs and Summary'!$D$79,IF('Cash Flow_PI'!FV169=3,SUM('Inputs and Summary'!$D$78:$D$80),SUM('Inputs and Summary'!$D$78:$D$81))))</f>
        <v>1.0872479019509256</v>
      </c>
      <c r="FW182" s="109">
        <f>(FW180-FW181)*IF(FW169=1,'Inputs and Summary'!$D$78,IF('Cash Flow_PI'!FW169=2,'Inputs and Summary'!$D$78+'Inputs and Summary'!$D$79,IF('Cash Flow_PI'!FW169=3,SUM('Inputs and Summary'!$D$78:$D$80),SUM('Inputs and Summary'!$D$78:$D$81))))</f>
        <v>1.0872479019509256</v>
      </c>
      <c r="FX182" s="109">
        <f>(FX180-FX181)*IF(FX169=1,'Inputs and Summary'!$D$78,IF('Cash Flow_PI'!FX169=2,'Inputs and Summary'!$D$78+'Inputs and Summary'!$D$79,IF('Cash Flow_PI'!FX169=3,SUM('Inputs and Summary'!$D$78:$D$80),SUM('Inputs and Summary'!$D$78:$D$81))))</f>
        <v>1.0872479019509256</v>
      </c>
      <c r="FY182" s="109">
        <f>(FY180-FY181)*IF(FY169=1,'Inputs and Summary'!$D$78,IF('Cash Flow_PI'!FY169=2,'Inputs and Summary'!$D$78+'Inputs and Summary'!$D$79,IF('Cash Flow_PI'!FY169=3,SUM('Inputs and Summary'!$D$78:$D$80),SUM('Inputs and Summary'!$D$78:$D$81))))</f>
        <v>1.0872479019509256</v>
      </c>
      <c r="FZ182" s="109">
        <f>(FZ180-FZ181)*IF(FZ169=1,'Inputs and Summary'!$D$78,IF('Cash Flow_PI'!FZ169=2,'Inputs and Summary'!$D$78+'Inputs and Summary'!$D$79,IF('Cash Flow_PI'!FZ169=3,SUM('Inputs and Summary'!$D$78:$D$80),SUM('Inputs and Summary'!$D$78:$D$81))))</f>
        <v>1.0872479019509256</v>
      </c>
      <c r="GA182" s="109">
        <f>(GA180-GA181)*IF(GA169=1,'Inputs and Summary'!$D$78,IF('Cash Flow_PI'!GA169=2,'Inputs and Summary'!$D$78+'Inputs and Summary'!$D$79,IF('Cash Flow_PI'!GA169=3,SUM('Inputs and Summary'!$D$78:$D$80),SUM('Inputs and Summary'!$D$78:$D$81))))</f>
        <v>1.0872479019509256</v>
      </c>
      <c r="GB182" s="109">
        <f>(GB180-GB181)*IF(GB169=1,'Inputs and Summary'!$D$78,IF('Cash Flow_PI'!GB169=2,'Inputs and Summary'!$D$78+'Inputs and Summary'!$D$79,IF('Cash Flow_PI'!GB169=3,SUM('Inputs and Summary'!$D$78:$D$80),SUM('Inputs and Summary'!$D$78:$D$81))))</f>
        <v>1.0872479019509256</v>
      </c>
      <c r="GC182" s="109">
        <f>(GC180-GC181)*IF(GC169=1,'Inputs and Summary'!$D$78,IF('Cash Flow_PI'!GC169=2,'Inputs and Summary'!$D$78+'Inputs and Summary'!$D$79,IF('Cash Flow_PI'!GC169=3,SUM('Inputs and Summary'!$D$78:$D$80),SUM('Inputs and Summary'!$D$78:$D$81))))</f>
        <v>1.0828989103431219</v>
      </c>
      <c r="GD182" s="109">
        <f>(GD180-GD181)*IF(GD169=1,'Inputs and Summary'!$D$78,IF('Cash Flow_PI'!GD169=2,'Inputs and Summary'!$D$78+'Inputs and Summary'!$D$79,IF('Cash Flow_PI'!GD169=3,SUM('Inputs and Summary'!$D$78:$D$80),SUM('Inputs and Summary'!$D$78:$D$81))))</f>
        <v>1.0828989103431219</v>
      </c>
      <c r="GE182" s="109">
        <f>(GE180-GE181)*IF(GE169=1,'Inputs and Summary'!$D$78,IF('Cash Flow_PI'!GE169=2,'Inputs and Summary'!$D$78+'Inputs and Summary'!$D$79,IF('Cash Flow_PI'!GE169=3,SUM('Inputs and Summary'!$D$78:$D$80),SUM('Inputs and Summary'!$D$78:$D$81))))</f>
        <v>1.0828989103431219</v>
      </c>
      <c r="GF182" s="109">
        <f>(GF180-GF181)*IF(GF169=1,'Inputs and Summary'!$D$78,IF('Cash Flow_PI'!GF169=2,'Inputs and Summary'!$D$78+'Inputs and Summary'!$D$79,IF('Cash Flow_PI'!GF169=3,SUM('Inputs and Summary'!$D$78:$D$80),SUM('Inputs and Summary'!$D$78:$D$81))))</f>
        <v>1.0828989103431219</v>
      </c>
      <c r="GG182" s="109">
        <f>(GG180-GG181)*IF(GG169=1,'Inputs and Summary'!$D$78,IF('Cash Flow_PI'!GG169=2,'Inputs and Summary'!$D$78+'Inputs and Summary'!$D$79,IF('Cash Flow_PI'!GG169=3,SUM('Inputs and Summary'!$D$78:$D$80),SUM('Inputs and Summary'!$D$78:$D$81))))</f>
        <v>1.0828989103431219</v>
      </c>
      <c r="GH182" s="109">
        <f>(GH180-GH181)*IF(GH169=1,'Inputs and Summary'!$D$78,IF('Cash Flow_PI'!GH169=2,'Inputs and Summary'!$D$78+'Inputs and Summary'!$D$79,IF('Cash Flow_PI'!GH169=3,SUM('Inputs and Summary'!$D$78:$D$80),SUM('Inputs and Summary'!$D$78:$D$81))))</f>
        <v>1.0828989103431219</v>
      </c>
      <c r="GI182" s="109">
        <f>(GI180-GI181)*IF(GI169=1,'Inputs and Summary'!$D$78,IF('Cash Flow_PI'!GI169=2,'Inputs and Summary'!$D$78+'Inputs and Summary'!$D$79,IF('Cash Flow_PI'!GI169=3,SUM('Inputs and Summary'!$D$78:$D$80),SUM('Inputs and Summary'!$D$78:$D$81))))</f>
        <v>1.0828989103431219</v>
      </c>
      <c r="GJ182" s="109">
        <f>(GJ180-GJ181)*IF(GJ169=1,'Inputs and Summary'!$D$78,IF('Cash Flow_PI'!GJ169=2,'Inputs and Summary'!$D$78+'Inputs and Summary'!$D$79,IF('Cash Flow_PI'!GJ169=3,SUM('Inputs and Summary'!$D$78:$D$80),SUM('Inputs and Summary'!$D$78:$D$81))))</f>
        <v>1.0828989103431219</v>
      </c>
      <c r="GK182" s="109">
        <f>(GK180-GK181)*IF(GK169=1,'Inputs and Summary'!$D$78,IF('Cash Flow_PI'!GK169=2,'Inputs and Summary'!$D$78+'Inputs and Summary'!$D$79,IF('Cash Flow_PI'!GK169=3,SUM('Inputs and Summary'!$D$78:$D$80),SUM('Inputs and Summary'!$D$78:$D$81))))</f>
        <v>1.0828989103431219</v>
      </c>
      <c r="GL182" s="109">
        <f>(GL180-GL181)*IF(GL169=1,'Inputs and Summary'!$D$78,IF('Cash Flow_PI'!GL169=2,'Inputs and Summary'!$D$78+'Inputs and Summary'!$D$79,IF('Cash Flow_PI'!GL169=3,SUM('Inputs and Summary'!$D$78:$D$80),SUM('Inputs and Summary'!$D$78:$D$81))))</f>
        <v>1.0828989103431219</v>
      </c>
      <c r="GM182" s="109">
        <f>(GM180-GM181)*IF(GM169=1,'Inputs and Summary'!$D$78,IF('Cash Flow_PI'!GM169=2,'Inputs and Summary'!$D$78+'Inputs and Summary'!$D$79,IF('Cash Flow_PI'!GM169=3,SUM('Inputs and Summary'!$D$78:$D$80),SUM('Inputs and Summary'!$D$78:$D$81))))</f>
        <v>1.0828989103431219</v>
      </c>
      <c r="GN182" s="109">
        <f>(GN180-GN181)*IF(GN169=1,'Inputs and Summary'!$D$78,IF('Cash Flow_PI'!GN169=2,'Inputs and Summary'!$D$78+'Inputs and Summary'!$D$79,IF('Cash Flow_PI'!GN169=3,SUM('Inputs and Summary'!$D$78:$D$80),SUM('Inputs and Summary'!$D$78:$D$81))))</f>
        <v>1.0828989103431219</v>
      </c>
      <c r="GO182" s="109">
        <f>(GO180-GO181)*IF(GO169=1,'Inputs and Summary'!$D$78,IF('Cash Flow_PI'!GO169=2,'Inputs and Summary'!$D$78+'Inputs and Summary'!$D$79,IF('Cash Flow_PI'!GO169=3,SUM('Inputs and Summary'!$D$78:$D$80),SUM('Inputs and Summary'!$D$78:$D$81))))</f>
        <v>1.0785673147017494</v>
      </c>
      <c r="GP182" s="109">
        <f>(GP180-GP181)*IF(GP169=1,'Inputs and Summary'!$D$78,IF('Cash Flow_PI'!GP169=2,'Inputs and Summary'!$D$78+'Inputs and Summary'!$D$79,IF('Cash Flow_PI'!GP169=3,SUM('Inputs and Summary'!$D$78:$D$80),SUM('Inputs and Summary'!$D$78:$D$81))))</f>
        <v>1.0785673147017494</v>
      </c>
      <c r="GQ182" s="109">
        <f>(GQ180-GQ181)*IF(GQ169=1,'Inputs and Summary'!$D$78,IF('Cash Flow_PI'!GQ169=2,'Inputs and Summary'!$D$78+'Inputs and Summary'!$D$79,IF('Cash Flow_PI'!GQ169=3,SUM('Inputs and Summary'!$D$78:$D$80),SUM('Inputs and Summary'!$D$78:$D$81))))</f>
        <v>1.0785673147017494</v>
      </c>
      <c r="GR182" s="109">
        <f>(GR180-GR181)*IF(GR169=1,'Inputs and Summary'!$D$78,IF('Cash Flow_PI'!GR169=2,'Inputs and Summary'!$D$78+'Inputs and Summary'!$D$79,IF('Cash Flow_PI'!GR169=3,SUM('Inputs and Summary'!$D$78:$D$80),SUM('Inputs and Summary'!$D$78:$D$81))))</f>
        <v>1.0785673147017494</v>
      </c>
      <c r="GS182" s="109">
        <f>(GS180-GS181)*IF(GS169=1,'Inputs and Summary'!$D$78,IF('Cash Flow_PI'!GS169=2,'Inputs and Summary'!$D$78+'Inputs and Summary'!$D$79,IF('Cash Flow_PI'!GS169=3,SUM('Inputs and Summary'!$D$78:$D$80),SUM('Inputs and Summary'!$D$78:$D$81))))</f>
        <v>1.0785673147017494</v>
      </c>
      <c r="GT182" s="109">
        <f>(GT180-GT181)*IF(GT169=1,'Inputs and Summary'!$D$78,IF('Cash Flow_PI'!GT169=2,'Inputs and Summary'!$D$78+'Inputs and Summary'!$D$79,IF('Cash Flow_PI'!GT169=3,SUM('Inputs and Summary'!$D$78:$D$80),SUM('Inputs and Summary'!$D$78:$D$81))))</f>
        <v>1.0785673147017494</v>
      </c>
      <c r="GU182" s="109">
        <f>(GU180-GU181)*IF(GU169=1,'Inputs and Summary'!$D$78,IF('Cash Flow_PI'!GU169=2,'Inputs and Summary'!$D$78+'Inputs and Summary'!$D$79,IF('Cash Flow_PI'!GU169=3,SUM('Inputs and Summary'!$D$78:$D$80),SUM('Inputs and Summary'!$D$78:$D$81))))</f>
        <v>1.0785673147017494</v>
      </c>
      <c r="GV182" s="109">
        <f>(GV180-GV181)*IF(GV169=1,'Inputs and Summary'!$D$78,IF('Cash Flow_PI'!GV169=2,'Inputs and Summary'!$D$78+'Inputs and Summary'!$D$79,IF('Cash Flow_PI'!GV169=3,SUM('Inputs and Summary'!$D$78:$D$80),SUM('Inputs and Summary'!$D$78:$D$81))))</f>
        <v>1.0785673147017494</v>
      </c>
      <c r="GW182" s="109">
        <f>(GW180-GW181)*IF(GW169=1,'Inputs and Summary'!$D$78,IF('Cash Flow_PI'!GW169=2,'Inputs and Summary'!$D$78+'Inputs and Summary'!$D$79,IF('Cash Flow_PI'!GW169=3,SUM('Inputs and Summary'!$D$78:$D$80),SUM('Inputs and Summary'!$D$78:$D$81))))</f>
        <v>1.0785673147017494</v>
      </c>
      <c r="GX182" s="109">
        <f>(GX180-GX181)*IF(GX169=1,'Inputs and Summary'!$D$78,IF('Cash Flow_PI'!GX169=2,'Inputs and Summary'!$D$78+'Inputs and Summary'!$D$79,IF('Cash Flow_PI'!GX169=3,SUM('Inputs and Summary'!$D$78:$D$80),SUM('Inputs and Summary'!$D$78:$D$81))))</f>
        <v>1.0785673147017494</v>
      </c>
      <c r="GY182" s="109">
        <f>(GY180-GY181)*IF(GY169=1,'Inputs and Summary'!$D$78,IF('Cash Flow_PI'!GY169=2,'Inputs and Summary'!$D$78+'Inputs and Summary'!$D$79,IF('Cash Flow_PI'!GY169=3,SUM('Inputs and Summary'!$D$78:$D$80),SUM('Inputs and Summary'!$D$78:$D$81))))</f>
        <v>1.0785673147017494</v>
      </c>
      <c r="GZ182" s="109">
        <f>(GZ180-GZ181)*IF(GZ169=1,'Inputs and Summary'!$D$78,IF('Cash Flow_PI'!GZ169=2,'Inputs and Summary'!$D$78+'Inputs and Summary'!$D$79,IF('Cash Flow_PI'!GZ169=3,SUM('Inputs and Summary'!$D$78:$D$80),SUM('Inputs and Summary'!$D$78:$D$81))))</f>
        <v>1.0785673147017494</v>
      </c>
      <c r="HA182" s="109">
        <f>(HA180-HA181)*IF(HA169=1,'Inputs and Summary'!$D$78,IF('Cash Flow_PI'!HA169=2,'Inputs and Summary'!$D$78+'Inputs and Summary'!$D$79,IF('Cash Flow_PI'!HA169=3,SUM('Inputs and Summary'!$D$78:$D$80),SUM('Inputs and Summary'!$D$78:$D$81))))</f>
        <v>1.0742530454429424</v>
      </c>
      <c r="HB182" s="109">
        <f>(HB180-HB181)*IF(HB169=1,'Inputs and Summary'!$D$78,IF('Cash Flow_PI'!HB169=2,'Inputs and Summary'!$D$78+'Inputs and Summary'!$D$79,IF('Cash Flow_PI'!HB169=3,SUM('Inputs and Summary'!$D$78:$D$80),SUM('Inputs and Summary'!$D$78:$D$81))))</f>
        <v>1.0742530454429424</v>
      </c>
      <c r="HC182" s="109">
        <f>(HC180-HC181)*IF(HC169=1,'Inputs and Summary'!$D$78,IF('Cash Flow_PI'!HC169=2,'Inputs and Summary'!$D$78+'Inputs and Summary'!$D$79,IF('Cash Flow_PI'!HC169=3,SUM('Inputs and Summary'!$D$78:$D$80),SUM('Inputs and Summary'!$D$78:$D$81))))</f>
        <v>1.0742530454429424</v>
      </c>
      <c r="HD182" s="109">
        <f>(HD180-HD181)*IF(HD169=1,'Inputs and Summary'!$D$78,IF('Cash Flow_PI'!HD169=2,'Inputs and Summary'!$D$78+'Inputs and Summary'!$D$79,IF('Cash Flow_PI'!HD169=3,SUM('Inputs and Summary'!$D$78:$D$80),SUM('Inputs and Summary'!$D$78:$D$81))))</f>
        <v>1.0742530454429424</v>
      </c>
      <c r="HE182" s="109">
        <f>(HE180-HE181)*IF(HE169=1,'Inputs and Summary'!$D$78,IF('Cash Flow_PI'!HE169=2,'Inputs and Summary'!$D$78+'Inputs and Summary'!$D$79,IF('Cash Flow_PI'!HE169=3,SUM('Inputs and Summary'!$D$78:$D$80),SUM('Inputs and Summary'!$D$78:$D$81))))</f>
        <v>1.0742530454429424</v>
      </c>
      <c r="HF182" s="109">
        <f>(HF180-HF181)*IF(HF169=1,'Inputs and Summary'!$D$78,IF('Cash Flow_PI'!HF169=2,'Inputs and Summary'!$D$78+'Inputs and Summary'!$D$79,IF('Cash Flow_PI'!HF169=3,SUM('Inputs and Summary'!$D$78:$D$80),SUM('Inputs and Summary'!$D$78:$D$81))))</f>
        <v>1.0742530454429424</v>
      </c>
      <c r="HG182" s="109">
        <f>(HG180-HG181)*IF(HG169=1,'Inputs and Summary'!$D$78,IF('Cash Flow_PI'!HG169=2,'Inputs and Summary'!$D$78+'Inputs and Summary'!$D$79,IF('Cash Flow_PI'!HG169=3,SUM('Inputs and Summary'!$D$78:$D$80),SUM('Inputs and Summary'!$D$78:$D$81))))</f>
        <v>1.0742530454429424</v>
      </c>
      <c r="HH182" s="109">
        <f>(HH180-HH181)*IF(HH169=1,'Inputs and Summary'!$D$78,IF('Cash Flow_PI'!HH169=2,'Inputs and Summary'!$D$78+'Inputs and Summary'!$D$79,IF('Cash Flow_PI'!HH169=3,SUM('Inputs and Summary'!$D$78:$D$80),SUM('Inputs and Summary'!$D$78:$D$81))))</f>
        <v>1.0742530454429424</v>
      </c>
      <c r="HI182" s="109">
        <f>(HI180-HI181)*IF(HI169=1,'Inputs and Summary'!$D$78,IF('Cash Flow_PI'!HI169=2,'Inputs and Summary'!$D$78+'Inputs and Summary'!$D$79,IF('Cash Flow_PI'!HI169=3,SUM('Inputs and Summary'!$D$78:$D$80),SUM('Inputs and Summary'!$D$78:$D$81))))</f>
        <v>1.0742530454429424</v>
      </c>
      <c r="HJ182" s="109">
        <f>(HJ180-HJ181)*IF(HJ169=1,'Inputs and Summary'!$D$78,IF('Cash Flow_PI'!HJ169=2,'Inputs and Summary'!$D$78+'Inputs and Summary'!$D$79,IF('Cash Flow_PI'!HJ169=3,SUM('Inputs and Summary'!$D$78:$D$80),SUM('Inputs and Summary'!$D$78:$D$81))))</f>
        <v>1.0742530454429424</v>
      </c>
      <c r="HK182" s="109">
        <f>(HK180-HK181)*IF(HK169=1,'Inputs and Summary'!$D$78,IF('Cash Flow_PI'!HK169=2,'Inputs and Summary'!$D$78+'Inputs and Summary'!$D$79,IF('Cash Flow_PI'!HK169=3,SUM('Inputs and Summary'!$D$78:$D$80),SUM('Inputs and Summary'!$D$78:$D$81))))</f>
        <v>1.0742530454429424</v>
      </c>
      <c r="HL182" s="109">
        <f>(HL180-HL181)*IF(HL169=1,'Inputs and Summary'!$D$78,IF('Cash Flow_PI'!HL169=2,'Inputs and Summary'!$D$78+'Inputs and Summary'!$D$79,IF('Cash Flow_PI'!HL169=3,SUM('Inputs and Summary'!$D$78:$D$80),SUM('Inputs and Summary'!$D$78:$D$81))))</f>
        <v>1.0742530454429424</v>
      </c>
      <c r="HM182" s="109">
        <f>(HM180-HM181)*IF(HM169=1,'Inputs and Summary'!$D$78,IF('Cash Flow_PI'!HM169=2,'Inputs and Summary'!$D$78+'Inputs and Summary'!$D$79,IF('Cash Flow_PI'!HM169=3,SUM('Inputs and Summary'!$D$78:$D$80),SUM('Inputs and Summary'!$D$78:$D$81))))</f>
        <v>1.0699560332611706</v>
      </c>
      <c r="HN182" s="109">
        <f>(HN180-HN181)*IF(HN169=1,'Inputs and Summary'!$D$78,IF('Cash Flow_PI'!HN169=2,'Inputs and Summary'!$D$78+'Inputs and Summary'!$D$79,IF('Cash Flow_PI'!HN169=3,SUM('Inputs and Summary'!$D$78:$D$80),SUM('Inputs and Summary'!$D$78:$D$81))))</f>
        <v>1.0699560332611706</v>
      </c>
      <c r="HO182" s="109">
        <f>(HO180-HO181)*IF(HO169=1,'Inputs and Summary'!$D$78,IF('Cash Flow_PI'!HO169=2,'Inputs and Summary'!$D$78+'Inputs and Summary'!$D$79,IF('Cash Flow_PI'!HO169=3,SUM('Inputs and Summary'!$D$78:$D$80),SUM('Inputs and Summary'!$D$78:$D$81))))</f>
        <v>1.0699560332611706</v>
      </c>
      <c r="HP182" s="109">
        <f>(HP180-HP181)*IF(HP169=1,'Inputs and Summary'!$D$78,IF('Cash Flow_PI'!HP169=2,'Inputs and Summary'!$D$78+'Inputs and Summary'!$D$79,IF('Cash Flow_PI'!HP169=3,SUM('Inputs and Summary'!$D$78:$D$80),SUM('Inputs and Summary'!$D$78:$D$81))))</f>
        <v>1.0699560332611706</v>
      </c>
      <c r="HQ182" s="109">
        <f>(HQ180-HQ181)*IF(HQ169=1,'Inputs and Summary'!$D$78,IF('Cash Flow_PI'!HQ169=2,'Inputs and Summary'!$D$78+'Inputs and Summary'!$D$79,IF('Cash Flow_PI'!HQ169=3,SUM('Inputs and Summary'!$D$78:$D$80),SUM('Inputs and Summary'!$D$78:$D$81))))</f>
        <v>1.0699560332611706</v>
      </c>
      <c r="HR182" s="109">
        <f>(HR180-HR181)*IF(HR169=1,'Inputs and Summary'!$D$78,IF('Cash Flow_PI'!HR169=2,'Inputs and Summary'!$D$78+'Inputs and Summary'!$D$79,IF('Cash Flow_PI'!HR169=3,SUM('Inputs and Summary'!$D$78:$D$80),SUM('Inputs and Summary'!$D$78:$D$81))))</f>
        <v>1.0699560332611706</v>
      </c>
      <c r="HS182" s="109">
        <f>(HS180-HS181)*IF(HS169=1,'Inputs and Summary'!$D$78,IF('Cash Flow_PI'!HS169=2,'Inputs and Summary'!$D$78+'Inputs and Summary'!$D$79,IF('Cash Flow_PI'!HS169=3,SUM('Inputs and Summary'!$D$78:$D$80),SUM('Inputs and Summary'!$D$78:$D$81))))</f>
        <v>1.0699560332611706</v>
      </c>
      <c r="HT182" s="109">
        <f>(HT180-HT181)*IF(HT169=1,'Inputs and Summary'!$D$78,IF('Cash Flow_PI'!HT169=2,'Inputs and Summary'!$D$78+'Inputs and Summary'!$D$79,IF('Cash Flow_PI'!HT169=3,SUM('Inputs and Summary'!$D$78:$D$80),SUM('Inputs and Summary'!$D$78:$D$81))))</f>
        <v>1.0699560332611706</v>
      </c>
      <c r="HU182" s="109">
        <f>(HU180-HU181)*IF(HU169=1,'Inputs and Summary'!$D$78,IF('Cash Flow_PI'!HU169=2,'Inputs and Summary'!$D$78+'Inputs and Summary'!$D$79,IF('Cash Flow_PI'!HU169=3,SUM('Inputs and Summary'!$D$78:$D$80),SUM('Inputs and Summary'!$D$78:$D$81))))</f>
        <v>1.0699560332611706</v>
      </c>
      <c r="HV182" s="109">
        <f>(HV180-HV181)*IF(HV169=1,'Inputs and Summary'!$D$78,IF('Cash Flow_PI'!HV169=2,'Inputs and Summary'!$D$78+'Inputs and Summary'!$D$79,IF('Cash Flow_PI'!HV169=3,SUM('Inputs and Summary'!$D$78:$D$80),SUM('Inputs and Summary'!$D$78:$D$81))))</f>
        <v>1.0699560332611706</v>
      </c>
      <c r="HW182" s="109">
        <f>(HW180-HW181)*IF(HW169=1,'Inputs and Summary'!$D$78,IF('Cash Flow_PI'!HW169=2,'Inputs and Summary'!$D$78+'Inputs and Summary'!$D$79,IF('Cash Flow_PI'!HW169=3,SUM('Inputs and Summary'!$D$78:$D$80),SUM('Inputs and Summary'!$D$78:$D$81))))</f>
        <v>1.0699560332611706</v>
      </c>
      <c r="HX182" s="109">
        <f>(HX180-HX181)*IF(HX169=1,'Inputs and Summary'!$D$78,IF('Cash Flow_PI'!HX169=2,'Inputs and Summary'!$D$78+'Inputs and Summary'!$D$79,IF('Cash Flow_PI'!HX169=3,SUM('Inputs and Summary'!$D$78:$D$80),SUM('Inputs and Summary'!$D$78:$D$81))))</f>
        <v>1.0699560332611706</v>
      </c>
      <c r="HY182" s="109">
        <f>(HY180-HY181)*IF(HY169=1,'Inputs and Summary'!$D$78,IF('Cash Flow_PI'!HY169=2,'Inputs and Summary'!$D$78+'Inputs and Summary'!$D$79,IF('Cash Flow_PI'!HY169=3,SUM('Inputs and Summary'!$D$78:$D$80),SUM('Inputs and Summary'!$D$78:$D$81))))</f>
        <v>1.065676209128126</v>
      </c>
      <c r="HZ182" s="109">
        <f>(HZ180-HZ181)*IF(HZ169=1,'Inputs and Summary'!$D$78,IF('Cash Flow_PI'!HZ169=2,'Inputs and Summary'!$D$78+'Inputs and Summary'!$D$79,IF('Cash Flow_PI'!HZ169=3,SUM('Inputs and Summary'!$D$78:$D$80),SUM('Inputs and Summary'!$D$78:$D$81))))</f>
        <v>1.065676209128126</v>
      </c>
      <c r="IA182" s="109">
        <f>(IA180-IA181)*IF(IA169=1,'Inputs and Summary'!$D$78,IF('Cash Flow_PI'!IA169=2,'Inputs and Summary'!$D$78+'Inputs and Summary'!$D$79,IF('Cash Flow_PI'!IA169=3,SUM('Inputs and Summary'!$D$78:$D$80),SUM('Inputs and Summary'!$D$78:$D$81))))</f>
        <v>1.065676209128126</v>
      </c>
      <c r="IB182" s="109">
        <f>(IB180-IB181)*IF(IB169=1,'Inputs and Summary'!$D$78,IF('Cash Flow_PI'!IB169=2,'Inputs and Summary'!$D$78+'Inputs and Summary'!$D$79,IF('Cash Flow_PI'!IB169=3,SUM('Inputs and Summary'!$D$78:$D$80),SUM('Inputs and Summary'!$D$78:$D$81))))</f>
        <v>1.065676209128126</v>
      </c>
      <c r="IC182" s="109">
        <f>(IC180-IC181)*IF(IC169=1,'Inputs and Summary'!$D$78,IF('Cash Flow_PI'!IC169=2,'Inputs and Summary'!$D$78+'Inputs and Summary'!$D$79,IF('Cash Flow_PI'!IC169=3,SUM('Inputs and Summary'!$D$78:$D$80),SUM('Inputs and Summary'!$D$78:$D$81))))</f>
        <v>1.065676209128126</v>
      </c>
      <c r="ID182" s="109">
        <f>(ID180-ID181)*IF(ID169=1,'Inputs and Summary'!$D$78,IF('Cash Flow_PI'!ID169=2,'Inputs and Summary'!$D$78+'Inputs and Summary'!$D$79,IF('Cash Flow_PI'!ID169=3,SUM('Inputs and Summary'!$D$78:$D$80),SUM('Inputs and Summary'!$D$78:$D$81))))</f>
        <v>1.065676209128126</v>
      </c>
      <c r="IE182" s="109">
        <f>(IE180-IE181)*IF(IE169=1,'Inputs and Summary'!$D$78,IF('Cash Flow_PI'!IE169=2,'Inputs and Summary'!$D$78+'Inputs and Summary'!$D$79,IF('Cash Flow_PI'!IE169=3,SUM('Inputs and Summary'!$D$78:$D$80),SUM('Inputs and Summary'!$D$78:$D$81))))</f>
        <v>1.065676209128126</v>
      </c>
      <c r="IF182" s="109">
        <f>(IF180-IF181)*IF(IF169=1,'Inputs and Summary'!$D$78,IF('Cash Flow_PI'!IF169=2,'Inputs and Summary'!$D$78+'Inputs and Summary'!$D$79,IF('Cash Flow_PI'!IF169=3,SUM('Inputs and Summary'!$D$78:$D$80),SUM('Inputs and Summary'!$D$78:$D$81))))</f>
        <v>1.065676209128126</v>
      </c>
      <c r="IG182" s="109">
        <f>(IG180-IG181)*IF(IG169=1,'Inputs and Summary'!$D$78,IF('Cash Flow_PI'!IG169=2,'Inputs and Summary'!$D$78+'Inputs and Summary'!$D$79,IF('Cash Flow_PI'!IG169=3,SUM('Inputs and Summary'!$D$78:$D$80),SUM('Inputs and Summary'!$D$78:$D$81))))</f>
        <v>1.065676209128126</v>
      </c>
      <c r="IH182" s="109">
        <f>(IH180-IH181)*IF(IH169=1,'Inputs and Summary'!$D$78,IF('Cash Flow_PI'!IH169=2,'Inputs and Summary'!$D$78+'Inputs and Summary'!$D$79,IF('Cash Flow_PI'!IH169=3,SUM('Inputs and Summary'!$D$78:$D$80),SUM('Inputs and Summary'!$D$78:$D$81))))</f>
        <v>1.065676209128126</v>
      </c>
      <c r="II182" s="109">
        <f>(II180-II181)*IF(II169=1,'Inputs and Summary'!$D$78,IF('Cash Flow_PI'!II169=2,'Inputs and Summary'!$D$78+'Inputs and Summary'!$D$79,IF('Cash Flow_PI'!II169=3,SUM('Inputs and Summary'!$D$78:$D$80),SUM('Inputs and Summary'!$D$78:$D$81))))</f>
        <v>1.065676209128126</v>
      </c>
      <c r="IJ182" s="109">
        <f>(IJ180-IJ181)*IF(IJ169=1,'Inputs and Summary'!$D$78,IF('Cash Flow_PI'!IJ169=2,'Inputs and Summary'!$D$78+'Inputs and Summary'!$D$79,IF('Cash Flow_PI'!IJ169=3,SUM('Inputs and Summary'!$D$78:$D$80),SUM('Inputs and Summary'!$D$78:$D$81))))</f>
        <v>1.065676209128126</v>
      </c>
      <c r="IK182" s="109">
        <f>(IK180-IK181)*IF(IK169=1,'Inputs and Summary'!$D$78,IF('Cash Flow_PI'!IK169=2,'Inputs and Summary'!$D$78+'Inputs and Summary'!$D$79,IF('Cash Flow_PI'!IK169=3,SUM('Inputs and Summary'!$D$78:$D$80),SUM('Inputs and Summary'!$D$78:$D$81))))</f>
        <v>1.0614135042916135</v>
      </c>
      <c r="IL182" s="109">
        <f>(IL180-IL181)*IF(IL169=1,'Inputs and Summary'!$D$78,IF('Cash Flow_PI'!IL169=2,'Inputs and Summary'!$D$78+'Inputs and Summary'!$D$79,IF('Cash Flow_PI'!IL169=3,SUM('Inputs and Summary'!$D$78:$D$80),SUM('Inputs and Summary'!$D$78:$D$81))))</f>
        <v>1.0614135042916135</v>
      </c>
      <c r="IM182" s="109">
        <f>(IM180-IM181)*IF(IM169=1,'Inputs and Summary'!$D$78,IF('Cash Flow_PI'!IM169=2,'Inputs and Summary'!$D$78+'Inputs and Summary'!$D$79,IF('Cash Flow_PI'!IM169=3,SUM('Inputs and Summary'!$D$78:$D$80),SUM('Inputs and Summary'!$D$78:$D$81))))</f>
        <v>1.0614135042916135</v>
      </c>
      <c r="IN182" s="109">
        <f>(IN180-IN181)*IF(IN169=1,'Inputs and Summary'!$D$78,IF('Cash Flow_PI'!IN169=2,'Inputs and Summary'!$D$78+'Inputs and Summary'!$D$79,IF('Cash Flow_PI'!IN169=3,SUM('Inputs and Summary'!$D$78:$D$80),SUM('Inputs and Summary'!$D$78:$D$81))))</f>
        <v>1.0614135042916135</v>
      </c>
      <c r="IO182" s="109">
        <f>(IO180-IO181)*IF(IO169=1,'Inputs and Summary'!$D$78,IF('Cash Flow_PI'!IO169=2,'Inputs and Summary'!$D$78+'Inputs and Summary'!$D$79,IF('Cash Flow_PI'!IO169=3,SUM('Inputs and Summary'!$D$78:$D$80),SUM('Inputs and Summary'!$D$78:$D$81))))</f>
        <v>1.0614135042916135</v>
      </c>
      <c r="IP182" s="109">
        <f>(IP180-IP181)*IF(IP169=1,'Inputs and Summary'!$D$78,IF('Cash Flow_PI'!IP169=2,'Inputs and Summary'!$D$78+'Inputs and Summary'!$D$79,IF('Cash Flow_PI'!IP169=3,SUM('Inputs and Summary'!$D$78:$D$80),SUM('Inputs and Summary'!$D$78:$D$81))))</f>
        <v>1.0614135042916135</v>
      </c>
      <c r="IQ182" s="109">
        <f>(IQ180-IQ181)*IF(IQ169=1,'Inputs and Summary'!$D$78,IF('Cash Flow_PI'!IQ169=2,'Inputs and Summary'!$D$78+'Inputs and Summary'!$D$79,IF('Cash Flow_PI'!IQ169=3,SUM('Inputs and Summary'!$D$78:$D$80),SUM('Inputs and Summary'!$D$78:$D$81))))</f>
        <v>1.0614135042916135</v>
      </c>
      <c r="IR182" s="109">
        <f>(IR180-IR181)*IF(IR169=1,'Inputs and Summary'!$D$78,IF('Cash Flow_PI'!IR169=2,'Inputs and Summary'!$D$78+'Inputs and Summary'!$D$79,IF('Cash Flow_PI'!IR169=3,SUM('Inputs and Summary'!$D$78:$D$80),SUM('Inputs and Summary'!$D$78:$D$81))))</f>
        <v>1.0614135042916135</v>
      </c>
      <c r="IS182" s="109">
        <f>(IS180-IS181)*IF(IS169=1,'Inputs and Summary'!$D$78,IF('Cash Flow_PI'!IS169=2,'Inputs and Summary'!$D$78+'Inputs and Summary'!$D$79,IF('Cash Flow_PI'!IS169=3,SUM('Inputs and Summary'!$D$78:$D$80),SUM('Inputs and Summary'!$D$78:$D$81))))</f>
        <v>1.0614135042916135</v>
      </c>
      <c r="IT182" s="109">
        <f>(IT180-IT181)*IF(IT169=1,'Inputs and Summary'!$D$78,IF('Cash Flow_PI'!IT169=2,'Inputs and Summary'!$D$78+'Inputs and Summary'!$D$79,IF('Cash Flow_PI'!IT169=3,SUM('Inputs and Summary'!$D$78:$D$80),SUM('Inputs and Summary'!$D$78:$D$81))))</f>
        <v>1.0614135042916135</v>
      </c>
      <c r="IU182" s="109">
        <f>(IU180-IU181)*IF(IU169=1,'Inputs and Summary'!$D$78,IF('Cash Flow_PI'!IU169=2,'Inputs and Summary'!$D$78+'Inputs and Summary'!$D$79,IF('Cash Flow_PI'!IU169=3,SUM('Inputs and Summary'!$D$78:$D$80),SUM('Inputs and Summary'!$D$78:$D$81))))</f>
        <v>1.0614135042916135</v>
      </c>
      <c r="IV182" s="109">
        <f>(IV180-IV181)*IF(IV169=1,'Inputs and Summary'!$D$78,IF('Cash Flow_PI'!IV169=2,'Inputs and Summary'!$D$78+'Inputs and Summary'!$D$79,IF('Cash Flow_PI'!IV169=3,SUM('Inputs and Summary'!$D$78:$D$80),SUM('Inputs and Summary'!$D$78:$D$81))))</f>
        <v>1.0614135042916135</v>
      </c>
      <c r="IW182" s="109">
        <f>(IW180-IW181)*IF(IW169=1,'Inputs and Summary'!$D$78,IF('Cash Flow_PI'!IW169=2,'Inputs and Summary'!$D$78+'Inputs and Summary'!$D$79,IF('Cash Flow_PI'!IW169=3,SUM('Inputs and Summary'!$D$78:$D$80),SUM('Inputs and Summary'!$D$78:$D$81))))</f>
        <v>1.057167850274447</v>
      </c>
      <c r="IX182" s="109">
        <f>(IX180-IX181)*IF(IX169=1,'Inputs and Summary'!$D$78,IF('Cash Flow_PI'!IX169=2,'Inputs and Summary'!$D$78+'Inputs and Summary'!$D$79,IF('Cash Flow_PI'!IX169=3,SUM('Inputs and Summary'!$D$78:$D$80),SUM('Inputs and Summary'!$D$78:$D$81))))</f>
        <v>1.057167850274447</v>
      </c>
      <c r="IY182" s="109">
        <f>(IY180-IY181)*IF(IY169=1,'Inputs and Summary'!$D$78,IF('Cash Flow_PI'!IY169=2,'Inputs and Summary'!$D$78+'Inputs and Summary'!$D$79,IF('Cash Flow_PI'!IY169=3,SUM('Inputs and Summary'!$D$78:$D$80),SUM('Inputs and Summary'!$D$78:$D$81))))</f>
        <v>1.057167850274447</v>
      </c>
      <c r="IZ182" s="109">
        <f>(IZ180-IZ181)*IF(IZ169=1,'Inputs and Summary'!$D$78,IF('Cash Flow_PI'!IZ169=2,'Inputs and Summary'!$D$78+'Inputs and Summary'!$D$79,IF('Cash Flow_PI'!IZ169=3,SUM('Inputs and Summary'!$D$78:$D$80),SUM('Inputs and Summary'!$D$78:$D$81))))</f>
        <v>1.057167850274447</v>
      </c>
      <c r="JA182" s="109">
        <f>(JA180-JA181)*IF(JA169=1,'Inputs and Summary'!$D$78,IF('Cash Flow_PI'!JA169=2,'Inputs and Summary'!$D$78+'Inputs and Summary'!$D$79,IF('Cash Flow_PI'!JA169=3,SUM('Inputs and Summary'!$D$78:$D$80),SUM('Inputs and Summary'!$D$78:$D$81))))</f>
        <v>1.057167850274447</v>
      </c>
      <c r="JB182" s="109">
        <f>(JB180-JB181)*IF(JB169=1,'Inputs and Summary'!$D$78,IF('Cash Flow_PI'!JB169=2,'Inputs and Summary'!$D$78+'Inputs and Summary'!$D$79,IF('Cash Flow_PI'!JB169=3,SUM('Inputs and Summary'!$D$78:$D$80),SUM('Inputs and Summary'!$D$78:$D$81))))</f>
        <v>1.057167850274447</v>
      </c>
      <c r="JC182" s="109">
        <f>(JC180-JC181)*IF(JC169=1,'Inputs and Summary'!$D$78,IF('Cash Flow_PI'!JC169=2,'Inputs and Summary'!$D$78+'Inputs and Summary'!$D$79,IF('Cash Flow_PI'!JC169=3,SUM('Inputs and Summary'!$D$78:$D$80),SUM('Inputs and Summary'!$D$78:$D$81))))</f>
        <v>1.057167850274447</v>
      </c>
      <c r="JD182" s="109">
        <f>(JD180-JD181)*IF(JD169=1,'Inputs and Summary'!$D$78,IF('Cash Flow_PI'!JD169=2,'Inputs and Summary'!$D$78+'Inputs and Summary'!$D$79,IF('Cash Flow_PI'!JD169=3,SUM('Inputs and Summary'!$D$78:$D$80),SUM('Inputs and Summary'!$D$78:$D$81))))</f>
        <v>1.057167850274447</v>
      </c>
      <c r="JE182" s="109">
        <f>(JE180-JE181)*IF(JE169=1,'Inputs and Summary'!$D$78,IF('Cash Flow_PI'!JE169=2,'Inputs and Summary'!$D$78+'Inputs and Summary'!$D$79,IF('Cash Flow_PI'!JE169=3,SUM('Inputs and Summary'!$D$78:$D$80),SUM('Inputs and Summary'!$D$78:$D$81))))</f>
        <v>1.057167850274447</v>
      </c>
      <c r="JF182" s="109">
        <f>(JF180-JF181)*IF(JF169=1,'Inputs and Summary'!$D$78,IF('Cash Flow_PI'!JF169=2,'Inputs and Summary'!$D$78+'Inputs and Summary'!$D$79,IF('Cash Flow_PI'!JF169=3,SUM('Inputs and Summary'!$D$78:$D$80),SUM('Inputs and Summary'!$D$78:$D$81))))</f>
        <v>1.057167850274447</v>
      </c>
      <c r="JG182" s="109">
        <f>(JG180-JG181)*IF(JG169=1,'Inputs and Summary'!$D$78,IF('Cash Flow_PI'!JG169=2,'Inputs and Summary'!$D$78+'Inputs and Summary'!$D$79,IF('Cash Flow_PI'!JG169=3,SUM('Inputs and Summary'!$D$78:$D$80),SUM('Inputs and Summary'!$D$78:$D$81))))</f>
        <v>1.057167850274447</v>
      </c>
      <c r="JH182" s="109">
        <f>(JH180-JH181)*IF(JH169=1,'Inputs and Summary'!$D$78,IF('Cash Flow_PI'!JH169=2,'Inputs and Summary'!$D$78+'Inputs and Summary'!$D$79,IF('Cash Flow_PI'!JH169=3,SUM('Inputs and Summary'!$D$78:$D$80),SUM('Inputs and Summary'!$D$78:$D$81))))</f>
        <v>1.057167850274447</v>
      </c>
      <c r="JI182" s="109">
        <f>(JI180-JI181)*IF(JI169=1,'Inputs and Summary'!$D$78,IF('Cash Flow_PI'!JI169=2,'Inputs and Summary'!$D$78+'Inputs and Summary'!$D$79,IF('Cash Flow_PI'!JI169=3,SUM('Inputs and Summary'!$D$78:$D$80),SUM('Inputs and Summary'!$D$78:$D$81))))</f>
        <v>1.0529391788733493</v>
      </c>
      <c r="JJ182" s="109">
        <f>(JJ180-JJ181)*IF(JJ169=1,'Inputs and Summary'!$D$78,IF('Cash Flow_PI'!JJ169=2,'Inputs and Summary'!$D$78+'Inputs and Summary'!$D$79,IF('Cash Flow_PI'!JJ169=3,SUM('Inputs and Summary'!$D$78:$D$80),SUM('Inputs and Summary'!$D$78:$D$81))))</f>
        <v>1.0529391788733493</v>
      </c>
      <c r="JK182" s="109">
        <f>(JK180-JK181)*IF(JK169=1,'Inputs and Summary'!$D$78,IF('Cash Flow_PI'!JK169=2,'Inputs and Summary'!$D$78+'Inputs and Summary'!$D$79,IF('Cash Flow_PI'!JK169=3,SUM('Inputs and Summary'!$D$78:$D$80),SUM('Inputs and Summary'!$D$78:$D$81))))</f>
        <v>1.0529391788733493</v>
      </c>
      <c r="JL182" s="109">
        <f>(JL180-JL181)*IF(JL169=1,'Inputs and Summary'!$D$78,IF('Cash Flow_PI'!JL169=2,'Inputs and Summary'!$D$78+'Inputs and Summary'!$D$79,IF('Cash Flow_PI'!JL169=3,SUM('Inputs and Summary'!$D$78:$D$80),SUM('Inputs and Summary'!$D$78:$D$81))))</f>
        <v>1.0529391788733493</v>
      </c>
      <c r="JM182" s="109">
        <f>(JM180-JM181)*IF(JM169=1,'Inputs and Summary'!$D$78,IF('Cash Flow_PI'!JM169=2,'Inputs and Summary'!$D$78+'Inputs and Summary'!$D$79,IF('Cash Flow_PI'!JM169=3,SUM('Inputs and Summary'!$D$78:$D$80),SUM('Inputs and Summary'!$D$78:$D$81))))</f>
        <v>1.0529391788733493</v>
      </c>
      <c r="JN182" s="109">
        <f>(JN180-JN181)*IF(JN169=1,'Inputs and Summary'!$D$78,IF('Cash Flow_PI'!JN169=2,'Inputs and Summary'!$D$78+'Inputs and Summary'!$D$79,IF('Cash Flow_PI'!JN169=3,SUM('Inputs and Summary'!$D$78:$D$80),SUM('Inputs and Summary'!$D$78:$D$81))))</f>
        <v>1.0529391788733493</v>
      </c>
      <c r="JO182" s="109">
        <f>(JO180-JO181)*IF(JO169=1,'Inputs and Summary'!$D$78,IF('Cash Flow_PI'!JO169=2,'Inputs and Summary'!$D$78+'Inputs and Summary'!$D$79,IF('Cash Flow_PI'!JO169=3,SUM('Inputs and Summary'!$D$78:$D$80),SUM('Inputs and Summary'!$D$78:$D$81))))</f>
        <v>1.0529391788733493</v>
      </c>
      <c r="JP182" s="109">
        <f>(JP180-JP181)*IF(JP169=1,'Inputs and Summary'!$D$78,IF('Cash Flow_PI'!JP169=2,'Inputs and Summary'!$D$78+'Inputs and Summary'!$D$79,IF('Cash Flow_PI'!JP169=3,SUM('Inputs and Summary'!$D$78:$D$80),SUM('Inputs and Summary'!$D$78:$D$81))))</f>
        <v>1.0529391788733493</v>
      </c>
      <c r="JQ182" s="109">
        <f>(JQ180-JQ181)*IF(JQ169=1,'Inputs and Summary'!$D$78,IF('Cash Flow_PI'!JQ169=2,'Inputs and Summary'!$D$78+'Inputs and Summary'!$D$79,IF('Cash Flow_PI'!JQ169=3,SUM('Inputs and Summary'!$D$78:$D$80),SUM('Inputs and Summary'!$D$78:$D$81))))</f>
        <v>1.0529391788733493</v>
      </c>
      <c r="JR182" s="109">
        <f>(JR180-JR181)*IF(JR169=1,'Inputs and Summary'!$D$78,IF('Cash Flow_PI'!JR169=2,'Inputs and Summary'!$D$78+'Inputs and Summary'!$D$79,IF('Cash Flow_PI'!JR169=3,SUM('Inputs and Summary'!$D$78:$D$80),SUM('Inputs and Summary'!$D$78:$D$81))))</f>
        <v>1.0529391788733493</v>
      </c>
      <c r="JS182" s="109">
        <f>(JS180-JS181)*IF(JS169=1,'Inputs and Summary'!$D$78,IF('Cash Flow_PI'!JS169=2,'Inputs and Summary'!$D$78+'Inputs and Summary'!$D$79,IF('Cash Flow_PI'!JS169=3,SUM('Inputs and Summary'!$D$78:$D$80),SUM('Inputs and Summary'!$D$78:$D$81))))</f>
        <v>1.0529391788733493</v>
      </c>
      <c r="JT182" s="109">
        <f>(JT180-JT181)*IF(JT169=1,'Inputs and Summary'!$D$78,IF('Cash Flow_PI'!JT169=2,'Inputs and Summary'!$D$78+'Inputs and Summary'!$D$79,IF('Cash Flow_PI'!JT169=3,SUM('Inputs and Summary'!$D$78:$D$80),SUM('Inputs and Summary'!$D$78:$D$81))))</f>
        <v>1.0529391788733493</v>
      </c>
      <c r="JU182" s="109">
        <f>(JU180-JU181)*IF(JU169=1,'Inputs and Summary'!$D$78,IF('Cash Flow_PI'!JU169=2,'Inputs and Summary'!$D$78+'Inputs and Summary'!$D$79,IF('Cash Flow_PI'!JU169=3,SUM('Inputs and Summary'!$D$78:$D$80),SUM('Inputs and Summary'!$D$78:$D$81))))</f>
        <v>1.048727422157856</v>
      </c>
      <c r="JV182" s="109">
        <f>(JV180-JV181)*IF(JV169=1,'Inputs and Summary'!$D$78,IF('Cash Flow_PI'!JV169=2,'Inputs and Summary'!$D$78+'Inputs and Summary'!$D$79,IF('Cash Flow_PI'!JV169=3,SUM('Inputs and Summary'!$D$78:$D$80),SUM('Inputs and Summary'!$D$78:$D$81))))</f>
        <v>1.048727422157856</v>
      </c>
      <c r="JW182" s="109">
        <f>(JW180-JW181)*IF(JW169=1,'Inputs and Summary'!$D$78,IF('Cash Flow_PI'!JW169=2,'Inputs and Summary'!$D$78+'Inputs and Summary'!$D$79,IF('Cash Flow_PI'!JW169=3,SUM('Inputs and Summary'!$D$78:$D$80),SUM('Inputs and Summary'!$D$78:$D$81))))</f>
        <v>1.048727422157856</v>
      </c>
      <c r="JX182" s="109">
        <f>(JX180-JX181)*IF(JX169=1,'Inputs and Summary'!$D$78,IF('Cash Flow_PI'!JX169=2,'Inputs and Summary'!$D$78+'Inputs and Summary'!$D$79,IF('Cash Flow_PI'!JX169=3,SUM('Inputs and Summary'!$D$78:$D$80),SUM('Inputs and Summary'!$D$78:$D$81))))</f>
        <v>1.048727422157856</v>
      </c>
      <c r="JY182" s="109">
        <f>(JY180-JY181)*IF(JY169=1,'Inputs and Summary'!$D$78,IF('Cash Flow_PI'!JY169=2,'Inputs and Summary'!$D$78+'Inputs and Summary'!$D$79,IF('Cash Flow_PI'!JY169=3,SUM('Inputs and Summary'!$D$78:$D$80),SUM('Inputs and Summary'!$D$78:$D$81))))</f>
        <v>1.048727422157856</v>
      </c>
      <c r="JZ182" s="109">
        <f>(JZ180-JZ181)*IF(JZ169=1,'Inputs and Summary'!$D$78,IF('Cash Flow_PI'!JZ169=2,'Inputs and Summary'!$D$78+'Inputs and Summary'!$D$79,IF('Cash Flow_PI'!JZ169=3,SUM('Inputs and Summary'!$D$78:$D$80),SUM('Inputs and Summary'!$D$78:$D$81))))</f>
        <v>1.048727422157856</v>
      </c>
      <c r="KA182" s="109">
        <f>(KA180-KA181)*IF(KA169=1,'Inputs and Summary'!$D$78,IF('Cash Flow_PI'!KA169=2,'Inputs and Summary'!$D$78+'Inputs and Summary'!$D$79,IF('Cash Flow_PI'!KA169=3,SUM('Inputs and Summary'!$D$78:$D$80),SUM('Inputs and Summary'!$D$78:$D$81))))</f>
        <v>1.048727422157856</v>
      </c>
      <c r="KB182" s="109">
        <f>(KB180-KB181)*IF(KB169=1,'Inputs and Summary'!$D$78,IF('Cash Flow_PI'!KB169=2,'Inputs and Summary'!$D$78+'Inputs and Summary'!$D$79,IF('Cash Flow_PI'!KB169=3,SUM('Inputs and Summary'!$D$78:$D$80),SUM('Inputs and Summary'!$D$78:$D$81))))</f>
        <v>1.048727422157856</v>
      </c>
      <c r="KC182" s="109">
        <f>(KC180-KC181)*IF(KC169=1,'Inputs and Summary'!$D$78,IF('Cash Flow_PI'!KC169=2,'Inputs and Summary'!$D$78+'Inputs and Summary'!$D$79,IF('Cash Flow_PI'!KC169=3,SUM('Inputs and Summary'!$D$78:$D$80),SUM('Inputs and Summary'!$D$78:$D$81))))</f>
        <v>1.048727422157856</v>
      </c>
      <c r="KD182" s="109">
        <f>(KD180-KD181)*IF(KD169=1,'Inputs and Summary'!$D$78,IF('Cash Flow_PI'!KD169=2,'Inputs and Summary'!$D$78+'Inputs and Summary'!$D$79,IF('Cash Flow_PI'!KD169=3,SUM('Inputs and Summary'!$D$78:$D$80),SUM('Inputs and Summary'!$D$78:$D$81))))</f>
        <v>1.048727422157856</v>
      </c>
      <c r="KE182" s="109">
        <f>(KE180-KE181)*IF(KE169=1,'Inputs and Summary'!$D$78,IF('Cash Flow_PI'!KE169=2,'Inputs and Summary'!$D$78+'Inputs and Summary'!$D$79,IF('Cash Flow_PI'!KE169=3,SUM('Inputs and Summary'!$D$78:$D$80),SUM('Inputs and Summary'!$D$78:$D$81))))</f>
        <v>1.048727422157856</v>
      </c>
      <c r="KF182" s="109">
        <f>(KF180-KF181)*IF(KF169=1,'Inputs and Summary'!$D$78,IF('Cash Flow_PI'!KF169=2,'Inputs and Summary'!$D$78+'Inputs and Summary'!$D$79,IF('Cash Flow_PI'!KF169=3,SUM('Inputs and Summary'!$D$78:$D$80),SUM('Inputs and Summary'!$D$78:$D$81))))</f>
        <v>1.048727422157856</v>
      </c>
      <c r="KG182" s="109">
        <f>(KG180-KG181)*IF(KG169=1,'Inputs and Summary'!$D$78,IF('Cash Flow_PI'!KG169=2,'Inputs and Summary'!$D$78+'Inputs and Summary'!$D$79,IF('Cash Flow_PI'!KG169=3,SUM('Inputs and Summary'!$D$78:$D$80),SUM('Inputs and Summary'!$D$78:$D$81))))</f>
        <v>1.0445325124692246</v>
      </c>
      <c r="KH182" s="109">
        <f>(KH180-KH181)*IF(KH169=1,'Inputs and Summary'!$D$78,IF('Cash Flow_PI'!KH169=2,'Inputs and Summary'!$D$78+'Inputs and Summary'!$D$79,IF('Cash Flow_PI'!KH169=3,SUM('Inputs and Summary'!$D$78:$D$80),SUM('Inputs and Summary'!$D$78:$D$81))))</f>
        <v>1.0445325124692246</v>
      </c>
      <c r="KI182" s="109">
        <f>(KI180-KI181)*IF(KI169=1,'Inputs and Summary'!$D$78,IF('Cash Flow_PI'!KI169=2,'Inputs and Summary'!$D$78+'Inputs and Summary'!$D$79,IF('Cash Flow_PI'!KI169=3,SUM('Inputs and Summary'!$D$78:$D$80),SUM('Inputs and Summary'!$D$78:$D$81))))</f>
        <v>1.0445325124692246</v>
      </c>
      <c r="KJ182" s="109">
        <f>(KJ180-KJ181)*IF(KJ169=1,'Inputs and Summary'!$D$78,IF('Cash Flow_PI'!KJ169=2,'Inputs and Summary'!$D$78+'Inputs and Summary'!$D$79,IF('Cash Flow_PI'!KJ169=3,SUM('Inputs and Summary'!$D$78:$D$80),SUM('Inputs and Summary'!$D$78:$D$81))))</f>
        <v>1.0445325124692246</v>
      </c>
      <c r="KK182" s="109">
        <f>(KK180-KK181)*IF(KK169=1,'Inputs and Summary'!$D$78,IF('Cash Flow_PI'!KK169=2,'Inputs and Summary'!$D$78+'Inputs and Summary'!$D$79,IF('Cash Flow_PI'!KK169=3,SUM('Inputs and Summary'!$D$78:$D$80),SUM('Inputs and Summary'!$D$78:$D$81))))</f>
        <v>1.0445325124692246</v>
      </c>
      <c r="KL182" s="109">
        <f>(KL180-KL181)*IF(KL169=1,'Inputs and Summary'!$D$78,IF('Cash Flow_PI'!KL169=2,'Inputs and Summary'!$D$78+'Inputs and Summary'!$D$79,IF('Cash Flow_PI'!KL169=3,SUM('Inputs and Summary'!$D$78:$D$80),SUM('Inputs and Summary'!$D$78:$D$81))))</f>
        <v>1.0445325124692246</v>
      </c>
      <c r="KM182" s="109">
        <f>(KM180-KM181)*IF(KM169=1,'Inputs and Summary'!$D$78,IF('Cash Flow_PI'!KM169=2,'Inputs and Summary'!$D$78+'Inputs and Summary'!$D$79,IF('Cash Flow_PI'!KM169=3,SUM('Inputs and Summary'!$D$78:$D$80),SUM('Inputs and Summary'!$D$78:$D$81))))</f>
        <v>1.0445325124692246</v>
      </c>
      <c r="KN182" s="109">
        <f>(KN180-KN181)*IF(KN169=1,'Inputs and Summary'!$D$78,IF('Cash Flow_PI'!KN169=2,'Inputs and Summary'!$D$78+'Inputs and Summary'!$D$79,IF('Cash Flow_PI'!KN169=3,SUM('Inputs and Summary'!$D$78:$D$80),SUM('Inputs and Summary'!$D$78:$D$81))))</f>
        <v>1.0445325124692246</v>
      </c>
      <c r="KO182" s="109">
        <f>(KO180-KO181)*IF(KO169=1,'Inputs and Summary'!$D$78,IF('Cash Flow_PI'!KO169=2,'Inputs and Summary'!$D$78+'Inputs and Summary'!$D$79,IF('Cash Flow_PI'!KO169=3,SUM('Inputs and Summary'!$D$78:$D$80),SUM('Inputs and Summary'!$D$78:$D$81))))</f>
        <v>1.0445325124692246</v>
      </c>
      <c r="KP182" s="109">
        <f>(KP180-KP181)*IF(KP169=1,'Inputs and Summary'!$D$78,IF('Cash Flow_PI'!KP169=2,'Inputs and Summary'!$D$78+'Inputs and Summary'!$D$79,IF('Cash Flow_PI'!KP169=3,SUM('Inputs and Summary'!$D$78:$D$80),SUM('Inputs and Summary'!$D$78:$D$81))))</f>
        <v>1.0445325124692246</v>
      </c>
      <c r="KQ182" s="109">
        <f>(KQ180-KQ181)*IF(KQ169=1,'Inputs and Summary'!$D$78,IF('Cash Flow_PI'!KQ169=2,'Inputs and Summary'!$D$78+'Inputs and Summary'!$D$79,IF('Cash Flow_PI'!KQ169=3,SUM('Inputs and Summary'!$D$78:$D$80),SUM('Inputs and Summary'!$D$78:$D$81))))</f>
        <v>1.0445325124692246</v>
      </c>
      <c r="KR182" s="109">
        <f>(KR180-KR181)*IF(KR169=1,'Inputs and Summary'!$D$78,IF('Cash Flow_PI'!KR169=2,'Inputs and Summary'!$D$78+'Inputs and Summary'!$D$79,IF('Cash Flow_PI'!KR169=3,SUM('Inputs and Summary'!$D$78:$D$80),SUM('Inputs and Summary'!$D$78:$D$81))))</f>
        <v>1.0445325124692246</v>
      </c>
      <c r="KS182" s="17" t="s">
        <v>291</v>
      </c>
    </row>
    <row r="183" spans="1:305" ht="15.75" customHeight="1" x14ac:dyDescent="0.3">
      <c r="A183" s="17" t="s">
        <v>202</v>
      </c>
      <c r="B183" s="17" t="s">
        <v>203</v>
      </c>
      <c r="D183" s="124">
        <f>HLOOKUP(D175,'Inputs and Summary'!$H$12:$AF$13,2)</f>
        <v>4.192626953125</v>
      </c>
      <c r="E183" s="20">
        <f>HLOOKUP(E175,'Inputs and Summary'!$H$12:$AF$13,2)</f>
        <v>4.192626953125</v>
      </c>
      <c r="F183" s="20">
        <f>HLOOKUP(F175,'Inputs and Summary'!$H$12:$AF$13,2)</f>
        <v>4.192626953125</v>
      </c>
      <c r="G183" s="20">
        <f>HLOOKUP(G175,'Inputs and Summary'!$H$12:$AF$13,2)</f>
        <v>4.192626953125</v>
      </c>
      <c r="H183" s="20">
        <f>HLOOKUP(H175,'Inputs and Summary'!$H$12:$AF$13,2)</f>
        <v>4.192626953125</v>
      </c>
      <c r="I183" s="20">
        <f>HLOOKUP(I175,'Inputs and Summary'!$H$12:$AF$13,2)</f>
        <v>4.192626953125</v>
      </c>
      <c r="J183" s="20">
        <f>HLOOKUP(J175,'Inputs and Summary'!$H$12:$AF$13,2)</f>
        <v>4.192626953125</v>
      </c>
      <c r="K183" s="20">
        <f>HLOOKUP(K175,'Inputs and Summary'!$H$12:$AF$13,2)</f>
        <v>4.192626953125</v>
      </c>
      <c r="L183" s="20">
        <f>HLOOKUP(L175,'Inputs and Summary'!$H$12:$AF$13,2)</f>
        <v>4.192626953125</v>
      </c>
      <c r="M183" s="20">
        <f>HLOOKUP(M175,'Inputs and Summary'!$H$12:$AF$13,2)</f>
        <v>4.192626953125</v>
      </c>
      <c r="N183" s="20">
        <f>HLOOKUP(N175,'Inputs and Summary'!$H$12:$AF$13,2)</f>
        <v>4.192626953125</v>
      </c>
      <c r="O183" s="20">
        <f>HLOOKUP(O175,'Inputs and Summary'!$H$12:$AF$13,2)</f>
        <v>4.192626953125</v>
      </c>
      <c r="P183" s="20">
        <f>HLOOKUP(P175,'Inputs and Summary'!$H$12:$AF$13,2)</f>
        <v>4.192626953125</v>
      </c>
      <c r="Q183" s="20">
        <f>HLOOKUP(Q175,'Inputs and Summary'!$H$12:$AF$13,2)</f>
        <v>4.192626953125</v>
      </c>
      <c r="R183" s="20">
        <f>HLOOKUP(R175,'Inputs and Summary'!$H$12:$AF$13,2)</f>
        <v>4.192626953125</v>
      </c>
      <c r="S183" s="20">
        <f>HLOOKUP(S175,'Inputs and Summary'!$H$12:$AF$13,2)</f>
        <v>4.192626953125</v>
      </c>
      <c r="T183" s="20">
        <f>HLOOKUP(T175,'Inputs and Summary'!$H$12:$AF$13,2)</f>
        <v>4.192626953125</v>
      </c>
      <c r="U183" s="20">
        <f>HLOOKUP(U175,'Inputs and Summary'!$H$12:$AF$13,2)</f>
        <v>4.192626953125</v>
      </c>
      <c r="V183" s="20">
        <f>HLOOKUP(V175,'Inputs and Summary'!$H$12:$AF$13,2)</f>
        <v>4.192626953125</v>
      </c>
      <c r="W183" s="20">
        <f>HLOOKUP(W175,'Inputs and Summary'!$H$12:$AF$13,2)</f>
        <v>4.192626953125</v>
      </c>
      <c r="X183" s="20">
        <f>HLOOKUP(X175,'Inputs and Summary'!$H$12:$AF$13,2)</f>
        <v>4.192626953125</v>
      </c>
      <c r="Y183" s="20">
        <f>HLOOKUP(Y175,'Inputs and Summary'!$H$12:$AF$13,2)</f>
        <v>4.192626953125</v>
      </c>
      <c r="Z183" s="20">
        <f>HLOOKUP(Z175,'Inputs and Summary'!$H$12:$AF$13,2)</f>
        <v>4.192626953125</v>
      </c>
      <c r="AA183" s="20">
        <f>HLOOKUP(AA175,'Inputs and Summary'!$H$12:$AF$13,2)</f>
        <v>4.192626953125</v>
      </c>
      <c r="AB183" s="20">
        <f>HLOOKUP(AB175,'Inputs and Summary'!$H$12:$AF$13,2)</f>
        <v>4.192626953125</v>
      </c>
      <c r="AC183" s="20">
        <f>HLOOKUP(AC175,'Inputs and Summary'!$H$12:$AF$13,2)</f>
        <v>4.192626953125</v>
      </c>
      <c r="AD183" s="20">
        <f>HLOOKUP(AD175,'Inputs and Summary'!$H$12:$AF$13,2)</f>
        <v>4.192626953125</v>
      </c>
      <c r="AE183" s="20">
        <f>HLOOKUP(AE175,'Inputs and Summary'!$H$12:$AF$13,2)</f>
        <v>4.192626953125</v>
      </c>
      <c r="AF183" s="20">
        <f>HLOOKUP(AF175,'Inputs and Summary'!$H$12:$AF$13,2)</f>
        <v>4.192626953125</v>
      </c>
      <c r="AG183" s="20">
        <f>HLOOKUP(AG175,'Inputs and Summary'!$H$12:$AF$13,2)</f>
        <v>4.192626953125</v>
      </c>
      <c r="AH183" s="20">
        <f>HLOOKUP(AH175,'Inputs and Summary'!$H$12:$AF$13,2)</f>
        <v>4.192626953125</v>
      </c>
      <c r="AI183" s="20">
        <f>HLOOKUP(AI175,'Inputs and Summary'!$H$12:$AF$13,2)</f>
        <v>4.192626953125</v>
      </c>
      <c r="AJ183" s="20">
        <f>HLOOKUP(AJ175,'Inputs and Summary'!$H$12:$AF$13,2)</f>
        <v>4.192626953125</v>
      </c>
      <c r="AK183" s="20">
        <f>HLOOKUP(AK175,'Inputs and Summary'!$H$12:$AF$13,2)</f>
        <v>4.192626953125</v>
      </c>
      <c r="AL183" s="20">
        <f>HLOOKUP(AL175,'Inputs and Summary'!$H$12:$AF$13,2)</f>
        <v>4.192626953125</v>
      </c>
      <c r="AM183" s="20">
        <f>HLOOKUP(AM175,'Inputs and Summary'!$H$12:$AF$13,2)</f>
        <v>4.192626953125</v>
      </c>
      <c r="AN183" s="20">
        <f>HLOOKUP(AN175,'Inputs and Summary'!$H$12:$AF$13,2)</f>
        <v>4.192626953125</v>
      </c>
      <c r="AO183" s="20">
        <f>HLOOKUP(AO175,'Inputs and Summary'!$H$12:$AF$13,2)</f>
        <v>4.192626953125</v>
      </c>
      <c r="AP183" s="20">
        <f>HLOOKUP(AP175,'Inputs and Summary'!$H$12:$AF$13,2)</f>
        <v>4.192626953125</v>
      </c>
      <c r="AQ183" s="20">
        <f>HLOOKUP(AQ175,'Inputs and Summary'!$H$12:$AF$13,2)</f>
        <v>4.192626953125</v>
      </c>
      <c r="AR183" s="20">
        <f>HLOOKUP(AR175,'Inputs and Summary'!$H$12:$AF$13,2)</f>
        <v>4.192626953125</v>
      </c>
      <c r="AS183" s="20">
        <f>HLOOKUP(AS175,'Inputs and Summary'!$H$12:$AF$13,2)</f>
        <v>4.192626953125</v>
      </c>
      <c r="AT183" s="20">
        <f>HLOOKUP(AT175,'Inputs and Summary'!$H$12:$AF$13,2)</f>
        <v>4.192626953125</v>
      </c>
      <c r="AU183" s="20">
        <f>HLOOKUP(AU175,'Inputs and Summary'!$H$12:$AF$13,2)</f>
        <v>4.192626953125</v>
      </c>
      <c r="AV183" s="20">
        <f>HLOOKUP(AV175,'Inputs and Summary'!$H$12:$AF$13,2)</f>
        <v>4.192626953125</v>
      </c>
      <c r="AW183" s="20">
        <f>HLOOKUP(AW175,'Inputs and Summary'!$H$12:$AF$13,2)</f>
        <v>4.192626953125</v>
      </c>
      <c r="AX183" s="20">
        <f>HLOOKUP(AX175,'Inputs and Summary'!$H$12:$AF$13,2)</f>
        <v>4.192626953125</v>
      </c>
      <c r="AY183" s="20">
        <f>HLOOKUP(AY175,'Inputs and Summary'!$H$12:$AF$13,2)</f>
        <v>4.192626953125</v>
      </c>
      <c r="AZ183" s="20">
        <f>HLOOKUP(AZ175,'Inputs and Summary'!$H$12:$AF$13,2)</f>
        <v>4.192626953125</v>
      </c>
      <c r="BA183" s="20">
        <f>HLOOKUP(BA175,'Inputs and Summary'!$H$12:$AF$13,2)</f>
        <v>4.192626953125</v>
      </c>
      <c r="BB183" s="20">
        <f>HLOOKUP(BB175,'Inputs and Summary'!$H$12:$AF$13,2)</f>
        <v>4.192626953125</v>
      </c>
      <c r="BC183" s="20">
        <f>HLOOKUP(BC175,'Inputs and Summary'!$H$12:$AF$13,2)</f>
        <v>4.192626953125</v>
      </c>
      <c r="BD183" s="20">
        <f>HLOOKUP(BD175,'Inputs and Summary'!$H$12:$AF$13,2)</f>
        <v>4.192626953125</v>
      </c>
      <c r="BE183" s="20">
        <f>HLOOKUP(BE175,'Inputs and Summary'!$H$12:$AF$13,2)</f>
        <v>4.192626953125</v>
      </c>
      <c r="BF183" s="20">
        <f>HLOOKUP(BF175,'Inputs and Summary'!$H$12:$AF$13,2)</f>
        <v>4.192626953125</v>
      </c>
      <c r="BG183" s="20">
        <f>HLOOKUP(BG175,'Inputs and Summary'!$H$12:$AF$13,2)</f>
        <v>4.192626953125</v>
      </c>
      <c r="BH183" s="20">
        <f>HLOOKUP(BH175,'Inputs and Summary'!$H$12:$AF$13,2)</f>
        <v>4.192626953125</v>
      </c>
      <c r="BI183" s="20">
        <f>HLOOKUP(BI175,'Inputs and Summary'!$H$12:$AF$13,2)</f>
        <v>4.192626953125</v>
      </c>
      <c r="BJ183" s="20">
        <f>HLOOKUP(BJ175,'Inputs and Summary'!$H$12:$AF$13,2)</f>
        <v>4.192626953125</v>
      </c>
      <c r="BK183" s="20">
        <f>HLOOKUP(BK175,'Inputs and Summary'!$H$12:$AF$13,2)</f>
        <v>4.192626953125</v>
      </c>
      <c r="BL183" s="20">
        <f>HLOOKUP(BL175,'Inputs and Summary'!$H$12:$AF$13,2)</f>
        <v>4.192626953125</v>
      </c>
      <c r="BM183" s="20">
        <f>HLOOKUP(BM175,'Inputs and Summary'!$H$12:$AF$13,2)</f>
        <v>4.192626953125</v>
      </c>
      <c r="BN183" s="20">
        <f>HLOOKUP(BN175,'Inputs and Summary'!$H$12:$AF$13,2)</f>
        <v>4.192626953125</v>
      </c>
      <c r="BO183" s="20">
        <f>HLOOKUP(BO175,'Inputs and Summary'!$H$12:$AF$13,2)</f>
        <v>4.192626953125</v>
      </c>
      <c r="BP183" s="20">
        <f>HLOOKUP(BP175,'Inputs and Summary'!$H$12:$AF$13,2)</f>
        <v>4.192626953125</v>
      </c>
      <c r="BQ183" s="20">
        <f>HLOOKUP(BQ175,'Inputs and Summary'!$H$12:$AF$13,2)</f>
        <v>4.192626953125</v>
      </c>
      <c r="BR183" s="20">
        <f>HLOOKUP(BR175,'Inputs and Summary'!$H$12:$AF$13,2)</f>
        <v>4.192626953125</v>
      </c>
      <c r="BS183" s="20">
        <f>HLOOKUP(BS175,'Inputs and Summary'!$H$12:$AF$13,2)</f>
        <v>4.192626953125</v>
      </c>
      <c r="BT183" s="20">
        <f>HLOOKUP(BT175,'Inputs and Summary'!$H$12:$AF$13,2)</f>
        <v>4.192626953125</v>
      </c>
      <c r="BU183" s="20">
        <f>HLOOKUP(BU175,'Inputs and Summary'!$H$12:$AF$13,2)</f>
        <v>4.192626953125</v>
      </c>
      <c r="BV183" s="20">
        <f>HLOOKUP(BV175,'Inputs and Summary'!$H$12:$AF$13,2)</f>
        <v>4.192626953125</v>
      </c>
      <c r="BW183" s="20">
        <f>HLOOKUP(BW175,'Inputs and Summary'!$H$12:$AF$13,2)</f>
        <v>4.192626953125</v>
      </c>
      <c r="BX183" s="20">
        <f>HLOOKUP(BX175,'Inputs and Summary'!$H$12:$AF$13,2)</f>
        <v>4.192626953125</v>
      </c>
      <c r="BY183" s="20">
        <f>HLOOKUP(BY175,'Inputs and Summary'!$H$12:$AF$13,2)</f>
        <v>4.192626953125</v>
      </c>
      <c r="BZ183" s="20">
        <f>HLOOKUP(BZ175,'Inputs and Summary'!$H$12:$AF$13,2)</f>
        <v>4.192626953125</v>
      </c>
      <c r="CA183" s="20">
        <f>HLOOKUP(CA175,'Inputs and Summary'!$H$12:$AF$13,2)</f>
        <v>4.192626953125</v>
      </c>
      <c r="CB183" s="20">
        <f>HLOOKUP(CB175,'Inputs and Summary'!$H$12:$AF$13,2)</f>
        <v>4.192626953125</v>
      </c>
      <c r="CC183" s="20">
        <f>HLOOKUP(CC175,'Inputs and Summary'!$H$12:$AF$13,2)</f>
        <v>4.192626953125</v>
      </c>
      <c r="CD183" s="20">
        <f>HLOOKUP(CD175,'Inputs and Summary'!$H$12:$AF$13,2)</f>
        <v>4.192626953125</v>
      </c>
      <c r="CE183" s="20">
        <f>HLOOKUP(CE175,'Inputs and Summary'!$H$12:$AF$13,2)</f>
        <v>4.192626953125</v>
      </c>
      <c r="CF183" s="20">
        <f>HLOOKUP(CF175,'Inputs and Summary'!$H$12:$AF$13,2)</f>
        <v>4.192626953125</v>
      </c>
      <c r="CG183" s="20">
        <f>HLOOKUP(CG175,'Inputs and Summary'!$H$12:$AF$13,2)</f>
        <v>4.192626953125</v>
      </c>
      <c r="CH183" s="20">
        <f>HLOOKUP(CH175,'Inputs and Summary'!$H$12:$AF$13,2)</f>
        <v>4.192626953125</v>
      </c>
      <c r="CI183" s="20">
        <f>HLOOKUP(CI175,'Inputs and Summary'!$H$12:$AF$13,2)</f>
        <v>4.192626953125</v>
      </c>
      <c r="CJ183" s="20">
        <f>HLOOKUP(CJ175,'Inputs and Summary'!$H$12:$AF$13,2)</f>
        <v>4.192626953125</v>
      </c>
      <c r="CK183" s="20">
        <f>HLOOKUP(CK175,'Inputs and Summary'!$H$12:$AF$13,2)</f>
        <v>4.192626953125</v>
      </c>
      <c r="CL183" s="20">
        <f>HLOOKUP(CL175,'Inputs and Summary'!$H$12:$AF$13,2)</f>
        <v>4.192626953125</v>
      </c>
      <c r="CM183" s="20">
        <f>HLOOKUP(CM175,'Inputs and Summary'!$H$12:$AF$13,2)</f>
        <v>4.192626953125</v>
      </c>
      <c r="CN183" s="20">
        <f>HLOOKUP(CN175,'Inputs and Summary'!$H$12:$AF$13,2)</f>
        <v>4.192626953125</v>
      </c>
      <c r="CO183" s="20">
        <f>HLOOKUP(CO175,'Inputs and Summary'!$H$12:$AF$13,2)</f>
        <v>4.192626953125</v>
      </c>
      <c r="CP183" s="20">
        <f>HLOOKUP(CP175,'Inputs and Summary'!$H$12:$AF$13,2)</f>
        <v>4.192626953125</v>
      </c>
      <c r="CQ183" s="20">
        <f>HLOOKUP(CQ175,'Inputs and Summary'!$H$12:$AF$13,2)</f>
        <v>4.192626953125</v>
      </c>
      <c r="CR183" s="20">
        <f>HLOOKUP(CR175,'Inputs and Summary'!$H$12:$AF$13,2)</f>
        <v>4.192626953125</v>
      </c>
      <c r="CS183" s="20">
        <f>HLOOKUP(CS175,'Inputs and Summary'!$H$12:$AF$13,2)</f>
        <v>4.192626953125</v>
      </c>
      <c r="CT183" s="20">
        <f>HLOOKUP(CT175,'Inputs and Summary'!$H$12:$AF$13,2)</f>
        <v>4.192626953125</v>
      </c>
      <c r="CU183" s="20">
        <f>HLOOKUP(CU175,'Inputs and Summary'!$H$12:$AF$13,2)</f>
        <v>4.192626953125</v>
      </c>
      <c r="CV183" s="20">
        <f>HLOOKUP(CV175,'Inputs and Summary'!$H$12:$AF$13,2)</f>
        <v>4.192626953125</v>
      </c>
      <c r="CW183" s="20">
        <f>HLOOKUP(CW175,'Inputs and Summary'!$H$12:$AF$13,2)</f>
        <v>4.192626953125</v>
      </c>
      <c r="CX183" s="20">
        <f>HLOOKUP(CX175,'Inputs and Summary'!$H$12:$AF$13,2)</f>
        <v>4.192626953125</v>
      </c>
      <c r="CY183" s="20">
        <f>HLOOKUP(CY175,'Inputs and Summary'!$H$12:$AF$13,2)</f>
        <v>4.192626953125</v>
      </c>
      <c r="CZ183" s="20">
        <f>HLOOKUP(CZ175,'Inputs and Summary'!$H$12:$AF$13,2)</f>
        <v>4.192626953125</v>
      </c>
      <c r="DA183" s="20">
        <f>HLOOKUP(DA175,'Inputs and Summary'!$H$12:$AF$13,2)</f>
        <v>4.192626953125</v>
      </c>
      <c r="DB183" s="20">
        <f>HLOOKUP(DB175,'Inputs and Summary'!$H$12:$AF$13,2)</f>
        <v>4.192626953125</v>
      </c>
      <c r="DC183" s="20">
        <f>HLOOKUP(DC175,'Inputs and Summary'!$H$12:$AF$13,2)</f>
        <v>4.192626953125</v>
      </c>
      <c r="DD183" s="20">
        <f>HLOOKUP(DD175,'Inputs and Summary'!$H$12:$AF$13,2)</f>
        <v>4.192626953125</v>
      </c>
      <c r="DE183" s="20">
        <f>HLOOKUP(DE175,'Inputs and Summary'!$H$12:$AF$13,2)</f>
        <v>4.192626953125</v>
      </c>
      <c r="DF183" s="20">
        <f>HLOOKUP(DF175,'Inputs and Summary'!$H$12:$AF$13,2)</f>
        <v>4.192626953125</v>
      </c>
      <c r="DG183" s="20">
        <f>HLOOKUP(DG175,'Inputs and Summary'!$H$12:$AF$13,2)</f>
        <v>4.192626953125</v>
      </c>
      <c r="DH183" s="20">
        <f>HLOOKUP(DH175,'Inputs and Summary'!$H$12:$AF$13,2)</f>
        <v>4.192626953125</v>
      </c>
      <c r="DI183" s="20">
        <f>HLOOKUP(DI175,'Inputs and Summary'!$H$12:$AF$13,2)</f>
        <v>4.192626953125</v>
      </c>
      <c r="DJ183" s="20">
        <f>HLOOKUP(DJ175,'Inputs and Summary'!$H$12:$AF$13,2)</f>
        <v>4.192626953125</v>
      </c>
      <c r="DK183" s="20">
        <f>HLOOKUP(DK175,'Inputs and Summary'!$H$12:$AF$13,2)</f>
        <v>4.192626953125</v>
      </c>
      <c r="DL183" s="20">
        <f>HLOOKUP(DL175,'Inputs and Summary'!$H$12:$AF$13,2)</f>
        <v>4.192626953125</v>
      </c>
      <c r="DM183" s="20">
        <f>HLOOKUP(DM175,'Inputs and Summary'!$H$12:$AF$13,2)</f>
        <v>4.192626953125</v>
      </c>
      <c r="DN183" s="20">
        <f>HLOOKUP(DN175,'Inputs and Summary'!$H$12:$AF$13,2)</f>
        <v>4.192626953125</v>
      </c>
      <c r="DO183" s="20">
        <f>HLOOKUP(DO175,'Inputs and Summary'!$H$12:$AF$13,2)</f>
        <v>4.192626953125</v>
      </c>
      <c r="DP183" s="20">
        <f>HLOOKUP(DP175,'Inputs and Summary'!$H$12:$AF$13,2)</f>
        <v>4.192626953125</v>
      </c>
      <c r="DQ183" s="20">
        <f>HLOOKUP(DQ175,'Inputs and Summary'!$H$12:$AF$13,2)</f>
        <v>4.192626953125</v>
      </c>
      <c r="DR183" s="20">
        <f>HLOOKUP(DR175,'Inputs and Summary'!$H$12:$AF$13,2)</f>
        <v>4.192626953125</v>
      </c>
      <c r="DS183" s="20">
        <f>HLOOKUP(DS175,'Inputs and Summary'!$H$12:$AF$13,2)</f>
        <v>4.192626953125</v>
      </c>
      <c r="DT183" s="20">
        <f>HLOOKUP(DT175,'Inputs and Summary'!$H$12:$AF$13,2)</f>
        <v>4.192626953125</v>
      </c>
      <c r="DU183" s="20">
        <f>HLOOKUP(DU175,'Inputs and Summary'!$H$12:$AF$13,2)</f>
        <v>4.192626953125</v>
      </c>
      <c r="DV183" s="20">
        <f>HLOOKUP(DV175,'Inputs and Summary'!$H$12:$AF$13,2)</f>
        <v>4.192626953125</v>
      </c>
      <c r="DW183" s="20">
        <f>HLOOKUP(DW175,'Inputs and Summary'!$H$12:$AF$13,2)</f>
        <v>4.192626953125</v>
      </c>
      <c r="DX183" s="20">
        <f>HLOOKUP(DX175,'Inputs and Summary'!$H$12:$AF$13,2)</f>
        <v>4.192626953125</v>
      </c>
      <c r="DY183" s="20">
        <f>HLOOKUP(DY175,'Inputs and Summary'!$H$12:$AF$13,2)</f>
        <v>4.192626953125</v>
      </c>
      <c r="DZ183" s="20">
        <f>HLOOKUP(DZ175,'Inputs and Summary'!$H$12:$AF$13,2)</f>
        <v>4.192626953125</v>
      </c>
      <c r="EA183" s="20">
        <f>HLOOKUP(EA175,'Inputs and Summary'!$H$12:$AF$13,2)</f>
        <v>4.192626953125</v>
      </c>
      <c r="EB183" s="20">
        <f>HLOOKUP(EB175,'Inputs and Summary'!$H$12:$AF$13,2)</f>
        <v>4.192626953125</v>
      </c>
      <c r="EC183" s="20">
        <f>HLOOKUP(EC175,'Inputs and Summary'!$H$12:$AF$13,2)</f>
        <v>4.192626953125</v>
      </c>
      <c r="ED183" s="20">
        <f>HLOOKUP(ED175,'Inputs and Summary'!$H$12:$AF$13,2)</f>
        <v>4.192626953125</v>
      </c>
      <c r="EE183" s="20">
        <f>HLOOKUP(EE175,'Inputs and Summary'!$H$12:$AF$13,2)</f>
        <v>4.192626953125</v>
      </c>
      <c r="EF183" s="20">
        <f>HLOOKUP(EF175,'Inputs and Summary'!$H$12:$AF$13,2)</f>
        <v>4.192626953125</v>
      </c>
      <c r="EG183" s="20">
        <f>HLOOKUP(EG175,'Inputs and Summary'!$H$12:$AF$13,2)</f>
        <v>4.192626953125</v>
      </c>
      <c r="EH183" s="20">
        <f>HLOOKUP(EH175,'Inputs and Summary'!$H$12:$AF$13,2)</f>
        <v>4.192626953125</v>
      </c>
      <c r="EI183" s="20">
        <f>HLOOKUP(EI175,'Inputs and Summary'!$H$12:$AF$13,2)</f>
        <v>4.192626953125</v>
      </c>
      <c r="EJ183" s="20">
        <f>HLOOKUP(EJ175,'Inputs and Summary'!$H$12:$AF$13,2)</f>
        <v>4.192626953125</v>
      </c>
      <c r="EK183" s="20">
        <f>HLOOKUP(EK175,'Inputs and Summary'!$H$12:$AF$13,2)</f>
        <v>4.192626953125</v>
      </c>
      <c r="EL183" s="20">
        <f>HLOOKUP(EL175,'Inputs and Summary'!$H$12:$AF$13,2)</f>
        <v>4.192626953125</v>
      </c>
      <c r="EM183" s="20">
        <f>HLOOKUP(EM175,'Inputs and Summary'!$H$12:$AF$13,2)</f>
        <v>4.192626953125</v>
      </c>
      <c r="EN183" s="20">
        <f>HLOOKUP(EN175,'Inputs and Summary'!$H$12:$AF$13,2)</f>
        <v>4.192626953125</v>
      </c>
      <c r="EO183" s="20">
        <f>HLOOKUP(EO175,'Inputs and Summary'!$H$12:$AF$13,2)</f>
        <v>4.192626953125</v>
      </c>
      <c r="EP183" s="20">
        <f>HLOOKUP(EP175,'Inputs and Summary'!$H$12:$AF$13,2)</f>
        <v>4.192626953125</v>
      </c>
      <c r="EQ183" s="20">
        <f>HLOOKUP(EQ175,'Inputs and Summary'!$H$12:$AF$13,2)</f>
        <v>4.192626953125</v>
      </c>
      <c r="ER183" s="20">
        <f>HLOOKUP(ER175,'Inputs and Summary'!$H$12:$AF$13,2)</f>
        <v>4.192626953125</v>
      </c>
      <c r="ES183" s="20">
        <f>HLOOKUP(ES175,'Inputs and Summary'!$H$12:$AF$13,2)</f>
        <v>4.192626953125</v>
      </c>
      <c r="ET183" s="20">
        <f>HLOOKUP(ET175,'Inputs and Summary'!$H$12:$AF$13,2)</f>
        <v>4.192626953125</v>
      </c>
      <c r="EU183" s="20">
        <f>HLOOKUP(EU175,'Inputs and Summary'!$H$12:$AF$13,2)</f>
        <v>4.192626953125</v>
      </c>
      <c r="EV183" s="20">
        <f>HLOOKUP(EV175,'Inputs and Summary'!$H$12:$AF$13,2)</f>
        <v>4.192626953125</v>
      </c>
      <c r="EW183" s="20">
        <f>HLOOKUP(EW175,'Inputs and Summary'!$H$12:$AF$13,2)</f>
        <v>4.192626953125</v>
      </c>
      <c r="EX183" s="20">
        <f>HLOOKUP(EX175,'Inputs and Summary'!$H$12:$AF$13,2)</f>
        <v>4.192626953125</v>
      </c>
      <c r="EY183" s="20">
        <f>HLOOKUP(EY175,'Inputs and Summary'!$H$12:$AF$13,2)</f>
        <v>4.192626953125</v>
      </c>
      <c r="EZ183" s="20">
        <f>HLOOKUP(EZ175,'Inputs and Summary'!$H$12:$AF$13,2)</f>
        <v>4.192626953125</v>
      </c>
      <c r="FA183" s="20">
        <f>HLOOKUP(FA175,'Inputs and Summary'!$H$12:$AF$13,2)</f>
        <v>4.192626953125</v>
      </c>
      <c r="FB183" s="20">
        <f>HLOOKUP(FB175,'Inputs and Summary'!$H$12:$AF$13,2)</f>
        <v>4.192626953125</v>
      </c>
      <c r="FC183" s="20">
        <f>HLOOKUP(FC175,'Inputs and Summary'!$H$12:$AF$13,2)</f>
        <v>4.192626953125</v>
      </c>
      <c r="FD183" s="20">
        <f>HLOOKUP(FD175,'Inputs and Summary'!$H$12:$AF$13,2)</f>
        <v>4.192626953125</v>
      </c>
      <c r="FE183" s="20">
        <f>HLOOKUP(FE175,'Inputs and Summary'!$H$12:$AF$13,2)</f>
        <v>4.192626953125</v>
      </c>
      <c r="FF183" s="20">
        <f>HLOOKUP(FF175,'Inputs and Summary'!$H$12:$AF$13,2)</f>
        <v>4.192626953125</v>
      </c>
      <c r="FG183" s="20">
        <f>HLOOKUP(FG175,'Inputs and Summary'!$H$12:$AF$13,2)</f>
        <v>4.192626953125</v>
      </c>
      <c r="FH183" s="20">
        <f>HLOOKUP(FH175,'Inputs and Summary'!$H$12:$AF$13,2)</f>
        <v>4.192626953125</v>
      </c>
      <c r="FI183" s="20">
        <f>HLOOKUP(FI175,'Inputs and Summary'!$H$12:$AF$13,2)</f>
        <v>4.192626953125</v>
      </c>
      <c r="FJ183" s="20">
        <f>HLOOKUP(FJ175,'Inputs and Summary'!$H$12:$AF$13,2)</f>
        <v>4.192626953125</v>
      </c>
      <c r="FK183" s="20">
        <f>HLOOKUP(FK175,'Inputs and Summary'!$H$12:$AF$13,2)</f>
        <v>4.192626953125</v>
      </c>
      <c r="FL183" s="20">
        <f>HLOOKUP(FL175,'Inputs and Summary'!$H$12:$AF$13,2)</f>
        <v>4.192626953125</v>
      </c>
      <c r="FM183" s="20">
        <f>HLOOKUP(FM175,'Inputs and Summary'!$H$12:$AF$13,2)</f>
        <v>4.192626953125</v>
      </c>
      <c r="FN183" s="20">
        <f>HLOOKUP(FN175,'Inputs and Summary'!$H$12:$AF$13,2)</f>
        <v>4.192626953125</v>
      </c>
      <c r="FO183" s="20">
        <f>HLOOKUP(FO175,'Inputs and Summary'!$H$12:$AF$13,2)</f>
        <v>4.192626953125</v>
      </c>
      <c r="FP183" s="20">
        <f>HLOOKUP(FP175,'Inputs and Summary'!$H$12:$AF$13,2)</f>
        <v>4.192626953125</v>
      </c>
      <c r="FQ183" s="20">
        <f>HLOOKUP(FQ175,'Inputs and Summary'!$H$12:$AF$13,2)</f>
        <v>4.192626953125</v>
      </c>
      <c r="FR183" s="20">
        <f>HLOOKUP(FR175,'Inputs and Summary'!$H$12:$AF$13,2)</f>
        <v>4.192626953125</v>
      </c>
      <c r="FS183" s="20">
        <f>HLOOKUP(FS175,'Inputs and Summary'!$H$12:$AF$13,2)</f>
        <v>4.192626953125</v>
      </c>
      <c r="FT183" s="20">
        <f>HLOOKUP(FT175,'Inputs and Summary'!$H$12:$AF$13,2)</f>
        <v>4.192626953125</v>
      </c>
      <c r="FU183" s="20">
        <f>HLOOKUP(FU175,'Inputs and Summary'!$H$12:$AF$13,2)</f>
        <v>4.192626953125</v>
      </c>
      <c r="FV183" s="20">
        <f>HLOOKUP(FV175,'Inputs and Summary'!$H$12:$AF$13,2)</f>
        <v>4.192626953125</v>
      </c>
      <c r="FW183" s="20">
        <f>HLOOKUP(FW175,'Inputs and Summary'!$H$12:$AF$13,2)</f>
        <v>4.192626953125</v>
      </c>
      <c r="FX183" s="20">
        <f>HLOOKUP(FX175,'Inputs and Summary'!$H$12:$AF$13,2)</f>
        <v>4.192626953125</v>
      </c>
      <c r="FY183" s="20">
        <f>HLOOKUP(FY175,'Inputs and Summary'!$H$12:$AF$13,2)</f>
        <v>4.192626953125</v>
      </c>
      <c r="FZ183" s="20">
        <f>HLOOKUP(FZ175,'Inputs and Summary'!$H$12:$AF$13,2)</f>
        <v>4.192626953125</v>
      </c>
      <c r="GA183" s="20">
        <f>HLOOKUP(GA175,'Inputs and Summary'!$H$12:$AF$13,2)</f>
        <v>4.192626953125</v>
      </c>
      <c r="GB183" s="20">
        <f>HLOOKUP(GB175,'Inputs and Summary'!$H$12:$AF$13,2)</f>
        <v>4.192626953125</v>
      </c>
      <c r="GC183" s="20">
        <f>HLOOKUP(GC175,'Inputs and Summary'!$H$12:$AF$13,2)</f>
        <v>4.192626953125</v>
      </c>
      <c r="GD183" s="20">
        <f>HLOOKUP(GD175,'Inputs and Summary'!$H$12:$AF$13,2)</f>
        <v>4.192626953125</v>
      </c>
      <c r="GE183" s="20">
        <f>HLOOKUP(GE175,'Inputs and Summary'!$H$12:$AF$13,2)</f>
        <v>4.192626953125</v>
      </c>
      <c r="GF183" s="20">
        <f>HLOOKUP(GF175,'Inputs and Summary'!$H$12:$AF$13,2)</f>
        <v>4.192626953125</v>
      </c>
      <c r="GG183" s="20">
        <f>HLOOKUP(GG175,'Inputs and Summary'!$H$12:$AF$13,2)</f>
        <v>4.192626953125</v>
      </c>
      <c r="GH183" s="20">
        <f>HLOOKUP(GH175,'Inputs and Summary'!$H$12:$AF$13,2)</f>
        <v>4.192626953125</v>
      </c>
      <c r="GI183" s="20">
        <f>HLOOKUP(GI175,'Inputs and Summary'!$H$12:$AF$13,2)</f>
        <v>4.192626953125</v>
      </c>
      <c r="GJ183" s="20">
        <f>HLOOKUP(GJ175,'Inputs and Summary'!$H$12:$AF$13,2)</f>
        <v>4.192626953125</v>
      </c>
      <c r="GK183" s="20">
        <f>HLOOKUP(GK175,'Inputs and Summary'!$H$12:$AF$13,2)</f>
        <v>4.192626953125</v>
      </c>
      <c r="GL183" s="20">
        <f>HLOOKUP(GL175,'Inputs and Summary'!$H$12:$AF$13,2)</f>
        <v>4.192626953125</v>
      </c>
      <c r="GM183" s="20">
        <f>HLOOKUP(GM175,'Inputs and Summary'!$H$12:$AF$13,2)</f>
        <v>4.192626953125</v>
      </c>
      <c r="GN183" s="20">
        <f>HLOOKUP(GN175,'Inputs and Summary'!$H$12:$AF$13,2)</f>
        <v>4.192626953125</v>
      </c>
      <c r="GO183" s="20">
        <f>HLOOKUP(GO175,'Inputs and Summary'!$H$12:$AF$13,2)</f>
        <v>4.192626953125</v>
      </c>
      <c r="GP183" s="20">
        <f>HLOOKUP(GP175,'Inputs and Summary'!$H$12:$AF$13,2)</f>
        <v>4.192626953125</v>
      </c>
      <c r="GQ183" s="20">
        <f>HLOOKUP(GQ175,'Inputs and Summary'!$H$12:$AF$13,2)</f>
        <v>4.192626953125</v>
      </c>
      <c r="GR183" s="20">
        <f>HLOOKUP(GR175,'Inputs and Summary'!$H$12:$AF$13,2)</f>
        <v>4.192626953125</v>
      </c>
      <c r="GS183" s="20">
        <f>HLOOKUP(GS175,'Inputs and Summary'!$H$12:$AF$13,2)</f>
        <v>4.192626953125</v>
      </c>
      <c r="GT183" s="20">
        <f>HLOOKUP(GT175,'Inputs and Summary'!$H$12:$AF$13,2)</f>
        <v>4.192626953125</v>
      </c>
      <c r="GU183" s="20">
        <f>HLOOKUP(GU175,'Inputs and Summary'!$H$12:$AF$13,2)</f>
        <v>4.192626953125</v>
      </c>
      <c r="GV183" s="20">
        <f>HLOOKUP(GV175,'Inputs and Summary'!$H$12:$AF$13,2)</f>
        <v>4.192626953125</v>
      </c>
      <c r="GW183" s="20">
        <f>HLOOKUP(GW175,'Inputs and Summary'!$H$12:$AF$13,2)</f>
        <v>4.192626953125</v>
      </c>
      <c r="GX183" s="20">
        <f>HLOOKUP(GX175,'Inputs and Summary'!$H$12:$AF$13,2)</f>
        <v>4.192626953125</v>
      </c>
      <c r="GY183" s="20">
        <f>HLOOKUP(GY175,'Inputs and Summary'!$H$12:$AF$13,2)</f>
        <v>4.192626953125</v>
      </c>
      <c r="GZ183" s="20">
        <f>HLOOKUP(GZ175,'Inputs and Summary'!$H$12:$AF$13,2)</f>
        <v>4.192626953125</v>
      </c>
      <c r="HA183" s="20">
        <f>HLOOKUP(HA175,'Inputs and Summary'!$H$12:$AF$13,2)</f>
        <v>4.192626953125</v>
      </c>
      <c r="HB183" s="20">
        <f>HLOOKUP(HB175,'Inputs and Summary'!$H$12:$AF$13,2)</f>
        <v>4.192626953125</v>
      </c>
      <c r="HC183" s="20">
        <f>HLOOKUP(HC175,'Inputs and Summary'!$H$12:$AF$13,2)</f>
        <v>4.192626953125</v>
      </c>
      <c r="HD183" s="20">
        <f>HLOOKUP(HD175,'Inputs and Summary'!$H$12:$AF$13,2)</f>
        <v>4.192626953125</v>
      </c>
      <c r="HE183" s="20">
        <f>HLOOKUP(HE175,'Inputs and Summary'!$H$12:$AF$13,2)</f>
        <v>4.192626953125</v>
      </c>
      <c r="HF183" s="20">
        <f>HLOOKUP(HF175,'Inputs and Summary'!$H$12:$AF$13,2)</f>
        <v>4.192626953125</v>
      </c>
      <c r="HG183" s="20">
        <f>HLOOKUP(HG175,'Inputs and Summary'!$H$12:$AF$13,2)</f>
        <v>4.192626953125</v>
      </c>
      <c r="HH183" s="20">
        <f>HLOOKUP(HH175,'Inputs and Summary'!$H$12:$AF$13,2)</f>
        <v>4.192626953125</v>
      </c>
      <c r="HI183" s="20">
        <f>HLOOKUP(HI175,'Inputs and Summary'!$H$12:$AF$13,2)</f>
        <v>4.192626953125</v>
      </c>
      <c r="HJ183" s="20">
        <f>HLOOKUP(HJ175,'Inputs and Summary'!$H$12:$AF$13,2)</f>
        <v>4.192626953125</v>
      </c>
      <c r="HK183" s="20">
        <f>HLOOKUP(HK175,'Inputs and Summary'!$H$12:$AF$13,2)</f>
        <v>4.192626953125</v>
      </c>
      <c r="HL183" s="20">
        <f>HLOOKUP(HL175,'Inputs and Summary'!$H$12:$AF$13,2)</f>
        <v>4.192626953125</v>
      </c>
      <c r="HM183" s="20">
        <f>HLOOKUP(HM175,'Inputs and Summary'!$H$12:$AF$13,2)</f>
        <v>4.192626953125</v>
      </c>
      <c r="HN183" s="20">
        <f>HLOOKUP(HN175,'Inputs and Summary'!$H$12:$AF$13,2)</f>
        <v>4.192626953125</v>
      </c>
      <c r="HO183" s="20">
        <f>HLOOKUP(HO175,'Inputs and Summary'!$H$12:$AF$13,2)</f>
        <v>4.192626953125</v>
      </c>
      <c r="HP183" s="20">
        <f>HLOOKUP(HP175,'Inputs and Summary'!$H$12:$AF$13,2)</f>
        <v>4.192626953125</v>
      </c>
      <c r="HQ183" s="20">
        <f>HLOOKUP(HQ175,'Inputs and Summary'!$H$12:$AF$13,2)</f>
        <v>4.192626953125</v>
      </c>
      <c r="HR183" s="20">
        <f>HLOOKUP(HR175,'Inputs and Summary'!$H$12:$AF$13,2)</f>
        <v>4.192626953125</v>
      </c>
      <c r="HS183" s="20">
        <f>HLOOKUP(HS175,'Inputs and Summary'!$H$12:$AF$13,2)</f>
        <v>4.192626953125</v>
      </c>
      <c r="HT183" s="20">
        <f>HLOOKUP(HT175,'Inputs and Summary'!$H$12:$AF$13,2)</f>
        <v>4.192626953125</v>
      </c>
      <c r="HU183" s="20">
        <f>HLOOKUP(HU175,'Inputs and Summary'!$H$12:$AF$13,2)</f>
        <v>4.192626953125</v>
      </c>
      <c r="HV183" s="20">
        <f>HLOOKUP(HV175,'Inputs and Summary'!$H$12:$AF$13,2)</f>
        <v>4.192626953125</v>
      </c>
      <c r="HW183" s="20">
        <f>HLOOKUP(HW175,'Inputs and Summary'!$H$12:$AF$13,2)</f>
        <v>4.192626953125</v>
      </c>
      <c r="HX183" s="20">
        <f>HLOOKUP(HX175,'Inputs and Summary'!$H$12:$AF$13,2)</f>
        <v>4.192626953125</v>
      </c>
      <c r="HY183" s="20">
        <f>HLOOKUP(HY175,'Inputs and Summary'!$H$12:$AF$13,2)</f>
        <v>4.192626953125</v>
      </c>
      <c r="HZ183" s="20">
        <f>HLOOKUP(HZ175,'Inputs and Summary'!$H$12:$AF$13,2)</f>
        <v>4.192626953125</v>
      </c>
      <c r="IA183" s="20">
        <f>HLOOKUP(IA175,'Inputs and Summary'!$H$12:$AF$13,2)</f>
        <v>4.192626953125</v>
      </c>
      <c r="IB183" s="20">
        <f>HLOOKUP(IB175,'Inputs and Summary'!$H$12:$AF$13,2)</f>
        <v>4.192626953125</v>
      </c>
      <c r="IC183" s="20">
        <f>HLOOKUP(IC175,'Inputs and Summary'!$H$12:$AF$13,2)</f>
        <v>4.192626953125</v>
      </c>
      <c r="ID183" s="20">
        <f>HLOOKUP(ID175,'Inputs and Summary'!$H$12:$AF$13,2)</f>
        <v>4.192626953125</v>
      </c>
      <c r="IE183" s="20">
        <f>HLOOKUP(IE175,'Inputs and Summary'!$H$12:$AF$13,2)</f>
        <v>4.192626953125</v>
      </c>
      <c r="IF183" s="20">
        <f>HLOOKUP(IF175,'Inputs and Summary'!$H$12:$AF$13,2)</f>
        <v>4.192626953125</v>
      </c>
      <c r="IG183" s="20">
        <f>HLOOKUP(IG175,'Inputs and Summary'!$H$12:$AF$13,2)</f>
        <v>4.192626953125</v>
      </c>
      <c r="IH183" s="20">
        <f>HLOOKUP(IH175,'Inputs and Summary'!$H$12:$AF$13,2)</f>
        <v>4.192626953125</v>
      </c>
      <c r="II183" s="20">
        <f>HLOOKUP(II175,'Inputs and Summary'!$H$12:$AF$13,2)</f>
        <v>4.192626953125</v>
      </c>
      <c r="IJ183" s="20">
        <f>HLOOKUP(IJ175,'Inputs and Summary'!$H$12:$AF$13,2)</f>
        <v>4.192626953125</v>
      </c>
      <c r="IK183" s="20">
        <f>HLOOKUP(IK175,'Inputs and Summary'!$H$12:$AF$13,2)</f>
        <v>4.192626953125</v>
      </c>
      <c r="IL183" s="20">
        <f>HLOOKUP(IL175,'Inputs and Summary'!$H$12:$AF$13,2)</f>
        <v>4.192626953125</v>
      </c>
      <c r="IM183" s="20">
        <f>HLOOKUP(IM175,'Inputs and Summary'!$H$12:$AF$13,2)</f>
        <v>4.192626953125</v>
      </c>
      <c r="IN183" s="20">
        <f>HLOOKUP(IN175,'Inputs and Summary'!$H$12:$AF$13,2)</f>
        <v>4.192626953125</v>
      </c>
      <c r="IO183" s="20">
        <f>HLOOKUP(IO175,'Inputs and Summary'!$H$12:$AF$13,2)</f>
        <v>4.192626953125</v>
      </c>
      <c r="IP183" s="20">
        <f>HLOOKUP(IP175,'Inputs and Summary'!$H$12:$AF$13,2)</f>
        <v>4.192626953125</v>
      </c>
      <c r="IQ183" s="20">
        <f>HLOOKUP(IQ175,'Inputs and Summary'!$H$12:$AF$13,2)</f>
        <v>4.192626953125</v>
      </c>
      <c r="IR183" s="20">
        <f>HLOOKUP(IR175,'Inputs and Summary'!$H$12:$AF$13,2)</f>
        <v>4.192626953125</v>
      </c>
      <c r="IS183" s="20">
        <f>HLOOKUP(IS175,'Inputs and Summary'!$H$12:$AF$13,2)</f>
        <v>4.192626953125</v>
      </c>
      <c r="IT183" s="20">
        <f>HLOOKUP(IT175,'Inputs and Summary'!$H$12:$AF$13,2)</f>
        <v>4.192626953125</v>
      </c>
      <c r="IU183" s="20">
        <f>HLOOKUP(IU175,'Inputs and Summary'!$H$12:$AF$13,2)</f>
        <v>4.192626953125</v>
      </c>
      <c r="IV183" s="20">
        <f>HLOOKUP(IV175,'Inputs and Summary'!$H$12:$AF$13,2)</f>
        <v>4.192626953125</v>
      </c>
      <c r="IW183" s="20">
        <f>HLOOKUP(IW175,'Inputs and Summary'!$H$12:$AF$13,2)</f>
        <v>4.192626953125</v>
      </c>
      <c r="IX183" s="20">
        <f>HLOOKUP(IX175,'Inputs and Summary'!$H$12:$AF$13,2)</f>
        <v>4.192626953125</v>
      </c>
      <c r="IY183" s="20">
        <f>HLOOKUP(IY175,'Inputs and Summary'!$H$12:$AF$13,2)</f>
        <v>4.192626953125</v>
      </c>
      <c r="IZ183" s="20">
        <f>HLOOKUP(IZ175,'Inputs and Summary'!$H$12:$AF$13,2)</f>
        <v>4.192626953125</v>
      </c>
      <c r="JA183" s="20">
        <f>HLOOKUP(JA175,'Inputs and Summary'!$H$12:$AF$13,2)</f>
        <v>4.192626953125</v>
      </c>
      <c r="JB183" s="20">
        <f>HLOOKUP(JB175,'Inputs and Summary'!$H$12:$AF$13,2)</f>
        <v>4.192626953125</v>
      </c>
      <c r="JC183" s="20">
        <f>HLOOKUP(JC175,'Inputs and Summary'!$H$12:$AF$13,2)</f>
        <v>4.192626953125</v>
      </c>
      <c r="JD183" s="20">
        <f>HLOOKUP(JD175,'Inputs and Summary'!$H$12:$AF$13,2)</f>
        <v>4.192626953125</v>
      </c>
      <c r="JE183" s="20">
        <f>HLOOKUP(JE175,'Inputs and Summary'!$H$12:$AF$13,2)</f>
        <v>4.192626953125</v>
      </c>
      <c r="JF183" s="20">
        <f>HLOOKUP(JF175,'Inputs and Summary'!$H$12:$AF$13,2)</f>
        <v>4.192626953125</v>
      </c>
      <c r="JG183" s="20">
        <f>HLOOKUP(JG175,'Inputs and Summary'!$H$12:$AF$13,2)</f>
        <v>4.192626953125</v>
      </c>
      <c r="JH183" s="20">
        <f>HLOOKUP(JH175,'Inputs and Summary'!$H$12:$AF$13,2)</f>
        <v>4.192626953125</v>
      </c>
      <c r="JI183" s="20">
        <f>HLOOKUP(JI175,'Inputs and Summary'!$H$12:$AF$13,2)</f>
        <v>4.192626953125</v>
      </c>
      <c r="JJ183" s="20">
        <f>HLOOKUP(JJ175,'Inputs and Summary'!$H$12:$AF$13,2)</f>
        <v>4.192626953125</v>
      </c>
      <c r="JK183" s="20">
        <f>HLOOKUP(JK175,'Inputs and Summary'!$H$12:$AF$13,2)</f>
        <v>4.192626953125</v>
      </c>
      <c r="JL183" s="20">
        <f>HLOOKUP(JL175,'Inputs and Summary'!$H$12:$AF$13,2)</f>
        <v>4.192626953125</v>
      </c>
      <c r="JM183" s="20">
        <f>HLOOKUP(JM175,'Inputs and Summary'!$H$12:$AF$13,2)</f>
        <v>4.192626953125</v>
      </c>
      <c r="JN183" s="20">
        <f>HLOOKUP(JN175,'Inputs and Summary'!$H$12:$AF$13,2)</f>
        <v>4.192626953125</v>
      </c>
      <c r="JO183" s="20">
        <f>HLOOKUP(JO175,'Inputs and Summary'!$H$12:$AF$13,2)</f>
        <v>4.192626953125</v>
      </c>
      <c r="JP183" s="20">
        <f>HLOOKUP(JP175,'Inputs and Summary'!$H$12:$AF$13,2)</f>
        <v>4.192626953125</v>
      </c>
      <c r="JQ183" s="20">
        <f>HLOOKUP(JQ175,'Inputs and Summary'!$H$12:$AF$13,2)</f>
        <v>4.192626953125</v>
      </c>
      <c r="JR183" s="20">
        <f>HLOOKUP(JR175,'Inputs and Summary'!$H$12:$AF$13,2)</f>
        <v>4.192626953125</v>
      </c>
      <c r="JS183" s="20">
        <f>HLOOKUP(JS175,'Inputs and Summary'!$H$12:$AF$13,2)</f>
        <v>4.192626953125</v>
      </c>
      <c r="JT183" s="20">
        <f>HLOOKUP(JT175,'Inputs and Summary'!$H$12:$AF$13,2)</f>
        <v>4.192626953125</v>
      </c>
      <c r="JU183" s="20">
        <f>HLOOKUP(JU175,'Inputs and Summary'!$H$12:$AF$13,2)</f>
        <v>4.192626953125</v>
      </c>
      <c r="JV183" s="20">
        <f>HLOOKUP(JV175,'Inputs and Summary'!$H$12:$AF$13,2)</f>
        <v>4.192626953125</v>
      </c>
      <c r="JW183" s="20">
        <f>HLOOKUP(JW175,'Inputs and Summary'!$H$12:$AF$13,2)</f>
        <v>4.192626953125</v>
      </c>
      <c r="JX183" s="20">
        <f>HLOOKUP(JX175,'Inputs and Summary'!$H$12:$AF$13,2)</f>
        <v>4.192626953125</v>
      </c>
      <c r="JY183" s="20">
        <f>HLOOKUP(JY175,'Inputs and Summary'!$H$12:$AF$13,2)</f>
        <v>4.192626953125</v>
      </c>
      <c r="JZ183" s="20">
        <f>HLOOKUP(JZ175,'Inputs and Summary'!$H$12:$AF$13,2)</f>
        <v>4.192626953125</v>
      </c>
      <c r="KA183" s="20">
        <f>HLOOKUP(KA175,'Inputs and Summary'!$H$12:$AF$13,2)</f>
        <v>4.192626953125</v>
      </c>
      <c r="KB183" s="20">
        <f>HLOOKUP(KB175,'Inputs and Summary'!$H$12:$AF$13,2)</f>
        <v>4.192626953125</v>
      </c>
      <c r="KC183" s="20">
        <f>HLOOKUP(KC175,'Inputs and Summary'!$H$12:$AF$13,2)</f>
        <v>4.192626953125</v>
      </c>
      <c r="KD183" s="20">
        <f>HLOOKUP(KD175,'Inputs and Summary'!$H$12:$AF$13,2)</f>
        <v>4.192626953125</v>
      </c>
      <c r="KE183" s="20">
        <f>HLOOKUP(KE175,'Inputs and Summary'!$H$12:$AF$13,2)</f>
        <v>4.192626953125</v>
      </c>
      <c r="KF183" s="20">
        <f>HLOOKUP(KF175,'Inputs and Summary'!$H$12:$AF$13,2)</f>
        <v>4.192626953125</v>
      </c>
      <c r="KG183" s="20">
        <f>HLOOKUP(KG175,'Inputs and Summary'!$H$12:$AF$13,2)</f>
        <v>4.192626953125</v>
      </c>
      <c r="KH183" s="20">
        <f>HLOOKUP(KH175,'Inputs and Summary'!$H$12:$AF$13,2)</f>
        <v>4.192626953125</v>
      </c>
      <c r="KI183" s="20">
        <f>HLOOKUP(KI175,'Inputs and Summary'!$H$12:$AF$13,2)</f>
        <v>4.192626953125</v>
      </c>
      <c r="KJ183" s="20">
        <f>HLOOKUP(KJ175,'Inputs and Summary'!$H$12:$AF$13,2)</f>
        <v>4.192626953125</v>
      </c>
      <c r="KK183" s="20">
        <f>HLOOKUP(KK175,'Inputs and Summary'!$H$12:$AF$13,2)</f>
        <v>4.192626953125</v>
      </c>
      <c r="KL183" s="20">
        <f>HLOOKUP(KL175,'Inputs and Summary'!$H$12:$AF$13,2)</f>
        <v>4.192626953125</v>
      </c>
      <c r="KM183" s="20">
        <f>HLOOKUP(KM175,'Inputs and Summary'!$H$12:$AF$13,2)</f>
        <v>4.192626953125</v>
      </c>
      <c r="KN183" s="20">
        <f>HLOOKUP(KN175,'Inputs and Summary'!$H$12:$AF$13,2)</f>
        <v>4.192626953125</v>
      </c>
      <c r="KO183" s="20">
        <f>HLOOKUP(KO175,'Inputs and Summary'!$H$12:$AF$13,2)</f>
        <v>4.192626953125</v>
      </c>
      <c r="KP183" s="20">
        <f>HLOOKUP(KP175,'Inputs and Summary'!$H$12:$AF$13,2)</f>
        <v>4.192626953125</v>
      </c>
      <c r="KQ183" s="20">
        <f>HLOOKUP(KQ175,'Inputs and Summary'!$H$12:$AF$13,2)</f>
        <v>4.192626953125</v>
      </c>
      <c r="KR183" s="20">
        <f>HLOOKUP(KR175,'Inputs and Summary'!$H$12:$AF$13,2)</f>
        <v>4.192626953125</v>
      </c>
      <c r="KS183" s="17" t="s">
        <v>291</v>
      </c>
    </row>
    <row r="184" spans="1:305" ht="15.75" customHeight="1" x14ac:dyDescent="0.3">
      <c r="A184" s="17" t="s">
        <v>204</v>
      </c>
      <c r="B184" s="17" t="s">
        <v>90</v>
      </c>
      <c r="D184" s="124">
        <f t="shared" ref="D184:IX184" si="102">D182*D183</f>
        <v>0</v>
      </c>
      <c r="E184" s="78">
        <f t="shared" si="102"/>
        <v>4.8215209960937502</v>
      </c>
      <c r="F184" s="78">
        <f t="shared" si="102"/>
        <v>4.8215209960937502</v>
      </c>
      <c r="G184" s="78">
        <f t="shared" si="102"/>
        <v>4.8215209960937502</v>
      </c>
      <c r="H184" s="78">
        <f t="shared" si="102"/>
        <v>4.8215209960937502</v>
      </c>
      <c r="I184" s="78">
        <f t="shared" si="102"/>
        <v>4.8215209960937502</v>
      </c>
      <c r="J184" s="78">
        <f t="shared" si="102"/>
        <v>4.8215209960937502</v>
      </c>
      <c r="K184" s="78">
        <f t="shared" si="102"/>
        <v>4.8215209960937502</v>
      </c>
      <c r="L184" s="78">
        <f t="shared" si="102"/>
        <v>4.8215209960937502</v>
      </c>
      <c r="M184" s="78">
        <f t="shared" si="102"/>
        <v>4.8215209960937502</v>
      </c>
      <c r="N184" s="78">
        <f t="shared" si="102"/>
        <v>4.8215209960937502</v>
      </c>
      <c r="O184" s="78">
        <f t="shared" si="102"/>
        <v>4.8215209960937502</v>
      </c>
      <c r="P184" s="78">
        <f t="shared" si="102"/>
        <v>4.8215209960937502</v>
      </c>
      <c r="Q184" s="78">
        <f t="shared" si="102"/>
        <v>4.8022349121093759</v>
      </c>
      <c r="R184" s="78">
        <f t="shared" si="102"/>
        <v>4.8022349121093759</v>
      </c>
      <c r="S184" s="78">
        <f t="shared" si="102"/>
        <v>4.8022349121093759</v>
      </c>
      <c r="T184" s="78">
        <f t="shared" si="102"/>
        <v>4.8022349121093759</v>
      </c>
      <c r="U184" s="78">
        <f t="shared" si="102"/>
        <v>4.8022349121093759</v>
      </c>
      <c r="V184" s="78">
        <f t="shared" si="102"/>
        <v>4.8022349121093759</v>
      </c>
      <c r="W184" s="78">
        <f t="shared" si="102"/>
        <v>4.8022349121093759</v>
      </c>
      <c r="X184" s="78">
        <f t="shared" si="102"/>
        <v>4.8022349121093759</v>
      </c>
      <c r="Y184" s="78">
        <f t="shared" si="102"/>
        <v>4.8022349121093759</v>
      </c>
      <c r="Z184" s="78">
        <f t="shared" si="102"/>
        <v>4.8022349121093759</v>
      </c>
      <c r="AA184" s="78">
        <f t="shared" si="102"/>
        <v>4.8022349121093759</v>
      </c>
      <c r="AB184" s="78">
        <f t="shared" si="102"/>
        <v>4.8022349121093759</v>
      </c>
      <c r="AC184" s="78">
        <f t="shared" si="102"/>
        <v>4.7830259724609379</v>
      </c>
      <c r="AD184" s="78">
        <f t="shared" si="102"/>
        <v>4.7830259724609379</v>
      </c>
      <c r="AE184" s="78">
        <f t="shared" si="102"/>
        <v>4.7830259724609379</v>
      </c>
      <c r="AF184" s="78">
        <f t="shared" si="102"/>
        <v>4.7830259724609379</v>
      </c>
      <c r="AG184" s="78">
        <f t="shared" si="102"/>
        <v>4.7830259724609379</v>
      </c>
      <c r="AH184" s="78">
        <f t="shared" si="102"/>
        <v>4.7830259724609379</v>
      </c>
      <c r="AI184" s="78">
        <f t="shared" si="102"/>
        <v>4.7830259724609379</v>
      </c>
      <c r="AJ184" s="78">
        <f t="shared" si="102"/>
        <v>4.7830259724609379</v>
      </c>
      <c r="AK184" s="78">
        <f t="shared" si="102"/>
        <v>4.7830259724609379</v>
      </c>
      <c r="AL184" s="78">
        <f t="shared" si="102"/>
        <v>4.7830259724609379</v>
      </c>
      <c r="AM184" s="78">
        <f t="shared" si="102"/>
        <v>4.7830259724609379</v>
      </c>
      <c r="AN184" s="78">
        <f t="shared" si="102"/>
        <v>4.7830259724609379</v>
      </c>
      <c r="AO184" s="78">
        <f t="shared" si="102"/>
        <v>4.7638938685710936</v>
      </c>
      <c r="AP184" s="78">
        <f t="shared" si="102"/>
        <v>4.7638938685710936</v>
      </c>
      <c r="AQ184" s="78">
        <f t="shared" si="102"/>
        <v>4.7638938685710936</v>
      </c>
      <c r="AR184" s="78">
        <f t="shared" si="102"/>
        <v>4.7638938685710936</v>
      </c>
      <c r="AS184" s="78">
        <f t="shared" si="102"/>
        <v>4.7638938685710936</v>
      </c>
      <c r="AT184" s="78">
        <f t="shared" si="102"/>
        <v>4.7638938685710936</v>
      </c>
      <c r="AU184" s="78">
        <f t="shared" si="102"/>
        <v>4.7638938685710936</v>
      </c>
      <c r="AV184" s="78">
        <f t="shared" si="102"/>
        <v>4.7638938685710936</v>
      </c>
      <c r="AW184" s="78">
        <f t="shared" si="102"/>
        <v>4.7638938685710936</v>
      </c>
      <c r="AX184" s="78">
        <f t="shared" si="102"/>
        <v>4.7638938685710936</v>
      </c>
      <c r="AY184" s="78">
        <f t="shared" si="102"/>
        <v>4.7638938685710936</v>
      </c>
      <c r="AZ184" s="78">
        <f t="shared" si="102"/>
        <v>4.7638938685710936</v>
      </c>
      <c r="BA184" s="78">
        <f t="shared" si="102"/>
        <v>4.7448382930968096</v>
      </c>
      <c r="BB184" s="78">
        <f t="shared" si="102"/>
        <v>4.7448382930968096</v>
      </c>
      <c r="BC184" s="78">
        <f t="shared" si="102"/>
        <v>4.7448382930968096</v>
      </c>
      <c r="BD184" s="78">
        <f t="shared" si="102"/>
        <v>4.7448382930968096</v>
      </c>
      <c r="BE184" s="78">
        <f t="shared" si="102"/>
        <v>4.7448382930968096</v>
      </c>
      <c r="BF184" s="78">
        <f t="shared" si="102"/>
        <v>4.7448382930968096</v>
      </c>
      <c r="BG184" s="78">
        <f t="shared" si="102"/>
        <v>4.7448382930968096</v>
      </c>
      <c r="BH184" s="78">
        <f t="shared" si="102"/>
        <v>4.7448382930968096</v>
      </c>
      <c r="BI184" s="78">
        <f t="shared" si="102"/>
        <v>4.7448382930968096</v>
      </c>
      <c r="BJ184" s="78">
        <f t="shared" si="102"/>
        <v>4.7448382930968096</v>
      </c>
      <c r="BK184" s="78">
        <f t="shared" si="102"/>
        <v>4.7448382930968096</v>
      </c>
      <c r="BL184" s="78">
        <f t="shared" si="102"/>
        <v>4.7448382930968096</v>
      </c>
      <c r="BM184" s="78">
        <f t="shared" si="102"/>
        <v>4.7258589399244224</v>
      </c>
      <c r="BN184" s="78">
        <f t="shared" si="102"/>
        <v>4.7258589399244224</v>
      </c>
      <c r="BO184" s="78">
        <f t="shared" si="102"/>
        <v>4.7258589399244224</v>
      </c>
      <c r="BP184" s="78">
        <f t="shared" si="102"/>
        <v>4.7258589399244224</v>
      </c>
      <c r="BQ184" s="78">
        <f t="shared" si="102"/>
        <v>4.7258589399244224</v>
      </c>
      <c r="BR184" s="78">
        <f t="shared" si="102"/>
        <v>4.7258589399244224</v>
      </c>
      <c r="BS184" s="78">
        <f t="shared" si="102"/>
        <v>4.7258589399244224</v>
      </c>
      <c r="BT184" s="78">
        <f t="shared" si="102"/>
        <v>4.7258589399244224</v>
      </c>
      <c r="BU184" s="78">
        <f t="shared" si="102"/>
        <v>4.7258589399244224</v>
      </c>
      <c r="BV184" s="78">
        <f t="shared" si="102"/>
        <v>4.7258589399244224</v>
      </c>
      <c r="BW184" s="78">
        <f t="shared" si="102"/>
        <v>4.7258589399244224</v>
      </c>
      <c r="BX184" s="78">
        <f t="shared" si="102"/>
        <v>4.7258589399244224</v>
      </c>
      <c r="BY184" s="78">
        <f t="shared" si="102"/>
        <v>4.7069555041647249</v>
      </c>
      <c r="BZ184" s="78">
        <f t="shared" si="102"/>
        <v>4.7069555041647249</v>
      </c>
      <c r="CA184" s="78">
        <f t="shared" si="102"/>
        <v>4.7069555041647249</v>
      </c>
      <c r="CB184" s="78">
        <f t="shared" si="102"/>
        <v>4.7069555041647249</v>
      </c>
      <c r="CC184" s="78">
        <f t="shared" si="102"/>
        <v>4.7069555041647249</v>
      </c>
      <c r="CD184" s="78">
        <f t="shared" si="102"/>
        <v>4.7069555041647249</v>
      </c>
      <c r="CE184" s="78">
        <f t="shared" si="102"/>
        <v>4.7069555041647249</v>
      </c>
      <c r="CF184" s="78">
        <f t="shared" si="102"/>
        <v>4.7069555041647249</v>
      </c>
      <c r="CG184" s="78">
        <f t="shared" si="102"/>
        <v>4.7069555041647249</v>
      </c>
      <c r="CH184" s="78">
        <f t="shared" si="102"/>
        <v>4.7069555041647249</v>
      </c>
      <c r="CI184" s="78">
        <f t="shared" si="102"/>
        <v>4.7069555041647249</v>
      </c>
      <c r="CJ184" s="78">
        <f t="shared" si="102"/>
        <v>4.7069555041647249</v>
      </c>
      <c r="CK184" s="78">
        <f t="shared" si="102"/>
        <v>4.6881276821480657</v>
      </c>
      <c r="CL184" s="78">
        <f t="shared" si="102"/>
        <v>4.6881276821480657</v>
      </c>
      <c r="CM184" s="78">
        <f t="shared" si="102"/>
        <v>4.6881276821480657</v>
      </c>
      <c r="CN184" s="78">
        <f t="shared" si="102"/>
        <v>4.6881276821480657</v>
      </c>
      <c r="CO184" s="78">
        <f t="shared" si="102"/>
        <v>4.6881276821480657</v>
      </c>
      <c r="CP184" s="78">
        <f t="shared" si="102"/>
        <v>4.6881276821480657</v>
      </c>
      <c r="CQ184" s="78">
        <f t="shared" si="102"/>
        <v>4.6881276821480657</v>
      </c>
      <c r="CR184" s="78">
        <f t="shared" si="102"/>
        <v>4.6881276821480657</v>
      </c>
      <c r="CS184" s="78">
        <f t="shared" si="102"/>
        <v>4.6881276821480657</v>
      </c>
      <c r="CT184" s="78">
        <f t="shared" si="102"/>
        <v>4.6881276821480657</v>
      </c>
      <c r="CU184" s="78">
        <f t="shared" si="102"/>
        <v>4.6881276821480657</v>
      </c>
      <c r="CV184" s="78">
        <f t="shared" si="102"/>
        <v>4.6881276821480657</v>
      </c>
      <c r="CW184" s="78">
        <f t="shared" si="102"/>
        <v>4.6693751714194729</v>
      </c>
      <c r="CX184" s="78">
        <f t="shared" si="102"/>
        <v>4.6693751714194729</v>
      </c>
      <c r="CY184" s="78">
        <f t="shared" si="102"/>
        <v>4.6693751714194729</v>
      </c>
      <c r="CZ184" s="78">
        <f t="shared" si="102"/>
        <v>4.6693751714194729</v>
      </c>
      <c r="DA184" s="78">
        <f t="shared" si="102"/>
        <v>4.6693751714194729</v>
      </c>
      <c r="DB184" s="78">
        <f t="shared" si="102"/>
        <v>4.6693751714194729</v>
      </c>
      <c r="DC184" s="78">
        <f t="shared" si="102"/>
        <v>4.6693751714194729</v>
      </c>
      <c r="DD184" s="78">
        <f t="shared" si="102"/>
        <v>4.6693751714194729</v>
      </c>
      <c r="DE184" s="78">
        <f t="shared" si="102"/>
        <v>4.6693751714194729</v>
      </c>
      <c r="DF184" s="78">
        <f t="shared" si="102"/>
        <v>4.6693751714194729</v>
      </c>
      <c r="DG184" s="78">
        <f t="shared" si="102"/>
        <v>4.6693751714194729</v>
      </c>
      <c r="DH184" s="78">
        <f t="shared" si="102"/>
        <v>4.6693751714194729</v>
      </c>
      <c r="DI184" s="78">
        <f t="shared" si="102"/>
        <v>4.6506976707337948</v>
      </c>
      <c r="DJ184" s="78">
        <f t="shared" si="102"/>
        <v>4.6506976707337948</v>
      </c>
      <c r="DK184" s="78">
        <f t="shared" si="102"/>
        <v>4.6506976707337948</v>
      </c>
      <c r="DL184" s="78">
        <f t="shared" si="102"/>
        <v>4.6506976707337948</v>
      </c>
      <c r="DM184" s="78">
        <f t="shared" si="102"/>
        <v>4.6506976707337948</v>
      </c>
      <c r="DN184" s="78">
        <f t="shared" si="102"/>
        <v>4.6506976707337948</v>
      </c>
      <c r="DO184" s="78">
        <f t="shared" si="102"/>
        <v>4.6506976707337948</v>
      </c>
      <c r="DP184" s="78">
        <f t="shared" si="102"/>
        <v>4.6506976707337948</v>
      </c>
      <c r="DQ184" s="78">
        <f t="shared" si="102"/>
        <v>4.6506976707337948</v>
      </c>
      <c r="DR184" s="78">
        <f t="shared" si="102"/>
        <v>4.6506976707337948</v>
      </c>
      <c r="DS184" s="78">
        <f t="shared" si="102"/>
        <v>4.6506976707337948</v>
      </c>
      <c r="DT184" s="78">
        <f t="shared" si="102"/>
        <v>4.6506976707337948</v>
      </c>
      <c r="DU184" s="78">
        <f t="shared" si="102"/>
        <v>4.6320948800508592</v>
      </c>
      <c r="DV184" s="78">
        <f t="shared" si="102"/>
        <v>4.6320948800508592</v>
      </c>
      <c r="DW184" s="78">
        <f t="shared" si="102"/>
        <v>4.6320948800508592</v>
      </c>
      <c r="DX184" s="78">
        <f t="shared" si="102"/>
        <v>4.6320948800508592</v>
      </c>
      <c r="DY184" s="78">
        <f t="shared" si="102"/>
        <v>4.6320948800508592</v>
      </c>
      <c r="DZ184" s="78">
        <f t="shared" si="102"/>
        <v>4.6320948800508592</v>
      </c>
      <c r="EA184" s="78">
        <f t="shared" si="102"/>
        <v>4.6320948800508592</v>
      </c>
      <c r="EB184" s="78">
        <f t="shared" si="102"/>
        <v>4.6320948800508592</v>
      </c>
      <c r="EC184" s="78">
        <f t="shared" si="102"/>
        <v>4.6320948800508592</v>
      </c>
      <c r="ED184" s="78">
        <f t="shared" si="102"/>
        <v>4.6320948800508592</v>
      </c>
      <c r="EE184" s="78">
        <f t="shared" si="102"/>
        <v>4.6320948800508592</v>
      </c>
      <c r="EF184" s="78">
        <f t="shared" si="102"/>
        <v>4.6320948800508592</v>
      </c>
      <c r="EG184" s="78">
        <f t="shared" si="102"/>
        <v>4.6135665005306565</v>
      </c>
      <c r="EH184" s="78">
        <f t="shared" si="102"/>
        <v>4.6135665005306565</v>
      </c>
      <c r="EI184" s="78">
        <f t="shared" si="102"/>
        <v>4.6135665005306565</v>
      </c>
      <c r="EJ184" s="78">
        <f t="shared" si="102"/>
        <v>4.6135665005306565</v>
      </c>
      <c r="EK184" s="78">
        <f t="shared" si="102"/>
        <v>4.6135665005306565</v>
      </c>
      <c r="EL184" s="78">
        <f t="shared" si="102"/>
        <v>4.6135665005306565</v>
      </c>
      <c r="EM184" s="78">
        <f t="shared" si="102"/>
        <v>4.6135665005306565</v>
      </c>
      <c r="EN184" s="78">
        <f t="shared" si="102"/>
        <v>4.6135665005306565</v>
      </c>
      <c r="EO184" s="78">
        <f t="shared" si="102"/>
        <v>4.6135665005306565</v>
      </c>
      <c r="EP184" s="78">
        <f t="shared" si="102"/>
        <v>4.6135665005306565</v>
      </c>
      <c r="EQ184" s="78">
        <f t="shared" si="102"/>
        <v>4.6135665005306565</v>
      </c>
      <c r="ER184" s="78">
        <f t="shared" si="102"/>
        <v>4.6135665005306565</v>
      </c>
      <c r="ES184" s="78">
        <f t="shared" si="102"/>
        <v>4.5951122345285338</v>
      </c>
      <c r="ET184" s="78">
        <f t="shared" si="102"/>
        <v>4.5951122345285338</v>
      </c>
      <c r="EU184" s="78">
        <f t="shared" si="102"/>
        <v>4.5951122345285338</v>
      </c>
      <c r="EV184" s="78">
        <f t="shared" si="102"/>
        <v>4.5951122345285338</v>
      </c>
      <c r="EW184" s="78">
        <f t="shared" si="102"/>
        <v>4.5951122345285338</v>
      </c>
      <c r="EX184" s="78">
        <f t="shared" si="102"/>
        <v>4.5951122345285338</v>
      </c>
      <c r="EY184" s="78">
        <f t="shared" si="102"/>
        <v>4.5951122345285338</v>
      </c>
      <c r="EZ184" s="78">
        <f t="shared" si="102"/>
        <v>4.5951122345285338</v>
      </c>
      <c r="FA184" s="78">
        <f t="shared" si="102"/>
        <v>4.5951122345285338</v>
      </c>
      <c r="FB184" s="78">
        <f t="shared" si="102"/>
        <v>4.5951122345285338</v>
      </c>
      <c r="FC184" s="78">
        <f t="shared" si="102"/>
        <v>4.5951122345285338</v>
      </c>
      <c r="FD184" s="78">
        <f t="shared" si="102"/>
        <v>4.5951122345285338</v>
      </c>
      <c r="FE184" s="78">
        <f t="shared" si="102"/>
        <v>4.5767317855904199</v>
      </c>
      <c r="FF184" s="78">
        <f t="shared" si="102"/>
        <v>4.5767317855904199</v>
      </c>
      <c r="FG184" s="78">
        <f t="shared" si="102"/>
        <v>4.5767317855904199</v>
      </c>
      <c r="FH184" s="78">
        <f t="shared" si="102"/>
        <v>4.5767317855904199</v>
      </c>
      <c r="FI184" s="78">
        <f t="shared" si="102"/>
        <v>4.5767317855904199</v>
      </c>
      <c r="FJ184" s="78">
        <f t="shared" si="102"/>
        <v>4.5767317855904199</v>
      </c>
      <c r="FK184" s="78">
        <f t="shared" si="102"/>
        <v>4.5767317855904199</v>
      </c>
      <c r="FL184" s="78">
        <f t="shared" si="102"/>
        <v>4.5767317855904199</v>
      </c>
      <c r="FM184" s="78">
        <f t="shared" si="102"/>
        <v>4.5767317855904199</v>
      </c>
      <c r="FN184" s="78">
        <f t="shared" si="102"/>
        <v>4.5767317855904199</v>
      </c>
      <c r="FO184" s="78">
        <f t="shared" si="102"/>
        <v>4.5767317855904199</v>
      </c>
      <c r="FP184" s="78">
        <f t="shared" si="102"/>
        <v>4.5767317855904199</v>
      </c>
      <c r="FQ184" s="78">
        <f t="shared" si="102"/>
        <v>4.558424858448058</v>
      </c>
      <c r="FR184" s="78">
        <f t="shared" si="102"/>
        <v>4.558424858448058</v>
      </c>
      <c r="FS184" s="78">
        <f t="shared" si="102"/>
        <v>4.558424858448058</v>
      </c>
      <c r="FT184" s="78">
        <f t="shared" si="102"/>
        <v>4.558424858448058</v>
      </c>
      <c r="FU184" s="78">
        <f t="shared" si="102"/>
        <v>4.558424858448058</v>
      </c>
      <c r="FV184" s="78">
        <f t="shared" si="102"/>
        <v>4.558424858448058</v>
      </c>
      <c r="FW184" s="78">
        <f t="shared" si="102"/>
        <v>4.558424858448058</v>
      </c>
      <c r="FX184" s="78">
        <f t="shared" si="102"/>
        <v>4.558424858448058</v>
      </c>
      <c r="FY184" s="78">
        <f t="shared" si="102"/>
        <v>4.558424858448058</v>
      </c>
      <c r="FZ184" s="78">
        <f t="shared" si="102"/>
        <v>4.558424858448058</v>
      </c>
      <c r="GA184" s="78">
        <f t="shared" si="102"/>
        <v>4.558424858448058</v>
      </c>
      <c r="GB184" s="78">
        <f t="shared" si="102"/>
        <v>4.558424858448058</v>
      </c>
      <c r="GC184" s="78">
        <f t="shared" si="102"/>
        <v>4.5401911590142658</v>
      </c>
      <c r="GD184" s="78">
        <f t="shared" si="102"/>
        <v>4.5401911590142658</v>
      </c>
      <c r="GE184" s="78">
        <f t="shared" si="102"/>
        <v>4.5401911590142658</v>
      </c>
      <c r="GF184" s="78">
        <f t="shared" si="102"/>
        <v>4.5401911590142658</v>
      </c>
      <c r="GG184" s="78">
        <f t="shared" si="102"/>
        <v>4.5401911590142658</v>
      </c>
      <c r="GH184" s="78">
        <f t="shared" si="102"/>
        <v>4.5401911590142658</v>
      </c>
      <c r="GI184" s="78">
        <f t="shared" si="102"/>
        <v>4.5401911590142658</v>
      </c>
      <c r="GJ184" s="78">
        <f t="shared" si="102"/>
        <v>4.5401911590142658</v>
      </c>
      <c r="GK184" s="78">
        <f t="shared" si="102"/>
        <v>4.5401911590142658</v>
      </c>
      <c r="GL184" s="78">
        <f t="shared" si="102"/>
        <v>4.5401911590142658</v>
      </c>
      <c r="GM184" s="78">
        <f t="shared" si="102"/>
        <v>4.5401911590142658</v>
      </c>
      <c r="GN184" s="78">
        <f t="shared" si="102"/>
        <v>4.5401911590142658</v>
      </c>
      <c r="GO184" s="78">
        <f t="shared" si="102"/>
        <v>4.5220303943782083</v>
      </c>
      <c r="GP184" s="78">
        <f t="shared" si="102"/>
        <v>4.5220303943782083</v>
      </c>
      <c r="GQ184" s="78">
        <f t="shared" si="102"/>
        <v>4.5220303943782083</v>
      </c>
      <c r="GR184" s="78">
        <f t="shared" si="102"/>
        <v>4.5220303943782083</v>
      </c>
      <c r="GS184" s="78">
        <f t="shared" si="102"/>
        <v>4.5220303943782083</v>
      </c>
      <c r="GT184" s="78">
        <f t="shared" si="102"/>
        <v>4.5220303943782083</v>
      </c>
      <c r="GU184" s="78">
        <f t="shared" si="102"/>
        <v>4.5220303943782083</v>
      </c>
      <c r="GV184" s="78">
        <f t="shared" si="102"/>
        <v>4.5220303943782083</v>
      </c>
      <c r="GW184" s="78">
        <f t="shared" si="102"/>
        <v>4.5220303943782083</v>
      </c>
      <c r="GX184" s="78">
        <f t="shared" si="102"/>
        <v>4.5220303943782083</v>
      </c>
      <c r="GY184" s="78">
        <f t="shared" si="102"/>
        <v>4.5220303943782083</v>
      </c>
      <c r="GZ184" s="78">
        <f t="shared" si="102"/>
        <v>4.5220303943782083</v>
      </c>
      <c r="HA184" s="78">
        <f t="shared" si="102"/>
        <v>4.5039422728006961</v>
      </c>
      <c r="HB184" s="78">
        <f t="shared" si="102"/>
        <v>4.5039422728006961</v>
      </c>
      <c r="HC184" s="78">
        <f t="shared" si="102"/>
        <v>4.5039422728006961</v>
      </c>
      <c r="HD184" s="78">
        <f t="shared" si="102"/>
        <v>4.5039422728006961</v>
      </c>
      <c r="HE184" s="78">
        <f t="shared" si="102"/>
        <v>4.5039422728006961</v>
      </c>
      <c r="HF184" s="78">
        <f t="shared" si="102"/>
        <v>4.5039422728006961</v>
      </c>
      <c r="HG184" s="78">
        <f t="shared" si="102"/>
        <v>4.5039422728006961</v>
      </c>
      <c r="HH184" s="78">
        <f t="shared" si="102"/>
        <v>4.5039422728006961</v>
      </c>
      <c r="HI184" s="78">
        <f t="shared" si="102"/>
        <v>4.5039422728006961</v>
      </c>
      <c r="HJ184" s="78">
        <f t="shared" si="102"/>
        <v>4.5039422728006961</v>
      </c>
      <c r="HK184" s="78">
        <f t="shared" si="102"/>
        <v>4.5039422728006961</v>
      </c>
      <c r="HL184" s="78">
        <f t="shared" si="102"/>
        <v>4.5039422728006961</v>
      </c>
      <c r="HM184" s="78">
        <f t="shared" si="102"/>
        <v>4.4859265037094929</v>
      </c>
      <c r="HN184" s="78">
        <f t="shared" si="102"/>
        <v>4.4859265037094929</v>
      </c>
      <c r="HO184" s="78">
        <f t="shared" si="102"/>
        <v>4.4859265037094929</v>
      </c>
      <c r="HP184" s="78">
        <f t="shared" si="102"/>
        <v>4.4859265037094929</v>
      </c>
      <c r="HQ184" s="78">
        <f t="shared" si="102"/>
        <v>4.4859265037094929</v>
      </c>
      <c r="HR184" s="78">
        <f t="shared" si="102"/>
        <v>4.4859265037094929</v>
      </c>
      <c r="HS184" s="78">
        <f t="shared" si="102"/>
        <v>4.4859265037094929</v>
      </c>
      <c r="HT184" s="78">
        <f t="shared" si="102"/>
        <v>4.4859265037094929</v>
      </c>
      <c r="HU184" s="78">
        <f t="shared" si="102"/>
        <v>4.4859265037094929</v>
      </c>
      <c r="HV184" s="78">
        <f t="shared" si="102"/>
        <v>4.4859265037094929</v>
      </c>
      <c r="HW184" s="78">
        <f t="shared" si="102"/>
        <v>4.4859265037094929</v>
      </c>
      <c r="HX184" s="78">
        <f t="shared" si="102"/>
        <v>4.4859265037094929</v>
      </c>
      <c r="HY184" s="78">
        <f t="shared" si="102"/>
        <v>4.4679827976946553</v>
      </c>
      <c r="HZ184" s="78">
        <f t="shared" si="102"/>
        <v>4.4679827976946553</v>
      </c>
      <c r="IA184" s="78">
        <f t="shared" si="102"/>
        <v>4.4679827976946553</v>
      </c>
      <c r="IB184" s="78">
        <f t="shared" si="102"/>
        <v>4.4679827976946553</v>
      </c>
      <c r="IC184" s="78">
        <f t="shared" si="102"/>
        <v>4.4679827976946553</v>
      </c>
      <c r="ID184" s="78">
        <f t="shared" si="102"/>
        <v>4.4679827976946553</v>
      </c>
      <c r="IE184" s="78">
        <f t="shared" si="102"/>
        <v>4.4679827976946553</v>
      </c>
      <c r="IF184" s="78">
        <f t="shared" si="102"/>
        <v>4.4679827976946553</v>
      </c>
      <c r="IG184" s="78">
        <f t="shared" si="102"/>
        <v>4.4679827976946553</v>
      </c>
      <c r="IH184" s="78">
        <f t="shared" si="102"/>
        <v>4.4679827976946553</v>
      </c>
      <c r="II184" s="78">
        <f t="shared" si="102"/>
        <v>4.4679827976946553</v>
      </c>
      <c r="IJ184" s="78">
        <f t="shared" si="102"/>
        <v>4.4679827976946553</v>
      </c>
      <c r="IK184" s="78">
        <f t="shared" si="102"/>
        <v>4.4501108665038771</v>
      </c>
      <c r="IL184" s="78">
        <f t="shared" si="102"/>
        <v>4.4501108665038771</v>
      </c>
      <c r="IM184" s="78">
        <f t="shared" si="102"/>
        <v>4.4501108665038771</v>
      </c>
      <c r="IN184" s="78">
        <f t="shared" si="102"/>
        <v>4.4501108665038771</v>
      </c>
      <c r="IO184" s="78">
        <f t="shared" si="102"/>
        <v>4.4501108665038771</v>
      </c>
      <c r="IP184" s="78">
        <f t="shared" si="102"/>
        <v>4.4501108665038771</v>
      </c>
      <c r="IQ184" s="78">
        <f t="shared" si="102"/>
        <v>4.4501108665038771</v>
      </c>
      <c r="IR184" s="78">
        <f t="shared" si="102"/>
        <v>4.4501108665038771</v>
      </c>
      <c r="IS184" s="78">
        <f t="shared" si="102"/>
        <v>4.4501108665038771</v>
      </c>
      <c r="IT184" s="78">
        <f t="shared" si="102"/>
        <v>4.4501108665038771</v>
      </c>
      <c r="IU184" s="78">
        <f t="shared" si="102"/>
        <v>4.4501108665038771</v>
      </c>
      <c r="IV184" s="78">
        <f t="shared" si="102"/>
        <v>4.4501108665038771</v>
      </c>
      <c r="IW184" s="78">
        <f t="shared" si="102"/>
        <v>4.4323104230378609</v>
      </c>
      <c r="IX184" s="78">
        <f t="shared" si="102"/>
        <v>4.4323104230378609</v>
      </c>
      <c r="IY184" s="78">
        <f t="shared" ref="IY184:KR184" si="103">IY182*IY183</f>
        <v>4.4323104230378609</v>
      </c>
      <c r="IZ184" s="78">
        <f t="shared" si="103"/>
        <v>4.4323104230378609</v>
      </c>
      <c r="JA184" s="78">
        <f t="shared" si="103"/>
        <v>4.4323104230378609</v>
      </c>
      <c r="JB184" s="78">
        <f t="shared" si="103"/>
        <v>4.4323104230378609</v>
      </c>
      <c r="JC184" s="78">
        <f t="shared" si="103"/>
        <v>4.4323104230378609</v>
      </c>
      <c r="JD184" s="78">
        <f t="shared" si="103"/>
        <v>4.4323104230378609</v>
      </c>
      <c r="JE184" s="78">
        <f t="shared" si="103"/>
        <v>4.4323104230378609</v>
      </c>
      <c r="JF184" s="78">
        <f t="shared" si="103"/>
        <v>4.4323104230378609</v>
      </c>
      <c r="JG184" s="78">
        <f t="shared" si="103"/>
        <v>4.4323104230378609</v>
      </c>
      <c r="JH184" s="78">
        <f t="shared" si="103"/>
        <v>4.4323104230378609</v>
      </c>
      <c r="JI184" s="78">
        <f t="shared" si="103"/>
        <v>4.4145811813457101</v>
      </c>
      <c r="JJ184" s="78">
        <f t="shared" si="103"/>
        <v>4.4145811813457101</v>
      </c>
      <c r="JK184" s="78">
        <f t="shared" si="103"/>
        <v>4.4145811813457101</v>
      </c>
      <c r="JL184" s="78">
        <f t="shared" si="103"/>
        <v>4.4145811813457101</v>
      </c>
      <c r="JM184" s="78">
        <f t="shared" si="103"/>
        <v>4.4145811813457101</v>
      </c>
      <c r="JN184" s="78">
        <f t="shared" si="103"/>
        <v>4.4145811813457101</v>
      </c>
      <c r="JO184" s="78">
        <f t="shared" si="103"/>
        <v>4.4145811813457101</v>
      </c>
      <c r="JP184" s="78">
        <f t="shared" si="103"/>
        <v>4.4145811813457101</v>
      </c>
      <c r="JQ184" s="78">
        <f t="shared" si="103"/>
        <v>4.4145811813457101</v>
      </c>
      <c r="JR184" s="78">
        <f t="shared" si="103"/>
        <v>4.4145811813457101</v>
      </c>
      <c r="JS184" s="78">
        <f t="shared" si="103"/>
        <v>4.4145811813457101</v>
      </c>
      <c r="JT184" s="78">
        <f t="shared" si="103"/>
        <v>4.4145811813457101</v>
      </c>
      <c r="JU184" s="78">
        <f t="shared" si="103"/>
        <v>4.3969228566203276</v>
      </c>
      <c r="JV184" s="78">
        <f t="shared" si="103"/>
        <v>4.3969228566203276</v>
      </c>
      <c r="JW184" s="78">
        <f t="shared" si="103"/>
        <v>4.3969228566203276</v>
      </c>
      <c r="JX184" s="78">
        <f t="shared" si="103"/>
        <v>4.3969228566203276</v>
      </c>
      <c r="JY184" s="78">
        <f t="shared" si="103"/>
        <v>4.3969228566203276</v>
      </c>
      <c r="JZ184" s="78">
        <f t="shared" si="103"/>
        <v>4.3969228566203276</v>
      </c>
      <c r="KA184" s="78">
        <f t="shared" si="103"/>
        <v>4.3969228566203276</v>
      </c>
      <c r="KB184" s="78">
        <f t="shared" si="103"/>
        <v>4.3969228566203276</v>
      </c>
      <c r="KC184" s="78">
        <f t="shared" si="103"/>
        <v>4.3969228566203276</v>
      </c>
      <c r="KD184" s="78">
        <f t="shared" si="103"/>
        <v>4.3969228566203276</v>
      </c>
      <c r="KE184" s="78">
        <f t="shared" si="103"/>
        <v>4.3969228566203276</v>
      </c>
      <c r="KF184" s="78">
        <f t="shared" si="103"/>
        <v>4.3969228566203276</v>
      </c>
      <c r="KG184" s="78">
        <f t="shared" si="103"/>
        <v>4.3793351651938464</v>
      </c>
      <c r="KH184" s="78">
        <f t="shared" si="103"/>
        <v>4.3793351651938464</v>
      </c>
      <c r="KI184" s="78">
        <f t="shared" si="103"/>
        <v>4.3793351651938464</v>
      </c>
      <c r="KJ184" s="78">
        <f t="shared" si="103"/>
        <v>4.3793351651938464</v>
      </c>
      <c r="KK184" s="78">
        <f t="shared" si="103"/>
        <v>4.3793351651938464</v>
      </c>
      <c r="KL184" s="78">
        <f t="shared" si="103"/>
        <v>4.3793351651938464</v>
      </c>
      <c r="KM184" s="78">
        <f t="shared" si="103"/>
        <v>4.3793351651938464</v>
      </c>
      <c r="KN184" s="78">
        <f t="shared" si="103"/>
        <v>4.3793351651938464</v>
      </c>
      <c r="KO184" s="78">
        <f t="shared" si="103"/>
        <v>4.3793351651938464</v>
      </c>
      <c r="KP184" s="78">
        <f t="shared" si="103"/>
        <v>4.3793351651938464</v>
      </c>
      <c r="KQ184" s="78">
        <f t="shared" si="103"/>
        <v>4.3793351651938464</v>
      </c>
      <c r="KR184" s="78">
        <f t="shared" si="103"/>
        <v>4.3793351651938464</v>
      </c>
      <c r="KS184" s="17" t="s">
        <v>291</v>
      </c>
    </row>
    <row r="185" spans="1:305" ht="15.75" customHeight="1" x14ac:dyDescent="0.3">
      <c r="A185" s="17" t="s">
        <v>205</v>
      </c>
      <c r="B185" s="17" t="s">
        <v>90</v>
      </c>
      <c r="D185" s="124">
        <f>D184*'Inputs and Summary'!$D$58</f>
        <v>0</v>
      </c>
      <c r="E185" s="78">
        <f>E184*'Inputs and Summary'!$D$58</f>
        <v>0</v>
      </c>
      <c r="F185" s="78">
        <f>F184*'Inputs and Summary'!$D$58</f>
        <v>0</v>
      </c>
      <c r="G185" s="78">
        <f>G184*'Inputs and Summary'!$D$58</f>
        <v>0</v>
      </c>
      <c r="H185" s="78">
        <f>H184*'Inputs and Summary'!$D$58</f>
        <v>0</v>
      </c>
      <c r="I185" s="78">
        <f>I184*'Inputs and Summary'!$D$58</f>
        <v>0</v>
      </c>
      <c r="J185" s="78">
        <f>J184*'Inputs and Summary'!$D$58</f>
        <v>0</v>
      </c>
      <c r="K185" s="78">
        <f>K184*'Inputs and Summary'!$D$58</f>
        <v>0</v>
      </c>
      <c r="L185" s="78">
        <f>L184*'Inputs and Summary'!$D$58</f>
        <v>0</v>
      </c>
      <c r="M185" s="78">
        <f>M184*'Inputs and Summary'!$D$58</f>
        <v>0</v>
      </c>
      <c r="N185" s="78">
        <f>N184*'Inputs and Summary'!$D$58</f>
        <v>0</v>
      </c>
      <c r="O185" s="78">
        <f>O184*'Inputs and Summary'!$D$58</f>
        <v>0</v>
      </c>
      <c r="P185" s="78">
        <f>P184*'Inputs and Summary'!$D$58</f>
        <v>0</v>
      </c>
      <c r="Q185" s="78">
        <f>Q184*'Inputs and Summary'!$D$58</f>
        <v>0</v>
      </c>
      <c r="R185" s="78">
        <f>R184*'Inputs and Summary'!$D$58</f>
        <v>0</v>
      </c>
      <c r="S185" s="78">
        <f>S184*'Inputs and Summary'!$D$58</f>
        <v>0</v>
      </c>
      <c r="T185" s="78">
        <f>T184*'Inputs and Summary'!$D$58</f>
        <v>0</v>
      </c>
      <c r="U185" s="78">
        <f>U184*'Inputs and Summary'!$D$58</f>
        <v>0</v>
      </c>
      <c r="V185" s="78">
        <f>V184*'Inputs and Summary'!$D$58</f>
        <v>0</v>
      </c>
      <c r="W185" s="78">
        <f>W184*'Inputs and Summary'!$D$58</f>
        <v>0</v>
      </c>
      <c r="X185" s="78">
        <f>X184*'Inputs and Summary'!$D$58</f>
        <v>0</v>
      </c>
      <c r="Y185" s="78">
        <f>Y184*'Inputs and Summary'!$D$58</f>
        <v>0</v>
      </c>
      <c r="Z185" s="78">
        <f>Z184*'Inputs and Summary'!$D$58</f>
        <v>0</v>
      </c>
      <c r="AA185" s="78">
        <f>AA184*'Inputs and Summary'!$D$58</f>
        <v>0</v>
      </c>
      <c r="AB185" s="78">
        <f>AB184*'Inputs and Summary'!$D$58</f>
        <v>0</v>
      </c>
      <c r="AC185" s="78">
        <f>AC184*'Inputs and Summary'!$D$58</f>
        <v>0</v>
      </c>
      <c r="AD185" s="78">
        <f>AD184*'Inputs and Summary'!$D$58</f>
        <v>0</v>
      </c>
      <c r="AE185" s="78">
        <f>AE184*'Inputs and Summary'!$D$58</f>
        <v>0</v>
      </c>
      <c r="AF185" s="78">
        <f>AF184*'Inputs and Summary'!$D$58</f>
        <v>0</v>
      </c>
      <c r="AG185" s="78">
        <f>AG184*'Inputs and Summary'!$D$58</f>
        <v>0</v>
      </c>
      <c r="AH185" s="78">
        <f>AH184*'Inputs and Summary'!$D$58</f>
        <v>0</v>
      </c>
      <c r="AI185" s="78">
        <f>AI184*'Inputs and Summary'!$D$58</f>
        <v>0</v>
      </c>
      <c r="AJ185" s="78">
        <f>AJ184*'Inputs and Summary'!$D$58</f>
        <v>0</v>
      </c>
      <c r="AK185" s="78">
        <f>AK184*'Inputs and Summary'!$D$58</f>
        <v>0</v>
      </c>
      <c r="AL185" s="78">
        <f>AL184*'Inputs and Summary'!$D$58</f>
        <v>0</v>
      </c>
      <c r="AM185" s="78">
        <f>AM184*'Inputs and Summary'!$D$58</f>
        <v>0</v>
      </c>
      <c r="AN185" s="78">
        <f>AN184*'Inputs and Summary'!$D$58</f>
        <v>0</v>
      </c>
      <c r="AO185" s="78">
        <f>AO184*'Inputs and Summary'!$D$58</f>
        <v>0</v>
      </c>
      <c r="AP185" s="78">
        <f>AP184*'Inputs and Summary'!$D$58</f>
        <v>0</v>
      </c>
      <c r="AQ185" s="78">
        <f>AQ184*'Inputs and Summary'!$D$58</f>
        <v>0</v>
      </c>
      <c r="AR185" s="78">
        <f>AR184*'Inputs and Summary'!$D$58</f>
        <v>0</v>
      </c>
      <c r="AS185" s="78">
        <f>AS184*'Inputs and Summary'!$D$58</f>
        <v>0</v>
      </c>
      <c r="AT185" s="78">
        <f>AT184*'Inputs and Summary'!$D$58</f>
        <v>0</v>
      </c>
      <c r="AU185" s="78">
        <f>AU184*'Inputs and Summary'!$D$58</f>
        <v>0</v>
      </c>
      <c r="AV185" s="78">
        <f>AV184*'Inputs and Summary'!$D$58</f>
        <v>0</v>
      </c>
      <c r="AW185" s="78">
        <f>AW184*'Inputs and Summary'!$D$58</f>
        <v>0</v>
      </c>
      <c r="AX185" s="78">
        <f>AX184*'Inputs and Summary'!$D$58</f>
        <v>0</v>
      </c>
      <c r="AY185" s="78">
        <f>AY184*'Inputs and Summary'!$D$58</f>
        <v>0</v>
      </c>
      <c r="AZ185" s="78">
        <f>AZ184*'Inputs and Summary'!$D$58</f>
        <v>0</v>
      </c>
      <c r="BA185" s="78">
        <f>BA184*'Inputs and Summary'!$D$58</f>
        <v>0</v>
      </c>
      <c r="BB185" s="78">
        <f>BB184*'Inputs and Summary'!$D$58</f>
        <v>0</v>
      </c>
      <c r="BC185" s="78">
        <f>BC184*'Inputs and Summary'!$D$58</f>
        <v>0</v>
      </c>
      <c r="BD185" s="78">
        <f>BD184*'Inputs and Summary'!$D$58</f>
        <v>0</v>
      </c>
      <c r="BE185" s="78">
        <f>BE184*'Inputs and Summary'!$D$58</f>
        <v>0</v>
      </c>
      <c r="BF185" s="78">
        <f>BF184*'Inputs and Summary'!$D$58</f>
        <v>0</v>
      </c>
      <c r="BG185" s="78">
        <f>BG184*'Inputs and Summary'!$D$58</f>
        <v>0</v>
      </c>
      <c r="BH185" s="78">
        <f>BH184*'Inputs and Summary'!$D$58</f>
        <v>0</v>
      </c>
      <c r="BI185" s="78">
        <f>BI184*'Inputs and Summary'!$D$58</f>
        <v>0</v>
      </c>
      <c r="BJ185" s="78">
        <f>BJ184*'Inputs and Summary'!$D$58</f>
        <v>0</v>
      </c>
      <c r="BK185" s="78">
        <f>BK184*'Inputs and Summary'!$D$58</f>
        <v>0</v>
      </c>
      <c r="BL185" s="78">
        <f>BL184*'Inputs and Summary'!$D$58</f>
        <v>0</v>
      </c>
      <c r="BM185" s="78">
        <f>BM184*'Inputs and Summary'!$D$58</f>
        <v>0</v>
      </c>
      <c r="BN185" s="78">
        <f>BN184*'Inputs and Summary'!$D$58</f>
        <v>0</v>
      </c>
      <c r="BO185" s="78">
        <f>BO184*'Inputs and Summary'!$D$58</f>
        <v>0</v>
      </c>
      <c r="BP185" s="78">
        <f>BP184*'Inputs and Summary'!$D$58</f>
        <v>0</v>
      </c>
      <c r="BQ185" s="78">
        <f>BQ184*'Inputs and Summary'!$D$58</f>
        <v>0</v>
      </c>
      <c r="BR185" s="78">
        <f>BR184*'Inputs and Summary'!$D$58</f>
        <v>0</v>
      </c>
      <c r="BS185" s="78">
        <f>BS184*'Inputs and Summary'!$D$58</f>
        <v>0</v>
      </c>
      <c r="BT185" s="78">
        <f>BT184*'Inputs and Summary'!$D$58</f>
        <v>0</v>
      </c>
      <c r="BU185" s="78">
        <f>BU184*'Inputs and Summary'!$D$58</f>
        <v>0</v>
      </c>
      <c r="BV185" s="78">
        <f>BV184*'Inputs and Summary'!$D$58</f>
        <v>0</v>
      </c>
      <c r="BW185" s="78">
        <f>BW184*'Inputs and Summary'!$D$58</f>
        <v>0</v>
      </c>
      <c r="BX185" s="78">
        <f>BX184*'Inputs and Summary'!$D$58</f>
        <v>0</v>
      </c>
      <c r="BY185" s="78">
        <f>BY184*'Inputs and Summary'!$D$58</f>
        <v>0</v>
      </c>
      <c r="BZ185" s="78">
        <f>BZ184*'Inputs and Summary'!$D$58</f>
        <v>0</v>
      </c>
      <c r="CA185" s="78">
        <f>CA184*'Inputs and Summary'!$D$58</f>
        <v>0</v>
      </c>
      <c r="CB185" s="78">
        <f>CB184*'Inputs and Summary'!$D$58</f>
        <v>0</v>
      </c>
      <c r="CC185" s="78">
        <f>CC184*'Inputs and Summary'!$D$58</f>
        <v>0</v>
      </c>
      <c r="CD185" s="78">
        <f>CD184*'Inputs and Summary'!$D$58</f>
        <v>0</v>
      </c>
      <c r="CE185" s="78">
        <f>CE184*'Inputs and Summary'!$D$58</f>
        <v>0</v>
      </c>
      <c r="CF185" s="78">
        <f>CF184*'Inputs and Summary'!$D$58</f>
        <v>0</v>
      </c>
      <c r="CG185" s="78">
        <f>CG184*'Inputs and Summary'!$D$58</f>
        <v>0</v>
      </c>
      <c r="CH185" s="78">
        <f>CH184*'Inputs and Summary'!$D$58</f>
        <v>0</v>
      </c>
      <c r="CI185" s="78">
        <f>CI184*'Inputs and Summary'!$D$58</f>
        <v>0</v>
      </c>
      <c r="CJ185" s="78">
        <f>CJ184*'Inputs and Summary'!$D$58</f>
        <v>0</v>
      </c>
      <c r="CK185" s="78">
        <f>CK184*'Inputs and Summary'!$D$58</f>
        <v>0</v>
      </c>
      <c r="CL185" s="78">
        <f>CL184*'Inputs and Summary'!$D$58</f>
        <v>0</v>
      </c>
      <c r="CM185" s="78">
        <f>CM184*'Inputs and Summary'!$D$58</f>
        <v>0</v>
      </c>
      <c r="CN185" s="78">
        <f>CN184*'Inputs and Summary'!$D$58</f>
        <v>0</v>
      </c>
      <c r="CO185" s="78">
        <f>CO184*'Inputs and Summary'!$D$58</f>
        <v>0</v>
      </c>
      <c r="CP185" s="78">
        <f>CP184*'Inputs and Summary'!$D$58</f>
        <v>0</v>
      </c>
      <c r="CQ185" s="78">
        <f>CQ184*'Inputs and Summary'!$D$58</f>
        <v>0</v>
      </c>
      <c r="CR185" s="78">
        <f>CR184*'Inputs and Summary'!$D$58</f>
        <v>0</v>
      </c>
      <c r="CS185" s="78">
        <f>CS184*'Inputs and Summary'!$D$58</f>
        <v>0</v>
      </c>
      <c r="CT185" s="78">
        <f>CT184*'Inputs and Summary'!$D$58</f>
        <v>0</v>
      </c>
      <c r="CU185" s="78">
        <f>CU184*'Inputs and Summary'!$D$58</f>
        <v>0</v>
      </c>
      <c r="CV185" s="78">
        <f>CV184*'Inputs and Summary'!$D$58</f>
        <v>0</v>
      </c>
      <c r="CW185" s="78">
        <f>CW184*'Inputs and Summary'!$D$58</f>
        <v>0</v>
      </c>
      <c r="CX185" s="78">
        <f>CX184*'Inputs and Summary'!$D$58</f>
        <v>0</v>
      </c>
      <c r="CY185" s="78">
        <f>CY184*'Inputs and Summary'!$D$58</f>
        <v>0</v>
      </c>
      <c r="CZ185" s="78">
        <f>CZ184*'Inputs and Summary'!$D$58</f>
        <v>0</v>
      </c>
      <c r="DA185" s="78">
        <f>DA184*'Inputs and Summary'!$D$58</f>
        <v>0</v>
      </c>
      <c r="DB185" s="78">
        <f>DB184*'Inputs and Summary'!$D$58</f>
        <v>0</v>
      </c>
      <c r="DC185" s="78">
        <f>DC184*'Inputs and Summary'!$D$58</f>
        <v>0</v>
      </c>
      <c r="DD185" s="78">
        <f>DD184*'Inputs and Summary'!$D$58</f>
        <v>0</v>
      </c>
      <c r="DE185" s="78">
        <f>DE184*'Inputs and Summary'!$D$58</f>
        <v>0</v>
      </c>
      <c r="DF185" s="78">
        <f>DF184*'Inputs and Summary'!$D$58</f>
        <v>0</v>
      </c>
      <c r="DG185" s="78">
        <f>DG184*'Inputs and Summary'!$D$58</f>
        <v>0</v>
      </c>
      <c r="DH185" s="78">
        <f>DH184*'Inputs and Summary'!$D$58</f>
        <v>0</v>
      </c>
      <c r="DI185" s="78">
        <f>DI184*'Inputs and Summary'!$D$58</f>
        <v>0</v>
      </c>
      <c r="DJ185" s="78">
        <f>DJ184*'Inputs and Summary'!$D$58</f>
        <v>0</v>
      </c>
      <c r="DK185" s="78">
        <f>DK184*'Inputs and Summary'!$D$58</f>
        <v>0</v>
      </c>
      <c r="DL185" s="78">
        <f>DL184*'Inputs and Summary'!$D$58</f>
        <v>0</v>
      </c>
      <c r="DM185" s="78">
        <f>DM184*'Inputs and Summary'!$D$58</f>
        <v>0</v>
      </c>
      <c r="DN185" s="78">
        <f>DN184*'Inputs and Summary'!$D$58</f>
        <v>0</v>
      </c>
      <c r="DO185" s="78">
        <f>DO184*'Inputs and Summary'!$D$58</f>
        <v>0</v>
      </c>
      <c r="DP185" s="78">
        <f>DP184*'Inputs and Summary'!$D$58</f>
        <v>0</v>
      </c>
      <c r="DQ185" s="78">
        <f>DQ184*'Inputs and Summary'!$D$58</f>
        <v>0</v>
      </c>
      <c r="DR185" s="78">
        <f>DR184*'Inputs and Summary'!$D$58</f>
        <v>0</v>
      </c>
      <c r="DS185" s="78">
        <f>DS184*'Inputs and Summary'!$D$58</f>
        <v>0</v>
      </c>
      <c r="DT185" s="78">
        <f>DT184*'Inputs and Summary'!$D$58</f>
        <v>0</v>
      </c>
      <c r="DU185" s="78">
        <f>DU184*'Inputs and Summary'!$D$58</f>
        <v>0</v>
      </c>
      <c r="DV185" s="78">
        <f>DV184*'Inputs and Summary'!$D$58</f>
        <v>0</v>
      </c>
      <c r="DW185" s="78">
        <f>DW184*'Inputs and Summary'!$D$58</f>
        <v>0</v>
      </c>
      <c r="DX185" s="78">
        <f>DX184*'Inputs and Summary'!$D$58</f>
        <v>0</v>
      </c>
      <c r="DY185" s="78">
        <f>DY184*'Inputs and Summary'!$D$58</f>
        <v>0</v>
      </c>
      <c r="DZ185" s="78">
        <f>DZ184*'Inputs and Summary'!$D$58</f>
        <v>0</v>
      </c>
      <c r="EA185" s="78">
        <f>EA184*'Inputs and Summary'!$D$58</f>
        <v>0</v>
      </c>
      <c r="EB185" s="78">
        <f>EB184*'Inputs and Summary'!$D$58</f>
        <v>0</v>
      </c>
      <c r="EC185" s="78">
        <f>EC184*'Inputs and Summary'!$D$58</f>
        <v>0</v>
      </c>
      <c r="ED185" s="78">
        <f>ED184*'Inputs and Summary'!$D$58</f>
        <v>0</v>
      </c>
      <c r="EE185" s="78">
        <f>EE184*'Inputs and Summary'!$D$58</f>
        <v>0</v>
      </c>
      <c r="EF185" s="78">
        <f>EF184*'Inputs and Summary'!$D$58</f>
        <v>0</v>
      </c>
      <c r="EG185" s="78">
        <f>EG184*'Inputs and Summary'!$D$58</f>
        <v>0</v>
      </c>
      <c r="EH185" s="78">
        <f>EH184*'Inputs and Summary'!$D$58</f>
        <v>0</v>
      </c>
      <c r="EI185" s="78">
        <f>EI184*'Inputs and Summary'!$D$58</f>
        <v>0</v>
      </c>
      <c r="EJ185" s="78">
        <f>EJ184*'Inputs and Summary'!$D$58</f>
        <v>0</v>
      </c>
      <c r="EK185" s="78">
        <f>EK184*'Inputs and Summary'!$D$58</f>
        <v>0</v>
      </c>
      <c r="EL185" s="78">
        <f>EL184*'Inputs and Summary'!$D$58</f>
        <v>0</v>
      </c>
      <c r="EM185" s="78">
        <f>EM184*'Inputs and Summary'!$D$58</f>
        <v>0</v>
      </c>
      <c r="EN185" s="78">
        <f>EN184*'Inputs and Summary'!$D$58</f>
        <v>0</v>
      </c>
      <c r="EO185" s="78">
        <f>EO184*'Inputs and Summary'!$D$58</f>
        <v>0</v>
      </c>
      <c r="EP185" s="78">
        <f>EP184*'Inputs and Summary'!$D$58</f>
        <v>0</v>
      </c>
      <c r="EQ185" s="78">
        <f>EQ184*'Inputs and Summary'!$D$58</f>
        <v>0</v>
      </c>
      <c r="ER185" s="78">
        <f>ER184*'Inputs and Summary'!$D$58</f>
        <v>0</v>
      </c>
      <c r="ES185" s="78">
        <f>ES184*'Inputs and Summary'!$D$58</f>
        <v>0</v>
      </c>
      <c r="ET185" s="78">
        <f>ET184*'Inputs and Summary'!$D$58</f>
        <v>0</v>
      </c>
      <c r="EU185" s="78">
        <f>EU184*'Inputs and Summary'!$D$58</f>
        <v>0</v>
      </c>
      <c r="EV185" s="78">
        <f>EV184*'Inputs and Summary'!$D$58</f>
        <v>0</v>
      </c>
      <c r="EW185" s="78">
        <f>EW184*'Inputs and Summary'!$D$58</f>
        <v>0</v>
      </c>
      <c r="EX185" s="78">
        <f>EX184*'Inputs and Summary'!$D$58</f>
        <v>0</v>
      </c>
      <c r="EY185" s="78">
        <f>EY184*'Inputs and Summary'!$D$58</f>
        <v>0</v>
      </c>
      <c r="EZ185" s="78">
        <f>EZ184*'Inputs and Summary'!$D$58</f>
        <v>0</v>
      </c>
      <c r="FA185" s="78">
        <f>FA184*'Inputs and Summary'!$D$58</f>
        <v>0</v>
      </c>
      <c r="FB185" s="78">
        <f>FB184*'Inputs and Summary'!$D$58</f>
        <v>0</v>
      </c>
      <c r="FC185" s="78">
        <f>FC184*'Inputs and Summary'!$D$58</f>
        <v>0</v>
      </c>
      <c r="FD185" s="78">
        <f>FD184*'Inputs and Summary'!$D$58</f>
        <v>0</v>
      </c>
      <c r="FE185" s="78">
        <f>FE184*'Inputs and Summary'!$D$58</f>
        <v>0</v>
      </c>
      <c r="FF185" s="78">
        <f>FF184*'Inputs and Summary'!$D$58</f>
        <v>0</v>
      </c>
      <c r="FG185" s="78">
        <f>FG184*'Inputs and Summary'!$D$58</f>
        <v>0</v>
      </c>
      <c r="FH185" s="78">
        <f>FH184*'Inputs and Summary'!$D$58</f>
        <v>0</v>
      </c>
      <c r="FI185" s="78">
        <f>FI184*'Inputs and Summary'!$D$58</f>
        <v>0</v>
      </c>
      <c r="FJ185" s="78">
        <f>FJ184*'Inputs and Summary'!$D$58</f>
        <v>0</v>
      </c>
      <c r="FK185" s="78">
        <f>FK184*'Inputs and Summary'!$D$58</f>
        <v>0</v>
      </c>
      <c r="FL185" s="78">
        <f>FL184*'Inputs and Summary'!$D$58</f>
        <v>0</v>
      </c>
      <c r="FM185" s="78">
        <f>FM184*'Inputs and Summary'!$D$58</f>
        <v>0</v>
      </c>
      <c r="FN185" s="78">
        <f>FN184*'Inputs and Summary'!$D$58</f>
        <v>0</v>
      </c>
      <c r="FO185" s="78">
        <f>FO184*'Inputs and Summary'!$D$58</f>
        <v>0</v>
      </c>
      <c r="FP185" s="78">
        <f>FP184*'Inputs and Summary'!$D$58</f>
        <v>0</v>
      </c>
      <c r="FQ185" s="78">
        <f>FQ184*'Inputs and Summary'!$D$58</f>
        <v>0</v>
      </c>
      <c r="FR185" s="78">
        <f>FR184*'Inputs and Summary'!$D$58</f>
        <v>0</v>
      </c>
      <c r="FS185" s="78">
        <f>FS184*'Inputs and Summary'!$D$58</f>
        <v>0</v>
      </c>
      <c r="FT185" s="78">
        <f>FT184*'Inputs and Summary'!$D$58</f>
        <v>0</v>
      </c>
      <c r="FU185" s="78">
        <f>FU184*'Inputs and Summary'!$D$58</f>
        <v>0</v>
      </c>
      <c r="FV185" s="78">
        <f>FV184*'Inputs and Summary'!$D$58</f>
        <v>0</v>
      </c>
      <c r="FW185" s="78">
        <f>FW184*'Inputs and Summary'!$D$58</f>
        <v>0</v>
      </c>
      <c r="FX185" s="78">
        <f>FX184*'Inputs and Summary'!$D$58</f>
        <v>0</v>
      </c>
      <c r="FY185" s="78">
        <f>FY184*'Inputs and Summary'!$D$58</f>
        <v>0</v>
      </c>
      <c r="FZ185" s="78">
        <f>FZ184*'Inputs and Summary'!$D$58</f>
        <v>0</v>
      </c>
      <c r="GA185" s="78">
        <f>GA184*'Inputs and Summary'!$D$58</f>
        <v>0</v>
      </c>
      <c r="GB185" s="78">
        <f>GB184*'Inputs and Summary'!$D$58</f>
        <v>0</v>
      </c>
      <c r="GC185" s="78">
        <f>GC184*'Inputs and Summary'!$D$58</f>
        <v>0</v>
      </c>
      <c r="GD185" s="78">
        <f>GD184*'Inputs and Summary'!$D$58</f>
        <v>0</v>
      </c>
      <c r="GE185" s="78">
        <f>GE184*'Inputs and Summary'!$D$58</f>
        <v>0</v>
      </c>
      <c r="GF185" s="78">
        <f>GF184*'Inputs and Summary'!$D$58</f>
        <v>0</v>
      </c>
      <c r="GG185" s="78">
        <f>GG184*'Inputs and Summary'!$D$58</f>
        <v>0</v>
      </c>
      <c r="GH185" s="78">
        <f>GH184*'Inputs and Summary'!$D$58</f>
        <v>0</v>
      </c>
      <c r="GI185" s="78">
        <f>GI184*'Inputs and Summary'!$D$58</f>
        <v>0</v>
      </c>
      <c r="GJ185" s="78">
        <f>GJ184*'Inputs and Summary'!$D$58</f>
        <v>0</v>
      </c>
      <c r="GK185" s="78">
        <f>GK184*'Inputs and Summary'!$D$58</f>
        <v>0</v>
      </c>
      <c r="GL185" s="78">
        <f>GL184*'Inputs and Summary'!$D$58</f>
        <v>0</v>
      </c>
      <c r="GM185" s="78">
        <f>GM184*'Inputs and Summary'!$D$58</f>
        <v>0</v>
      </c>
      <c r="GN185" s="78">
        <f>GN184*'Inputs and Summary'!$D$58</f>
        <v>0</v>
      </c>
      <c r="GO185" s="78">
        <f>GO184*'Inputs and Summary'!$D$58</f>
        <v>0</v>
      </c>
      <c r="GP185" s="78">
        <f>GP184*'Inputs and Summary'!$D$58</f>
        <v>0</v>
      </c>
      <c r="GQ185" s="78">
        <f>GQ184*'Inputs and Summary'!$D$58</f>
        <v>0</v>
      </c>
      <c r="GR185" s="78">
        <f>GR184*'Inputs and Summary'!$D$58</f>
        <v>0</v>
      </c>
      <c r="GS185" s="78">
        <f>GS184*'Inputs and Summary'!$D$58</f>
        <v>0</v>
      </c>
      <c r="GT185" s="78">
        <f>GT184*'Inputs and Summary'!$D$58</f>
        <v>0</v>
      </c>
      <c r="GU185" s="78">
        <f>GU184*'Inputs and Summary'!$D$58</f>
        <v>0</v>
      </c>
      <c r="GV185" s="78">
        <f>GV184*'Inputs and Summary'!$D$58</f>
        <v>0</v>
      </c>
      <c r="GW185" s="78">
        <f>GW184*'Inputs and Summary'!$D$58</f>
        <v>0</v>
      </c>
      <c r="GX185" s="78">
        <f>GX184*'Inputs and Summary'!$D$58</f>
        <v>0</v>
      </c>
      <c r="GY185" s="78">
        <f>GY184*'Inputs and Summary'!$D$58</f>
        <v>0</v>
      </c>
      <c r="GZ185" s="78">
        <f>GZ184*'Inputs and Summary'!$D$58</f>
        <v>0</v>
      </c>
      <c r="HA185" s="78">
        <f>HA184*'Inputs and Summary'!$D$58</f>
        <v>0</v>
      </c>
      <c r="HB185" s="78">
        <f>HB184*'Inputs and Summary'!$D$58</f>
        <v>0</v>
      </c>
      <c r="HC185" s="78">
        <f>HC184*'Inputs and Summary'!$D$58</f>
        <v>0</v>
      </c>
      <c r="HD185" s="78">
        <f>HD184*'Inputs and Summary'!$D$58</f>
        <v>0</v>
      </c>
      <c r="HE185" s="78">
        <f>HE184*'Inputs and Summary'!$D$58</f>
        <v>0</v>
      </c>
      <c r="HF185" s="78">
        <f>HF184*'Inputs and Summary'!$D$58</f>
        <v>0</v>
      </c>
      <c r="HG185" s="78">
        <f>HG184*'Inputs and Summary'!$D$58</f>
        <v>0</v>
      </c>
      <c r="HH185" s="78">
        <f>HH184*'Inputs and Summary'!$D$58</f>
        <v>0</v>
      </c>
      <c r="HI185" s="78">
        <f>HI184*'Inputs and Summary'!$D$58</f>
        <v>0</v>
      </c>
      <c r="HJ185" s="78">
        <f>HJ184*'Inputs and Summary'!$D$58</f>
        <v>0</v>
      </c>
      <c r="HK185" s="78">
        <f>HK184*'Inputs and Summary'!$D$58</f>
        <v>0</v>
      </c>
      <c r="HL185" s="78">
        <f>HL184*'Inputs and Summary'!$D$58</f>
        <v>0</v>
      </c>
      <c r="HM185" s="78">
        <f>HM184*'Inputs and Summary'!$D$58</f>
        <v>0</v>
      </c>
      <c r="HN185" s="78">
        <f>HN184*'Inputs and Summary'!$D$58</f>
        <v>0</v>
      </c>
      <c r="HO185" s="78">
        <f>HO184*'Inputs and Summary'!$D$58</f>
        <v>0</v>
      </c>
      <c r="HP185" s="78">
        <f>HP184*'Inputs and Summary'!$D$58</f>
        <v>0</v>
      </c>
      <c r="HQ185" s="78">
        <f>HQ184*'Inputs and Summary'!$D$58</f>
        <v>0</v>
      </c>
      <c r="HR185" s="78">
        <f>HR184*'Inputs and Summary'!$D$58</f>
        <v>0</v>
      </c>
      <c r="HS185" s="78">
        <f>HS184*'Inputs and Summary'!$D$58</f>
        <v>0</v>
      </c>
      <c r="HT185" s="78">
        <f>HT184*'Inputs and Summary'!$D$58</f>
        <v>0</v>
      </c>
      <c r="HU185" s="78">
        <f>HU184*'Inputs and Summary'!$D$58</f>
        <v>0</v>
      </c>
      <c r="HV185" s="78">
        <f>HV184*'Inputs and Summary'!$D$58</f>
        <v>0</v>
      </c>
      <c r="HW185" s="78">
        <f>HW184*'Inputs and Summary'!$D$58</f>
        <v>0</v>
      </c>
      <c r="HX185" s="78">
        <f>HX184*'Inputs and Summary'!$D$58</f>
        <v>0</v>
      </c>
      <c r="HY185" s="78">
        <f>HY184*'Inputs and Summary'!$D$58</f>
        <v>0</v>
      </c>
      <c r="HZ185" s="78">
        <f>HZ184*'Inputs and Summary'!$D$58</f>
        <v>0</v>
      </c>
      <c r="IA185" s="78">
        <f>IA184*'Inputs and Summary'!$D$58</f>
        <v>0</v>
      </c>
      <c r="IB185" s="78">
        <f>IB184*'Inputs and Summary'!$D$58</f>
        <v>0</v>
      </c>
      <c r="IC185" s="78">
        <f>IC184*'Inputs and Summary'!$D$58</f>
        <v>0</v>
      </c>
      <c r="ID185" s="78">
        <f>ID184*'Inputs and Summary'!$D$58</f>
        <v>0</v>
      </c>
      <c r="IE185" s="78">
        <f>IE184*'Inputs and Summary'!$D$58</f>
        <v>0</v>
      </c>
      <c r="IF185" s="78">
        <f>IF184*'Inputs and Summary'!$D$58</f>
        <v>0</v>
      </c>
      <c r="IG185" s="78">
        <f>IG184*'Inputs and Summary'!$D$58</f>
        <v>0</v>
      </c>
      <c r="IH185" s="78">
        <f>IH184*'Inputs and Summary'!$D$58</f>
        <v>0</v>
      </c>
      <c r="II185" s="78">
        <f>II184*'Inputs and Summary'!$D$58</f>
        <v>0</v>
      </c>
      <c r="IJ185" s="78">
        <f>IJ184*'Inputs and Summary'!$D$58</f>
        <v>0</v>
      </c>
      <c r="IK185" s="78">
        <f>IK184*'Inputs and Summary'!$D$58</f>
        <v>0</v>
      </c>
      <c r="IL185" s="78">
        <f>IL184*'Inputs and Summary'!$D$58</f>
        <v>0</v>
      </c>
      <c r="IM185" s="78">
        <f>IM184*'Inputs and Summary'!$D$58</f>
        <v>0</v>
      </c>
      <c r="IN185" s="78">
        <f>IN184*'Inputs and Summary'!$D$58</f>
        <v>0</v>
      </c>
      <c r="IO185" s="78">
        <f>IO184*'Inputs and Summary'!$D$58</f>
        <v>0</v>
      </c>
      <c r="IP185" s="78">
        <f>IP184*'Inputs and Summary'!$D$58</f>
        <v>0</v>
      </c>
      <c r="IQ185" s="78">
        <f>IQ184*'Inputs and Summary'!$D$58</f>
        <v>0</v>
      </c>
      <c r="IR185" s="78">
        <f>IR184*'Inputs and Summary'!$D$58</f>
        <v>0</v>
      </c>
      <c r="IS185" s="78">
        <f>IS184*'Inputs and Summary'!$D$58</f>
        <v>0</v>
      </c>
      <c r="IT185" s="78">
        <f>IT184*'Inputs and Summary'!$D$58</f>
        <v>0</v>
      </c>
      <c r="IU185" s="78">
        <f>IU184*'Inputs and Summary'!$D$58</f>
        <v>0</v>
      </c>
      <c r="IV185" s="78">
        <f>IV184*'Inputs and Summary'!$D$58</f>
        <v>0</v>
      </c>
      <c r="IW185" s="78">
        <f>IW184*'Inputs and Summary'!$D$58</f>
        <v>0</v>
      </c>
      <c r="IX185" s="78">
        <f>IX184*'Inputs and Summary'!$D$58</f>
        <v>0</v>
      </c>
      <c r="IY185" s="78">
        <f>IY184*'Inputs and Summary'!$D$58</f>
        <v>0</v>
      </c>
      <c r="IZ185" s="78">
        <f>IZ184*'Inputs and Summary'!$D$58</f>
        <v>0</v>
      </c>
      <c r="JA185" s="78">
        <f>JA184*'Inputs and Summary'!$D$58</f>
        <v>0</v>
      </c>
      <c r="JB185" s="78">
        <f>JB184*'Inputs and Summary'!$D$58</f>
        <v>0</v>
      </c>
      <c r="JC185" s="78">
        <f>JC184*'Inputs and Summary'!$D$58</f>
        <v>0</v>
      </c>
      <c r="JD185" s="78">
        <f>JD184*'Inputs and Summary'!$D$58</f>
        <v>0</v>
      </c>
      <c r="JE185" s="78">
        <f>JE184*'Inputs and Summary'!$D$58</f>
        <v>0</v>
      </c>
      <c r="JF185" s="78">
        <f>JF184*'Inputs and Summary'!$D$58</f>
        <v>0</v>
      </c>
      <c r="JG185" s="78">
        <f>JG184*'Inputs and Summary'!$D$58</f>
        <v>0</v>
      </c>
      <c r="JH185" s="78">
        <f>JH184*'Inputs and Summary'!$D$58</f>
        <v>0</v>
      </c>
      <c r="JI185" s="78">
        <f>JI184*'Inputs and Summary'!$D$58</f>
        <v>0</v>
      </c>
      <c r="JJ185" s="78">
        <f>JJ184*'Inputs and Summary'!$D$58</f>
        <v>0</v>
      </c>
      <c r="JK185" s="78">
        <f>JK184*'Inputs and Summary'!$D$58</f>
        <v>0</v>
      </c>
      <c r="JL185" s="78">
        <f>JL184*'Inputs and Summary'!$D$58</f>
        <v>0</v>
      </c>
      <c r="JM185" s="78">
        <f>JM184*'Inputs and Summary'!$D$58</f>
        <v>0</v>
      </c>
      <c r="JN185" s="78">
        <f>JN184*'Inputs and Summary'!$D$58</f>
        <v>0</v>
      </c>
      <c r="JO185" s="78">
        <f>JO184*'Inputs and Summary'!$D$58</f>
        <v>0</v>
      </c>
      <c r="JP185" s="78">
        <f>JP184*'Inputs and Summary'!$D$58</f>
        <v>0</v>
      </c>
      <c r="JQ185" s="78">
        <f>JQ184*'Inputs and Summary'!$D$58</f>
        <v>0</v>
      </c>
      <c r="JR185" s="78">
        <f>JR184*'Inputs and Summary'!$D$58</f>
        <v>0</v>
      </c>
      <c r="JS185" s="78">
        <f>JS184*'Inputs and Summary'!$D$58</f>
        <v>0</v>
      </c>
      <c r="JT185" s="78">
        <f>JT184*'Inputs and Summary'!$D$58</f>
        <v>0</v>
      </c>
      <c r="JU185" s="78">
        <f>JU184*'Inputs and Summary'!$D$58</f>
        <v>0</v>
      </c>
      <c r="JV185" s="78">
        <f>JV184*'Inputs and Summary'!$D$58</f>
        <v>0</v>
      </c>
      <c r="JW185" s="78">
        <f>JW184*'Inputs and Summary'!$D$58</f>
        <v>0</v>
      </c>
      <c r="JX185" s="78">
        <f>JX184*'Inputs and Summary'!$D$58</f>
        <v>0</v>
      </c>
      <c r="JY185" s="78">
        <f>JY184*'Inputs and Summary'!$D$58</f>
        <v>0</v>
      </c>
      <c r="JZ185" s="78">
        <f>JZ184*'Inputs and Summary'!$D$58</f>
        <v>0</v>
      </c>
      <c r="KA185" s="78">
        <f>KA184*'Inputs and Summary'!$D$58</f>
        <v>0</v>
      </c>
      <c r="KB185" s="78">
        <f>KB184*'Inputs and Summary'!$D$58</f>
        <v>0</v>
      </c>
      <c r="KC185" s="78">
        <f>KC184*'Inputs and Summary'!$D$58</f>
        <v>0</v>
      </c>
      <c r="KD185" s="78">
        <f>KD184*'Inputs and Summary'!$D$58</f>
        <v>0</v>
      </c>
      <c r="KE185" s="78">
        <f>KE184*'Inputs and Summary'!$D$58</f>
        <v>0</v>
      </c>
      <c r="KF185" s="78">
        <f>KF184*'Inputs and Summary'!$D$58</f>
        <v>0</v>
      </c>
      <c r="KG185" s="78">
        <f>KG184*'Inputs and Summary'!$D$58</f>
        <v>0</v>
      </c>
      <c r="KH185" s="78">
        <f>KH184*'Inputs and Summary'!$D$58</f>
        <v>0</v>
      </c>
      <c r="KI185" s="78">
        <f>KI184*'Inputs and Summary'!$D$58</f>
        <v>0</v>
      </c>
      <c r="KJ185" s="78">
        <f>KJ184*'Inputs and Summary'!$D$58</f>
        <v>0</v>
      </c>
      <c r="KK185" s="78">
        <f>KK184*'Inputs and Summary'!$D$58</f>
        <v>0</v>
      </c>
      <c r="KL185" s="78">
        <f>KL184*'Inputs and Summary'!$D$58</f>
        <v>0</v>
      </c>
      <c r="KM185" s="78">
        <f>KM184*'Inputs and Summary'!$D$58</f>
        <v>0</v>
      </c>
      <c r="KN185" s="78">
        <f>KN184*'Inputs and Summary'!$D$58</f>
        <v>0</v>
      </c>
      <c r="KO185" s="78">
        <f>KO184*'Inputs and Summary'!$D$58</f>
        <v>0</v>
      </c>
      <c r="KP185" s="78">
        <f>KP184*'Inputs and Summary'!$D$58</f>
        <v>0</v>
      </c>
      <c r="KQ185" s="78">
        <f>KQ184*'Inputs and Summary'!$D$58</f>
        <v>0</v>
      </c>
      <c r="KR185" s="78">
        <f>KR184*'Inputs and Summary'!$D$58</f>
        <v>0</v>
      </c>
      <c r="KS185" s="17" t="s">
        <v>291</v>
      </c>
    </row>
    <row r="186" spans="1:305" ht="15.75" customHeight="1" x14ac:dyDescent="0.3">
      <c r="A186" s="184" t="s">
        <v>206</v>
      </c>
      <c r="B186" s="184" t="s">
        <v>90</v>
      </c>
      <c r="C186" s="184"/>
      <c r="D186" s="219">
        <f t="shared" ref="D186:IX186" si="104">D184-D185</f>
        <v>0</v>
      </c>
      <c r="E186" s="187">
        <f t="shared" si="104"/>
        <v>4.8215209960937502</v>
      </c>
      <c r="F186" s="187">
        <f t="shared" si="104"/>
        <v>4.8215209960937502</v>
      </c>
      <c r="G186" s="187">
        <f t="shared" si="104"/>
        <v>4.8215209960937502</v>
      </c>
      <c r="H186" s="187">
        <f t="shared" si="104"/>
        <v>4.8215209960937502</v>
      </c>
      <c r="I186" s="187">
        <f t="shared" si="104"/>
        <v>4.8215209960937502</v>
      </c>
      <c r="J186" s="187">
        <f t="shared" si="104"/>
        <v>4.8215209960937502</v>
      </c>
      <c r="K186" s="187">
        <f t="shared" si="104"/>
        <v>4.8215209960937502</v>
      </c>
      <c r="L186" s="187">
        <f t="shared" si="104"/>
        <v>4.8215209960937502</v>
      </c>
      <c r="M186" s="187">
        <f t="shared" si="104"/>
        <v>4.8215209960937502</v>
      </c>
      <c r="N186" s="187">
        <f t="shared" si="104"/>
        <v>4.8215209960937502</v>
      </c>
      <c r="O186" s="187">
        <f t="shared" si="104"/>
        <v>4.8215209960937502</v>
      </c>
      <c r="P186" s="187">
        <f t="shared" si="104"/>
        <v>4.8215209960937502</v>
      </c>
      <c r="Q186" s="187">
        <f t="shared" si="104"/>
        <v>4.8022349121093759</v>
      </c>
      <c r="R186" s="187">
        <f t="shared" si="104"/>
        <v>4.8022349121093759</v>
      </c>
      <c r="S186" s="187">
        <f t="shared" si="104"/>
        <v>4.8022349121093759</v>
      </c>
      <c r="T186" s="187">
        <f t="shared" si="104"/>
        <v>4.8022349121093759</v>
      </c>
      <c r="U186" s="187">
        <f t="shared" si="104"/>
        <v>4.8022349121093759</v>
      </c>
      <c r="V186" s="187">
        <f t="shared" si="104"/>
        <v>4.8022349121093759</v>
      </c>
      <c r="W186" s="187">
        <f t="shared" si="104"/>
        <v>4.8022349121093759</v>
      </c>
      <c r="X186" s="187">
        <f t="shared" si="104"/>
        <v>4.8022349121093759</v>
      </c>
      <c r="Y186" s="187">
        <f t="shared" si="104"/>
        <v>4.8022349121093759</v>
      </c>
      <c r="Z186" s="187">
        <f t="shared" si="104"/>
        <v>4.8022349121093759</v>
      </c>
      <c r="AA186" s="187">
        <f t="shared" si="104"/>
        <v>4.8022349121093759</v>
      </c>
      <c r="AB186" s="187">
        <f t="shared" si="104"/>
        <v>4.8022349121093759</v>
      </c>
      <c r="AC186" s="187">
        <f t="shared" si="104"/>
        <v>4.7830259724609379</v>
      </c>
      <c r="AD186" s="187">
        <f t="shared" si="104"/>
        <v>4.7830259724609379</v>
      </c>
      <c r="AE186" s="187">
        <f t="shared" si="104"/>
        <v>4.7830259724609379</v>
      </c>
      <c r="AF186" s="187">
        <f t="shared" si="104"/>
        <v>4.7830259724609379</v>
      </c>
      <c r="AG186" s="187">
        <f t="shared" si="104"/>
        <v>4.7830259724609379</v>
      </c>
      <c r="AH186" s="187">
        <f t="shared" si="104"/>
        <v>4.7830259724609379</v>
      </c>
      <c r="AI186" s="187">
        <f t="shared" si="104"/>
        <v>4.7830259724609379</v>
      </c>
      <c r="AJ186" s="187">
        <f t="shared" si="104"/>
        <v>4.7830259724609379</v>
      </c>
      <c r="AK186" s="187">
        <f t="shared" si="104"/>
        <v>4.7830259724609379</v>
      </c>
      <c r="AL186" s="187">
        <f t="shared" si="104"/>
        <v>4.7830259724609379</v>
      </c>
      <c r="AM186" s="187">
        <f t="shared" si="104"/>
        <v>4.7830259724609379</v>
      </c>
      <c r="AN186" s="187">
        <f t="shared" si="104"/>
        <v>4.7830259724609379</v>
      </c>
      <c r="AO186" s="187">
        <f t="shared" si="104"/>
        <v>4.7638938685710936</v>
      </c>
      <c r="AP186" s="187">
        <f t="shared" si="104"/>
        <v>4.7638938685710936</v>
      </c>
      <c r="AQ186" s="187">
        <f t="shared" si="104"/>
        <v>4.7638938685710936</v>
      </c>
      <c r="AR186" s="187">
        <f t="shared" si="104"/>
        <v>4.7638938685710936</v>
      </c>
      <c r="AS186" s="187">
        <f t="shared" si="104"/>
        <v>4.7638938685710936</v>
      </c>
      <c r="AT186" s="187">
        <f t="shared" si="104"/>
        <v>4.7638938685710936</v>
      </c>
      <c r="AU186" s="187">
        <f t="shared" si="104"/>
        <v>4.7638938685710936</v>
      </c>
      <c r="AV186" s="187">
        <f t="shared" si="104"/>
        <v>4.7638938685710936</v>
      </c>
      <c r="AW186" s="187">
        <f t="shared" si="104"/>
        <v>4.7638938685710936</v>
      </c>
      <c r="AX186" s="187">
        <f t="shared" si="104"/>
        <v>4.7638938685710936</v>
      </c>
      <c r="AY186" s="187">
        <f t="shared" si="104"/>
        <v>4.7638938685710936</v>
      </c>
      <c r="AZ186" s="187">
        <f t="shared" si="104"/>
        <v>4.7638938685710936</v>
      </c>
      <c r="BA186" s="187">
        <f t="shared" si="104"/>
        <v>4.7448382930968096</v>
      </c>
      <c r="BB186" s="187">
        <f t="shared" si="104"/>
        <v>4.7448382930968096</v>
      </c>
      <c r="BC186" s="187">
        <f t="shared" si="104"/>
        <v>4.7448382930968096</v>
      </c>
      <c r="BD186" s="187">
        <f t="shared" si="104"/>
        <v>4.7448382930968096</v>
      </c>
      <c r="BE186" s="187">
        <f t="shared" si="104"/>
        <v>4.7448382930968096</v>
      </c>
      <c r="BF186" s="187">
        <f t="shared" si="104"/>
        <v>4.7448382930968096</v>
      </c>
      <c r="BG186" s="187">
        <f t="shared" si="104"/>
        <v>4.7448382930968096</v>
      </c>
      <c r="BH186" s="187">
        <f t="shared" si="104"/>
        <v>4.7448382930968096</v>
      </c>
      <c r="BI186" s="187">
        <f t="shared" si="104"/>
        <v>4.7448382930968096</v>
      </c>
      <c r="BJ186" s="187">
        <f t="shared" si="104"/>
        <v>4.7448382930968096</v>
      </c>
      <c r="BK186" s="187">
        <f t="shared" si="104"/>
        <v>4.7448382930968096</v>
      </c>
      <c r="BL186" s="187">
        <f t="shared" si="104"/>
        <v>4.7448382930968096</v>
      </c>
      <c r="BM186" s="187">
        <f t="shared" si="104"/>
        <v>4.7258589399244224</v>
      </c>
      <c r="BN186" s="187">
        <f t="shared" si="104"/>
        <v>4.7258589399244224</v>
      </c>
      <c r="BO186" s="187">
        <f t="shared" si="104"/>
        <v>4.7258589399244224</v>
      </c>
      <c r="BP186" s="187">
        <f t="shared" si="104"/>
        <v>4.7258589399244224</v>
      </c>
      <c r="BQ186" s="187">
        <f t="shared" si="104"/>
        <v>4.7258589399244224</v>
      </c>
      <c r="BR186" s="187">
        <f t="shared" si="104"/>
        <v>4.7258589399244224</v>
      </c>
      <c r="BS186" s="187">
        <f t="shared" si="104"/>
        <v>4.7258589399244224</v>
      </c>
      <c r="BT186" s="187">
        <f t="shared" si="104"/>
        <v>4.7258589399244224</v>
      </c>
      <c r="BU186" s="187">
        <f t="shared" si="104"/>
        <v>4.7258589399244224</v>
      </c>
      <c r="BV186" s="187">
        <f t="shared" si="104"/>
        <v>4.7258589399244224</v>
      </c>
      <c r="BW186" s="187">
        <f t="shared" si="104"/>
        <v>4.7258589399244224</v>
      </c>
      <c r="BX186" s="187">
        <f t="shared" si="104"/>
        <v>4.7258589399244224</v>
      </c>
      <c r="BY186" s="187">
        <f t="shared" si="104"/>
        <v>4.7069555041647249</v>
      </c>
      <c r="BZ186" s="187">
        <f t="shared" si="104"/>
        <v>4.7069555041647249</v>
      </c>
      <c r="CA186" s="187">
        <f t="shared" si="104"/>
        <v>4.7069555041647249</v>
      </c>
      <c r="CB186" s="187">
        <f t="shared" si="104"/>
        <v>4.7069555041647249</v>
      </c>
      <c r="CC186" s="187">
        <f t="shared" si="104"/>
        <v>4.7069555041647249</v>
      </c>
      <c r="CD186" s="187">
        <f t="shared" si="104"/>
        <v>4.7069555041647249</v>
      </c>
      <c r="CE186" s="187">
        <f t="shared" si="104"/>
        <v>4.7069555041647249</v>
      </c>
      <c r="CF186" s="187">
        <f t="shared" si="104"/>
        <v>4.7069555041647249</v>
      </c>
      <c r="CG186" s="187">
        <f t="shared" si="104"/>
        <v>4.7069555041647249</v>
      </c>
      <c r="CH186" s="187">
        <f t="shared" si="104"/>
        <v>4.7069555041647249</v>
      </c>
      <c r="CI186" s="187">
        <f t="shared" si="104"/>
        <v>4.7069555041647249</v>
      </c>
      <c r="CJ186" s="187">
        <f t="shared" si="104"/>
        <v>4.7069555041647249</v>
      </c>
      <c r="CK186" s="187">
        <f t="shared" si="104"/>
        <v>4.6881276821480657</v>
      </c>
      <c r="CL186" s="187">
        <f t="shared" si="104"/>
        <v>4.6881276821480657</v>
      </c>
      <c r="CM186" s="187">
        <f t="shared" si="104"/>
        <v>4.6881276821480657</v>
      </c>
      <c r="CN186" s="187">
        <f t="shared" si="104"/>
        <v>4.6881276821480657</v>
      </c>
      <c r="CO186" s="187">
        <f t="shared" si="104"/>
        <v>4.6881276821480657</v>
      </c>
      <c r="CP186" s="187">
        <f t="shared" si="104"/>
        <v>4.6881276821480657</v>
      </c>
      <c r="CQ186" s="187">
        <f t="shared" si="104"/>
        <v>4.6881276821480657</v>
      </c>
      <c r="CR186" s="187">
        <f t="shared" si="104"/>
        <v>4.6881276821480657</v>
      </c>
      <c r="CS186" s="187">
        <f t="shared" si="104"/>
        <v>4.6881276821480657</v>
      </c>
      <c r="CT186" s="187">
        <f t="shared" si="104"/>
        <v>4.6881276821480657</v>
      </c>
      <c r="CU186" s="187">
        <f t="shared" si="104"/>
        <v>4.6881276821480657</v>
      </c>
      <c r="CV186" s="187">
        <f t="shared" si="104"/>
        <v>4.6881276821480657</v>
      </c>
      <c r="CW186" s="187">
        <f t="shared" si="104"/>
        <v>4.6693751714194729</v>
      </c>
      <c r="CX186" s="187">
        <f t="shared" si="104"/>
        <v>4.6693751714194729</v>
      </c>
      <c r="CY186" s="187">
        <f t="shared" si="104"/>
        <v>4.6693751714194729</v>
      </c>
      <c r="CZ186" s="187">
        <f t="shared" si="104"/>
        <v>4.6693751714194729</v>
      </c>
      <c r="DA186" s="187">
        <f t="shared" si="104"/>
        <v>4.6693751714194729</v>
      </c>
      <c r="DB186" s="187">
        <f t="shared" si="104"/>
        <v>4.6693751714194729</v>
      </c>
      <c r="DC186" s="187">
        <f t="shared" si="104"/>
        <v>4.6693751714194729</v>
      </c>
      <c r="DD186" s="187">
        <f t="shared" si="104"/>
        <v>4.6693751714194729</v>
      </c>
      <c r="DE186" s="187">
        <f t="shared" si="104"/>
        <v>4.6693751714194729</v>
      </c>
      <c r="DF186" s="187">
        <f t="shared" si="104"/>
        <v>4.6693751714194729</v>
      </c>
      <c r="DG186" s="187">
        <f t="shared" si="104"/>
        <v>4.6693751714194729</v>
      </c>
      <c r="DH186" s="187">
        <f t="shared" si="104"/>
        <v>4.6693751714194729</v>
      </c>
      <c r="DI186" s="187">
        <f t="shared" si="104"/>
        <v>4.6506976707337948</v>
      </c>
      <c r="DJ186" s="187">
        <f t="shared" si="104"/>
        <v>4.6506976707337948</v>
      </c>
      <c r="DK186" s="187">
        <f t="shared" si="104"/>
        <v>4.6506976707337948</v>
      </c>
      <c r="DL186" s="187">
        <f t="shared" si="104"/>
        <v>4.6506976707337948</v>
      </c>
      <c r="DM186" s="187">
        <f t="shared" si="104"/>
        <v>4.6506976707337948</v>
      </c>
      <c r="DN186" s="187">
        <f t="shared" si="104"/>
        <v>4.6506976707337948</v>
      </c>
      <c r="DO186" s="187">
        <f t="shared" si="104"/>
        <v>4.6506976707337948</v>
      </c>
      <c r="DP186" s="187">
        <f t="shared" si="104"/>
        <v>4.6506976707337948</v>
      </c>
      <c r="DQ186" s="187">
        <f t="shared" si="104"/>
        <v>4.6506976707337948</v>
      </c>
      <c r="DR186" s="187">
        <f t="shared" si="104"/>
        <v>4.6506976707337948</v>
      </c>
      <c r="DS186" s="187">
        <f t="shared" si="104"/>
        <v>4.6506976707337948</v>
      </c>
      <c r="DT186" s="187">
        <f t="shared" si="104"/>
        <v>4.6506976707337948</v>
      </c>
      <c r="DU186" s="187">
        <f t="shared" si="104"/>
        <v>4.6320948800508592</v>
      </c>
      <c r="DV186" s="187">
        <f t="shared" si="104"/>
        <v>4.6320948800508592</v>
      </c>
      <c r="DW186" s="187">
        <f t="shared" si="104"/>
        <v>4.6320948800508592</v>
      </c>
      <c r="DX186" s="187">
        <f t="shared" si="104"/>
        <v>4.6320948800508592</v>
      </c>
      <c r="DY186" s="187">
        <f t="shared" si="104"/>
        <v>4.6320948800508592</v>
      </c>
      <c r="DZ186" s="187">
        <f t="shared" si="104"/>
        <v>4.6320948800508592</v>
      </c>
      <c r="EA186" s="187">
        <f t="shared" si="104"/>
        <v>4.6320948800508592</v>
      </c>
      <c r="EB186" s="187">
        <f t="shared" si="104"/>
        <v>4.6320948800508592</v>
      </c>
      <c r="EC186" s="187">
        <f t="shared" si="104"/>
        <v>4.6320948800508592</v>
      </c>
      <c r="ED186" s="187">
        <f t="shared" si="104"/>
        <v>4.6320948800508592</v>
      </c>
      <c r="EE186" s="187">
        <f t="shared" si="104"/>
        <v>4.6320948800508592</v>
      </c>
      <c r="EF186" s="187">
        <f t="shared" si="104"/>
        <v>4.6320948800508592</v>
      </c>
      <c r="EG186" s="187">
        <f t="shared" si="104"/>
        <v>4.6135665005306565</v>
      </c>
      <c r="EH186" s="187">
        <f t="shared" si="104"/>
        <v>4.6135665005306565</v>
      </c>
      <c r="EI186" s="187">
        <f t="shared" si="104"/>
        <v>4.6135665005306565</v>
      </c>
      <c r="EJ186" s="187">
        <f t="shared" si="104"/>
        <v>4.6135665005306565</v>
      </c>
      <c r="EK186" s="187">
        <f t="shared" si="104"/>
        <v>4.6135665005306565</v>
      </c>
      <c r="EL186" s="187">
        <f t="shared" si="104"/>
        <v>4.6135665005306565</v>
      </c>
      <c r="EM186" s="187">
        <f t="shared" si="104"/>
        <v>4.6135665005306565</v>
      </c>
      <c r="EN186" s="187">
        <f t="shared" si="104"/>
        <v>4.6135665005306565</v>
      </c>
      <c r="EO186" s="187">
        <f t="shared" si="104"/>
        <v>4.6135665005306565</v>
      </c>
      <c r="EP186" s="187">
        <f t="shared" si="104"/>
        <v>4.6135665005306565</v>
      </c>
      <c r="EQ186" s="187">
        <f t="shared" si="104"/>
        <v>4.6135665005306565</v>
      </c>
      <c r="ER186" s="187">
        <f t="shared" si="104"/>
        <v>4.6135665005306565</v>
      </c>
      <c r="ES186" s="187">
        <f t="shared" si="104"/>
        <v>4.5951122345285338</v>
      </c>
      <c r="ET186" s="187">
        <f t="shared" si="104"/>
        <v>4.5951122345285338</v>
      </c>
      <c r="EU186" s="187">
        <f t="shared" si="104"/>
        <v>4.5951122345285338</v>
      </c>
      <c r="EV186" s="187">
        <f t="shared" si="104"/>
        <v>4.5951122345285338</v>
      </c>
      <c r="EW186" s="187">
        <f t="shared" si="104"/>
        <v>4.5951122345285338</v>
      </c>
      <c r="EX186" s="187">
        <f t="shared" si="104"/>
        <v>4.5951122345285338</v>
      </c>
      <c r="EY186" s="187">
        <f t="shared" si="104"/>
        <v>4.5951122345285338</v>
      </c>
      <c r="EZ186" s="187">
        <f t="shared" si="104"/>
        <v>4.5951122345285338</v>
      </c>
      <c r="FA186" s="187">
        <f t="shared" si="104"/>
        <v>4.5951122345285338</v>
      </c>
      <c r="FB186" s="187">
        <f t="shared" si="104"/>
        <v>4.5951122345285338</v>
      </c>
      <c r="FC186" s="187">
        <f t="shared" si="104"/>
        <v>4.5951122345285338</v>
      </c>
      <c r="FD186" s="187">
        <f t="shared" si="104"/>
        <v>4.5951122345285338</v>
      </c>
      <c r="FE186" s="187">
        <f t="shared" si="104"/>
        <v>4.5767317855904199</v>
      </c>
      <c r="FF186" s="187">
        <f t="shared" si="104"/>
        <v>4.5767317855904199</v>
      </c>
      <c r="FG186" s="187">
        <f t="shared" si="104"/>
        <v>4.5767317855904199</v>
      </c>
      <c r="FH186" s="187">
        <f t="shared" si="104"/>
        <v>4.5767317855904199</v>
      </c>
      <c r="FI186" s="187">
        <f t="shared" si="104"/>
        <v>4.5767317855904199</v>
      </c>
      <c r="FJ186" s="187">
        <f t="shared" si="104"/>
        <v>4.5767317855904199</v>
      </c>
      <c r="FK186" s="187">
        <f t="shared" si="104"/>
        <v>4.5767317855904199</v>
      </c>
      <c r="FL186" s="187">
        <f t="shared" si="104"/>
        <v>4.5767317855904199</v>
      </c>
      <c r="FM186" s="187">
        <f t="shared" si="104"/>
        <v>4.5767317855904199</v>
      </c>
      <c r="FN186" s="187">
        <f t="shared" si="104"/>
        <v>4.5767317855904199</v>
      </c>
      <c r="FO186" s="187">
        <f t="shared" si="104"/>
        <v>4.5767317855904199</v>
      </c>
      <c r="FP186" s="187">
        <f t="shared" si="104"/>
        <v>4.5767317855904199</v>
      </c>
      <c r="FQ186" s="187">
        <f t="shared" si="104"/>
        <v>4.558424858448058</v>
      </c>
      <c r="FR186" s="187">
        <f t="shared" si="104"/>
        <v>4.558424858448058</v>
      </c>
      <c r="FS186" s="187">
        <f t="shared" si="104"/>
        <v>4.558424858448058</v>
      </c>
      <c r="FT186" s="187">
        <f t="shared" si="104"/>
        <v>4.558424858448058</v>
      </c>
      <c r="FU186" s="187">
        <f t="shared" si="104"/>
        <v>4.558424858448058</v>
      </c>
      <c r="FV186" s="187">
        <f t="shared" si="104"/>
        <v>4.558424858448058</v>
      </c>
      <c r="FW186" s="187">
        <f t="shared" si="104"/>
        <v>4.558424858448058</v>
      </c>
      <c r="FX186" s="187">
        <f t="shared" si="104"/>
        <v>4.558424858448058</v>
      </c>
      <c r="FY186" s="187">
        <f t="shared" si="104"/>
        <v>4.558424858448058</v>
      </c>
      <c r="FZ186" s="187">
        <f t="shared" si="104"/>
        <v>4.558424858448058</v>
      </c>
      <c r="GA186" s="187">
        <f t="shared" si="104"/>
        <v>4.558424858448058</v>
      </c>
      <c r="GB186" s="187">
        <f t="shared" si="104"/>
        <v>4.558424858448058</v>
      </c>
      <c r="GC186" s="187">
        <f t="shared" si="104"/>
        <v>4.5401911590142658</v>
      </c>
      <c r="GD186" s="187">
        <f t="shared" si="104"/>
        <v>4.5401911590142658</v>
      </c>
      <c r="GE186" s="187">
        <f t="shared" si="104"/>
        <v>4.5401911590142658</v>
      </c>
      <c r="GF186" s="187">
        <f t="shared" si="104"/>
        <v>4.5401911590142658</v>
      </c>
      <c r="GG186" s="187">
        <f t="shared" si="104"/>
        <v>4.5401911590142658</v>
      </c>
      <c r="GH186" s="187">
        <f t="shared" si="104"/>
        <v>4.5401911590142658</v>
      </c>
      <c r="GI186" s="187">
        <f t="shared" si="104"/>
        <v>4.5401911590142658</v>
      </c>
      <c r="GJ186" s="187">
        <f t="shared" si="104"/>
        <v>4.5401911590142658</v>
      </c>
      <c r="GK186" s="187">
        <f t="shared" si="104"/>
        <v>4.5401911590142658</v>
      </c>
      <c r="GL186" s="187">
        <f t="shared" si="104"/>
        <v>4.5401911590142658</v>
      </c>
      <c r="GM186" s="187">
        <f t="shared" si="104"/>
        <v>4.5401911590142658</v>
      </c>
      <c r="GN186" s="187">
        <f t="shared" si="104"/>
        <v>4.5401911590142658</v>
      </c>
      <c r="GO186" s="187">
        <f t="shared" si="104"/>
        <v>4.5220303943782083</v>
      </c>
      <c r="GP186" s="187">
        <f t="shared" si="104"/>
        <v>4.5220303943782083</v>
      </c>
      <c r="GQ186" s="187">
        <f t="shared" si="104"/>
        <v>4.5220303943782083</v>
      </c>
      <c r="GR186" s="187">
        <f t="shared" si="104"/>
        <v>4.5220303943782083</v>
      </c>
      <c r="GS186" s="187">
        <f t="shared" si="104"/>
        <v>4.5220303943782083</v>
      </c>
      <c r="GT186" s="187">
        <f t="shared" si="104"/>
        <v>4.5220303943782083</v>
      </c>
      <c r="GU186" s="187">
        <f t="shared" si="104"/>
        <v>4.5220303943782083</v>
      </c>
      <c r="GV186" s="187">
        <f t="shared" si="104"/>
        <v>4.5220303943782083</v>
      </c>
      <c r="GW186" s="187">
        <f t="shared" si="104"/>
        <v>4.5220303943782083</v>
      </c>
      <c r="GX186" s="187">
        <f t="shared" si="104"/>
        <v>4.5220303943782083</v>
      </c>
      <c r="GY186" s="187">
        <f t="shared" si="104"/>
        <v>4.5220303943782083</v>
      </c>
      <c r="GZ186" s="187">
        <f t="shared" si="104"/>
        <v>4.5220303943782083</v>
      </c>
      <c r="HA186" s="187">
        <f t="shared" si="104"/>
        <v>4.5039422728006961</v>
      </c>
      <c r="HB186" s="187">
        <f t="shared" si="104"/>
        <v>4.5039422728006961</v>
      </c>
      <c r="HC186" s="187">
        <f t="shared" si="104"/>
        <v>4.5039422728006961</v>
      </c>
      <c r="HD186" s="187">
        <f t="shared" si="104"/>
        <v>4.5039422728006961</v>
      </c>
      <c r="HE186" s="187">
        <f t="shared" si="104"/>
        <v>4.5039422728006961</v>
      </c>
      <c r="HF186" s="187">
        <f t="shared" si="104"/>
        <v>4.5039422728006961</v>
      </c>
      <c r="HG186" s="187">
        <f t="shared" si="104"/>
        <v>4.5039422728006961</v>
      </c>
      <c r="HH186" s="187">
        <f t="shared" si="104"/>
        <v>4.5039422728006961</v>
      </c>
      <c r="HI186" s="187">
        <f t="shared" si="104"/>
        <v>4.5039422728006961</v>
      </c>
      <c r="HJ186" s="187">
        <f t="shared" si="104"/>
        <v>4.5039422728006961</v>
      </c>
      <c r="HK186" s="187">
        <f t="shared" si="104"/>
        <v>4.5039422728006961</v>
      </c>
      <c r="HL186" s="187">
        <f t="shared" si="104"/>
        <v>4.5039422728006961</v>
      </c>
      <c r="HM186" s="187">
        <f t="shared" si="104"/>
        <v>4.4859265037094929</v>
      </c>
      <c r="HN186" s="187">
        <f t="shared" si="104"/>
        <v>4.4859265037094929</v>
      </c>
      <c r="HO186" s="187">
        <f t="shared" si="104"/>
        <v>4.4859265037094929</v>
      </c>
      <c r="HP186" s="187">
        <f t="shared" si="104"/>
        <v>4.4859265037094929</v>
      </c>
      <c r="HQ186" s="187">
        <f t="shared" si="104"/>
        <v>4.4859265037094929</v>
      </c>
      <c r="HR186" s="187">
        <f t="shared" si="104"/>
        <v>4.4859265037094929</v>
      </c>
      <c r="HS186" s="187">
        <f t="shared" si="104"/>
        <v>4.4859265037094929</v>
      </c>
      <c r="HT186" s="187">
        <f t="shared" si="104"/>
        <v>4.4859265037094929</v>
      </c>
      <c r="HU186" s="187">
        <f t="shared" si="104"/>
        <v>4.4859265037094929</v>
      </c>
      <c r="HV186" s="187">
        <f t="shared" si="104"/>
        <v>4.4859265037094929</v>
      </c>
      <c r="HW186" s="187">
        <f t="shared" si="104"/>
        <v>4.4859265037094929</v>
      </c>
      <c r="HX186" s="187">
        <f t="shared" si="104"/>
        <v>4.4859265037094929</v>
      </c>
      <c r="HY186" s="187">
        <f t="shared" si="104"/>
        <v>4.4679827976946553</v>
      </c>
      <c r="HZ186" s="187">
        <f t="shared" si="104"/>
        <v>4.4679827976946553</v>
      </c>
      <c r="IA186" s="187">
        <f t="shared" si="104"/>
        <v>4.4679827976946553</v>
      </c>
      <c r="IB186" s="187">
        <f t="shared" si="104"/>
        <v>4.4679827976946553</v>
      </c>
      <c r="IC186" s="187">
        <f t="shared" si="104"/>
        <v>4.4679827976946553</v>
      </c>
      <c r="ID186" s="187">
        <f t="shared" si="104"/>
        <v>4.4679827976946553</v>
      </c>
      <c r="IE186" s="187">
        <f t="shared" si="104"/>
        <v>4.4679827976946553</v>
      </c>
      <c r="IF186" s="187">
        <f t="shared" si="104"/>
        <v>4.4679827976946553</v>
      </c>
      <c r="IG186" s="187">
        <f t="shared" si="104"/>
        <v>4.4679827976946553</v>
      </c>
      <c r="IH186" s="187">
        <f t="shared" si="104"/>
        <v>4.4679827976946553</v>
      </c>
      <c r="II186" s="187">
        <f t="shared" si="104"/>
        <v>4.4679827976946553</v>
      </c>
      <c r="IJ186" s="187">
        <f t="shared" si="104"/>
        <v>4.4679827976946553</v>
      </c>
      <c r="IK186" s="187">
        <f t="shared" si="104"/>
        <v>4.4501108665038771</v>
      </c>
      <c r="IL186" s="187">
        <f t="shared" si="104"/>
        <v>4.4501108665038771</v>
      </c>
      <c r="IM186" s="187">
        <f t="shared" si="104"/>
        <v>4.4501108665038771</v>
      </c>
      <c r="IN186" s="187">
        <f t="shared" si="104"/>
        <v>4.4501108665038771</v>
      </c>
      <c r="IO186" s="187">
        <f t="shared" si="104"/>
        <v>4.4501108665038771</v>
      </c>
      <c r="IP186" s="187">
        <f t="shared" si="104"/>
        <v>4.4501108665038771</v>
      </c>
      <c r="IQ186" s="187">
        <f t="shared" si="104"/>
        <v>4.4501108665038771</v>
      </c>
      <c r="IR186" s="187">
        <f t="shared" si="104"/>
        <v>4.4501108665038771</v>
      </c>
      <c r="IS186" s="187">
        <f t="shared" si="104"/>
        <v>4.4501108665038771</v>
      </c>
      <c r="IT186" s="187">
        <f t="shared" si="104"/>
        <v>4.4501108665038771</v>
      </c>
      <c r="IU186" s="187">
        <f t="shared" si="104"/>
        <v>4.4501108665038771</v>
      </c>
      <c r="IV186" s="187">
        <f t="shared" si="104"/>
        <v>4.4501108665038771</v>
      </c>
      <c r="IW186" s="187">
        <f t="shared" si="104"/>
        <v>4.4323104230378609</v>
      </c>
      <c r="IX186" s="187">
        <f t="shared" si="104"/>
        <v>4.4323104230378609</v>
      </c>
      <c r="IY186" s="187">
        <f t="shared" ref="IY186:KR186" si="105">IY184-IY185</f>
        <v>4.4323104230378609</v>
      </c>
      <c r="IZ186" s="187">
        <f t="shared" si="105"/>
        <v>4.4323104230378609</v>
      </c>
      <c r="JA186" s="187">
        <f t="shared" si="105"/>
        <v>4.4323104230378609</v>
      </c>
      <c r="JB186" s="187">
        <f t="shared" si="105"/>
        <v>4.4323104230378609</v>
      </c>
      <c r="JC186" s="187">
        <f t="shared" si="105"/>
        <v>4.4323104230378609</v>
      </c>
      <c r="JD186" s="187">
        <f t="shared" si="105"/>
        <v>4.4323104230378609</v>
      </c>
      <c r="JE186" s="187">
        <f t="shared" si="105"/>
        <v>4.4323104230378609</v>
      </c>
      <c r="JF186" s="187">
        <f t="shared" si="105"/>
        <v>4.4323104230378609</v>
      </c>
      <c r="JG186" s="187">
        <f t="shared" si="105"/>
        <v>4.4323104230378609</v>
      </c>
      <c r="JH186" s="187">
        <f t="shared" si="105"/>
        <v>4.4323104230378609</v>
      </c>
      <c r="JI186" s="187">
        <f t="shared" si="105"/>
        <v>4.4145811813457101</v>
      </c>
      <c r="JJ186" s="187">
        <f t="shared" si="105"/>
        <v>4.4145811813457101</v>
      </c>
      <c r="JK186" s="187">
        <f t="shared" si="105"/>
        <v>4.4145811813457101</v>
      </c>
      <c r="JL186" s="187">
        <f t="shared" si="105"/>
        <v>4.4145811813457101</v>
      </c>
      <c r="JM186" s="187">
        <f t="shared" si="105"/>
        <v>4.4145811813457101</v>
      </c>
      <c r="JN186" s="187">
        <f t="shared" si="105"/>
        <v>4.4145811813457101</v>
      </c>
      <c r="JO186" s="187">
        <f t="shared" si="105"/>
        <v>4.4145811813457101</v>
      </c>
      <c r="JP186" s="187">
        <f t="shared" si="105"/>
        <v>4.4145811813457101</v>
      </c>
      <c r="JQ186" s="187">
        <f t="shared" si="105"/>
        <v>4.4145811813457101</v>
      </c>
      <c r="JR186" s="187">
        <f t="shared" si="105"/>
        <v>4.4145811813457101</v>
      </c>
      <c r="JS186" s="187">
        <f t="shared" si="105"/>
        <v>4.4145811813457101</v>
      </c>
      <c r="JT186" s="187">
        <f t="shared" si="105"/>
        <v>4.4145811813457101</v>
      </c>
      <c r="JU186" s="187">
        <f t="shared" si="105"/>
        <v>4.3969228566203276</v>
      </c>
      <c r="JV186" s="187">
        <f t="shared" si="105"/>
        <v>4.3969228566203276</v>
      </c>
      <c r="JW186" s="187">
        <f t="shared" si="105"/>
        <v>4.3969228566203276</v>
      </c>
      <c r="JX186" s="187">
        <f t="shared" si="105"/>
        <v>4.3969228566203276</v>
      </c>
      <c r="JY186" s="187">
        <f t="shared" si="105"/>
        <v>4.3969228566203276</v>
      </c>
      <c r="JZ186" s="187">
        <f t="shared" si="105"/>
        <v>4.3969228566203276</v>
      </c>
      <c r="KA186" s="187">
        <f t="shared" si="105"/>
        <v>4.3969228566203276</v>
      </c>
      <c r="KB186" s="187">
        <f t="shared" si="105"/>
        <v>4.3969228566203276</v>
      </c>
      <c r="KC186" s="187">
        <f t="shared" si="105"/>
        <v>4.3969228566203276</v>
      </c>
      <c r="KD186" s="187">
        <f t="shared" si="105"/>
        <v>4.3969228566203276</v>
      </c>
      <c r="KE186" s="187">
        <f t="shared" si="105"/>
        <v>4.3969228566203276</v>
      </c>
      <c r="KF186" s="187">
        <f t="shared" si="105"/>
        <v>4.3969228566203276</v>
      </c>
      <c r="KG186" s="187">
        <f t="shared" si="105"/>
        <v>4.3793351651938464</v>
      </c>
      <c r="KH186" s="187">
        <f t="shared" si="105"/>
        <v>4.3793351651938464</v>
      </c>
      <c r="KI186" s="187">
        <f t="shared" si="105"/>
        <v>4.3793351651938464</v>
      </c>
      <c r="KJ186" s="187">
        <f t="shared" si="105"/>
        <v>4.3793351651938464</v>
      </c>
      <c r="KK186" s="187">
        <f t="shared" si="105"/>
        <v>4.3793351651938464</v>
      </c>
      <c r="KL186" s="187">
        <f t="shared" si="105"/>
        <v>4.3793351651938464</v>
      </c>
      <c r="KM186" s="187">
        <f t="shared" si="105"/>
        <v>4.3793351651938464</v>
      </c>
      <c r="KN186" s="187">
        <f t="shared" si="105"/>
        <v>4.3793351651938464</v>
      </c>
      <c r="KO186" s="187">
        <f t="shared" si="105"/>
        <v>4.3793351651938464</v>
      </c>
      <c r="KP186" s="187">
        <f t="shared" si="105"/>
        <v>4.3793351651938464</v>
      </c>
      <c r="KQ186" s="187">
        <f t="shared" si="105"/>
        <v>4.3793351651938464</v>
      </c>
      <c r="KR186" s="187">
        <f t="shared" si="105"/>
        <v>4.3793351651938464</v>
      </c>
      <c r="KS186" s="17" t="s">
        <v>291</v>
      </c>
    </row>
    <row r="187" spans="1:305" ht="15.75" customHeight="1" x14ac:dyDescent="0.3"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220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  <c r="GC187" s="19"/>
      <c r="GD187" s="19"/>
      <c r="GE187" s="19"/>
      <c r="GF187" s="19"/>
      <c r="GG187" s="19"/>
      <c r="GH187" s="19"/>
      <c r="GI187" s="19"/>
      <c r="GJ187" s="19"/>
      <c r="GK187" s="19"/>
      <c r="GL187" s="19"/>
      <c r="GM187" s="19"/>
      <c r="GN187" s="19"/>
      <c r="GO187" s="19"/>
      <c r="GP187" s="19"/>
      <c r="GQ187" s="19"/>
      <c r="GR187" s="19"/>
      <c r="GS187" s="19"/>
      <c r="GT187" s="19"/>
      <c r="GU187" s="19"/>
      <c r="GV187" s="19"/>
      <c r="GW187" s="19"/>
      <c r="GX187" s="19"/>
      <c r="GY187" s="19"/>
      <c r="GZ187" s="19"/>
      <c r="HA187" s="19"/>
      <c r="HB187" s="19"/>
      <c r="HC187" s="19"/>
      <c r="HD187" s="19"/>
      <c r="HE187" s="19"/>
      <c r="HF187" s="19"/>
      <c r="HG187" s="19"/>
      <c r="HH187" s="19"/>
      <c r="HI187" s="19"/>
      <c r="HJ187" s="19"/>
      <c r="HK187" s="19"/>
      <c r="HL187" s="19"/>
      <c r="HM187" s="19"/>
      <c r="HN187" s="19"/>
      <c r="HO187" s="19"/>
      <c r="HP187" s="19"/>
      <c r="HQ187" s="19"/>
      <c r="HR187" s="19"/>
      <c r="HS187" s="19"/>
      <c r="HT187" s="19"/>
      <c r="HU187" s="19"/>
      <c r="HV187" s="19"/>
      <c r="HW187" s="19"/>
      <c r="HX187" s="19"/>
      <c r="HY187" s="19"/>
      <c r="HZ187" s="19"/>
      <c r="IA187" s="19"/>
      <c r="IB187" s="19"/>
      <c r="IC187" s="19"/>
      <c r="ID187" s="19"/>
      <c r="IE187" s="19"/>
      <c r="IF187" s="19"/>
      <c r="IG187" s="19"/>
      <c r="IH187" s="19"/>
      <c r="II187" s="19"/>
      <c r="IJ187" s="19"/>
      <c r="IK187" s="19"/>
      <c r="IL187" s="19"/>
      <c r="IM187" s="19"/>
      <c r="IN187" s="19"/>
      <c r="IO187" s="19"/>
      <c r="IP187" s="19"/>
      <c r="IQ187" s="19"/>
      <c r="IR187" s="19"/>
      <c r="IS187" s="19"/>
      <c r="IT187" s="19"/>
      <c r="IU187" s="19"/>
      <c r="IV187" s="19"/>
      <c r="IW187" s="19"/>
      <c r="IX187" s="19"/>
      <c r="IY187" s="19"/>
      <c r="IZ187" s="19"/>
      <c r="JA187" s="19"/>
      <c r="JB187" s="19"/>
      <c r="JC187" s="19"/>
      <c r="JD187" s="19"/>
      <c r="JE187" s="19"/>
      <c r="JF187" s="19"/>
      <c r="JG187" s="19"/>
      <c r="JH187" s="19"/>
      <c r="JI187" s="19"/>
      <c r="JJ187" s="19"/>
      <c r="JK187" s="19"/>
      <c r="JL187" s="19"/>
      <c r="JM187" s="19"/>
      <c r="JN187" s="19"/>
      <c r="JO187" s="19"/>
      <c r="JP187" s="19"/>
      <c r="JQ187" s="19"/>
      <c r="JR187" s="19"/>
      <c r="JS187" s="19"/>
      <c r="JT187" s="19"/>
      <c r="JU187" s="19"/>
      <c r="JV187" s="19"/>
      <c r="JW187" s="19"/>
      <c r="JX187" s="19"/>
      <c r="JY187" s="19"/>
      <c r="JZ187" s="19"/>
      <c r="KA187" s="19"/>
      <c r="KB187" s="19"/>
      <c r="KC187" s="19"/>
      <c r="KD187" s="19"/>
      <c r="KE187" s="19"/>
      <c r="KF187" s="19"/>
      <c r="KG187" s="19"/>
      <c r="KH187" s="19"/>
      <c r="KI187" s="19"/>
      <c r="KJ187" s="19"/>
      <c r="KK187" s="19"/>
      <c r="KL187" s="19"/>
      <c r="KM187" s="19"/>
      <c r="KN187" s="19"/>
      <c r="KO187" s="19"/>
      <c r="KP187" s="19"/>
      <c r="KQ187" s="19"/>
      <c r="KR187" s="19"/>
      <c r="KS187" s="17" t="s">
        <v>291</v>
      </c>
    </row>
    <row r="188" spans="1:305" ht="15.75" customHeight="1" x14ac:dyDescent="0.3">
      <c r="A188" s="184" t="s">
        <v>207</v>
      </c>
      <c r="B188" s="186"/>
      <c r="C188" s="186"/>
      <c r="D188" s="186"/>
      <c r="E188" s="186"/>
      <c r="F188" s="186"/>
      <c r="G188" s="186"/>
      <c r="H188" s="186"/>
      <c r="I188" s="186"/>
      <c r="J188" s="186"/>
      <c r="K188" s="186"/>
      <c r="L188" s="186"/>
      <c r="M188" s="186"/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  <c r="X188" s="186"/>
      <c r="Y188" s="186"/>
      <c r="Z188" s="186"/>
      <c r="AA188" s="186"/>
      <c r="AB188" s="186"/>
      <c r="AC188" s="186"/>
      <c r="AD188" s="186"/>
      <c r="AE188" s="186"/>
      <c r="AF188" s="186"/>
      <c r="AG188" s="186"/>
      <c r="AH188" s="186"/>
      <c r="AI188" s="186"/>
      <c r="AJ188" s="186"/>
      <c r="AK188" s="186"/>
      <c r="AL188" s="186"/>
      <c r="AM188" s="186"/>
      <c r="AN188" s="186"/>
      <c r="AO188" s="186"/>
      <c r="AP188" s="186"/>
      <c r="AQ188" s="186"/>
      <c r="AR188" s="186"/>
      <c r="AS188" s="186"/>
      <c r="AT188" s="186"/>
      <c r="AU188" s="186"/>
      <c r="AV188" s="186"/>
      <c r="AW188" s="186"/>
      <c r="AX188" s="186"/>
      <c r="AY188" s="186"/>
      <c r="AZ188" s="186"/>
      <c r="BA188" s="186"/>
      <c r="BB188" s="186"/>
      <c r="BC188" s="186"/>
      <c r="BD188" s="186"/>
      <c r="BE188" s="186"/>
      <c r="BF188" s="186"/>
      <c r="BG188" s="186"/>
      <c r="BH188" s="186"/>
      <c r="BI188" s="186"/>
      <c r="BJ188" s="186"/>
      <c r="BK188" s="186"/>
      <c r="BL188" s="186"/>
      <c r="BM188" s="186"/>
      <c r="BN188" s="186"/>
      <c r="BO188" s="186"/>
      <c r="BP188" s="186"/>
      <c r="BQ188" s="186"/>
      <c r="BR188" s="186"/>
      <c r="BS188" s="186"/>
      <c r="BT188" s="186"/>
      <c r="BU188" s="186"/>
      <c r="BV188" s="186"/>
      <c r="BW188" s="186"/>
      <c r="BX188" s="186"/>
      <c r="BY188" s="186"/>
      <c r="BZ188" s="186"/>
      <c r="CA188" s="186"/>
      <c r="CB188" s="186"/>
      <c r="CC188" s="186"/>
      <c r="CD188" s="186"/>
      <c r="CE188" s="186"/>
      <c r="CF188" s="186"/>
      <c r="CG188" s="186"/>
      <c r="CH188" s="186"/>
      <c r="CI188" s="186"/>
      <c r="CJ188" s="186"/>
      <c r="CK188" s="186"/>
      <c r="CL188" s="186"/>
      <c r="CM188" s="186"/>
      <c r="CN188" s="186"/>
      <c r="CO188" s="186"/>
      <c r="CP188" s="186"/>
      <c r="CQ188" s="186"/>
      <c r="CR188" s="186"/>
      <c r="CS188" s="186"/>
      <c r="CT188" s="186"/>
      <c r="CU188" s="186"/>
      <c r="CV188" s="186"/>
      <c r="CW188" s="186"/>
      <c r="CX188" s="186"/>
      <c r="CY188" s="186"/>
      <c r="CZ188" s="186"/>
      <c r="DA188" s="186"/>
      <c r="DB188" s="186"/>
      <c r="DC188" s="186"/>
      <c r="DD188" s="186"/>
      <c r="DE188" s="186"/>
      <c r="DF188" s="186"/>
      <c r="DG188" s="186"/>
      <c r="DH188" s="186"/>
      <c r="DI188" s="186"/>
      <c r="DJ188" s="186"/>
      <c r="DK188" s="186"/>
      <c r="DL188" s="186"/>
      <c r="DM188" s="186"/>
      <c r="DN188" s="186"/>
      <c r="DO188" s="186"/>
      <c r="DP188" s="186"/>
      <c r="DQ188" s="186"/>
      <c r="DR188" s="186"/>
      <c r="DS188" s="186"/>
      <c r="DT188" s="186"/>
      <c r="DU188" s="186"/>
      <c r="DV188" s="186"/>
      <c r="DW188" s="186"/>
      <c r="DX188" s="186"/>
      <c r="DY188" s="186"/>
      <c r="DZ188" s="186"/>
      <c r="EA188" s="186"/>
      <c r="EB188" s="186"/>
      <c r="EC188" s="186"/>
      <c r="ED188" s="186"/>
      <c r="EE188" s="186"/>
      <c r="EF188" s="186"/>
      <c r="EG188" s="186"/>
      <c r="EH188" s="186"/>
      <c r="EI188" s="186"/>
      <c r="EJ188" s="186"/>
      <c r="EK188" s="186"/>
      <c r="EL188" s="186"/>
      <c r="EM188" s="186"/>
      <c r="EN188" s="186"/>
      <c r="EO188" s="186"/>
      <c r="EP188" s="186"/>
      <c r="EQ188" s="186"/>
      <c r="ER188" s="186"/>
      <c r="ES188" s="186"/>
      <c r="ET188" s="186"/>
      <c r="EU188" s="186"/>
      <c r="EV188" s="186"/>
      <c r="EW188" s="186"/>
      <c r="EX188" s="186"/>
      <c r="EY188" s="186"/>
      <c r="EZ188" s="186"/>
      <c r="FA188" s="186"/>
      <c r="FB188" s="186"/>
      <c r="FC188" s="186"/>
      <c r="FD188" s="186"/>
      <c r="FE188" s="186"/>
      <c r="FF188" s="186"/>
      <c r="FG188" s="186"/>
      <c r="FH188" s="186"/>
      <c r="FI188" s="186"/>
      <c r="FJ188" s="186"/>
      <c r="FK188" s="186"/>
      <c r="FL188" s="186"/>
      <c r="FM188" s="186"/>
      <c r="FN188" s="186"/>
      <c r="FO188" s="186"/>
      <c r="FP188" s="186"/>
      <c r="FQ188" s="186"/>
      <c r="FR188" s="186"/>
      <c r="FS188" s="186"/>
      <c r="FT188" s="186"/>
      <c r="FU188" s="186"/>
      <c r="FV188" s="186"/>
      <c r="FW188" s="186"/>
      <c r="FX188" s="186"/>
      <c r="FY188" s="186"/>
      <c r="FZ188" s="186"/>
      <c r="GA188" s="186"/>
      <c r="GB188" s="186"/>
      <c r="GC188" s="186"/>
      <c r="GD188" s="186"/>
      <c r="GE188" s="186"/>
      <c r="GF188" s="186"/>
      <c r="GG188" s="186"/>
      <c r="GH188" s="186"/>
      <c r="GI188" s="186"/>
      <c r="GJ188" s="186"/>
      <c r="GK188" s="186"/>
      <c r="GL188" s="186"/>
      <c r="GM188" s="186"/>
      <c r="GN188" s="186"/>
      <c r="GO188" s="186"/>
      <c r="GP188" s="186"/>
      <c r="GQ188" s="186"/>
      <c r="GR188" s="186"/>
      <c r="GS188" s="186"/>
      <c r="GT188" s="186"/>
      <c r="GU188" s="186"/>
      <c r="GV188" s="186"/>
      <c r="GW188" s="186"/>
      <c r="GX188" s="186"/>
      <c r="GY188" s="186"/>
      <c r="GZ188" s="186"/>
      <c r="HA188" s="186"/>
      <c r="HB188" s="186"/>
      <c r="HC188" s="186"/>
      <c r="HD188" s="186"/>
      <c r="HE188" s="186"/>
      <c r="HF188" s="186"/>
      <c r="HG188" s="186"/>
      <c r="HH188" s="186"/>
      <c r="HI188" s="186"/>
      <c r="HJ188" s="186"/>
      <c r="HK188" s="186"/>
      <c r="HL188" s="186"/>
      <c r="HM188" s="186"/>
      <c r="HN188" s="186"/>
      <c r="HO188" s="186"/>
      <c r="HP188" s="186"/>
      <c r="HQ188" s="186"/>
      <c r="HR188" s="186"/>
      <c r="HS188" s="186"/>
      <c r="HT188" s="186"/>
      <c r="HU188" s="186"/>
      <c r="HV188" s="186"/>
      <c r="HW188" s="186"/>
      <c r="HX188" s="186"/>
      <c r="HY188" s="186"/>
      <c r="HZ188" s="186"/>
      <c r="IA188" s="186"/>
      <c r="IB188" s="186"/>
      <c r="IC188" s="186"/>
      <c r="ID188" s="186"/>
      <c r="IE188" s="186"/>
      <c r="IF188" s="186"/>
      <c r="IG188" s="186"/>
      <c r="IH188" s="186"/>
      <c r="II188" s="186"/>
      <c r="IJ188" s="186"/>
      <c r="IK188" s="186"/>
      <c r="IL188" s="186"/>
      <c r="IM188" s="186"/>
      <c r="IN188" s="186"/>
      <c r="IO188" s="186"/>
      <c r="IP188" s="186"/>
      <c r="IQ188" s="186"/>
      <c r="IR188" s="186"/>
      <c r="IS188" s="186"/>
      <c r="IT188" s="186"/>
      <c r="IU188" s="186"/>
      <c r="IV188" s="186"/>
      <c r="IW188" s="186"/>
      <c r="IX188" s="186"/>
      <c r="IY188" s="186"/>
      <c r="IZ188" s="186"/>
      <c r="JA188" s="186"/>
      <c r="JB188" s="186"/>
      <c r="JC188" s="186"/>
      <c r="JD188" s="186"/>
      <c r="JE188" s="186"/>
      <c r="JF188" s="186"/>
      <c r="JG188" s="186"/>
      <c r="JH188" s="186"/>
      <c r="JI188" s="186"/>
      <c r="JJ188" s="186"/>
      <c r="JK188" s="186"/>
      <c r="JL188" s="186"/>
      <c r="JM188" s="186"/>
      <c r="JN188" s="186"/>
      <c r="JO188" s="186"/>
      <c r="JP188" s="186"/>
      <c r="JQ188" s="186"/>
      <c r="JR188" s="186"/>
      <c r="JS188" s="186"/>
      <c r="JT188" s="186"/>
      <c r="JU188" s="186"/>
      <c r="JV188" s="186"/>
      <c r="JW188" s="186"/>
      <c r="JX188" s="186"/>
      <c r="JY188" s="186"/>
      <c r="JZ188" s="186"/>
      <c r="KA188" s="186"/>
      <c r="KB188" s="186"/>
      <c r="KC188" s="186"/>
      <c r="KD188" s="186"/>
      <c r="KE188" s="186"/>
      <c r="KF188" s="186"/>
      <c r="KG188" s="186"/>
      <c r="KH188" s="186"/>
      <c r="KI188" s="186"/>
      <c r="KJ188" s="186"/>
      <c r="KK188" s="186"/>
      <c r="KL188" s="186"/>
      <c r="KM188" s="186"/>
      <c r="KN188" s="186"/>
      <c r="KO188" s="186"/>
      <c r="KP188" s="186"/>
      <c r="KQ188" s="186"/>
      <c r="KR188" s="186"/>
      <c r="KS188" s="17" t="s">
        <v>291</v>
      </c>
    </row>
    <row r="189" spans="1:305" ht="15.75" customHeight="1" x14ac:dyDescent="0.3">
      <c r="A189" s="17" t="s">
        <v>208</v>
      </c>
      <c r="B189" s="17" t="s">
        <v>90</v>
      </c>
      <c r="D189" s="109">
        <f>IF(D176=0,0,('Inputs and Summary'!$D$52*(1+'Inputs and Summary'!$D$53)^(D174-1)*'Inputs and Summary'!$G$10/100000)/12)+('Inputs and Summary'!$D$56*'Inputs and Summary'!$G$5/12/100000)</f>
        <v>0.3</v>
      </c>
      <c r="E189" s="109">
        <f>IF(E176=0,0,('Inputs and Summary'!$D$52*(1+'Inputs and Summary'!$D$53)^(E174-1)*'Inputs and Summary'!$G$10/100000)/12)+('Inputs and Summary'!$D$56*'Inputs and Summary'!$G$5/12/100000)</f>
        <v>0.3</v>
      </c>
      <c r="F189" s="109">
        <f>IF(F176=0,0,('Inputs and Summary'!$D$52*(1+'Inputs and Summary'!$D$53)^(F174-1)*'Inputs and Summary'!$G$10/100000)/12)+('Inputs and Summary'!$D$56*'Inputs and Summary'!$G$5/12/100000)</f>
        <v>0.3</v>
      </c>
      <c r="G189" s="109">
        <f>IF(G176=0,0,('Inputs and Summary'!$D$52*(1+'Inputs and Summary'!$D$53)^(G174-1)*'Inputs and Summary'!$G$10/100000)/12)+('Inputs and Summary'!$D$56*'Inputs and Summary'!$G$5/12/100000)</f>
        <v>0.3</v>
      </c>
      <c r="H189" s="109">
        <f>IF(H176=0,0,('Inputs and Summary'!$D$52*(1+'Inputs and Summary'!$D$53)^(H174-1)*'Inputs and Summary'!$G$10/100000)/12)+('Inputs and Summary'!$D$56*'Inputs and Summary'!$G$5/12/100000)</f>
        <v>0.3</v>
      </c>
      <c r="I189" s="109">
        <f>IF(I176=0,0,('Inputs and Summary'!$D$52*(1+'Inputs and Summary'!$D$53)^(I174-1)*'Inputs and Summary'!$G$10/100000)/12)+('Inputs and Summary'!$D$56*'Inputs and Summary'!$G$5/12/100000)</f>
        <v>0.3</v>
      </c>
      <c r="J189" s="109">
        <f>IF(J176=0,0,('Inputs and Summary'!$D$52*(1+'Inputs and Summary'!$D$53)^(J174-1)*'Inputs and Summary'!$G$10/100000)/12)+('Inputs and Summary'!$D$56*'Inputs and Summary'!$G$5/12/100000)</f>
        <v>0.3</v>
      </c>
      <c r="K189" s="109">
        <f>IF(K176=0,0,('Inputs and Summary'!$D$52*(1+'Inputs and Summary'!$D$53)^(K174-1)*'Inputs and Summary'!$G$10/100000)/12)+('Inputs and Summary'!$D$56*'Inputs and Summary'!$G$5/12/100000)</f>
        <v>0.3</v>
      </c>
      <c r="L189" s="109">
        <f>IF(L176=0,0,('Inputs and Summary'!$D$52*(1+'Inputs and Summary'!$D$53)^(L174-1)*'Inputs and Summary'!$G$10/100000)/12)+('Inputs and Summary'!$D$56*'Inputs and Summary'!$G$5/12/100000)</f>
        <v>0.3</v>
      </c>
      <c r="M189" s="109">
        <f>IF(M176=0,0,('Inputs and Summary'!$D$52*(1+'Inputs and Summary'!$D$53)^(M174-1)*'Inputs and Summary'!$G$10/100000)/12)+('Inputs and Summary'!$D$56*'Inputs and Summary'!$G$5/12/100000)</f>
        <v>0.309</v>
      </c>
      <c r="N189" s="109">
        <f>IF(N176=0,0,('Inputs and Summary'!$D$52*(1+'Inputs and Summary'!$D$53)^(N174-1)*'Inputs and Summary'!$G$10/100000)/12)+('Inputs and Summary'!$D$56*'Inputs and Summary'!$G$5/12/100000)</f>
        <v>0.309</v>
      </c>
      <c r="O189" s="109">
        <f>IF(O176=0,0,('Inputs and Summary'!$D$52*(1+'Inputs and Summary'!$D$53)^(O174-1)*'Inputs and Summary'!$G$10/100000)/12)+('Inputs and Summary'!$D$56*'Inputs and Summary'!$G$5/12/100000)</f>
        <v>0.309</v>
      </c>
      <c r="P189" s="109">
        <f>IF(P176=0,0,('Inputs and Summary'!$D$52*(1+'Inputs and Summary'!$D$53)^(P174-1)*'Inputs and Summary'!$G$10/100000)/12)+('Inputs and Summary'!$D$56*'Inputs and Summary'!$G$5/12/100000)</f>
        <v>0.309</v>
      </c>
      <c r="Q189" s="109">
        <f>IF(Q176=0,0,('Inputs and Summary'!$D$52*(1+'Inputs and Summary'!$D$53)^(Q174-1)*'Inputs and Summary'!$G$10/100000)/12)+('Inputs and Summary'!$D$56*'Inputs and Summary'!$G$5/12/100000)</f>
        <v>0.309</v>
      </c>
      <c r="R189" s="109">
        <f>IF(R176=0,0,('Inputs and Summary'!$D$52*(1+'Inputs and Summary'!$D$53)^(R174-1)*'Inputs and Summary'!$G$10/100000)/12)+('Inputs and Summary'!$D$56*'Inputs and Summary'!$G$5/12/100000)</f>
        <v>0.309</v>
      </c>
      <c r="S189" s="109">
        <f>IF(S176=0,0,('Inputs and Summary'!$D$52*(1+'Inputs and Summary'!$D$53)^(S174-1)*'Inputs and Summary'!$G$10/100000)/12)+('Inputs and Summary'!$D$56*'Inputs and Summary'!$G$5/12/100000)</f>
        <v>0.309</v>
      </c>
      <c r="T189" s="109">
        <f>IF(T176=0,0,('Inputs and Summary'!$D$52*(1+'Inputs and Summary'!$D$53)^(T174-1)*'Inputs and Summary'!$G$10/100000)/12)+('Inputs and Summary'!$D$56*'Inputs and Summary'!$G$5/12/100000)</f>
        <v>0.309</v>
      </c>
      <c r="U189" s="109">
        <f>IF(U176=0,0,('Inputs and Summary'!$D$52*(1+'Inputs and Summary'!$D$53)^(U174-1)*'Inputs and Summary'!$G$10/100000)/12)+('Inputs and Summary'!$D$56*'Inputs and Summary'!$G$5/12/100000)</f>
        <v>0.309</v>
      </c>
      <c r="V189" s="109">
        <f>IF(V176=0,0,('Inputs and Summary'!$D$52*(1+'Inputs and Summary'!$D$53)^(V174-1)*'Inputs and Summary'!$G$10/100000)/12)+('Inputs and Summary'!$D$56*'Inputs and Summary'!$G$5/12/100000)</f>
        <v>0.309</v>
      </c>
      <c r="W189" s="109">
        <f>IF(W176=0,0,('Inputs and Summary'!$D$52*(1+'Inputs and Summary'!$D$53)^(W174-1)*'Inputs and Summary'!$G$10/100000)/12)+('Inputs and Summary'!$D$56*'Inputs and Summary'!$G$5/12/100000)</f>
        <v>0.309</v>
      </c>
      <c r="X189" s="109">
        <f>IF(X176=0,0,('Inputs and Summary'!$D$52*(1+'Inputs and Summary'!$D$53)^(X174-1)*'Inputs and Summary'!$G$10/100000)/12)+('Inputs and Summary'!$D$56*'Inputs and Summary'!$G$5/12/100000)</f>
        <v>0.309</v>
      </c>
      <c r="Y189" s="109">
        <f>IF(Y176=0,0,('Inputs and Summary'!$D$52*(1+'Inputs and Summary'!$D$53)^(Y174-1)*'Inputs and Summary'!$G$10/100000)/12)+('Inputs and Summary'!$D$56*'Inputs and Summary'!$G$5/12/100000)</f>
        <v>0.31827</v>
      </c>
      <c r="Z189" s="109">
        <f>IF(Z176=0,0,('Inputs and Summary'!$D$52*(1+'Inputs and Summary'!$D$53)^(Z174-1)*'Inputs and Summary'!$G$10/100000)/12)+('Inputs and Summary'!$D$56*'Inputs and Summary'!$G$5/12/100000)</f>
        <v>0.31827</v>
      </c>
      <c r="AA189" s="109">
        <f>IF(AA176=0,0,('Inputs and Summary'!$D$52*(1+'Inputs and Summary'!$D$53)^(AA174-1)*'Inputs and Summary'!$G$10/100000)/12)+('Inputs and Summary'!$D$56*'Inputs and Summary'!$G$5/12/100000)</f>
        <v>0.31827</v>
      </c>
      <c r="AB189" s="109">
        <f>IF(AB176=0,0,('Inputs and Summary'!$D$52*(1+'Inputs and Summary'!$D$53)^(AB174-1)*'Inputs and Summary'!$G$10/100000)/12)+('Inputs and Summary'!$D$56*'Inputs and Summary'!$G$5/12/100000)</f>
        <v>0.31827</v>
      </c>
      <c r="AC189" s="109">
        <f>IF(AC176=0,0,('Inputs and Summary'!$D$52*(1+'Inputs and Summary'!$D$53)^(AC174-1)*'Inputs and Summary'!$G$10/100000)/12)+('Inputs and Summary'!$D$56*'Inputs and Summary'!$G$5/12/100000)</f>
        <v>0.31827</v>
      </c>
      <c r="AD189" s="109">
        <f>IF(AD176=0,0,('Inputs and Summary'!$D$52*(1+'Inputs and Summary'!$D$53)^(AD174-1)*'Inputs and Summary'!$G$10/100000)/12)+('Inputs and Summary'!$D$56*'Inputs and Summary'!$G$5/12/100000)</f>
        <v>0.31827</v>
      </c>
      <c r="AE189" s="109">
        <f>IF(AE176=0,0,('Inputs and Summary'!$D$52*(1+'Inputs and Summary'!$D$53)^(AE174-1)*'Inputs and Summary'!$G$10/100000)/12)+('Inputs and Summary'!$D$56*'Inputs and Summary'!$G$5/12/100000)</f>
        <v>0.31827</v>
      </c>
      <c r="AF189" s="109">
        <f>IF(AF176=0,0,('Inputs and Summary'!$D$52*(1+'Inputs and Summary'!$D$53)^(AF174-1)*'Inputs and Summary'!$G$10/100000)/12)+('Inputs and Summary'!$D$56*'Inputs and Summary'!$G$5/12/100000)</f>
        <v>0.31827</v>
      </c>
      <c r="AG189" s="109">
        <f>IF(AG176=0,0,('Inputs and Summary'!$D$52*(1+'Inputs and Summary'!$D$53)^(AG174-1)*'Inputs and Summary'!$G$10/100000)/12)+('Inputs and Summary'!$D$56*'Inputs and Summary'!$G$5/12/100000)</f>
        <v>0.31827</v>
      </c>
      <c r="AH189" s="109">
        <f>IF(AH176=0,0,('Inputs and Summary'!$D$52*(1+'Inputs and Summary'!$D$53)^(AH174-1)*'Inputs and Summary'!$G$10/100000)/12)+('Inputs and Summary'!$D$56*'Inputs and Summary'!$G$5/12/100000)</f>
        <v>0.31827</v>
      </c>
      <c r="AI189" s="109">
        <f>IF(AI176=0,0,('Inputs and Summary'!$D$52*(1+'Inputs and Summary'!$D$53)^(AI174-1)*'Inputs and Summary'!$G$10/100000)/12)+('Inputs and Summary'!$D$56*'Inputs and Summary'!$G$5/12/100000)</f>
        <v>0.31827</v>
      </c>
      <c r="AJ189" s="109">
        <f>IF(AJ176=0,0,('Inputs and Summary'!$D$52*(1+'Inputs and Summary'!$D$53)^(AJ174-1)*'Inputs and Summary'!$G$10/100000)/12)+('Inputs and Summary'!$D$56*'Inputs and Summary'!$G$5/12/100000)</f>
        <v>0.31827</v>
      </c>
      <c r="AK189" s="109">
        <f>IF(AK176=0,0,('Inputs and Summary'!$D$52*(1+'Inputs and Summary'!$D$53)^(AK174-1)*'Inputs and Summary'!$G$10/100000)/12)+('Inputs and Summary'!$D$56*'Inputs and Summary'!$G$5/12/100000)</f>
        <v>0.32781809999999995</v>
      </c>
      <c r="AL189" s="109">
        <f>IF(AL176=0,0,('Inputs and Summary'!$D$52*(1+'Inputs and Summary'!$D$53)^(AL174-1)*'Inputs and Summary'!$G$10/100000)/12)+('Inputs and Summary'!$D$56*'Inputs and Summary'!$G$5/12/100000)</f>
        <v>0.32781809999999995</v>
      </c>
      <c r="AM189" s="109">
        <f>IF(AM176=0,0,('Inputs and Summary'!$D$52*(1+'Inputs and Summary'!$D$53)^(AM174-1)*'Inputs and Summary'!$G$10/100000)/12)+('Inputs and Summary'!$D$56*'Inputs and Summary'!$G$5/12/100000)</f>
        <v>0.32781809999999995</v>
      </c>
      <c r="AN189" s="109">
        <f>IF(AN176=0,0,('Inputs and Summary'!$D$52*(1+'Inputs and Summary'!$D$53)^(AN174-1)*'Inputs and Summary'!$G$10/100000)/12)+('Inputs and Summary'!$D$56*'Inputs and Summary'!$G$5/12/100000)</f>
        <v>0.32781809999999995</v>
      </c>
      <c r="AO189" s="109">
        <f>IF(AO176=0,0,('Inputs and Summary'!$D$52*(1+'Inputs and Summary'!$D$53)^(AO174-1)*'Inputs and Summary'!$G$10/100000)/12)+('Inputs and Summary'!$D$56*'Inputs and Summary'!$G$5/12/100000)</f>
        <v>0.32781809999999995</v>
      </c>
      <c r="AP189" s="109">
        <f>IF(AP176=0,0,('Inputs and Summary'!$D$52*(1+'Inputs and Summary'!$D$53)^(AP174-1)*'Inputs and Summary'!$G$10/100000)/12)+('Inputs and Summary'!$D$56*'Inputs and Summary'!$G$5/12/100000)</f>
        <v>0.32781809999999995</v>
      </c>
      <c r="AQ189" s="109">
        <f>IF(AQ176=0,0,('Inputs and Summary'!$D$52*(1+'Inputs and Summary'!$D$53)^(AQ174-1)*'Inputs and Summary'!$G$10/100000)/12)+('Inputs and Summary'!$D$56*'Inputs and Summary'!$G$5/12/100000)</f>
        <v>0.32781809999999995</v>
      </c>
      <c r="AR189" s="109">
        <f>IF(AR176=0,0,('Inputs and Summary'!$D$52*(1+'Inputs and Summary'!$D$53)^(AR174-1)*'Inputs and Summary'!$G$10/100000)/12)+('Inputs and Summary'!$D$56*'Inputs and Summary'!$G$5/12/100000)</f>
        <v>0.32781809999999995</v>
      </c>
      <c r="AS189" s="109">
        <f>IF(AS176=0,0,('Inputs and Summary'!$D$52*(1+'Inputs and Summary'!$D$53)^(AS174-1)*'Inputs and Summary'!$G$10/100000)/12)+('Inputs and Summary'!$D$56*'Inputs and Summary'!$G$5/12/100000)</f>
        <v>0.32781809999999995</v>
      </c>
      <c r="AT189" s="109">
        <f>IF(AT176=0,0,('Inputs and Summary'!$D$52*(1+'Inputs and Summary'!$D$53)^(AT174-1)*'Inputs and Summary'!$G$10/100000)/12)+('Inputs and Summary'!$D$56*'Inputs and Summary'!$G$5/12/100000)</f>
        <v>0.32781809999999995</v>
      </c>
      <c r="AU189" s="109">
        <f>IF(AU176=0,0,('Inputs and Summary'!$D$52*(1+'Inputs and Summary'!$D$53)^(AU174-1)*'Inputs and Summary'!$G$10/100000)/12)+('Inputs and Summary'!$D$56*'Inputs and Summary'!$G$5/12/100000)</f>
        <v>0.32781809999999995</v>
      </c>
      <c r="AV189" s="109">
        <f>IF(AV176=0,0,('Inputs and Summary'!$D$52*(1+'Inputs and Summary'!$D$53)^(AV174-1)*'Inputs and Summary'!$G$10/100000)/12)+('Inputs and Summary'!$D$56*'Inputs and Summary'!$G$5/12/100000)</f>
        <v>0.32781809999999995</v>
      </c>
      <c r="AW189" s="109">
        <f>IF(AW176=0,0,('Inputs and Summary'!$D$52*(1+'Inputs and Summary'!$D$53)^(AW174-1)*'Inputs and Summary'!$G$10/100000)/12)+('Inputs and Summary'!$D$56*'Inputs and Summary'!$G$5/12/100000)</f>
        <v>0.33765264299999997</v>
      </c>
      <c r="AX189" s="109">
        <f>IF(AX176=0,0,('Inputs and Summary'!$D$52*(1+'Inputs and Summary'!$D$53)^(AX174-1)*'Inputs and Summary'!$G$10/100000)/12)+('Inputs and Summary'!$D$56*'Inputs and Summary'!$G$5/12/100000)</f>
        <v>0.33765264299999997</v>
      </c>
      <c r="AY189" s="109">
        <f>IF(AY176=0,0,('Inputs and Summary'!$D$52*(1+'Inputs and Summary'!$D$53)^(AY174-1)*'Inputs and Summary'!$G$10/100000)/12)+('Inputs and Summary'!$D$56*'Inputs and Summary'!$G$5/12/100000)</f>
        <v>0.33765264299999997</v>
      </c>
      <c r="AZ189" s="109">
        <f>IF(AZ176=0,0,('Inputs and Summary'!$D$52*(1+'Inputs and Summary'!$D$53)^(AZ174-1)*'Inputs and Summary'!$G$10/100000)/12)+('Inputs and Summary'!$D$56*'Inputs and Summary'!$G$5/12/100000)</f>
        <v>0.33765264299999997</v>
      </c>
      <c r="BA189" s="109">
        <f>IF(BA176=0,0,('Inputs and Summary'!$D$52*(1+'Inputs and Summary'!$D$53)^(BA174-1)*'Inputs and Summary'!$G$10/100000)/12)+('Inputs and Summary'!$D$56*'Inputs and Summary'!$G$5/12/100000)</f>
        <v>0.33765264299999997</v>
      </c>
      <c r="BB189" s="109">
        <f>IF(BB176=0,0,('Inputs and Summary'!$D$52*(1+'Inputs and Summary'!$D$53)^(BB174-1)*'Inputs and Summary'!$G$10/100000)/12)+('Inputs and Summary'!$D$56*'Inputs and Summary'!$G$5/12/100000)</f>
        <v>0.33765264299999997</v>
      </c>
      <c r="BC189" s="109">
        <f>IF(BC176=0,0,('Inputs and Summary'!$D$52*(1+'Inputs and Summary'!$D$53)^(BC174-1)*'Inputs and Summary'!$G$10/100000)/12)+('Inputs and Summary'!$D$56*'Inputs and Summary'!$G$5/12/100000)</f>
        <v>0.33765264299999997</v>
      </c>
      <c r="BD189" s="109">
        <f>IF(BD176=0,0,('Inputs and Summary'!$D$52*(1+'Inputs and Summary'!$D$53)^(BD174-1)*'Inputs and Summary'!$G$10/100000)/12)+('Inputs and Summary'!$D$56*'Inputs and Summary'!$G$5/12/100000)</f>
        <v>0.33765264299999997</v>
      </c>
      <c r="BE189" s="109">
        <f>IF(BE176=0,0,('Inputs and Summary'!$D$52*(1+'Inputs and Summary'!$D$53)^(BE174-1)*'Inputs and Summary'!$G$10/100000)/12)+('Inputs and Summary'!$D$56*'Inputs and Summary'!$G$5/12/100000)</f>
        <v>0.33765264299999997</v>
      </c>
      <c r="BF189" s="109">
        <f>IF(BF176=0,0,('Inputs and Summary'!$D$52*(1+'Inputs and Summary'!$D$53)^(BF174-1)*'Inputs and Summary'!$G$10/100000)/12)+('Inputs and Summary'!$D$56*'Inputs and Summary'!$G$5/12/100000)</f>
        <v>0.33765264299999997</v>
      </c>
      <c r="BG189" s="109">
        <f>IF(BG176=0,0,('Inputs and Summary'!$D$52*(1+'Inputs and Summary'!$D$53)^(BG174-1)*'Inputs and Summary'!$G$10/100000)/12)+('Inputs and Summary'!$D$56*'Inputs and Summary'!$G$5/12/100000)</f>
        <v>0.33765264299999997</v>
      </c>
      <c r="BH189" s="109">
        <f>IF(BH176=0,0,('Inputs and Summary'!$D$52*(1+'Inputs and Summary'!$D$53)^(BH174-1)*'Inputs and Summary'!$G$10/100000)/12)+('Inputs and Summary'!$D$56*'Inputs and Summary'!$G$5/12/100000)</f>
        <v>0.33765264299999997</v>
      </c>
      <c r="BI189" s="109">
        <f>IF(BI176=0,0,('Inputs and Summary'!$D$52*(1+'Inputs and Summary'!$D$53)^(BI174-1)*'Inputs and Summary'!$G$10/100000)/12)+('Inputs and Summary'!$D$56*'Inputs and Summary'!$G$5/12/100000)</f>
        <v>0.34778222228999994</v>
      </c>
      <c r="BJ189" s="109">
        <f>IF(BJ176=0,0,('Inputs and Summary'!$D$52*(1+'Inputs and Summary'!$D$53)^(BJ174-1)*'Inputs and Summary'!$G$10/100000)/12)+('Inputs and Summary'!$D$56*'Inputs and Summary'!$G$5/12/100000)</f>
        <v>0.34778222228999994</v>
      </c>
      <c r="BK189" s="109">
        <f>IF(BK176=0,0,('Inputs and Summary'!$D$52*(1+'Inputs and Summary'!$D$53)^(BK174-1)*'Inputs and Summary'!$G$10/100000)/12)+('Inputs and Summary'!$D$56*'Inputs and Summary'!$G$5/12/100000)</f>
        <v>0.34778222228999994</v>
      </c>
      <c r="BL189" s="109">
        <f>IF(BL176=0,0,('Inputs and Summary'!$D$52*(1+'Inputs and Summary'!$D$53)^(BL174-1)*'Inputs and Summary'!$G$10/100000)/12)+('Inputs and Summary'!$D$56*'Inputs and Summary'!$G$5/12/100000)</f>
        <v>0.34778222228999994</v>
      </c>
      <c r="BM189" s="109">
        <f>IF(BM176=0,0,('Inputs and Summary'!$D$52*(1+'Inputs and Summary'!$D$53)^(BM174-1)*'Inputs and Summary'!$G$10/100000)/12)+('Inputs and Summary'!$D$56*'Inputs and Summary'!$G$5/12/100000)</f>
        <v>0.34778222228999994</v>
      </c>
      <c r="BN189" s="109">
        <f>IF(BN176=0,0,('Inputs and Summary'!$D$52*(1+'Inputs and Summary'!$D$53)^(BN174-1)*'Inputs and Summary'!$G$10/100000)/12)+('Inputs and Summary'!$D$56*'Inputs and Summary'!$G$5/12/100000)</f>
        <v>0.34778222228999994</v>
      </c>
      <c r="BO189" s="109">
        <f>IF(BO176=0,0,('Inputs and Summary'!$D$52*(1+'Inputs and Summary'!$D$53)^(BO174-1)*'Inputs and Summary'!$G$10/100000)/12)+('Inputs and Summary'!$D$56*'Inputs and Summary'!$G$5/12/100000)</f>
        <v>0.34778222228999994</v>
      </c>
      <c r="BP189" s="109">
        <f>IF(BP176=0,0,('Inputs and Summary'!$D$52*(1+'Inputs and Summary'!$D$53)^(BP174-1)*'Inputs and Summary'!$G$10/100000)/12)+('Inputs and Summary'!$D$56*'Inputs and Summary'!$G$5/12/100000)</f>
        <v>0.34778222228999994</v>
      </c>
      <c r="BQ189" s="109">
        <f>IF(BQ176=0,0,('Inputs and Summary'!$D$52*(1+'Inputs and Summary'!$D$53)^(BQ174-1)*'Inputs and Summary'!$G$10/100000)/12)+('Inputs and Summary'!$D$56*'Inputs and Summary'!$G$5/12/100000)</f>
        <v>0.34778222228999994</v>
      </c>
      <c r="BR189" s="109">
        <f>IF(BR176=0,0,('Inputs and Summary'!$D$52*(1+'Inputs and Summary'!$D$53)^(BR174-1)*'Inputs and Summary'!$G$10/100000)/12)+('Inputs and Summary'!$D$56*'Inputs and Summary'!$G$5/12/100000)</f>
        <v>0.34778222228999994</v>
      </c>
      <c r="BS189" s="109">
        <f>IF(BS176=0,0,('Inputs and Summary'!$D$52*(1+'Inputs and Summary'!$D$53)^(BS174-1)*'Inputs and Summary'!$G$10/100000)/12)+('Inputs and Summary'!$D$56*'Inputs and Summary'!$G$5/12/100000)</f>
        <v>0.34778222228999994</v>
      </c>
      <c r="BT189" s="109">
        <f>IF(BT176=0,0,('Inputs and Summary'!$D$52*(1+'Inputs and Summary'!$D$53)^(BT174-1)*'Inputs and Summary'!$G$10/100000)/12)+('Inputs and Summary'!$D$56*'Inputs and Summary'!$G$5/12/100000)</f>
        <v>0.34778222228999994</v>
      </c>
      <c r="BU189" s="109">
        <f>IF(BU176=0,0,('Inputs and Summary'!$D$52*(1+'Inputs and Summary'!$D$53)^(BU174-1)*'Inputs and Summary'!$G$10/100000)/12)+('Inputs and Summary'!$D$56*'Inputs and Summary'!$G$5/12/100000)</f>
        <v>0.35821568895869998</v>
      </c>
      <c r="BV189" s="109">
        <f>IF(BV176=0,0,('Inputs and Summary'!$D$52*(1+'Inputs and Summary'!$D$53)^(BV174-1)*'Inputs and Summary'!$G$10/100000)/12)+('Inputs and Summary'!$D$56*'Inputs and Summary'!$G$5/12/100000)</f>
        <v>0.35821568895869998</v>
      </c>
      <c r="BW189" s="109">
        <f>IF(BW176=0,0,('Inputs and Summary'!$D$52*(1+'Inputs and Summary'!$D$53)^(BW174-1)*'Inputs and Summary'!$G$10/100000)/12)+('Inputs and Summary'!$D$56*'Inputs and Summary'!$G$5/12/100000)</f>
        <v>0.35821568895869998</v>
      </c>
      <c r="BX189" s="109">
        <f>IF(BX176=0,0,('Inputs and Summary'!$D$52*(1+'Inputs and Summary'!$D$53)^(BX174-1)*'Inputs and Summary'!$G$10/100000)/12)+('Inputs and Summary'!$D$56*'Inputs and Summary'!$G$5/12/100000)</f>
        <v>0.35821568895869998</v>
      </c>
      <c r="BY189" s="109">
        <f>IF(BY176=0,0,('Inputs and Summary'!$D$52*(1+'Inputs and Summary'!$D$53)^(BY174-1)*'Inputs and Summary'!$G$10/100000)/12)+('Inputs and Summary'!$D$56*'Inputs and Summary'!$G$5/12/100000)</f>
        <v>0.35821568895869998</v>
      </c>
      <c r="BZ189" s="109">
        <f>IF(BZ176=0,0,('Inputs and Summary'!$D$52*(1+'Inputs and Summary'!$D$53)^(BZ174-1)*'Inputs and Summary'!$G$10/100000)/12)+('Inputs and Summary'!$D$56*'Inputs and Summary'!$G$5/12/100000)</f>
        <v>0.35821568895869998</v>
      </c>
      <c r="CA189" s="109">
        <f>IF(CA176=0,0,('Inputs and Summary'!$D$52*(1+'Inputs and Summary'!$D$53)^(CA174-1)*'Inputs and Summary'!$G$10/100000)/12)+('Inputs and Summary'!$D$56*'Inputs and Summary'!$G$5/12/100000)</f>
        <v>0.35821568895869998</v>
      </c>
      <c r="CB189" s="109">
        <f>IF(CB176=0,0,('Inputs and Summary'!$D$52*(1+'Inputs and Summary'!$D$53)^(CB174-1)*'Inputs and Summary'!$G$10/100000)/12)+('Inputs and Summary'!$D$56*'Inputs and Summary'!$G$5/12/100000)</f>
        <v>0.35821568895869998</v>
      </c>
      <c r="CC189" s="109">
        <f>IF(CC176=0,0,('Inputs and Summary'!$D$52*(1+'Inputs and Summary'!$D$53)^(CC174-1)*'Inputs and Summary'!$G$10/100000)/12)+('Inputs and Summary'!$D$56*'Inputs and Summary'!$G$5/12/100000)</f>
        <v>0.35821568895869998</v>
      </c>
      <c r="CD189" s="109">
        <f>IF(CD176=0,0,('Inputs and Summary'!$D$52*(1+'Inputs and Summary'!$D$53)^(CD174-1)*'Inputs and Summary'!$G$10/100000)/12)+('Inputs and Summary'!$D$56*'Inputs and Summary'!$G$5/12/100000)</f>
        <v>0.35821568895869998</v>
      </c>
      <c r="CE189" s="109">
        <f>IF(CE176=0,0,('Inputs and Summary'!$D$52*(1+'Inputs and Summary'!$D$53)^(CE174-1)*'Inputs and Summary'!$G$10/100000)/12)+('Inputs and Summary'!$D$56*'Inputs and Summary'!$G$5/12/100000)</f>
        <v>0.35821568895869998</v>
      </c>
      <c r="CF189" s="109">
        <f>IF(CF176=0,0,('Inputs and Summary'!$D$52*(1+'Inputs and Summary'!$D$53)^(CF174-1)*'Inputs and Summary'!$G$10/100000)/12)+('Inputs and Summary'!$D$56*'Inputs and Summary'!$G$5/12/100000)</f>
        <v>0.35821568895869998</v>
      </c>
      <c r="CG189" s="109">
        <f>IF(CG176=0,0,('Inputs and Summary'!$D$52*(1+'Inputs and Summary'!$D$53)^(CG174-1)*'Inputs and Summary'!$G$10/100000)/12)+('Inputs and Summary'!$D$56*'Inputs and Summary'!$G$5/12/100000)</f>
        <v>0.36896215962746098</v>
      </c>
      <c r="CH189" s="109">
        <f>IF(CH176=0,0,('Inputs and Summary'!$D$52*(1+'Inputs and Summary'!$D$53)^(CH174-1)*'Inputs and Summary'!$G$10/100000)/12)+('Inputs and Summary'!$D$56*'Inputs and Summary'!$G$5/12/100000)</f>
        <v>0.36896215962746098</v>
      </c>
      <c r="CI189" s="109">
        <f>IF(CI176=0,0,('Inputs and Summary'!$D$52*(1+'Inputs and Summary'!$D$53)^(CI174-1)*'Inputs and Summary'!$G$10/100000)/12)+('Inputs and Summary'!$D$56*'Inputs and Summary'!$G$5/12/100000)</f>
        <v>0.36896215962746098</v>
      </c>
      <c r="CJ189" s="109">
        <f>IF(CJ176=0,0,('Inputs and Summary'!$D$52*(1+'Inputs and Summary'!$D$53)^(CJ174-1)*'Inputs and Summary'!$G$10/100000)/12)+('Inputs and Summary'!$D$56*'Inputs and Summary'!$G$5/12/100000)</f>
        <v>0.36896215962746098</v>
      </c>
      <c r="CK189" s="109">
        <f>IF(CK176=0,0,('Inputs and Summary'!$D$52*(1+'Inputs and Summary'!$D$53)^(CK174-1)*'Inputs and Summary'!$G$10/100000)/12)+('Inputs and Summary'!$D$56*'Inputs and Summary'!$G$5/12/100000)</f>
        <v>0.36896215962746098</v>
      </c>
      <c r="CL189" s="109">
        <f>IF(CL176=0,0,('Inputs and Summary'!$D$52*(1+'Inputs and Summary'!$D$53)^(CL174-1)*'Inputs and Summary'!$G$10/100000)/12)+('Inputs and Summary'!$D$56*'Inputs and Summary'!$G$5/12/100000)</f>
        <v>0.36896215962746098</v>
      </c>
      <c r="CM189" s="109">
        <f>IF(CM176=0,0,('Inputs and Summary'!$D$52*(1+'Inputs and Summary'!$D$53)^(CM174-1)*'Inputs and Summary'!$G$10/100000)/12)+('Inputs and Summary'!$D$56*'Inputs and Summary'!$G$5/12/100000)</f>
        <v>0.36896215962746098</v>
      </c>
      <c r="CN189" s="109">
        <f>IF(CN176=0,0,('Inputs and Summary'!$D$52*(1+'Inputs and Summary'!$D$53)^(CN174-1)*'Inputs and Summary'!$G$10/100000)/12)+('Inputs and Summary'!$D$56*'Inputs and Summary'!$G$5/12/100000)</f>
        <v>0.36896215962746098</v>
      </c>
      <c r="CO189" s="109">
        <f>IF(CO176=0,0,('Inputs and Summary'!$D$52*(1+'Inputs and Summary'!$D$53)^(CO174-1)*'Inputs and Summary'!$G$10/100000)/12)+('Inputs and Summary'!$D$56*'Inputs and Summary'!$G$5/12/100000)</f>
        <v>0.36896215962746098</v>
      </c>
      <c r="CP189" s="109">
        <f>IF(CP176=0,0,('Inputs and Summary'!$D$52*(1+'Inputs and Summary'!$D$53)^(CP174-1)*'Inputs and Summary'!$G$10/100000)/12)+('Inputs and Summary'!$D$56*'Inputs and Summary'!$G$5/12/100000)</f>
        <v>0.36896215962746098</v>
      </c>
      <c r="CQ189" s="109">
        <f>IF(CQ176=0,0,('Inputs and Summary'!$D$52*(1+'Inputs and Summary'!$D$53)^(CQ174-1)*'Inputs and Summary'!$G$10/100000)/12)+('Inputs and Summary'!$D$56*'Inputs and Summary'!$G$5/12/100000)</f>
        <v>0.36896215962746098</v>
      </c>
      <c r="CR189" s="109">
        <f>IF(CR176=0,0,('Inputs and Summary'!$D$52*(1+'Inputs and Summary'!$D$53)^(CR174-1)*'Inputs and Summary'!$G$10/100000)/12)+('Inputs and Summary'!$D$56*'Inputs and Summary'!$G$5/12/100000)</f>
        <v>0.36896215962746098</v>
      </c>
      <c r="CS189" s="109">
        <f>IF(CS176=0,0,('Inputs and Summary'!$D$52*(1+'Inputs and Summary'!$D$53)^(CS174-1)*'Inputs and Summary'!$G$10/100000)/12)+('Inputs and Summary'!$D$56*'Inputs and Summary'!$G$5/12/100000)</f>
        <v>0.38003102441628478</v>
      </c>
      <c r="CT189" s="109">
        <f>IF(CT176=0,0,('Inputs and Summary'!$D$52*(1+'Inputs and Summary'!$D$53)^(CT174-1)*'Inputs and Summary'!$G$10/100000)/12)+('Inputs and Summary'!$D$56*'Inputs and Summary'!$G$5/12/100000)</f>
        <v>0.38003102441628478</v>
      </c>
      <c r="CU189" s="109">
        <f>IF(CU176=0,0,('Inputs and Summary'!$D$52*(1+'Inputs and Summary'!$D$53)^(CU174-1)*'Inputs and Summary'!$G$10/100000)/12)+('Inputs and Summary'!$D$56*'Inputs and Summary'!$G$5/12/100000)</f>
        <v>0.38003102441628478</v>
      </c>
      <c r="CV189" s="109">
        <f>IF(CV176=0,0,('Inputs and Summary'!$D$52*(1+'Inputs and Summary'!$D$53)^(CV174-1)*'Inputs and Summary'!$G$10/100000)/12)+('Inputs and Summary'!$D$56*'Inputs and Summary'!$G$5/12/100000)</f>
        <v>0.38003102441628478</v>
      </c>
      <c r="CW189" s="109">
        <f>IF(CW176=0,0,('Inputs and Summary'!$D$52*(1+'Inputs and Summary'!$D$53)^(CW174-1)*'Inputs and Summary'!$G$10/100000)/12)+('Inputs and Summary'!$D$56*'Inputs and Summary'!$G$5/12/100000)</f>
        <v>0.38003102441628478</v>
      </c>
      <c r="CX189" s="109">
        <f>IF(CX176=0,0,('Inputs and Summary'!$D$52*(1+'Inputs and Summary'!$D$53)^(CX174-1)*'Inputs and Summary'!$G$10/100000)/12)+('Inputs and Summary'!$D$56*'Inputs and Summary'!$G$5/12/100000)</f>
        <v>0.38003102441628478</v>
      </c>
      <c r="CY189" s="109">
        <f>IF(CY176=0,0,('Inputs and Summary'!$D$52*(1+'Inputs and Summary'!$D$53)^(CY174-1)*'Inputs and Summary'!$G$10/100000)/12)+('Inputs and Summary'!$D$56*'Inputs and Summary'!$G$5/12/100000)</f>
        <v>0.38003102441628478</v>
      </c>
      <c r="CZ189" s="109">
        <f>IF(CZ176=0,0,('Inputs and Summary'!$D$52*(1+'Inputs and Summary'!$D$53)^(CZ174-1)*'Inputs and Summary'!$G$10/100000)/12)+('Inputs and Summary'!$D$56*'Inputs and Summary'!$G$5/12/100000)</f>
        <v>0.38003102441628478</v>
      </c>
      <c r="DA189" s="109">
        <f>IF(DA176=0,0,('Inputs and Summary'!$D$52*(1+'Inputs and Summary'!$D$53)^(DA174-1)*'Inputs and Summary'!$G$10/100000)/12)+('Inputs and Summary'!$D$56*'Inputs and Summary'!$G$5/12/100000)</f>
        <v>0.38003102441628478</v>
      </c>
      <c r="DB189" s="109">
        <f>IF(DB176=0,0,('Inputs and Summary'!$D$52*(1+'Inputs and Summary'!$D$53)^(DB174-1)*'Inputs and Summary'!$G$10/100000)/12)+('Inputs and Summary'!$D$56*'Inputs and Summary'!$G$5/12/100000)</f>
        <v>0.38003102441628478</v>
      </c>
      <c r="DC189" s="109">
        <f>IF(DC176=0,0,('Inputs and Summary'!$D$52*(1+'Inputs and Summary'!$D$53)^(DC174-1)*'Inputs and Summary'!$G$10/100000)/12)+('Inputs and Summary'!$D$56*'Inputs and Summary'!$G$5/12/100000)</f>
        <v>0.38003102441628478</v>
      </c>
      <c r="DD189" s="109">
        <f>IF(DD176=0,0,('Inputs and Summary'!$D$52*(1+'Inputs and Summary'!$D$53)^(DD174-1)*'Inputs and Summary'!$G$10/100000)/12)+('Inputs and Summary'!$D$56*'Inputs and Summary'!$G$5/12/100000)</f>
        <v>0.38003102441628478</v>
      </c>
      <c r="DE189" s="109">
        <f>IF(DE176=0,0,('Inputs and Summary'!$D$52*(1+'Inputs and Summary'!$D$53)^(DE174-1)*'Inputs and Summary'!$G$10/100000)/12)+('Inputs and Summary'!$D$56*'Inputs and Summary'!$G$5/12/100000)</f>
        <v>0.39143195514877333</v>
      </c>
      <c r="DF189" s="109">
        <f>IF(DF176=0,0,('Inputs and Summary'!$D$52*(1+'Inputs and Summary'!$D$53)^(DF174-1)*'Inputs and Summary'!$G$10/100000)/12)+('Inputs and Summary'!$D$56*'Inputs and Summary'!$G$5/12/100000)</f>
        <v>0.39143195514877333</v>
      </c>
      <c r="DG189" s="109">
        <f>IF(DG176=0,0,('Inputs and Summary'!$D$52*(1+'Inputs and Summary'!$D$53)^(DG174-1)*'Inputs and Summary'!$G$10/100000)/12)+('Inputs and Summary'!$D$56*'Inputs and Summary'!$G$5/12/100000)</f>
        <v>0.39143195514877333</v>
      </c>
      <c r="DH189" s="109">
        <f>IF(DH176=0,0,('Inputs and Summary'!$D$52*(1+'Inputs and Summary'!$D$53)^(DH174-1)*'Inputs and Summary'!$G$10/100000)/12)+('Inputs and Summary'!$D$56*'Inputs and Summary'!$G$5/12/100000)</f>
        <v>0.39143195514877333</v>
      </c>
      <c r="DI189" s="109">
        <f>IF(DI176=0,0,('Inputs and Summary'!$D$52*(1+'Inputs and Summary'!$D$53)^(DI174-1)*'Inputs and Summary'!$G$10/100000)/12)+('Inputs and Summary'!$D$56*'Inputs and Summary'!$G$5/12/100000)</f>
        <v>0.39143195514877333</v>
      </c>
      <c r="DJ189" s="109">
        <f>IF(DJ176=0,0,('Inputs and Summary'!$D$52*(1+'Inputs and Summary'!$D$53)^(DJ174-1)*'Inputs and Summary'!$G$10/100000)/12)+('Inputs and Summary'!$D$56*'Inputs and Summary'!$G$5/12/100000)</f>
        <v>0.39143195514877333</v>
      </c>
      <c r="DK189" s="109">
        <f>IF(DK176=0,0,('Inputs and Summary'!$D$52*(1+'Inputs and Summary'!$D$53)^(DK174-1)*'Inputs and Summary'!$G$10/100000)/12)+('Inputs and Summary'!$D$56*'Inputs and Summary'!$G$5/12/100000)</f>
        <v>0.39143195514877333</v>
      </c>
      <c r="DL189" s="109">
        <f>IF(DL176=0,0,('Inputs and Summary'!$D$52*(1+'Inputs and Summary'!$D$53)^(DL174-1)*'Inputs and Summary'!$G$10/100000)/12)+('Inputs and Summary'!$D$56*'Inputs and Summary'!$G$5/12/100000)</f>
        <v>0.39143195514877333</v>
      </c>
      <c r="DM189" s="109">
        <f>IF(DM176=0,0,('Inputs and Summary'!$D$52*(1+'Inputs and Summary'!$D$53)^(DM174-1)*'Inputs and Summary'!$G$10/100000)/12)+('Inputs and Summary'!$D$56*'Inputs and Summary'!$G$5/12/100000)</f>
        <v>0.39143195514877333</v>
      </c>
      <c r="DN189" s="109">
        <f>IF(DN176=0,0,('Inputs and Summary'!$D$52*(1+'Inputs and Summary'!$D$53)^(DN174-1)*'Inputs and Summary'!$G$10/100000)/12)+('Inputs and Summary'!$D$56*'Inputs and Summary'!$G$5/12/100000)</f>
        <v>0.39143195514877333</v>
      </c>
      <c r="DO189" s="109">
        <f>IF(DO176=0,0,('Inputs and Summary'!$D$52*(1+'Inputs and Summary'!$D$53)^(DO174-1)*'Inputs and Summary'!$G$10/100000)/12)+('Inputs and Summary'!$D$56*'Inputs and Summary'!$G$5/12/100000)</f>
        <v>0.39143195514877333</v>
      </c>
      <c r="DP189" s="109">
        <f>IF(DP176=0,0,('Inputs and Summary'!$D$52*(1+'Inputs and Summary'!$D$53)^(DP174-1)*'Inputs and Summary'!$G$10/100000)/12)+('Inputs and Summary'!$D$56*'Inputs and Summary'!$G$5/12/100000)</f>
        <v>0.39143195514877333</v>
      </c>
      <c r="DQ189" s="109">
        <f>IF(DQ176=0,0,('Inputs and Summary'!$D$52*(1+'Inputs and Summary'!$D$53)^(DQ174-1)*'Inputs and Summary'!$G$10/100000)/12)+('Inputs and Summary'!$D$56*'Inputs and Summary'!$G$5/12/100000)</f>
        <v>0.40317491380323656</v>
      </c>
      <c r="DR189" s="109">
        <f>IF(DR176=0,0,('Inputs and Summary'!$D$52*(1+'Inputs and Summary'!$D$53)^(DR174-1)*'Inputs and Summary'!$G$10/100000)/12)+('Inputs and Summary'!$D$56*'Inputs and Summary'!$G$5/12/100000)</f>
        <v>0.40317491380323656</v>
      </c>
      <c r="DS189" s="109">
        <f>IF(DS176=0,0,('Inputs and Summary'!$D$52*(1+'Inputs and Summary'!$D$53)^(DS174-1)*'Inputs and Summary'!$G$10/100000)/12)+('Inputs and Summary'!$D$56*'Inputs and Summary'!$G$5/12/100000)</f>
        <v>0.40317491380323656</v>
      </c>
      <c r="DT189" s="109">
        <f>IF(DT176=0,0,('Inputs and Summary'!$D$52*(1+'Inputs and Summary'!$D$53)^(DT174-1)*'Inputs and Summary'!$G$10/100000)/12)+('Inputs and Summary'!$D$56*'Inputs and Summary'!$G$5/12/100000)</f>
        <v>0.40317491380323656</v>
      </c>
      <c r="DU189" s="109">
        <f>IF(DU176=0,0,('Inputs and Summary'!$D$52*(1+'Inputs and Summary'!$D$53)^(DU174-1)*'Inputs and Summary'!$G$10/100000)/12)+('Inputs and Summary'!$D$56*'Inputs and Summary'!$G$5/12/100000)</f>
        <v>0.40317491380323656</v>
      </c>
      <c r="DV189" s="109">
        <f>IF(DV176=0,0,('Inputs and Summary'!$D$52*(1+'Inputs and Summary'!$D$53)^(DV174-1)*'Inputs and Summary'!$G$10/100000)/12)+('Inputs and Summary'!$D$56*'Inputs and Summary'!$G$5/12/100000)</f>
        <v>0.40317491380323656</v>
      </c>
      <c r="DW189" s="109">
        <f>IF(DW176=0,0,('Inputs and Summary'!$D$52*(1+'Inputs and Summary'!$D$53)^(DW174-1)*'Inputs and Summary'!$G$10/100000)/12)+('Inputs and Summary'!$D$56*'Inputs and Summary'!$G$5/12/100000)</f>
        <v>0.40317491380323656</v>
      </c>
      <c r="DX189" s="109">
        <f>IF(DX176=0,0,('Inputs and Summary'!$D$52*(1+'Inputs and Summary'!$D$53)^(DX174-1)*'Inputs and Summary'!$G$10/100000)/12)+('Inputs and Summary'!$D$56*'Inputs and Summary'!$G$5/12/100000)</f>
        <v>0.40317491380323656</v>
      </c>
      <c r="DY189" s="109">
        <f>IF(DY176=0,0,('Inputs and Summary'!$D$52*(1+'Inputs and Summary'!$D$53)^(DY174-1)*'Inputs and Summary'!$G$10/100000)/12)+('Inputs and Summary'!$D$56*'Inputs and Summary'!$G$5/12/100000)</f>
        <v>0.40317491380323656</v>
      </c>
      <c r="DZ189" s="109">
        <f>IF(DZ176=0,0,('Inputs and Summary'!$D$52*(1+'Inputs and Summary'!$D$53)^(DZ174-1)*'Inputs and Summary'!$G$10/100000)/12)+('Inputs and Summary'!$D$56*'Inputs and Summary'!$G$5/12/100000)</f>
        <v>0.40317491380323656</v>
      </c>
      <c r="EA189" s="109">
        <f>IF(EA176=0,0,('Inputs and Summary'!$D$52*(1+'Inputs and Summary'!$D$53)^(EA174-1)*'Inputs and Summary'!$G$10/100000)/12)+('Inputs and Summary'!$D$56*'Inputs and Summary'!$G$5/12/100000)</f>
        <v>0.40317491380323656</v>
      </c>
      <c r="EB189" s="109">
        <f>IF(EB176=0,0,('Inputs and Summary'!$D$52*(1+'Inputs and Summary'!$D$53)^(EB174-1)*'Inputs and Summary'!$G$10/100000)/12)+('Inputs and Summary'!$D$56*'Inputs and Summary'!$G$5/12/100000)</f>
        <v>0.40317491380323656</v>
      </c>
      <c r="EC189" s="109">
        <f>IF(EC176=0,0,('Inputs and Summary'!$D$52*(1+'Inputs and Summary'!$D$53)^(EC174-1)*'Inputs and Summary'!$G$10/100000)/12)+('Inputs and Summary'!$D$56*'Inputs and Summary'!$G$5/12/100000)</f>
        <v>0.41527016121733357</v>
      </c>
      <c r="ED189" s="109">
        <f>IF(ED176=0,0,('Inputs and Summary'!$D$52*(1+'Inputs and Summary'!$D$53)^(ED174-1)*'Inputs and Summary'!$G$10/100000)/12)+('Inputs and Summary'!$D$56*'Inputs and Summary'!$G$5/12/100000)</f>
        <v>0.41527016121733357</v>
      </c>
      <c r="EE189" s="109">
        <f>IF(EE176=0,0,('Inputs and Summary'!$D$52*(1+'Inputs and Summary'!$D$53)^(EE174-1)*'Inputs and Summary'!$G$10/100000)/12)+('Inputs and Summary'!$D$56*'Inputs and Summary'!$G$5/12/100000)</f>
        <v>0.41527016121733357</v>
      </c>
      <c r="EF189" s="109">
        <f>IF(EF176=0,0,('Inputs and Summary'!$D$52*(1+'Inputs and Summary'!$D$53)^(EF174-1)*'Inputs and Summary'!$G$10/100000)/12)+('Inputs and Summary'!$D$56*'Inputs and Summary'!$G$5/12/100000)</f>
        <v>0.41527016121733357</v>
      </c>
      <c r="EG189" s="109">
        <f>IF(EG176=0,0,('Inputs and Summary'!$D$52*(1+'Inputs and Summary'!$D$53)^(EG174-1)*'Inputs and Summary'!$G$10/100000)/12)+('Inputs and Summary'!$D$56*'Inputs and Summary'!$G$5/12/100000)</f>
        <v>0.41527016121733357</v>
      </c>
      <c r="EH189" s="109">
        <f>IF(EH176=0,0,('Inputs and Summary'!$D$52*(1+'Inputs and Summary'!$D$53)^(EH174-1)*'Inputs and Summary'!$G$10/100000)/12)+('Inputs and Summary'!$D$56*'Inputs and Summary'!$G$5/12/100000)</f>
        <v>0.41527016121733357</v>
      </c>
      <c r="EI189" s="109">
        <f>IF(EI176=0,0,('Inputs and Summary'!$D$52*(1+'Inputs and Summary'!$D$53)^(EI174-1)*'Inputs and Summary'!$G$10/100000)/12)+('Inputs and Summary'!$D$56*'Inputs and Summary'!$G$5/12/100000)</f>
        <v>0.41527016121733357</v>
      </c>
      <c r="EJ189" s="109">
        <f>IF(EJ176=0,0,('Inputs and Summary'!$D$52*(1+'Inputs and Summary'!$D$53)^(EJ174-1)*'Inputs and Summary'!$G$10/100000)/12)+('Inputs and Summary'!$D$56*'Inputs and Summary'!$G$5/12/100000)</f>
        <v>0.41527016121733357</v>
      </c>
      <c r="EK189" s="109">
        <f>IF(EK176=0,0,('Inputs and Summary'!$D$52*(1+'Inputs and Summary'!$D$53)^(EK174-1)*'Inputs and Summary'!$G$10/100000)/12)+('Inputs and Summary'!$D$56*'Inputs and Summary'!$G$5/12/100000)</f>
        <v>0.41527016121733357</v>
      </c>
      <c r="EL189" s="109">
        <f>IF(EL176=0,0,('Inputs and Summary'!$D$52*(1+'Inputs and Summary'!$D$53)^(EL174-1)*'Inputs and Summary'!$G$10/100000)/12)+('Inputs and Summary'!$D$56*'Inputs and Summary'!$G$5/12/100000)</f>
        <v>0.41527016121733357</v>
      </c>
      <c r="EM189" s="109">
        <f>IF(EM176=0,0,('Inputs and Summary'!$D$52*(1+'Inputs and Summary'!$D$53)^(EM174-1)*'Inputs and Summary'!$G$10/100000)/12)+('Inputs and Summary'!$D$56*'Inputs and Summary'!$G$5/12/100000)</f>
        <v>0.41527016121733357</v>
      </c>
      <c r="EN189" s="109">
        <f>IF(EN176=0,0,('Inputs and Summary'!$D$52*(1+'Inputs and Summary'!$D$53)^(EN174-1)*'Inputs and Summary'!$G$10/100000)/12)+('Inputs and Summary'!$D$56*'Inputs and Summary'!$G$5/12/100000)</f>
        <v>0.41527016121733357</v>
      </c>
      <c r="EO189" s="109">
        <f>IF(EO176=0,0,('Inputs and Summary'!$D$52*(1+'Inputs and Summary'!$D$53)^(EO174-1)*'Inputs and Summary'!$G$10/100000)/12)+('Inputs and Summary'!$D$56*'Inputs and Summary'!$G$5/12/100000)</f>
        <v>0.42772826605385356</v>
      </c>
      <c r="EP189" s="109">
        <f>IF(EP176=0,0,('Inputs and Summary'!$D$52*(1+'Inputs and Summary'!$D$53)^(EP174-1)*'Inputs and Summary'!$G$10/100000)/12)+('Inputs and Summary'!$D$56*'Inputs and Summary'!$G$5/12/100000)</f>
        <v>0.42772826605385356</v>
      </c>
      <c r="EQ189" s="109">
        <f>IF(EQ176=0,0,('Inputs and Summary'!$D$52*(1+'Inputs and Summary'!$D$53)^(EQ174-1)*'Inputs and Summary'!$G$10/100000)/12)+('Inputs and Summary'!$D$56*'Inputs and Summary'!$G$5/12/100000)</f>
        <v>0.42772826605385356</v>
      </c>
      <c r="ER189" s="109">
        <f>IF(ER176=0,0,('Inputs and Summary'!$D$52*(1+'Inputs and Summary'!$D$53)^(ER174-1)*'Inputs and Summary'!$G$10/100000)/12)+('Inputs and Summary'!$D$56*'Inputs and Summary'!$G$5/12/100000)</f>
        <v>0.42772826605385356</v>
      </c>
      <c r="ES189" s="109">
        <f>IF(ES176=0,0,('Inputs and Summary'!$D$52*(1+'Inputs and Summary'!$D$53)^(ES174-1)*'Inputs and Summary'!$G$10/100000)/12)+('Inputs and Summary'!$D$56*'Inputs and Summary'!$G$5/12/100000)</f>
        <v>0.42772826605385356</v>
      </c>
      <c r="ET189" s="109">
        <f>IF(ET176=0,0,('Inputs and Summary'!$D$52*(1+'Inputs and Summary'!$D$53)^(ET174-1)*'Inputs and Summary'!$G$10/100000)/12)+('Inputs and Summary'!$D$56*'Inputs and Summary'!$G$5/12/100000)</f>
        <v>0.42772826605385356</v>
      </c>
      <c r="EU189" s="109">
        <f>IF(EU176=0,0,('Inputs and Summary'!$D$52*(1+'Inputs and Summary'!$D$53)^(EU174-1)*'Inputs and Summary'!$G$10/100000)/12)+('Inputs and Summary'!$D$56*'Inputs and Summary'!$G$5/12/100000)</f>
        <v>0.42772826605385356</v>
      </c>
      <c r="EV189" s="109">
        <f>IF(EV176=0,0,('Inputs and Summary'!$D$52*(1+'Inputs and Summary'!$D$53)^(EV174-1)*'Inputs and Summary'!$G$10/100000)/12)+('Inputs and Summary'!$D$56*'Inputs and Summary'!$G$5/12/100000)</f>
        <v>0.42772826605385356</v>
      </c>
      <c r="EW189" s="109">
        <f>IF(EW176=0,0,('Inputs and Summary'!$D$52*(1+'Inputs and Summary'!$D$53)^(EW174-1)*'Inputs and Summary'!$G$10/100000)/12)+('Inputs and Summary'!$D$56*'Inputs and Summary'!$G$5/12/100000)</f>
        <v>0.42772826605385356</v>
      </c>
      <c r="EX189" s="109">
        <f>IF(EX176=0,0,('Inputs and Summary'!$D$52*(1+'Inputs and Summary'!$D$53)^(EX174-1)*'Inputs and Summary'!$G$10/100000)/12)+('Inputs and Summary'!$D$56*'Inputs and Summary'!$G$5/12/100000)</f>
        <v>0.42772826605385356</v>
      </c>
      <c r="EY189" s="109">
        <f>IF(EY176=0,0,('Inputs and Summary'!$D$52*(1+'Inputs and Summary'!$D$53)^(EY174-1)*'Inputs and Summary'!$G$10/100000)/12)+('Inputs and Summary'!$D$56*'Inputs and Summary'!$G$5/12/100000)</f>
        <v>0.42772826605385356</v>
      </c>
      <c r="EZ189" s="109">
        <f>IF(EZ176=0,0,('Inputs and Summary'!$D$52*(1+'Inputs and Summary'!$D$53)^(EZ174-1)*'Inputs and Summary'!$G$10/100000)/12)+('Inputs and Summary'!$D$56*'Inputs and Summary'!$G$5/12/100000)</f>
        <v>0.42772826605385356</v>
      </c>
      <c r="FA189" s="109">
        <f>IF(FA176=0,0,('Inputs and Summary'!$D$52*(1+'Inputs and Summary'!$D$53)^(FA174-1)*'Inputs and Summary'!$G$10/100000)/12)+('Inputs and Summary'!$D$56*'Inputs and Summary'!$G$5/12/100000)</f>
        <v>0.44056011403546913</v>
      </c>
      <c r="FB189" s="109">
        <f>IF(FB176=0,0,('Inputs and Summary'!$D$52*(1+'Inputs and Summary'!$D$53)^(FB174-1)*'Inputs and Summary'!$G$10/100000)/12)+('Inputs and Summary'!$D$56*'Inputs and Summary'!$G$5/12/100000)</f>
        <v>0.44056011403546913</v>
      </c>
      <c r="FC189" s="109">
        <f>IF(FC176=0,0,('Inputs and Summary'!$D$52*(1+'Inputs and Summary'!$D$53)^(FC174-1)*'Inputs and Summary'!$G$10/100000)/12)+('Inputs and Summary'!$D$56*'Inputs and Summary'!$G$5/12/100000)</f>
        <v>0.44056011403546913</v>
      </c>
      <c r="FD189" s="109">
        <f>IF(FD176=0,0,('Inputs and Summary'!$D$52*(1+'Inputs and Summary'!$D$53)^(FD174-1)*'Inputs and Summary'!$G$10/100000)/12)+('Inputs and Summary'!$D$56*'Inputs and Summary'!$G$5/12/100000)</f>
        <v>0.44056011403546913</v>
      </c>
      <c r="FE189" s="109">
        <f>IF(FE176=0,0,('Inputs and Summary'!$D$52*(1+'Inputs and Summary'!$D$53)^(FE174-1)*'Inputs and Summary'!$G$10/100000)/12)+('Inputs and Summary'!$D$56*'Inputs and Summary'!$G$5/12/100000)</f>
        <v>0.44056011403546913</v>
      </c>
      <c r="FF189" s="109">
        <f>IF(FF176=0,0,('Inputs and Summary'!$D$52*(1+'Inputs and Summary'!$D$53)^(FF174-1)*'Inputs and Summary'!$G$10/100000)/12)+('Inputs and Summary'!$D$56*'Inputs and Summary'!$G$5/12/100000)</f>
        <v>0.44056011403546913</v>
      </c>
      <c r="FG189" s="109">
        <f>IF(FG176=0,0,('Inputs and Summary'!$D$52*(1+'Inputs and Summary'!$D$53)^(FG174-1)*'Inputs and Summary'!$G$10/100000)/12)+('Inputs and Summary'!$D$56*'Inputs and Summary'!$G$5/12/100000)</f>
        <v>0.44056011403546913</v>
      </c>
      <c r="FH189" s="109">
        <f>IF(FH176=0,0,('Inputs and Summary'!$D$52*(1+'Inputs and Summary'!$D$53)^(FH174-1)*'Inputs and Summary'!$G$10/100000)/12)+('Inputs and Summary'!$D$56*'Inputs and Summary'!$G$5/12/100000)</f>
        <v>0.44056011403546913</v>
      </c>
      <c r="FI189" s="109">
        <f>IF(FI176=0,0,('Inputs and Summary'!$D$52*(1+'Inputs and Summary'!$D$53)^(FI174-1)*'Inputs and Summary'!$G$10/100000)/12)+('Inputs and Summary'!$D$56*'Inputs and Summary'!$G$5/12/100000)</f>
        <v>0.44056011403546913</v>
      </c>
      <c r="FJ189" s="109">
        <f>IF(FJ176=0,0,('Inputs and Summary'!$D$52*(1+'Inputs and Summary'!$D$53)^(FJ174-1)*'Inputs and Summary'!$G$10/100000)/12)+('Inputs and Summary'!$D$56*'Inputs and Summary'!$G$5/12/100000)</f>
        <v>0.44056011403546913</v>
      </c>
      <c r="FK189" s="109">
        <f>IF(FK176=0,0,('Inputs and Summary'!$D$52*(1+'Inputs and Summary'!$D$53)^(FK174-1)*'Inputs and Summary'!$G$10/100000)/12)+('Inputs and Summary'!$D$56*'Inputs and Summary'!$G$5/12/100000)</f>
        <v>0.44056011403546913</v>
      </c>
      <c r="FL189" s="109">
        <f>IF(FL176=0,0,('Inputs and Summary'!$D$52*(1+'Inputs and Summary'!$D$53)^(FL174-1)*'Inputs and Summary'!$G$10/100000)/12)+('Inputs and Summary'!$D$56*'Inputs and Summary'!$G$5/12/100000)</f>
        <v>0.44056011403546913</v>
      </c>
      <c r="FM189" s="109">
        <f>IF(FM176=0,0,('Inputs and Summary'!$D$52*(1+'Inputs and Summary'!$D$53)^(FM174-1)*'Inputs and Summary'!$G$10/100000)/12)+('Inputs and Summary'!$D$56*'Inputs and Summary'!$G$5/12/100000)</f>
        <v>0.45377691745653331</v>
      </c>
      <c r="FN189" s="109">
        <f>IF(FN176=0,0,('Inputs and Summary'!$D$52*(1+'Inputs and Summary'!$D$53)^(FN174-1)*'Inputs and Summary'!$G$10/100000)/12)+('Inputs and Summary'!$D$56*'Inputs and Summary'!$G$5/12/100000)</f>
        <v>0.45377691745653331</v>
      </c>
      <c r="FO189" s="109">
        <f>IF(FO176=0,0,('Inputs and Summary'!$D$52*(1+'Inputs and Summary'!$D$53)^(FO174-1)*'Inputs and Summary'!$G$10/100000)/12)+('Inputs and Summary'!$D$56*'Inputs and Summary'!$G$5/12/100000)</f>
        <v>0.45377691745653331</v>
      </c>
      <c r="FP189" s="109">
        <f>IF(FP176=0,0,('Inputs and Summary'!$D$52*(1+'Inputs and Summary'!$D$53)^(FP174-1)*'Inputs and Summary'!$G$10/100000)/12)+('Inputs and Summary'!$D$56*'Inputs and Summary'!$G$5/12/100000)</f>
        <v>0.45377691745653331</v>
      </c>
      <c r="FQ189" s="109">
        <f>IF(FQ176=0,0,('Inputs and Summary'!$D$52*(1+'Inputs and Summary'!$D$53)^(FQ174-1)*'Inputs and Summary'!$G$10/100000)/12)+('Inputs and Summary'!$D$56*'Inputs and Summary'!$G$5/12/100000)</f>
        <v>0.45377691745653331</v>
      </c>
      <c r="FR189" s="109">
        <f>IF(FR176=0,0,('Inputs and Summary'!$D$52*(1+'Inputs and Summary'!$D$53)^(FR174-1)*'Inputs and Summary'!$G$10/100000)/12)+('Inputs and Summary'!$D$56*'Inputs and Summary'!$G$5/12/100000)</f>
        <v>0.45377691745653331</v>
      </c>
      <c r="FS189" s="109">
        <f>IF(FS176=0,0,('Inputs and Summary'!$D$52*(1+'Inputs and Summary'!$D$53)^(FS174-1)*'Inputs and Summary'!$G$10/100000)/12)+('Inputs and Summary'!$D$56*'Inputs and Summary'!$G$5/12/100000)</f>
        <v>0.45377691745653331</v>
      </c>
      <c r="FT189" s="109">
        <f>IF(FT176=0,0,('Inputs and Summary'!$D$52*(1+'Inputs and Summary'!$D$53)^(FT174-1)*'Inputs and Summary'!$G$10/100000)/12)+('Inputs and Summary'!$D$56*'Inputs and Summary'!$G$5/12/100000)</f>
        <v>0.45377691745653331</v>
      </c>
      <c r="FU189" s="109">
        <f>IF(FU176=0,0,('Inputs and Summary'!$D$52*(1+'Inputs and Summary'!$D$53)^(FU174-1)*'Inputs and Summary'!$G$10/100000)/12)+('Inputs and Summary'!$D$56*'Inputs and Summary'!$G$5/12/100000)</f>
        <v>0.45377691745653331</v>
      </c>
      <c r="FV189" s="109">
        <f>IF(FV176=0,0,('Inputs and Summary'!$D$52*(1+'Inputs and Summary'!$D$53)^(FV174-1)*'Inputs and Summary'!$G$10/100000)/12)+('Inputs and Summary'!$D$56*'Inputs and Summary'!$G$5/12/100000)</f>
        <v>0.45377691745653331</v>
      </c>
      <c r="FW189" s="109">
        <f>IF(FW176=0,0,('Inputs and Summary'!$D$52*(1+'Inputs and Summary'!$D$53)^(FW174-1)*'Inputs and Summary'!$G$10/100000)/12)+('Inputs and Summary'!$D$56*'Inputs and Summary'!$G$5/12/100000)</f>
        <v>0.45377691745653331</v>
      </c>
      <c r="FX189" s="109">
        <f>IF(FX176=0,0,('Inputs and Summary'!$D$52*(1+'Inputs and Summary'!$D$53)^(FX174-1)*'Inputs and Summary'!$G$10/100000)/12)+('Inputs and Summary'!$D$56*'Inputs and Summary'!$G$5/12/100000)</f>
        <v>0.45377691745653331</v>
      </c>
      <c r="FY189" s="109">
        <f>IF(FY176=0,0,('Inputs and Summary'!$D$52*(1+'Inputs and Summary'!$D$53)^(FY174-1)*'Inputs and Summary'!$G$10/100000)/12)+('Inputs and Summary'!$D$56*'Inputs and Summary'!$G$5/12/100000)</f>
        <v>0.46739022498022931</v>
      </c>
      <c r="FZ189" s="109">
        <f>IF(FZ176=0,0,('Inputs and Summary'!$D$52*(1+'Inputs and Summary'!$D$53)^(FZ174-1)*'Inputs and Summary'!$G$10/100000)/12)+('Inputs and Summary'!$D$56*'Inputs and Summary'!$G$5/12/100000)</f>
        <v>0.46739022498022931</v>
      </c>
      <c r="GA189" s="109">
        <f>IF(GA176=0,0,('Inputs and Summary'!$D$52*(1+'Inputs and Summary'!$D$53)^(GA174-1)*'Inputs and Summary'!$G$10/100000)/12)+('Inputs and Summary'!$D$56*'Inputs and Summary'!$G$5/12/100000)</f>
        <v>0.46739022498022931</v>
      </c>
      <c r="GB189" s="109">
        <f>IF(GB176=0,0,('Inputs and Summary'!$D$52*(1+'Inputs and Summary'!$D$53)^(GB174-1)*'Inputs and Summary'!$G$10/100000)/12)+('Inputs and Summary'!$D$56*'Inputs and Summary'!$G$5/12/100000)</f>
        <v>0.46739022498022931</v>
      </c>
      <c r="GC189" s="109">
        <f>IF(GC176=0,0,('Inputs and Summary'!$D$52*(1+'Inputs and Summary'!$D$53)^(GC174-1)*'Inputs and Summary'!$G$10/100000)/12)+('Inputs and Summary'!$D$56*'Inputs and Summary'!$G$5/12/100000)</f>
        <v>0.46739022498022931</v>
      </c>
      <c r="GD189" s="109">
        <f>IF(GD176=0,0,('Inputs and Summary'!$D$52*(1+'Inputs and Summary'!$D$53)^(GD174-1)*'Inputs and Summary'!$G$10/100000)/12)+('Inputs and Summary'!$D$56*'Inputs and Summary'!$G$5/12/100000)</f>
        <v>0.46739022498022931</v>
      </c>
      <c r="GE189" s="109">
        <f>IF(GE176=0,0,('Inputs and Summary'!$D$52*(1+'Inputs and Summary'!$D$53)^(GE174-1)*'Inputs and Summary'!$G$10/100000)/12)+('Inputs and Summary'!$D$56*'Inputs and Summary'!$G$5/12/100000)</f>
        <v>0.46739022498022931</v>
      </c>
      <c r="GF189" s="109">
        <f>IF(GF176=0,0,('Inputs and Summary'!$D$52*(1+'Inputs and Summary'!$D$53)^(GF174-1)*'Inputs and Summary'!$G$10/100000)/12)+('Inputs and Summary'!$D$56*'Inputs and Summary'!$G$5/12/100000)</f>
        <v>0.46739022498022931</v>
      </c>
      <c r="GG189" s="109">
        <f>IF(GG176=0,0,('Inputs and Summary'!$D$52*(1+'Inputs and Summary'!$D$53)^(GG174-1)*'Inputs and Summary'!$G$10/100000)/12)+('Inputs and Summary'!$D$56*'Inputs and Summary'!$G$5/12/100000)</f>
        <v>0.46739022498022931</v>
      </c>
      <c r="GH189" s="109">
        <f>IF(GH176=0,0,('Inputs and Summary'!$D$52*(1+'Inputs and Summary'!$D$53)^(GH174-1)*'Inputs and Summary'!$G$10/100000)/12)+('Inputs and Summary'!$D$56*'Inputs and Summary'!$G$5/12/100000)</f>
        <v>0.46739022498022931</v>
      </c>
      <c r="GI189" s="109">
        <f>IF(GI176=0,0,('Inputs and Summary'!$D$52*(1+'Inputs and Summary'!$D$53)^(GI174-1)*'Inputs and Summary'!$G$10/100000)/12)+('Inputs and Summary'!$D$56*'Inputs and Summary'!$G$5/12/100000)</f>
        <v>0.46739022498022931</v>
      </c>
      <c r="GJ189" s="109">
        <f>IF(GJ176=0,0,('Inputs and Summary'!$D$52*(1+'Inputs and Summary'!$D$53)^(GJ174-1)*'Inputs and Summary'!$G$10/100000)/12)+('Inputs and Summary'!$D$56*'Inputs and Summary'!$G$5/12/100000)</f>
        <v>0.46739022498022931</v>
      </c>
      <c r="GK189" s="109">
        <f>IF(GK176=0,0,('Inputs and Summary'!$D$52*(1+'Inputs and Summary'!$D$53)^(GK174-1)*'Inputs and Summary'!$G$10/100000)/12)+('Inputs and Summary'!$D$56*'Inputs and Summary'!$G$5/12/100000)</f>
        <v>0.48141193172963614</v>
      </c>
      <c r="GL189" s="109">
        <f>IF(GL176=0,0,('Inputs and Summary'!$D$52*(1+'Inputs and Summary'!$D$53)^(GL174-1)*'Inputs and Summary'!$G$10/100000)/12)+('Inputs and Summary'!$D$56*'Inputs and Summary'!$G$5/12/100000)</f>
        <v>0.48141193172963614</v>
      </c>
      <c r="GM189" s="109">
        <f>IF(GM176=0,0,('Inputs and Summary'!$D$52*(1+'Inputs and Summary'!$D$53)^(GM174-1)*'Inputs and Summary'!$G$10/100000)/12)+('Inputs and Summary'!$D$56*'Inputs and Summary'!$G$5/12/100000)</f>
        <v>0.48141193172963614</v>
      </c>
      <c r="GN189" s="109">
        <f>IF(GN176=0,0,('Inputs and Summary'!$D$52*(1+'Inputs and Summary'!$D$53)^(GN174-1)*'Inputs and Summary'!$G$10/100000)/12)+('Inputs and Summary'!$D$56*'Inputs and Summary'!$G$5/12/100000)</f>
        <v>0.48141193172963614</v>
      </c>
      <c r="GO189" s="109">
        <f>IF(GO176=0,0,('Inputs and Summary'!$D$52*(1+'Inputs and Summary'!$D$53)^(GO174-1)*'Inputs and Summary'!$G$10/100000)/12)+('Inputs and Summary'!$D$56*'Inputs and Summary'!$G$5/12/100000)</f>
        <v>0.48141193172963614</v>
      </c>
      <c r="GP189" s="109">
        <f>IF(GP176=0,0,('Inputs and Summary'!$D$52*(1+'Inputs and Summary'!$D$53)^(GP174-1)*'Inputs and Summary'!$G$10/100000)/12)+('Inputs and Summary'!$D$56*'Inputs and Summary'!$G$5/12/100000)</f>
        <v>0.48141193172963614</v>
      </c>
      <c r="GQ189" s="109">
        <f>IF(GQ176=0,0,('Inputs and Summary'!$D$52*(1+'Inputs and Summary'!$D$53)^(GQ174-1)*'Inputs and Summary'!$G$10/100000)/12)+('Inputs and Summary'!$D$56*'Inputs and Summary'!$G$5/12/100000)</f>
        <v>0.48141193172963614</v>
      </c>
      <c r="GR189" s="109">
        <f>IF(GR176=0,0,('Inputs and Summary'!$D$52*(1+'Inputs and Summary'!$D$53)^(GR174-1)*'Inputs and Summary'!$G$10/100000)/12)+('Inputs and Summary'!$D$56*'Inputs and Summary'!$G$5/12/100000)</f>
        <v>0.48141193172963614</v>
      </c>
      <c r="GS189" s="109">
        <f>IF(GS176=0,0,('Inputs and Summary'!$D$52*(1+'Inputs and Summary'!$D$53)^(GS174-1)*'Inputs and Summary'!$G$10/100000)/12)+('Inputs and Summary'!$D$56*'Inputs and Summary'!$G$5/12/100000)</f>
        <v>0.48141193172963614</v>
      </c>
      <c r="GT189" s="109">
        <f>IF(GT176=0,0,('Inputs and Summary'!$D$52*(1+'Inputs and Summary'!$D$53)^(GT174-1)*'Inputs and Summary'!$G$10/100000)/12)+('Inputs and Summary'!$D$56*'Inputs and Summary'!$G$5/12/100000)</f>
        <v>0.48141193172963614</v>
      </c>
      <c r="GU189" s="109">
        <f>IF(GU176=0,0,('Inputs and Summary'!$D$52*(1+'Inputs and Summary'!$D$53)^(GU174-1)*'Inputs and Summary'!$G$10/100000)/12)+('Inputs and Summary'!$D$56*'Inputs and Summary'!$G$5/12/100000)</f>
        <v>0.48141193172963614</v>
      </c>
      <c r="GV189" s="109">
        <f>IF(GV176=0,0,('Inputs and Summary'!$D$52*(1+'Inputs and Summary'!$D$53)^(GV174-1)*'Inputs and Summary'!$G$10/100000)/12)+('Inputs and Summary'!$D$56*'Inputs and Summary'!$G$5/12/100000)</f>
        <v>0.48141193172963614</v>
      </c>
      <c r="GW189" s="109">
        <f>IF(GW176=0,0,('Inputs and Summary'!$D$52*(1+'Inputs and Summary'!$D$53)^(GW174-1)*'Inputs and Summary'!$G$10/100000)/12)+('Inputs and Summary'!$D$56*'Inputs and Summary'!$G$5/12/100000)</f>
        <v>0.49585428968152523</v>
      </c>
      <c r="GX189" s="109">
        <f>IF(GX176=0,0,('Inputs and Summary'!$D$52*(1+'Inputs and Summary'!$D$53)^(GX174-1)*'Inputs and Summary'!$G$10/100000)/12)+('Inputs and Summary'!$D$56*'Inputs and Summary'!$G$5/12/100000)</f>
        <v>0.49585428968152523</v>
      </c>
      <c r="GY189" s="109">
        <f>IF(GY176=0,0,('Inputs and Summary'!$D$52*(1+'Inputs and Summary'!$D$53)^(GY174-1)*'Inputs and Summary'!$G$10/100000)/12)+('Inputs and Summary'!$D$56*'Inputs and Summary'!$G$5/12/100000)</f>
        <v>0.49585428968152523</v>
      </c>
      <c r="GZ189" s="109">
        <f>IF(GZ176=0,0,('Inputs and Summary'!$D$52*(1+'Inputs and Summary'!$D$53)^(GZ174-1)*'Inputs and Summary'!$G$10/100000)/12)+('Inputs and Summary'!$D$56*'Inputs and Summary'!$G$5/12/100000)</f>
        <v>0.49585428968152523</v>
      </c>
      <c r="HA189" s="109">
        <f>IF(HA176=0,0,('Inputs and Summary'!$D$52*(1+'Inputs and Summary'!$D$53)^(HA174-1)*'Inputs and Summary'!$G$10/100000)/12)+('Inputs and Summary'!$D$56*'Inputs and Summary'!$G$5/12/100000)</f>
        <v>0.49585428968152523</v>
      </c>
      <c r="HB189" s="109">
        <f>IF(HB176=0,0,('Inputs and Summary'!$D$52*(1+'Inputs and Summary'!$D$53)^(HB174-1)*'Inputs and Summary'!$G$10/100000)/12)+('Inputs and Summary'!$D$56*'Inputs and Summary'!$G$5/12/100000)</f>
        <v>0.49585428968152523</v>
      </c>
      <c r="HC189" s="109">
        <f>IF(HC176=0,0,('Inputs and Summary'!$D$52*(1+'Inputs and Summary'!$D$53)^(HC174-1)*'Inputs and Summary'!$G$10/100000)/12)+('Inputs and Summary'!$D$56*'Inputs and Summary'!$G$5/12/100000)</f>
        <v>0.49585428968152523</v>
      </c>
      <c r="HD189" s="109">
        <f>IF(HD176=0,0,('Inputs and Summary'!$D$52*(1+'Inputs and Summary'!$D$53)^(HD174-1)*'Inputs and Summary'!$G$10/100000)/12)+('Inputs and Summary'!$D$56*'Inputs and Summary'!$G$5/12/100000)</f>
        <v>0.49585428968152523</v>
      </c>
      <c r="HE189" s="109">
        <f>IF(HE176=0,0,('Inputs and Summary'!$D$52*(1+'Inputs and Summary'!$D$53)^(HE174-1)*'Inputs and Summary'!$G$10/100000)/12)+('Inputs and Summary'!$D$56*'Inputs and Summary'!$G$5/12/100000)</f>
        <v>0.49585428968152523</v>
      </c>
      <c r="HF189" s="109">
        <f>IF(HF176=0,0,('Inputs and Summary'!$D$52*(1+'Inputs and Summary'!$D$53)^(HF174-1)*'Inputs and Summary'!$G$10/100000)/12)+('Inputs and Summary'!$D$56*'Inputs and Summary'!$G$5/12/100000)</f>
        <v>0.49585428968152523</v>
      </c>
      <c r="HG189" s="109">
        <f>IF(HG176=0,0,('Inputs and Summary'!$D$52*(1+'Inputs and Summary'!$D$53)^(HG174-1)*'Inputs and Summary'!$G$10/100000)/12)+('Inputs and Summary'!$D$56*'Inputs and Summary'!$G$5/12/100000)</f>
        <v>0.49585428968152523</v>
      </c>
      <c r="HH189" s="109">
        <f>IF(HH176=0,0,('Inputs and Summary'!$D$52*(1+'Inputs and Summary'!$D$53)^(HH174-1)*'Inputs and Summary'!$G$10/100000)/12)+('Inputs and Summary'!$D$56*'Inputs and Summary'!$G$5/12/100000)</f>
        <v>0.49585428968152523</v>
      </c>
      <c r="HI189" s="109">
        <f>IF(HI176=0,0,('Inputs and Summary'!$D$52*(1+'Inputs and Summary'!$D$53)^(HI174-1)*'Inputs and Summary'!$G$10/100000)/12)+('Inputs and Summary'!$D$56*'Inputs and Summary'!$G$5/12/100000)</f>
        <v>0.5107299183719709</v>
      </c>
      <c r="HJ189" s="109">
        <f>IF(HJ176=0,0,('Inputs and Summary'!$D$52*(1+'Inputs and Summary'!$D$53)^(HJ174-1)*'Inputs and Summary'!$G$10/100000)/12)+('Inputs and Summary'!$D$56*'Inputs and Summary'!$G$5/12/100000)</f>
        <v>0.5107299183719709</v>
      </c>
      <c r="HK189" s="109">
        <f>IF(HK176=0,0,('Inputs and Summary'!$D$52*(1+'Inputs and Summary'!$D$53)^(HK174-1)*'Inputs and Summary'!$G$10/100000)/12)+('Inputs and Summary'!$D$56*'Inputs and Summary'!$G$5/12/100000)</f>
        <v>0.5107299183719709</v>
      </c>
      <c r="HL189" s="109">
        <f>IF(HL176=0,0,('Inputs and Summary'!$D$52*(1+'Inputs and Summary'!$D$53)^(HL174-1)*'Inputs and Summary'!$G$10/100000)/12)+('Inputs and Summary'!$D$56*'Inputs and Summary'!$G$5/12/100000)</f>
        <v>0.5107299183719709</v>
      </c>
      <c r="HM189" s="109">
        <f>IF(HM176=0,0,('Inputs and Summary'!$D$52*(1+'Inputs and Summary'!$D$53)^(HM174-1)*'Inputs and Summary'!$G$10/100000)/12)+('Inputs and Summary'!$D$56*'Inputs and Summary'!$G$5/12/100000)</f>
        <v>0.5107299183719709</v>
      </c>
      <c r="HN189" s="109">
        <f>IF(HN176=0,0,('Inputs and Summary'!$D$52*(1+'Inputs and Summary'!$D$53)^(HN174-1)*'Inputs and Summary'!$G$10/100000)/12)+('Inputs and Summary'!$D$56*'Inputs and Summary'!$G$5/12/100000)</f>
        <v>0.5107299183719709</v>
      </c>
      <c r="HO189" s="109">
        <f>IF(HO176=0,0,('Inputs and Summary'!$D$52*(1+'Inputs and Summary'!$D$53)^(HO174-1)*'Inputs and Summary'!$G$10/100000)/12)+('Inputs and Summary'!$D$56*'Inputs and Summary'!$G$5/12/100000)</f>
        <v>0.5107299183719709</v>
      </c>
      <c r="HP189" s="109">
        <f>IF(HP176=0,0,('Inputs and Summary'!$D$52*(1+'Inputs and Summary'!$D$53)^(HP174-1)*'Inputs and Summary'!$G$10/100000)/12)+('Inputs and Summary'!$D$56*'Inputs and Summary'!$G$5/12/100000)</f>
        <v>0.5107299183719709</v>
      </c>
      <c r="HQ189" s="109">
        <f>IF(HQ176=0,0,('Inputs and Summary'!$D$52*(1+'Inputs and Summary'!$D$53)^(HQ174-1)*'Inputs and Summary'!$G$10/100000)/12)+('Inputs and Summary'!$D$56*'Inputs and Summary'!$G$5/12/100000)</f>
        <v>0.5107299183719709</v>
      </c>
      <c r="HR189" s="109">
        <f>IF(HR176=0,0,('Inputs and Summary'!$D$52*(1+'Inputs and Summary'!$D$53)^(HR174-1)*'Inputs and Summary'!$G$10/100000)/12)+('Inputs and Summary'!$D$56*'Inputs and Summary'!$G$5/12/100000)</f>
        <v>0.5107299183719709</v>
      </c>
      <c r="HS189" s="109">
        <f>IF(HS176=0,0,('Inputs and Summary'!$D$52*(1+'Inputs and Summary'!$D$53)^(HS174-1)*'Inputs and Summary'!$G$10/100000)/12)+('Inputs and Summary'!$D$56*'Inputs and Summary'!$G$5/12/100000)</f>
        <v>0.5107299183719709</v>
      </c>
      <c r="HT189" s="109">
        <f>IF(HT176=0,0,('Inputs and Summary'!$D$52*(1+'Inputs and Summary'!$D$53)^(HT174-1)*'Inputs and Summary'!$G$10/100000)/12)+('Inputs and Summary'!$D$56*'Inputs and Summary'!$G$5/12/100000)</f>
        <v>0.5107299183719709</v>
      </c>
      <c r="HU189" s="109">
        <f>IF(HU176=0,0,('Inputs and Summary'!$D$52*(1+'Inputs and Summary'!$D$53)^(HU174-1)*'Inputs and Summary'!$G$10/100000)/12)+('Inputs and Summary'!$D$56*'Inputs and Summary'!$G$5/12/100000)</f>
        <v>0.52605181592313011</v>
      </c>
      <c r="HV189" s="109">
        <f>IF(HV176=0,0,('Inputs and Summary'!$D$52*(1+'Inputs and Summary'!$D$53)^(HV174-1)*'Inputs and Summary'!$G$10/100000)/12)+('Inputs and Summary'!$D$56*'Inputs and Summary'!$G$5/12/100000)</f>
        <v>0.52605181592313011</v>
      </c>
      <c r="HW189" s="109">
        <f>IF(HW176=0,0,('Inputs and Summary'!$D$52*(1+'Inputs and Summary'!$D$53)^(HW174-1)*'Inputs and Summary'!$G$10/100000)/12)+('Inputs and Summary'!$D$56*'Inputs and Summary'!$G$5/12/100000)</f>
        <v>0.52605181592313011</v>
      </c>
      <c r="HX189" s="109">
        <f>IF(HX176=0,0,('Inputs and Summary'!$D$52*(1+'Inputs and Summary'!$D$53)^(HX174-1)*'Inputs and Summary'!$G$10/100000)/12)+('Inputs and Summary'!$D$56*'Inputs and Summary'!$G$5/12/100000)</f>
        <v>0.52605181592313011</v>
      </c>
      <c r="HY189" s="109">
        <f>IF(HY176=0,0,('Inputs and Summary'!$D$52*(1+'Inputs and Summary'!$D$53)^(HY174-1)*'Inputs and Summary'!$G$10/100000)/12)+('Inputs and Summary'!$D$56*'Inputs and Summary'!$G$5/12/100000)</f>
        <v>0.52605181592313011</v>
      </c>
      <c r="HZ189" s="109">
        <f>IF(HZ176=0,0,('Inputs and Summary'!$D$52*(1+'Inputs and Summary'!$D$53)^(HZ174-1)*'Inputs and Summary'!$G$10/100000)/12)+('Inputs and Summary'!$D$56*'Inputs and Summary'!$G$5/12/100000)</f>
        <v>0.52605181592313011</v>
      </c>
      <c r="IA189" s="109">
        <f>IF(IA176=0,0,('Inputs and Summary'!$D$52*(1+'Inputs and Summary'!$D$53)^(IA174-1)*'Inputs and Summary'!$G$10/100000)/12)+('Inputs and Summary'!$D$56*'Inputs and Summary'!$G$5/12/100000)</f>
        <v>0.52605181592313011</v>
      </c>
      <c r="IB189" s="109">
        <f>IF(IB176=0,0,('Inputs and Summary'!$D$52*(1+'Inputs and Summary'!$D$53)^(IB174-1)*'Inputs and Summary'!$G$10/100000)/12)+('Inputs and Summary'!$D$56*'Inputs and Summary'!$G$5/12/100000)</f>
        <v>0.52605181592313011</v>
      </c>
      <c r="IC189" s="109">
        <f>IF(IC176=0,0,('Inputs and Summary'!$D$52*(1+'Inputs and Summary'!$D$53)^(IC174-1)*'Inputs and Summary'!$G$10/100000)/12)+('Inputs and Summary'!$D$56*'Inputs and Summary'!$G$5/12/100000)</f>
        <v>0.52605181592313011</v>
      </c>
      <c r="ID189" s="109">
        <f>IF(ID176=0,0,('Inputs and Summary'!$D$52*(1+'Inputs and Summary'!$D$53)^(ID174-1)*'Inputs and Summary'!$G$10/100000)/12)+('Inputs and Summary'!$D$56*'Inputs and Summary'!$G$5/12/100000)</f>
        <v>0.52605181592313011</v>
      </c>
      <c r="IE189" s="109">
        <f>IF(IE176=0,0,('Inputs and Summary'!$D$52*(1+'Inputs and Summary'!$D$53)^(IE174-1)*'Inputs and Summary'!$G$10/100000)/12)+('Inputs and Summary'!$D$56*'Inputs and Summary'!$G$5/12/100000)</f>
        <v>0.52605181592313011</v>
      </c>
      <c r="IF189" s="109">
        <f>IF(IF176=0,0,('Inputs and Summary'!$D$52*(1+'Inputs and Summary'!$D$53)^(IF174-1)*'Inputs and Summary'!$G$10/100000)/12)+('Inputs and Summary'!$D$56*'Inputs and Summary'!$G$5/12/100000)</f>
        <v>0.52605181592313011</v>
      </c>
      <c r="IG189" s="109">
        <f>IF(IG176=0,0,('Inputs and Summary'!$D$52*(1+'Inputs and Summary'!$D$53)^(IG174-1)*'Inputs and Summary'!$G$10/100000)/12)+('Inputs and Summary'!$D$56*'Inputs and Summary'!$G$5/12/100000)</f>
        <v>0.54183337040082413</v>
      </c>
      <c r="IH189" s="109">
        <f>IF(IH176=0,0,('Inputs and Summary'!$D$52*(1+'Inputs and Summary'!$D$53)^(IH174-1)*'Inputs and Summary'!$G$10/100000)/12)+('Inputs and Summary'!$D$56*'Inputs and Summary'!$G$5/12/100000)</f>
        <v>0.54183337040082413</v>
      </c>
      <c r="II189" s="109">
        <f>IF(II176=0,0,('Inputs and Summary'!$D$52*(1+'Inputs and Summary'!$D$53)^(II174-1)*'Inputs and Summary'!$G$10/100000)/12)+('Inputs and Summary'!$D$56*'Inputs and Summary'!$G$5/12/100000)</f>
        <v>0.54183337040082413</v>
      </c>
      <c r="IJ189" s="109">
        <f>IF(IJ176=0,0,('Inputs and Summary'!$D$52*(1+'Inputs and Summary'!$D$53)^(IJ174-1)*'Inputs and Summary'!$G$10/100000)/12)+('Inputs and Summary'!$D$56*'Inputs and Summary'!$G$5/12/100000)</f>
        <v>0.54183337040082413</v>
      </c>
      <c r="IK189" s="109">
        <f>IF(IK176=0,0,('Inputs and Summary'!$D$52*(1+'Inputs and Summary'!$D$53)^(IK174-1)*'Inputs and Summary'!$G$10/100000)/12)+('Inputs and Summary'!$D$56*'Inputs and Summary'!$G$5/12/100000)</f>
        <v>0.54183337040082413</v>
      </c>
      <c r="IL189" s="109">
        <f>IF(IL176=0,0,('Inputs and Summary'!$D$52*(1+'Inputs and Summary'!$D$53)^(IL174-1)*'Inputs and Summary'!$G$10/100000)/12)+('Inputs and Summary'!$D$56*'Inputs and Summary'!$G$5/12/100000)</f>
        <v>0.54183337040082413</v>
      </c>
      <c r="IM189" s="109">
        <f>IF(IM176=0,0,('Inputs and Summary'!$D$52*(1+'Inputs and Summary'!$D$53)^(IM174-1)*'Inputs and Summary'!$G$10/100000)/12)+('Inputs and Summary'!$D$56*'Inputs and Summary'!$G$5/12/100000)</f>
        <v>0.54183337040082413</v>
      </c>
      <c r="IN189" s="109">
        <f>IF(IN176=0,0,('Inputs and Summary'!$D$52*(1+'Inputs and Summary'!$D$53)^(IN174-1)*'Inputs and Summary'!$G$10/100000)/12)+('Inputs and Summary'!$D$56*'Inputs and Summary'!$G$5/12/100000)</f>
        <v>0.54183337040082413</v>
      </c>
      <c r="IO189" s="109">
        <f>IF(IO176=0,0,('Inputs and Summary'!$D$52*(1+'Inputs and Summary'!$D$53)^(IO174-1)*'Inputs and Summary'!$G$10/100000)/12)+('Inputs and Summary'!$D$56*'Inputs and Summary'!$G$5/12/100000)</f>
        <v>0.54183337040082413</v>
      </c>
      <c r="IP189" s="109">
        <f>IF(IP176=0,0,('Inputs and Summary'!$D$52*(1+'Inputs and Summary'!$D$53)^(IP174-1)*'Inputs and Summary'!$G$10/100000)/12)+('Inputs and Summary'!$D$56*'Inputs and Summary'!$G$5/12/100000)</f>
        <v>0.54183337040082413</v>
      </c>
      <c r="IQ189" s="109">
        <f>IF(IQ176=0,0,('Inputs and Summary'!$D$52*(1+'Inputs and Summary'!$D$53)^(IQ174-1)*'Inputs and Summary'!$G$10/100000)/12)+('Inputs and Summary'!$D$56*'Inputs and Summary'!$G$5/12/100000)</f>
        <v>0.54183337040082413</v>
      </c>
      <c r="IR189" s="109">
        <f>IF(IR176=0,0,('Inputs and Summary'!$D$52*(1+'Inputs and Summary'!$D$53)^(IR174-1)*'Inputs and Summary'!$G$10/100000)/12)+('Inputs and Summary'!$D$56*'Inputs and Summary'!$G$5/12/100000)</f>
        <v>0.54183337040082413</v>
      </c>
      <c r="IS189" s="109">
        <f>IF(IS176=0,0,('Inputs and Summary'!$D$52*(1+'Inputs and Summary'!$D$53)^(IS174-1)*'Inputs and Summary'!$G$10/100000)/12)+('Inputs and Summary'!$D$56*'Inputs and Summary'!$G$5/12/100000)</f>
        <v>0.55808837151284851</v>
      </c>
      <c r="IT189" s="109">
        <f>IF(IT176=0,0,('Inputs and Summary'!$D$52*(1+'Inputs and Summary'!$D$53)^(IT174-1)*'Inputs and Summary'!$G$10/100000)/12)+('Inputs and Summary'!$D$56*'Inputs and Summary'!$G$5/12/100000)</f>
        <v>0.55808837151284851</v>
      </c>
      <c r="IU189" s="109">
        <f>IF(IU176=0,0,('Inputs and Summary'!$D$52*(1+'Inputs and Summary'!$D$53)^(IU174-1)*'Inputs and Summary'!$G$10/100000)/12)+('Inputs and Summary'!$D$56*'Inputs and Summary'!$G$5/12/100000)</f>
        <v>0.55808837151284851</v>
      </c>
      <c r="IV189" s="109">
        <f>IF(IV176=0,0,('Inputs and Summary'!$D$52*(1+'Inputs and Summary'!$D$53)^(IV174-1)*'Inputs and Summary'!$G$10/100000)/12)+('Inputs and Summary'!$D$56*'Inputs and Summary'!$G$5/12/100000)</f>
        <v>0.55808837151284851</v>
      </c>
      <c r="IW189" s="109">
        <f>IF(IW176=0,0,('Inputs and Summary'!$D$52*(1+'Inputs and Summary'!$D$53)^(IW174-1)*'Inputs and Summary'!$G$10/100000)/12)+('Inputs and Summary'!$D$56*'Inputs and Summary'!$G$5/12/100000)</f>
        <v>0.55808837151284851</v>
      </c>
      <c r="IX189" s="109">
        <f>IF(IX176=0,0,('Inputs and Summary'!$D$52*(1+'Inputs and Summary'!$D$53)^(IX174-1)*'Inputs and Summary'!$G$10/100000)/12)+('Inputs and Summary'!$D$56*'Inputs and Summary'!$G$5/12/100000)</f>
        <v>0.55808837151284851</v>
      </c>
      <c r="IY189" s="109">
        <f>IF(IY176=0,0,('Inputs and Summary'!$D$52*(1+'Inputs and Summary'!$D$53)^(IY174-1)*'Inputs and Summary'!$G$10/100000)/12)+('Inputs and Summary'!$D$56*'Inputs and Summary'!$G$5/12/100000)</f>
        <v>0.55808837151284851</v>
      </c>
      <c r="IZ189" s="109">
        <f>IF(IZ176=0,0,('Inputs and Summary'!$D$52*(1+'Inputs and Summary'!$D$53)^(IZ174-1)*'Inputs and Summary'!$G$10/100000)/12)+('Inputs and Summary'!$D$56*'Inputs and Summary'!$G$5/12/100000)</f>
        <v>0.55808837151284851</v>
      </c>
      <c r="JA189" s="109">
        <f>IF(JA176=0,0,('Inputs and Summary'!$D$52*(1+'Inputs and Summary'!$D$53)^(JA174-1)*'Inputs and Summary'!$G$10/100000)/12)+('Inputs and Summary'!$D$56*'Inputs and Summary'!$G$5/12/100000)</f>
        <v>0.55808837151284851</v>
      </c>
      <c r="JB189" s="109">
        <f>IF(JB176=0,0,('Inputs and Summary'!$D$52*(1+'Inputs and Summary'!$D$53)^(JB174-1)*'Inputs and Summary'!$G$10/100000)/12)+('Inputs and Summary'!$D$56*'Inputs and Summary'!$G$5/12/100000)</f>
        <v>0.55808837151284851</v>
      </c>
      <c r="JC189" s="109">
        <f>IF(JC176=0,0,('Inputs and Summary'!$D$52*(1+'Inputs and Summary'!$D$53)^(JC174-1)*'Inputs and Summary'!$G$10/100000)/12)+('Inputs and Summary'!$D$56*'Inputs and Summary'!$G$5/12/100000)</f>
        <v>0.55808837151284851</v>
      </c>
      <c r="JD189" s="109">
        <f>IF(JD176=0,0,('Inputs and Summary'!$D$52*(1+'Inputs and Summary'!$D$53)^(JD174-1)*'Inputs and Summary'!$G$10/100000)/12)+('Inputs and Summary'!$D$56*'Inputs and Summary'!$G$5/12/100000)</f>
        <v>0.55808837151284851</v>
      </c>
      <c r="JE189" s="109">
        <f>IF(JE176=0,0,('Inputs and Summary'!$D$52*(1+'Inputs and Summary'!$D$53)^(JE174-1)*'Inputs and Summary'!$G$10/100000)/12)+('Inputs and Summary'!$D$56*'Inputs and Summary'!$G$5/12/100000)</f>
        <v>0.57483102265823416</v>
      </c>
      <c r="JF189" s="109">
        <f>IF(JF176=0,0,('Inputs and Summary'!$D$52*(1+'Inputs and Summary'!$D$53)^(JF174-1)*'Inputs and Summary'!$G$10/100000)/12)+('Inputs and Summary'!$D$56*'Inputs and Summary'!$G$5/12/100000)</f>
        <v>0.57483102265823416</v>
      </c>
      <c r="JG189" s="109">
        <f>IF(JG176=0,0,('Inputs and Summary'!$D$52*(1+'Inputs and Summary'!$D$53)^(JG174-1)*'Inputs and Summary'!$G$10/100000)/12)+('Inputs and Summary'!$D$56*'Inputs and Summary'!$G$5/12/100000)</f>
        <v>0.57483102265823416</v>
      </c>
      <c r="JH189" s="109">
        <f>IF(JH176=0,0,('Inputs and Summary'!$D$52*(1+'Inputs and Summary'!$D$53)^(JH174-1)*'Inputs and Summary'!$G$10/100000)/12)+('Inputs and Summary'!$D$56*'Inputs and Summary'!$G$5/12/100000)</f>
        <v>0.57483102265823416</v>
      </c>
      <c r="JI189" s="109">
        <f>IF(JI176=0,0,('Inputs and Summary'!$D$52*(1+'Inputs and Summary'!$D$53)^(JI174-1)*'Inputs and Summary'!$G$10/100000)/12)+('Inputs and Summary'!$D$56*'Inputs and Summary'!$G$5/12/100000)</f>
        <v>0.57483102265823416</v>
      </c>
      <c r="JJ189" s="109">
        <f>IF(JJ176=0,0,('Inputs and Summary'!$D$52*(1+'Inputs and Summary'!$D$53)^(JJ174-1)*'Inputs and Summary'!$G$10/100000)/12)+('Inputs and Summary'!$D$56*'Inputs and Summary'!$G$5/12/100000)</f>
        <v>0.57483102265823416</v>
      </c>
      <c r="JK189" s="109">
        <f>IF(JK176=0,0,('Inputs and Summary'!$D$52*(1+'Inputs and Summary'!$D$53)^(JK174-1)*'Inputs and Summary'!$G$10/100000)/12)+('Inputs and Summary'!$D$56*'Inputs and Summary'!$G$5/12/100000)</f>
        <v>0.57483102265823416</v>
      </c>
      <c r="JL189" s="109">
        <f>IF(JL176=0,0,('Inputs and Summary'!$D$52*(1+'Inputs and Summary'!$D$53)^(JL174-1)*'Inputs and Summary'!$G$10/100000)/12)+('Inputs and Summary'!$D$56*'Inputs and Summary'!$G$5/12/100000)</f>
        <v>0.57483102265823416</v>
      </c>
      <c r="JM189" s="109">
        <f>IF(JM176=0,0,('Inputs and Summary'!$D$52*(1+'Inputs and Summary'!$D$53)^(JM174-1)*'Inputs and Summary'!$G$10/100000)/12)+('Inputs and Summary'!$D$56*'Inputs and Summary'!$G$5/12/100000)</f>
        <v>0.57483102265823416</v>
      </c>
      <c r="JN189" s="109">
        <f>IF(JN176=0,0,('Inputs and Summary'!$D$52*(1+'Inputs and Summary'!$D$53)^(JN174-1)*'Inputs and Summary'!$G$10/100000)/12)+('Inputs and Summary'!$D$56*'Inputs and Summary'!$G$5/12/100000)</f>
        <v>0.57483102265823416</v>
      </c>
      <c r="JO189" s="109">
        <f>IF(JO176=0,0,('Inputs and Summary'!$D$52*(1+'Inputs and Summary'!$D$53)^(JO174-1)*'Inputs and Summary'!$G$10/100000)/12)+('Inputs and Summary'!$D$56*'Inputs and Summary'!$G$5/12/100000)</f>
        <v>0.57483102265823416</v>
      </c>
      <c r="JP189" s="109">
        <f>IF(JP176=0,0,('Inputs and Summary'!$D$52*(1+'Inputs and Summary'!$D$53)^(JP174-1)*'Inputs and Summary'!$G$10/100000)/12)+('Inputs and Summary'!$D$56*'Inputs and Summary'!$G$5/12/100000)</f>
        <v>0.57483102265823416</v>
      </c>
      <c r="JQ189" s="109">
        <f>IF(JQ176=0,0,('Inputs and Summary'!$D$52*(1+'Inputs and Summary'!$D$53)^(JQ174-1)*'Inputs and Summary'!$G$10/100000)/12)+('Inputs and Summary'!$D$56*'Inputs and Summary'!$G$5/12/100000)</f>
        <v>0.59207595333798124</v>
      </c>
      <c r="JR189" s="109">
        <f>IF(JR176=0,0,('Inputs and Summary'!$D$52*(1+'Inputs and Summary'!$D$53)^(JR174-1)*'Inputs and Summary'!$G$10/100000)/12)+('Inputs and Summary'!$D$56*'Inputs and Summary'!$G$5/12/100000)</f>
        <v>0.59207595333798124</v>
      </c>
      <c r="JS189" s="109">
        <f>IF(JS176=0,0,('Inputs and Summary'!$D$52*(1+'Inputs and Summary'!$D$53)^(JS174-1)*'Inputs and Summary'!$G$10/100000)/12)+('Inputs and Summary'!$D$56*'Inputs and Summary'!$G$5/12/100000)</f>
        <v>0.59207595333798124</v>
      </c>
      <c r="JT189" s="109">
        <f>IF(JT176=0,0,('Inputs and Summary'!$D$52*(1+'Inputs and Summary'!$D$53)^(JT174-1)*'Inputs and Summary'!$G$10/100000)/12)+('Inputs and Summary'!$D$56*'Inputs and Summary'!$G$5/12/100000)</f>
        <v>0.59207595333798124</v>
      </c>
      <c r="JU189" s="109">
        <f>IF(JU176=0,0,('Inputs and Summary'!$D$52*(1+'Inputs and Summary'!$D$53)^(JU174-1)*'Inputs and Summary'!$G$10/100000)/12)+('Inputs and Summary'!$D$56*'Inputs and Summary'!$G$5/12/100000)</f>
        <v>0.59207595333798124</v>
      </c>
      <c r="JV189" s="109">
        <f>IF(JV176=0,0,('Inputs and Summary'!$D$52*(1+'Inputs and Summary'!$D$53)^(JV174-1)*'Inputs and Summary'!$G$10/100000)/12)+('Inputs and Summary'!$D$56*'Inputs and Summary'!$G$5/12/100000)</f>
        <v>0.59207595333798124</v>
      </c>
      <c r="JW189" s="109">
        <f>IF(JW176=0,0,('Inputs and Summary'!$D$52*(1+'Inputs and Summary'!$D$53)^(JW174-1)*'Inputs and Summary'!$G$10/100000)/12)+('Inputs and Summary'!$D$56*'Inputs and Summary'!$G$5/12/100000)</f>
        <v>0.59207595333798124</v>
      </c>
      <c r="JX189" s="109">
        <f>IF(JX176=0,0,('Inputs and Summary'!$D$52*(1+'Inputs and Summary'!$D$53)^(JX174-1)*'Inputs and Summary'!$G$10/100000)/12)+('Inputs and Summary'!$D$56*'Inputs and Summary'!$G$5/12/100000)</f>
        <v>0.59207595333798124</v>
      </c>
      <c r="JY189" s="109">
        <f>IF(JY176=0,0,('Inputs and Summary'!$D$52*(1+'Inputs and Summary'!$D$53)^(JY174-1)*'Inputs and Summary'!$G$10/100000)/12)+('Inputs and Summary'!$D$56*'Inputs and Summary'!$G$5/12/100000)</f>
        <v>0.59207595333798124</v>
      </c>
      <c r="JZ189" s="109">
        <f>IF(JZ176=0,0,('Inputs and Summary'!$D$52*(1+'Inputs and Summary'!$D$53)^(JZ174-1)*'Inputs and Summary'!$G$10/100000)/12)+('Inputs and Summary'!$D$56*'Inputs and Summary'!$G$5/12/100000)</f>
        <v>0.59207595333798124</v>
      </c>
      <c r="KA189" s="109">
        <f>IF(KA176=0,0,('Inputs and Summary'!$D$52*(1+'Inputs and Summary'!$D$53)^(KA174-1)*'Inputs and Summary'!$G$10/100000)/12)+('Inputs and Summary'!$D$56*'Inputs and Summary'!$G$5/12/100000)</f>
        <v>0.59207595333798124</v>
      </c>
      <c r="KB189" s="109">
        <f>IF(KB176=0,0,('Inputs and Summary'!$D$52*(1+'Inputs and Summary'!$D$53)^(KB174-1)*'Inputs and Summary'!$G$10/100000)/12)+('Inputs and Summary'!$D$56*'Inputs and Summary'!$G$5/12/100000)</f>
        <v>0.59207595333798124</v>
      </c>
      <c r="KC189" s="109">
        <f>IF(KC176=0,0,('Inputs and Summary'!$D$52*(1+'Inputs and Summary'!$D$53)^(KC174-1)*'Inputs and Summary'!$G$10/100000)/12)+('Inputs and Summary'!$D$56*'Inputs and Summary'!$G$5/12/100000)</f>
        <v>0.60983823193812048</v>
      </c>
      <c r="KD189" s="109">
        <f>IF(KD176=0,0,('Inputs and Summary'!$D$52*(1+'Inputs and Summary'!$D$53)^(KD174-1)*'Inputs and Summary'!$G$10/100000)/12)+('Inputs and Summary'!$D$56*'Inputs and Summary'!$G$5/12/100000)</f>
        <v>0.60983823193812048</v>
      </c>
      <c r="KE189" s="109">
        <f>IF(KE176=0,0,('Inputs and Summary'!$D$52*(1+'Inputs and Summary'!$D$53)^(KE174-1)*'Inputs and Summary'!$G$10/100000)/12)+('Inputs and Summary'!$D$56*'Inputs and Summary'!$G$5/12/100000)</f>
        <v>0.60983823193812048</v>
      </c>
      <c r="KF189" s="109">
        <f>IF(KF176=0,0,('Inputs and Summary'!$D$52*(1+'Inputs and Summary'!$D$53)^(KF174-1)*'Inputs and Summary'!$G$10/100000)/12)+('Inputs and Summary'!$D$56*'Inputs and Summary'!$G$5/12/100000)</f>
        <v>0.60983823193812048</v>
      </c>
      <c r="KG189" s="109">
        <f>IF(KG176=0,0,('Inputs and Summary'!$D$52*(1+'Inputs and Summary'!$D$53)^(KG174-1)*'Inputs and Summary'!$G$10/100000)/12)+('Inputs and Summary'!$D$56*'Inputs and Summary'!$G$5/12/100000)</f>
        <v>0.60983823193812048</v>
      </c>
      <c r="KH189" s="109">
        <f>IF(KH176=0,0,('Inputs and Summary'!$D$52*(1+'Inputs and Summary'!$D$53)^(KH174-1)*'Inputs and Summary'!$G$10/100000)/12)+('Inputs and Summary'!$D$56*'Inputs and Summary'!$G$5/12/100000)</f>
        <v>0.60983823193812048</v>
      </c>
      <c r="KI189" s="109">
        <f>IF(KI176=0,0,('Inputs and Summary'!$D$52*(1+'Inputs and Summary'!$D$53)^(KI174-1)*'Inputs and Summary'!$G$10/100000)/12)+('Inputs and Summary'!$D$56*'Inputs and Summary'!$G$5/12/100000)</f>
        <v>0.60983823193812048</v>
      </c>
      <c r="KJ189" s="109">
        <f>IF(KJ176=0,0,('Inputs and Summary'!$D$52*(1+'Inputs and Summary'!$D$53)^(KJ174-1)*'Inputs and Summary'!$G$10/100000)/12)+('Inputs and Summary'!$D$56*'Inputs and Summary'!$G$5/12/100000)</f>
        <v>0.60983823193812048</v>
      </c>
      <c r="KK189" s="109">
        <f>IF(KK176=0,0,('Inputs and Summary'!$D$52*(1+'Inputs and Summary'!$D$53)^(KK174-1)*'Inputs and Summary'!$G$10/100000)/12)+('Inputs and Summary'!$D$56*'Inputs and Summary'!$G$5/12/100000)</f>
        <v>0.60983823193812048</v>
      </c>
      <c r="KL189" s="109">
        <f>IF(KL176=0,0,('Inputs and Summary'!$D$52*(1+'Inputs and Summary'!$D$53)^(KL174-1)*'Inputs and Summary'!$G$10/100000)/12)+('Inputs and Summary'!$D$56*'Inputs and Summary'!$G$5/12/100000)</f>
        <v>0.60983823193812048</v>
      </c>
      <c r="KM189" s="109">
        <f>IF(KM176=0,0,('Inputs and Summary'!$D$52*(1+'Inputs and Summary'!$D$53)^(KM174-1)*'Inputs and Summary'!$G$10/100000)/12)+('Inputs and Summary'!$D$56*'Inputs and Summary'!$G$5/12/100000)</f>
        <v>0.60983823193812048</v>
      </c>
      <c r="KN189" s="109">
        <f>IF(KN176=0,0,('Inputs and Summary'!$D$52*(1+'Inputs and Summary'!$D$53)^(KN174-1)*'Inputs and Summary'!$G$10/100000)/12)+('Inputs and Summary'!$D$56*'Inputs and Summary'!$G$5/12/100000)</f>
        <v>0.60983823193812048</v>
      </c>
      <c r="KO189" s="109">
        <f>IF(KO176=0,0,('Inputs and Summary'!$D$52*(1+'Inputs and Summary'!$D$53)^(KO174-1)*'Inputs and Summary'!$G$10/100000)/12)+('Inputs and Summary'!$D$56*'Inputs and Summary'!$G$5/12/100000)</f>
        <v>0.62813337889626408</v>
      </c>
      <c r="KP189" s="109">
        <f>IF(KP176=0,0,('Inputs and Summary'!$D$52*(1+'Inputs and Summary'!$D$53)^(KP174-1)*'Inputs and Summary'!$G$10/100000)/12)+('Inputs and Summary'!$D$56*'Inputs and Summary'!$G$5/12/100000)</f>
        <v>0.62813337889626408</v>
      </c>
      <c r="KQ189" s="109">
        <f>IF(KQ176=0,0,('Inputs and Summary'!$D$52*(1+'Inputs and Summary'!$D$53)^(KQ174-1)*'Inputs and Summary'!$G$10/100000)/12)+('Inputs and Summary'!$D$56*'Inputs and Summary'!$G$5/12/100000)</f>
        <v>0.62813337889626408</v>
      </c>
      <c r="KR189" s="109">
        <f>IF(KR176=0,0,('Inputs and Summary'!$D$52*(1+'Inputs and Summary'!$D$53)^(KR174-1)*'Inputs and Summary'!$G$10/100000)/12)+('Inputs and Summary'!$D$56*'Inputs and Summary'!$G$5/12/100000)</f>
        <v>0.62813337889626408</v>
      </c>
      <c r="KS189" s="17" t="s">
        <v>291</v>
      </c>
    </row>
    <row r="190" spans="1:305" ht="15.75" customHeight="1" x14ac:dyDescent="0.3">
      <c r="A190" s="17" t="s">
        <v>30</v>
      </c>
      <c r="B190" s="17" t="s">
        <v>90</v>
      </c>
      <c r="D190" s="109">
        <f ca="1">IF(D176=0,0,(('Inputs and Summary'!$D$18*'Inputs and Summary'!$G$10*'Inputs and Summary'!$D$57*(1-((D174-1)*4%)))/1000)/12)</f>
        <v>5.7880399629385043E-2</v>
      </c>
      <c r="E190" s="109">
        <f ca="1">IF(E176=0,0,(('Inputs and Summary'!$D$18*'Inputs and Summary'!$G$10*'Inputs and Summary'!$D$57*(1-((E174-1)*4%)))/1000)/12)</f>
        <v>5.7880399629385043E-2</v>
      </c>
      <c r="F190" s="109">
        <f ca="1">IF(F176=0,0,(('Inputs and Summary'!$D$18*'Inputs and Summary'!$G$10*'Inputs and Summary'!$D$57*(1-((F174-1)*4%)))/1000)/12)</f>
        <v>5.7880399629385043E-2</v>
      </c>
      <c r="G190" s="109">
        <f ca="1">IF(G176=0,0,(('Inputs and Summary'!$D$18*'Inputs and Summary'!$G$10*'Inputs and Summary'!$D$57*(1-((G174-1)*4%)))/1000)/12)</f>
        <v>5.7880399629385043E-2</v>
      </c>
      <c r="H190" s="109">
        <f ca="1">IF(H176=0,0,(('Inputs and Summary'!$D$18*'Inputs and Summary'!$G$10*'Inputs and Summary'!$D$57*(1-((H174-1)*4%)))/1000)/12)</f>
        <v>5.7880399629385043E-2</v>
      </c>
      <c r="I190" s="109">
        <f ca="1">IF(I176=0,0,(('Inputs and Summary'!$D$18*'Inputs and Summary'!$G$10*'Inputs and Summary'!$D$57*(1-((I174-1)*4%)))/1000)/12)</f>
        <v>5.7880399629385043E-2</v>
      </c>
      <c r="J190" s="109">
        <f ca="1">IF(J176=0,0,(('Inputs and Summary'!$D$18*'Inputs and Summary'!$G$10*'Inputs and Summary'!$D$57*(1-((J174-1)*4%)))/1000)/12)</f>
        <v>5.7880399629385043E-2</v>
      </c>
      <c r="K190" s="109">
        <f ca="1">IF(K176=0,0,(('Inputs and Summary'!$D$18*'Inputs and Summary'!$G$10*'Inputs and Summary'!$D$57*(1-((K174-1)*4%)))/1000)/12)</f>
        <v>5.7880399629385043E-2</v>
      </c>
      <c r="L190" s="109">
        <f ca="1">IF(L176=0,0,(('Inputs and Summary'!$D$18*'Inputs and Summary'!$G$10*'Inputs and Summary'!$D$57*(1-((L174-1)*4%)))/1000)/12)</f>
        <v>5.7880399629385043E-2</v>
      </c>
      <c r="M190" s="109">
        <f ca="1">IF(M176=0,0,(('Inputs and Summary'!$D$18*'Inputs and Summary'!$G$10*'Inputs and Summary'!$D$57*(1-((M174-1)*4%)))/1000)/12)</f>
        <v>5.5565183644209641E-2</v>
      </c>
      <c r="N190" s="109">
        <f ca="1">IF(N176=0,0,(('Inputs and Summary'!$D$18*'Inputs and Summary'!$G$10*'Inputs and Summary'!$D$57*(1-((N174-1)*4%)))/1000)/12)</f>
        <v>5.5565183644209641E-2</v>
      </c>
      <c r="O190" s="109">
        <f ca="1">IF(O176=0,0,(('Inputs and Summary'!$D$18*'Inputs and Summary'!$G$10*'Inputs and Summary'!$D$57*(1-((O174-1)*4%)))/1000)/12)</f>
        <v>5.5565183644209641E-2</v>
      </c>
      <c r="P190" s="109">
        <f ca="1">IF(P176=0,0,(('Inputs and Summary'!$D$18*'Inputs and Summary'!$G$10*'Inputs and Summary'!$D$57*(1-((P174-1)*4%)))/1000)/12)</f>
        <v>5.5565183644209641E-2</v>
      </c>
      <c r="Q190" s="109">
        <f ca="1">IF(Q176=0,0,(('Inputs and Summary'!$D$18*'Inputs and Summary'!$G$10*'Inputs and Summary'!$D$57*(1-((Q174-1)*4%)))/1000)/12)</f>
        <v>5.5565183644209641E-2</v>
      </c>
      <c r="R190" s="109">
        <f ca="1">IF(R176=0,0,(('Inputs and Summary'!$D$18*'Inputs and Summary'!$G$10*'Inputs and Summary'!$D$57*(1-((R174-1)*4%)))/1000)/12)</f>
        <v>5.5565183644209641E-2</v>
      </c>
      <c r="S190" s="109">
        <f ca="1">IF(S176=0,0,(('Inputs and Summary'!$D$18*'Inputs and Summary'!$G$10*'Inputs and Summary'!$D$57*(1-((S174-1)*4%)))/1000)/12)</f>
        <v>5.5565183644209641E-2</v>
      </c>
      <c r="T190" s="109">
        <f ca="1">IF(T176=0,0,(('Inputs and Summary'!$D$18*'Inputs and Summary'!$G$10*'Inputs and Summary'!$D$57*(1-((T174-1)*4%)))/1000)/12)</f>
        <v>5.5565183644209641E-2</v>
      </c>
      <c r="U190" s="109">
        <f ca="1">IF(U176=0,0,(('Inputs and Summary'!$D$18*'Inputs and Summary'!$G$10*'Inputs and Summary'!$D$57*(1-((U174-1)*4%)))/1000)/12)</f>
        <v>5.5565183644209641E-2</v>
      </c>
      <c r="V190" s="109">
        <f ca="1">IF(V176=0,0,(('Inputs and Summary'!$D$18*'Inputs and Summary'!$G$10*'Inputs and Summary'!$D$57*(1-((V174-1)*4%)))/1000)/12)</f>
        <v>5.5565183644209641E-2</v>
      </c>
      <c r="W190" s="109">
        <f ca="1">IF(W176=0,0,(('Inputs and Summary'!$D$18*'Inputs and Summary'!$G$10*'Inputs and Summary'!$D$57*(1-((W174-1)*4%)))/1000)/12)</f>
        <v>5.5565183644209641E-2</v>
      </c>
      <c r="X190" s="109">
        <f ca="1">IF(X176=0,0,(('Inputs and Summary'!$D$18*'Inputs and Summary'!$G$10*'Inputs and Summary'!$D$57*(1-((X174-1)*4%)))/1000)/12)</f>
        <v>5.5565183644209641E-2</v>
      </c>
      <c r="Y190" s="109">
        <f ca="1">IF(Y176=0,0,(('Inputs and Summary'!$D$18*'Inputs and Summary'!$G$10*'Inputs and Summary'!$D$57*(1-((Y174-1)*4%)))/1000)/12)</f>
        <v>5.3249967659034246E-2</v>
      </c>
      <c r="Z190" s="109">
        <f ca="1">IF(Z176=0,0,(('Inputs and Summary'!$D$18*'Inputs and Summary'!$G$10*'Inputs and Summary'!$D$57*(1-((Z174-1)*4%)))/1000)/12)</f>
        <v>5.3249967659034246E-2</v>
      </c>
      <c r="AA190" s="109">
        <f ca="1">IF(AA176=0,0,(('Inputs and Summary'!$D$18*'Inputs and Summary'!$G$10*'Inputs and Summary'!$D$57*(1-((AA174-1)*4%)))/1000)/12)</f>
        <v>5.3249967659034246E-2</v>
      </c>
      <c r="AB190" s="109">
        <f ca="1">IF(AB176=0,0,(('Inputs and Summary'!$D$18*'Inputs and Summary'!$G$10*'Inputs and Summary'!$D$57*(1-((AB174-1)*4%)))/1000)/12)</f>
        <v>5.3249967659034246E-2</v>
      </c>
      <c r="AC190" s="109">
        <f ca="1">IF(AC176=0,0,(('Inputs and Summary'!$D$18*'Inputs and Summary'!$G$10*'Inputs and Summary'!$D$57*(1-((AC174-1)*4%)))/1000)/12)</f>
        <v>5.3249967659034246E-2</v>
      </c>
      <c r="AD190" s="109">
        <f ca="1">IF(AD176=0,0,(('Inputs and Summary'!$D$18*'Inputs and Summary'!$G$10*'Inputs and Summary'!$D$57*(1-((AD174-1)*4%)))/1000)/12)</f>
        <v>5.3249967659034246E-2</v>
      </c>
      <c r="AE190" s="109">
        <f ca="1">IF(AE176=0,0,(('Inputs and Summary'!$D$18*'Inputs and Summary'!$G$10*'Inputs and Summary'!$D$57*(1-((AE174-1)*4%)))/1000)/12)</f>
        <v>5.3249967659034246E-2</v>
      </c>
      <c r="AF190" s="109">
        <f ca="1">IF(AF176=0,0,(('Inputs and Summary'!$D$18*'Inputs and Summary'!$G$10*'Inputs and Summary'!$D$57*(1-((AF174-1)*4%)))/1000)/12)</f>
        <v>5.3249967659034246E-2</v>
      </c>
      <c r="AG190" s="109">
        <f ca="1">IF(AG176=0,0,(('Inputs and Summary'!$D$18*'Inputs and Summary'!$G$10*'Inputs and Summary'!$D$57*(1-((AG174-1)*4%)))/1000)/12)</f>
        <v>5.3249967659034246E-2</v>
      </c>
      <c r="AH190" s="109">
        <f ca="1">IF(AH176=0,0,(('Inputs and Summary'!$D$18*'Inputs and Summary'!$G$10*'Inputs and Summary'!$D$57*(1-((AH174-1)*4%)))/1000)/12)</f>
        <v>5.3249967659034246E-2</v>
      </c>
      <c r="AI190" s="109">
        <f ca="1">IF(AI176=0,0,(('Inputs and Summary'!$D$18*'Inputs and Summary'!$G$10*'Inputs and Summary'!$D$57*(1-((AI174-1)*4%)))/1000)/12)</f>
        <v>5.3249967659034246E-2</v>
      </c>
      <c r="AJ190" s="109">
        <f ca="1">IF(AJ176=0,0,(('Inputs and Summary'!$D$18*'Inputs and Summary'!$G$10*'Inputs and Summary'!$D$57*(1-((AJ174-1)*4%)))/1000)/12)</f>
        <v>5.3249967659034246E-2</v>
      </c>
      <c r="AK190" s="109">
        <f ca="1">IF(AK176=0,0,(('Inputs and Summary'!$D$18*'Inputs and Summary'!$G$10*'Inputs and Summary'!$D$57*(1-((AK174-1)*4%)))/1000)/12)</f>
        <v>5.093475167385883E-2</v>
      </c>
      <c r="AL190" s="109">
        <f ca="1">IF(AL176=0,0,(('Inputs and Summary'!$D$18*'Inputs and Summary'!$G$10*'Inputs and Summary'!$D$57*(1-((AL174-1)*4%)))/1000)/12)</f>
        <v>5.093475167385883E-2</v>
      </c>
      <c r="AM190" s="109">
        <f ca="1">IF(AM176=0,0,(('Inputs and Summary'!$D$18*'Inputs and Summary'!$G$10*'Inputs and Summary'!$D$57*(1-((AM174-1)*4%)))/1000)/12)</f>
        <v>5.093475167385883E-2</v>
      </c>
      <c r="AN190" s="109">
        <f ca="1">IF(AN176=0,0,(('Inputs and Summary'!$D$18*'Inputs and Summary'!$G$10*'Inputs and Summary'!$D$57*(1-((AN174-1)*4%)))/1000)/12)</f>
        <v>5.093475167385883E-2</v>
      </c>
      <c r="AO190" s="109">
        <f ca="1">IF(AO176=0,0,(('Inputs and Summary'!$D$18*'Inputs and Summary'!$G$10*'Inputs and Summary'!$D$57*(1-((AO174-1)*4%)))/1000)/12)</f>
        <v>5.093475167385883E-2</v>
      </c>
      <c r="AP190" s="109">
        <f ca="1">IF(AP176=0,0,(('Inputs and Summary'!$D$18*'Inputs and Summary'!$G$10*'Inputs and Summary'!$D$57*(1-((AP174-1)*4%)))/1000)/12)</f>
        <v>5.093475167385883E-2</v>
      </c>
      <c r="AQ190" s="109">
        <f ca="1">IF(AQ176=0,0,(('Inputs and Summary'!$D$18*'Inputs and Summary'!$G$10*'Inputs and Summary'!$D$57*(1-((AQ174-1)*4%)))/1000)/12)</f>
        <v>5.093475167385883E-2</v>
      </c>
      <c r="AR190" s="109">
        <f ca="1">IF(AR176=0,0,(('Inputs and Summary'!$D$18*'Inputs and Summary'!$G$10*'Inputs and Summary'!$D$57*(1-((AR174-1)*4%)))/1000)/12)</f>
        <v>5.093475167385883E-2</v>
      </c>
      <c r="AS190" s="109">
        <f ca="1">IF(AS176=0,0,(('Inputs and Summary'!$D$18*'Inputs and Summary'!$G$10*'Inputs and Summary'!$D$57*(1-((AS174-1)*4%)))/1000)/12)</f>
        <v>5.093475167385883E-2</v>
      </c>
      <c r="AT190" s="109">
        <f ca="1">IF(AT176=0,0,(('Inputs and Summary'!$D$18*'Inputs and Summary'!$G$10*'Inputs and Summary'!$D$57*(1-((AT174-1)*4%)))/1000)/12)</f>
        <v>5.093475167385883E-2</v>
      </c>
      <c r="AU190" s="109">
        <f ca="1">IF(AU176=0,0,(('Inputs and Summary'!$D$18*'Inputs and Summary'!$G$10*'Inputs and Summary'!$D$57*(1-((AU174-1)*4%)))/1000)/12)</f>
        <v>5.093475167385883E-2</v>
      </c>
      <c r="AV190" s="109">
        <f ca="1">IF(AV176=0,0,(('Inputs and Summary'!$D$18*'Inputs and Summary'!$G$10*'Inputs and Summary'!$D$57*(1-((AV174-1)*4%)))/1000)/12)</f>
        <v>5.093475167385883E-2</v>
      </c>
      <c r="AW190" s="109">
        <f ca="1">IF(AW176=0,0,(('Inputs and Summary'!$D$18*'Inputs and Summary'!$G$10*'Inputs and Summary'!$D$57*(1-((AW174-1)*4%)))/1000)/12)</f>
        <v>4.8619535688683435E-2</v>
      </c>
      <c r="AX190" s="109">
        <f ca="1">IF(AX176=0,0,(('Inputs and Summary'!$D$18*'Inputs and Summary'!$G$10*'Inputs and Summary'!$D$57*(1-((AX174-1)*4%)))/1000)/12)</f>
        <v>4.8619535688683435E-2</v>
      </c>
      <c r="AY190" s="109">
        <f ca="1">IF(AY176=0,0,(('Inputs and Summary'!$D$18*'Inputs and Summary'!$G$10*'Inputs and Summary'!$D$57*(1-((AY174-1)*4%)))/1000)/12)</f>
        <v>4.8619535688683435E-2</v>
      </c>
      <c r="AZ190" s="109">
        <f ca="1">IF(AZ176=0,0,(('Inputs and Summary'!$D$18*'Inputs and Summary'!$G$10*'Inputs and Summary'!$D$57*(1-((AZ174-1)*4%)))/1000)/12)</f>
        <v>4.8619535688683435E-2</v>
      </c>
      <c r="BA190" s="109">
        <f ca="1">IF(BA176=0,0,(('Inputs and Summary'!$D$18*'Inputs and Summary'!$G$10*'Inputs and Summary'!$D$57*(1-((BA174-1)*4%)))/1000)/12)</f>
        <v>4.8619535688683435E-2</v>
      </c>
      <c r="BB190" s="109">
        <f ca="1">IF(BB176=0,0,(('Inputs and Summary'!$D$18*'Inputs and Summary'!$G$10*'Inputs and Summary'!$D$57*(1-((BB174-1)*4%)))/1000)/12)</f>
        <v>4.8619535688683435E-2</v>
      </c>
      <c r="BC190" s="109">
        <f ca="1">IF(BC176=0,0,(('Inputs and Summary'!$D$18*'Inputs and Summary'!$G$10*'Inputs and Summary'!$D$57*(1-((BC174-1)*4%)))/1000)/12)</f>
        <v>4.8619535688683435E-2</v>
      </c>
      <c r="BD190" s="109">
        <f ca="1">IF(BD176=0,0,(('Inputs and Summary'!$D$18*'Inputs and Summary'!$G$10*'Inputs and Summary'!$D$57*(1-((BD174-1)*4%)))/1000)/12)</f>
        <v>4.8619535688683435E-2</v>
      </c>
      <c r="BE190" s="109">
        <f ca="1">IF(BE176=0,0,(('Inputs and Summary'!$D$18*'Inputs and Summary'!$G$10*'Inputs and Summary'!$D$57*(1-((BE174-1)*4%)))/1000)/12)</f>
        <v>4.8619535688683435E-2</v>
      </c>
      <c r="BF190" s="109">
        <f ca="1">IF(BF176=0,0,(('Inputs and Summary'!$D$18*'Inputs and Summary'!$G$10*'Inputs and Summary'!$D$57*(1-((BF174-1)*4%)))/1000)/12)</f>
        <v>4.8619535688683435E-2</v>
      </c>
      <c r="BG190" s="109">
        <f ca="1">IF(BG176=0,0,(('Inputs and Summary'!$D$18*'Inputs and Summary'!$G$10*'Inputs and Summary'!$D$57*(1-((BG174-1)*4%)))/1000)/12)</f>
        <v>4.8619535688683435E-2</v>
      </c>
      <c r="BH190" s="109">
        <f ca="1">IF(BH176=0,0,(('Inputs and Summary'!$D$18*'Inputs and Summary'!$G$10*'Inputs and Summary'!$D$57*(1-((BH174-1)*4%)))/1000)/12)</f>
        <v>4.8619535688683435E-2</v>
      </c>
      <c r="BI190" s="109">
        <f ca="1">IF(BI176=0,0,(('Inputs and Summary'!$D$18*'Inputs and Summary'!$G$10*'Inputs and Summary'!$D$57*(1-((BI174-1)*4%)))/1000)/12)</f>
        <v>4.6304319703508033E-2</v>
      </c>
      <c r="BJ190" s="109">
        <f ca="1">IF(BJ176=0,0,(('Inputs and Summary'!$D$18*'Inputs and Summary'!$G$10*'Inputs and Summary'!$D$57*(1-((BJ174-1)*4%)))/1000)/12)</f>
        <v>4.6304319703508033E-2</v>
      </c>
      <c r="BK190" s="109">
        <f ca="1">IF(BK176=0,0,(('Inputs and Summary'!$D$18*'Inputs and Summary'!$G$10*'Inputs and Summary'!$D$57*(1-((BK174-1)*4%)))/1000)/12)</f>
        <v>4.6304319703508033E-2</v>
      </c>
      <c r="BL190" s="109">
        <f ca="1">IF(BL176=0,0,(('Inputs and Summary'!$D$18*'Inputs and Summary'!$G$10*'Inputs and Summary'!$D$57*(1-((BL174-1)*4%)))/1000)/12)</f>
        <v>4.6304319703508033E-2</v>
      </c>
      <c r="BM190" s="109">
        <f ca="1">IF(BM176=0,0,(('Inputs and Summary'!$D$18*'Inputs and Summary'!$G$10*'Inputs and Summary'!$D$57*(1-((BM174-1)*4%)))/1000)/12)</f>
        <v>4.6304319703508033E-2</v>
      </c>
      <c r="BN190" s="109">
        <f ca="1">IF(BN176=0,0,(('Inputs and Summary'!$D$18*'Inputs and Summary'!$G$10*'Inputs and Summary'!$D$57*(1-((BN174-1)*4%)))/1000)/12)</f>
        <v>4.6304319703508033E-2</v>
      </c>
      <c r="BO190" s="109">
        <f ca="1">IF(BO176=0,0,(('Inputs and Summary'!$D$18*'Inputs and Summary'!$G$10*'Inputs and Summary'!$D$57*(1-((BO174-1)*4%)))/1000)/12)</f>
        <v>4.6304319703508033E-2</v>
      </c>
      <c r="BP190" s="109">
        <f ca="1">IF(BP176=0,0,(('Inputs and Summary'!$D$18*'Inputs and Summary'!$G$10*'Inputs and Summary'!$D$57*(1-((BP174-1)*4%)))/1000)/12)</f>
        <v>4.6304319703508033E-2</v>
      </c>
      <c r="BQ190" s="109">
        <f ca="1">IF(BQ176=0,0,(('Inputs and Summary'!$D$18*'Inputs and Summary'!$G$10*'Inputs and Summary'!$D$57*(1-((BQ174-1)*4%)))/1000)/12)</f>
        <v>4.6304319703508033E-2</v>
      </c>
      <c r="BR190" s="109">
        <f ca="1">IF(BR176=0,0,(('Inputs and Summary'!$D$18*'Inputs and Summary'!$G$10*'Inputs and Summary'!$D$57*(1-((BR174-1)*4%)))/1000)/12)</f>
        <v>4.6304319703508033E-2</v>
      </c>
      <c r="BS190" s="109">
        <f ca="1">IF(BS176=0,0,(('Inputs and Summary'!$D$18*'Inputs and Summary'!$G$10*'Inputs and Summary'!$D$57*(1-((BS174-1)*4%)))/1000)/12)</f>
        <v>4.6304319703508033E-2</v>
      </c>
      <c r="BT190" s="109">
        <f ca="1">IF(BT176=0,0,(('Inputs and Summary'!$D$18*'Inputs and Summary'!$G$10*'Inputs and Summary'!$D$57*(1-((BT174-1)*4%)))/1000)/12)</f>
        <v>4.6304319703508033E-2</v>
      </c>
      <c r="BU190" s="109">
        <f ca="1">IF(BU176=0,0,(('Inputs and Summary'!$D$18*'Inputs and Summary'!$G$10*'Inputs and Summary'!$D$57*(1-((BU174-1)*4%)))/1000)/12)</f>
        <v>4.3989103718332638E-2</v>
      </c>
      <c r="BV190" s="109">
        <f ca="1">IF(BV176=0,0,(('Inputs and Summary'!$D$18*'Inputs and Summary'!$G$10*'Inputs and Summary'!$D$57*(1-((BV174-1)*4%)))/1000)/12)</f>
        <v>4.3989103718332638E-2</v>
      </c>
      <c r="BW190" s="109">
        <f ca="1">IF(BW176=0,0,(('Inputs and Summary'!$D$18*'Inputs and Summary'!$G$10*'Inputs and Summary'!$D$57*(1-((BW174-1)*4%)))/1000)/12)</f>
        <v>4.3989103718332638E-2</v>
      </c>
      <c r="BX190" s="109">
        <f ca="1">IF(BX176=0,0,(('Inputs and Summary'!$D$18*'Inputs and Summary'!$G$10*'Inputs and Summary'!$D$57*(1-((BX174-1)*4%)))/1000)/12)</f>
        <v>4.3989103718332638E-2</v>
      </c>
      <c r="BY190" s="109">
        <f ca="1">IF(BY176=0,0,(('Inputs and Summary'!$D$18*'Inputs and Summary'!$G$10*'Inputs and Summary'!$D$57*(1-((BY174-1)*4%)))/1000)/12)</f>
        <v>4.3989103718332638E-2</v>
      </c>
      <c r="BZ190" s="109">
        <f ca="1">IF(BZ176=0,0,(('Inputs and Summary'!$D$18*'Inputs and Summary'!$G$10*'Inputs and Summary'!$D$57*(1-((BZ174-1)*4%)))/1000)/12)</f>
        <v>4.3989103718332638E-2</v>
      </c>
      <c r="CA190" s="109">
        <f ca="1">IF(CA176=0,0,(('Inputs and Summary'!$D$18*'Inputs and Summary'!$G$10*'Inputs and Summary'!$D$57*(1-((CA174-1)*4%)))/1000)/12)</f>
        <v>4.3989103718332638E-2</v>
      </c>
      <c r="CB190" s="109">
        <f ca="1">IF(CB176=0,0,(('Inputs and Summary'!$D$18*'Inputs and Summary'!$G$10*'Inputs and Summary'!$D$57*(1-((CB174-1)*4%)))/1000)/12)</f>
        <v>4.3989103718332638E-2</v>
      </c>
      <c r="CC190" s="109">
        <f ca="1">IF(CC176=0,0,(('Inputs and Summary'!$D$18*'Inputs and Summary'!$G$10*'Inputs and Summary'!$D$57*(1-((CC174-1)*4%)))/1000)/12)</f>
        <v>4.3989103718332638E-2</v>
      </c>
      <c r="CD190" s="109">
        <f ca="1">IF(CD176=0,0,(('Inputs and Summary'!$D$18*'Inputs and Summary'!$G$10*'Inputs and Summary'!$D$57*(1-((CD174-1)*4%)))/1000)/12)</f>
        <v>4.3989103718332638E-2</v>
      </c>
      <c r="CE190" s="109">
        <f ca="1">IF(CE176=0,0,(('Inputs and Summary'!$D$18*'Inputs and Summary'!$G$10*'Inputs and Summary'!$D$57*(1-((CE174-1)*4%)))/1000)/12)</f>
        <v>4.3989103718332638E-2</v>
      </c>
      <c r="CF190" s="109">
        <f ca="1">IF(CF176=0,0,(('Inputs and Summary'!$D$18*'Inputs and Summary'!$G$10*'Inputs and Summary'!$D$57*(1-((CF174-1)*4%)))/1000)/12)</f>
        <v>4.3989103718332638E-2</v>
      </c>
      <c r="CG190" s="109">
        <f ca="1">IF(CG176=0,0,(('Inputs and Summary'!$D$18*'Inputs and Summary'!$G$10*'Inputs and Summary'!$D$57*(1-((CG174-1)*4%)))/1000)/12)</f>
        <v>4.1673887733157222E-2</v>
      </c>
      <c r="CH190" s="109">
        <f ca="1">IF(CH176=0,0,(('Inputs and Summary'!$D$18*'Inputs and Summary'!$G$10*'Inputs and Summary'!$D$57*(1-((CH174-1)*4%)))/1000)/12)</f>
        <v>4.1673887733157222E-2</v>
      </c>
      <c r="CI190" s="109">
        <f ca="1">IF(CI176=0,0,(('Inputs and Summary'!$D$18*'Inputs and Summary'!$G$10*'Inputs and Summary'!$D$57*(1-((CI174-1)*4%)))/1000)/12)</f>
        <v>4.1673887733157222E-2</v>
      </c>
      <c r="CJ190" s="109">
        <f ca="1">IF(CJ176=0,0,(('Inputs and Summary'!$D$18*'Inputs and Summary'!$G$10*'Inputs and Summary'!$D$57*(1-((CJ174-1)*4%)))/1000)/12)</f>
        <v>4.1673887733157222E-2</v>
      </c>
      <c r="CK190" s="109">
        <f ca="1">IF(CK176=0,0,(('Inputs and Summary'!$D$18*'Inputs and Summary'!$G$10*'Inputs and Summary'!$D$57*(1-((CK174-1)*4%)))/1000)/12)</f>
        <v>4.1673887733157222E-2</v>
      </c>
      <c r="CL190" s="109">
        <f ca="1">IF(CL176=0,0,(('Inputs and Summary'!$D$18*'Inputs and Summary'!$G$10*'Inputs and Summary'!$D$57*(1-((CL174-1)*4%)))/1000)/12)</f>
        <v>4.1673887733157222E-2</v>
      </c>
      <c r="CM190" s="109">
        <f ca="1">IF(CM176=0,0,(('Inputs and Summary'!$D$18*'Inputs and Summary'!$G$10*'Inputs and Summary'!$D$57*(1-((CM174-1)*4%)))/1000)/12)</f>
        <v>4.1673887733157222E-2</v>
      </c>
      <c r="CN190" s="109">
        <f ca="1">IF(CN176=0,0,(('Inputs and Summary'!$D$18*'Inputs and Summary'!$G$10*'Inputs and Summary'!$D$57*(1-((CN174-1)*4%)))/1000)/12)</f>
        <v>4.1673887733157222E-2</v>
      </c>
      <c r="CO190" s="109">
        <f ca="1">IF(CO176=0,0,(('Inputs and Summary'!$D$18*'Inputs and Summary'!$G$10*'Inputs and Summary'!$D$57*(1-((CO174-1)*4%)))/1000)/12)</f>
        <v>4.1673887733157222E-2</v>
      </c>
      <c r="CP190" s="109">
        <f ca="1">IF(CP176=0,0,(('Inputs and Summary'!$D$18*'Inputs and Summary'!$G$10*'Inputs and Summary'!$D$57*(1-((CP174-1)*4%)))/1000)/12)</f>
        <v>4.1673887733157222E-2</v>
      </c>
      <c r="CQ190" s="109">
        <f ca="1">IF(CQ176=0,0,(('Inputs and Summary'!$D$18*'Inputs and Summary'!$G$10*'Inputs and Summary'!$D$57*(1-((CQ174-1)*4%)))/1000)/12)</f>
        <v>4.1673887733157222E-2</v>
      </c>
      <c r="CR190" s="109">
        <f ca="1">IF(CR176=0,0,(('Inputs and Summary'!$D$18*'Inputs and Summary'!$G$10*'Inputs and Summary'!$D$57*(1-((CR174-1)*4%)))/1000)/12)</f>
        <v>4.1673887733157222E-2</v>
      </c>
      <c r="CS190" s="109">
        <f ca="1">IF(CS176=0,0,(('Inputs and Summary'!$D$18*'Inputs and Summary'!$G$10*'Inputs and Summary'!$D$57*(1-((CS174-1)*4%)))/1000)/12)</f>
        <v>3.935867174798182E-2</v>
      </c>
      <c r="CT190" s="109">
        <f ca="1">IF(CT176=0,0,(('Inputs and Summary'!$D$18*'Inputs and Summary'!$G$10*'Inputs and Summary'!$D$57*(1-((CT174-1)*4%)))/1000)/12)</f>
        <v>3.935867174798182E-2</v>
      </c>
      <c r="CU190" s="109">
        <f ca="1">IF(CU176=0,0,(('Inputs and Summary'!$D$18*'Inputs and Summary'!$G$10*'Inputs and Summary'!$D$57*(1-((CU174-1)*4%)))/1000)/12)</f>
        <v>3.935867174798182E-2</v>
      </c>
      <c r="CV190" s="109">
        <f ca="1">IF(CV176=0,0,(('Inputs and Summary'!$D$18*'Inputs and Summary'!$G$10*'Inputs and Summary'!$D$57*(1-((CV174-1)*4%)))/1000)/12)</f>
        <v>3.935867174798182E-2</v>
      </c>
      <c r="CW190" s="109">
        <f ca="1">IF(CW176=0,0,(('Inputs and Summary'!$D$18*'Inputs and Summary'!$G$10*'Inputs and Summary'!$D$57*(1-((CW174-1)*4%)))/1000)/12)</f>
        <v>3.935867174798182E-2</v>
      </c>
      <c r="CX190" s="109">
        <f ca="1">IF(CX176=0,0,(('Inputs and Summary'!$D$18*'Inputs and Summary'!$G$10*'Inputs and Summary'!$D$57*(1-((CX174-1)*4%)))/1000)/12)</f>
        <v>3.935867174798182E-2</v>
      </c>
      <c r="CY190" s="109">
        <f ca="1">IF(CY176=0,0,(('Inputs and Summary'!$D$18*'Inputs and Summary'!$G$10*'Inputs and Summary'!$D$57*(1-((CY174-1)*4%)))/1000)/12)</f>
        <v>3.935867174798182E-2</v>
      </c>
      <c r="CZ190" s="109">
        <f ca="1">IF(CZ176=0,0,(('Inputs and Summary'!$D$18*'Inputs and Summary'!$G$10*'Inputs and Summary'!$D$57*(1-((CZ174-1)*4%)))/1000)/12)</f>
        <v>3.935867174798182E-2</v>
      </c>
      <c r="DA190" s="109">
        <f ca="1">IF(DA176=0,0,(('Inputs and Summary'!$D$18*'Inputs and Summary'!$G$10*'Inputs and Summary'!$D$57*(1-((DA174-1)*4%)))/1000)/12)</f>
        <v>3.935867174798182E-2</v>
      </c>
      <c r="DB190" s="109">
        <f ca="1">IF(DB176=0,0,(('Inputs and Summary'!$D$18*'Inputs and Summary'!$G$10*'Inputs and Summary'!$D$57*(1-((DB174-1)*4%)))/1000)/12)</f>
        <v>3.935867174798182E-2</v>
      </c>
      <c r="DC190" s="109">
        <f ca="1">IF(DC176=0,0,(('Inputs and Summary'!$D$18*'Inputs and Summary'!$G$10*'Inputs and Summary'!$D$57*(1-((DC174-1)*4%)))/1000)/12)</f>
        <v>3.935867174798182E-2</v>
      </c>
      <c r="DD190" s="109">
        <f ca="1">IF(DD176=0,0,(('Inputs and Summary'!$D$18*'Inputs and Summary'!$G$10*'Inputs and Summary'!$D$57*(1-((DD174-1)*4%)))/1000)/12)</f>
        <v>3.935867174798182E-2</v>
      </c>
      <c r="DE190" s="109">
        <f ca="1">IF(DE176=0,0,(('Inputs and Summary'!$D$18*'Inputs and Summary'!$G$10*'Inputs and Summary'!$D$57*(1-((DE174-1)*4%)))/1000)/12)</f>
        <v>3.7043455762806425E-2</v>
      </c>
      <c r="DF190" s="109">
        <f ca="1">IF(DF176=0,0,(('Inputs and Summary'!$D$18*'Inputs and Summary'!$G$10*'Inputs and Summary'!$D$57*(1-((DF174-1)*4%)))/1000)/12)</f>
        <v>3.7043455762806425E-2</v>
      </c>
      <c r="DG190" s="109">
        <f ca="1">IF(DG176=0,0,(('Inputs and Summary'!$D$18*'Inputs and Summary'!$G$10*'Inputs and Summary'!$D$57*(1-((DG174-1)*4%)))/1000)/12)</f>
        <v>3.7043455762806425E-2</v>
      </c>
      <c r="DH190" s="109">
        <f ca="1">IF(DH176=0,0,(('Inputs and Summary'!$D$18*'Inputs and Summary'!$G$10*'Inputs and Summary'!$D$57*(1-((DH174-1)*4%)))/1000)/12)</f>
        <v>3.7043455762806425E-2</v>
      </c>
      <c r="DI190" s="109">
        <f ca="1">IF(DI176=0,0,(('Inputs and Summary'!$D$18*'Inputs and Summary'!$G$10*'Inputs and Summary'!$D$57*(1-((DI174-1)*4%)))/1000)/12)</f>
        <v>3.7043455762806425E-2</v>
      </c>
      <c r="DJ190" s="109">
        <f ca="1">IF(DJ176=0,0,(('Inputs and Summary'!$D$18*'Inputs and Summary'!$G$10*'Inputs and Summary'!$D$57*(1-((DJ174-1)*4%)))/1000)/12)</f>
        <v>3.7043455762806425E-2</v>
      </c>
      <c r="DK190" s="109">
        <f ca="1">IF(DK176=0,0,(('Inputs and Summary'!$D$18*'Inputs and Summary'!$G$10*'Inputs and Summary'!$D$57*(1-((DK174-1)*4%)))/1000)/12)</f>
        <v>3.7043455762806425E-2</v>
      </c>
      <c r="DL190" s="109">
        <f ca="1">IF(DL176=0,0,(('Inputs and Summary'!$D$18*'Inputs and Summary'!$G$10*'Inputs and Summary'!$D$57*(1-((DL174-1)*4%)))/1000)/12)</f>
        <v>3.7043455762806425E-2</v>
      </c>
      <c r="DM190" s="109">
        <f ca="1">IF(DM176=0,0,(('Inputs and Summary'!$D$18*'Inputs and Summary'!$G$10*'Inputs and Summary'!$D$57*(1-((DM174-1)*4%)))/1000)/12)</f>
        <v>3.7043455762806425E-2</v>
      </c>
      <c r="DN190" s="109">
        <f ca="1">IF(DN176=0,0,(('Inputs and Summary'!$D$18*'Inputs and Summary'!$G$10*'Inputs and Summary'!$D$57*(1-((DN174-1)*4%)))/1000)/12)</f>
        <v>3.7043455762806425E-2</v>
      </c>
      <c r="DO190" s="109">
        <f ca="1">IF(DO176=0,0,(('Inputs and Summary'!$D$18*'Inputs and Summary'!$G$10*'Inputs and Summary'!$D$57*(1-((DO174-1)*4%)))/1000)/12)</f>
        <v>3.7043455762806425E-2</v>
      </c>
      <c r="DP190" s="109">
        <f ca="1">IF(DP176=0,0,(('Inputs and Summary'!$D$18*'Inputs and Summary'!$G$10*'Inputs and Summary'!$D$57*(1-((DP174-1)*4%)))/1000)/12)</f>
        <v>3.7043455762806425E-2</v>
      </c>
      <c r="DQ190" s="109">
        <f ca="1">IF(DQ176=0,0,(('Inputs and Summary'!$D$18*'Inputs and Summary'!$G$10*'Inputs and Summary'!$D$57*(1-((DQ174-1)*4%)))/1000)/12)</f>
        <v>3.4728239777631023E-2</v>
      </c>
      <c r="DR190" s="109">
        <f ca="1">IF(DR176=0,0,(('Inputs and Summary'!$D$18*'Inputs and Summary'!$G$10*'Inputs and Summary'!$D$57*(1-((DR174-1)*4%)))/1000)/12)</f>
        <v>3.4728239777631023E-2</v>
      </c>
      <c r="DS190" s="109">
        <f ca="1">IF(DS176=0,0,(('Inputs and Summary'!$D$18*'Inputs and Summary'!$G$10*'Inputs and Summary'!$D$57*(1-((DS174-1)*4%)))/1000)/12)</f>
        <v>3.4728239777631023E-2</v>
      </c>
      <c r="DT190" s="109">
        <f ca="1">IF(DT176=0,0,(('Inputs and Summary'!$D$18*'Inputs and Summary'!$G$10*'Inputs and Summary'!$D$57*(1-((DT174-1)*4%)))/1000)/12)</f>
        <v>3.4728239777631023E-2</v>
      </c>
      <c r="DU190" s="109">
        <f ca="1">IF(DU176=0,0,(('Inputs and Summary'!$D$18*'Inputs and Summary'!$G$10*'Inputs and Summary'!$D$57*(1-((DU174-1)*4%)))/1000)/12)</f>
        <v>3.4728239777631023E-2</v>
      </c>
      <c r="DV190" s="109">
        <f ca="1">IF(DV176=0,0,(('Inputs and Summary'!$D$18*'Inputs and Summary'!$G$10*'Inputs and Summary'!$D$57*(1-((DV174-1)*4%)))/1000)/12)</f>
        <v>3.4728239777631023E-2</v>
      </c>
      <c r="DW190" s="109">
        <f ca="1">IF(DW176=0,0,(('Inputs and Summary'!$D$18*'Inputs and Summary'!$G$10*'Inputs and Summary'!$D$57*(1-((DW174-1)*4%)))/1000)/12)</f>
        <v>3.4728239777631023E-2</v>
      </c>
      <c r="DX190" s="109">
        <f ca="1">IF(DX176=0,0,(('Inputs and Summary'!$D$18*'Inputs and Summary'!$G$10*'Inputs and Summary'!$D$57*(1-((DX174-1)*4%)))/1000)/12)</f>
        <v>3.4728239777631023E-2</v>
      </c>
      <c r="DY190" s="109">
        <f ca="1">IF(DY176=0,0,(('Inputs and Summary'!$D$18*'Inputs and Summary'!$G$10*'Inputs and Summary'!$D$57*(1-((DY174-1)*4%)))/1000)/12)</f>
        <v>3.4728239777631023E-2</v>
      </c>
      <c r="DZ190" s="109">
        <f ca="1">IF(DZ176=0,0,(('Inputs and Summary'!$D$18*'Inputs and Summary'!$G$10*'Inputs and Summary'!$D$57*(1-((DZ174-1)*4%)))/1000)/12)</f>
        <v>3.4728239777631023E-2</v>
      </c>
      <c r="EA190" s="109">
        <f ca="1">IF(EA176=0,0,(('Inputs and Summary'!$D$18*'Inputs and Summary'!$G$10*'Inputs and Summary'!$D$57*(1-((EA174-1)*4%)))/1000)/12)</f>
        <v>3.4728239777631023E-2</v>
      </c>
      <c r="EB190" s="109">
        <f ca="1">IF(EB176=0,0,(('Inputs and Summary'!$D$18*'Inputs and Summary'!$G$10*'Inputs and Summary'!$D$57*(1-((EB174-1)*4%)))/1000)/12)</f>
        <v>3.4728239777631023E-2</v>
      </c>
      <c r="EC190" s="109">
        <f ca="1">IF(EC176=0,0,(('Inputs and Summary'!$D$18*'Inputs and Summary'!$G$10*'Inputs and Summary'!$D$57*(1-((EC174-1)*4%)))/1000)/12)</f>
        <v>3.2413023792455621E-2</v>
      </c>
      <c r="ED190" s="109">
        <f ca="1">IF(ED176=0,0,(('Inputs and Summary'!$D$18*'Inputs and Summary'!$G$10*'Inputs and Summary'!$D$57*(1-((ED174-1)*4%)))/1000)/12)</f>
        <v>3.2413023792455621E-2</v>
      </c>
      <c r="EE190" s="109">
        <f ca="1">IF(EE176=0,0,(('Inputs and Summary'!$D$18*'Inputs and Summary'!$G$10*'Inputs and Summary'!$D$57*(1-((EE174-1)*4%)))/1000)/12)</f>
        <v>3.2413023792455621E-2</v>
      </c>
      <c r="EF190" s="109">
        <f ca="1">IF(EF176=0,0,(('Inputs and Summary'!$D$18*'Inputs and Summary'!$G$10*'Inputs and Summary'!$D$57*(1-((EF174-1)*4%)))/1000)/12)</f>
        <v>3.2413023792455621E-2</v>
      </c>
      <c r="EG190" s="109">
        <f ca="1">IF(EG176=0,0,(('Inputs and Summary'!$D$18*'Inputs and Summary'!$G$10*'Inputs and Summary'!$D$57*(1-((EG174-1)*4%)))/1000)/12)</f>
        <v>3.2413023792455621E-2</v>
      </c>
      <c r="EH190" s="109">
        <f ca="1">IF(EH176=0,0,(('Inputs and Summary'!$D$18*'Inputs and Summary'!$G$10*'Inputs and Summary'!$D$57*(1-((EH174-1)*4%)))/1000)/12)</f>
        <v>3.2413023792455621E-2</v>
      </c>
      <c r="EI190" s="109">
        <f ca="1">IF(EI176=0,0,(('Inputs and Summary'!$D$18*'Inputs and Summary'!$G$10*'Inputs and Summary'!$D$57*(1-((EI174-1)*4%)))/1000)/12)</f>
        <v>3.2413023792455621E-2</v>
      </c>
      <c r="EJ190" s="109">
        <f ca="1">IF(EJ176=0,0,(('Inputs and Summary'!$D$18*'Inputs and Summary'!$G$10*'Inputs and Summary'!$D$57*(1-((EJ174-1)*4%)))/1000)/12)</f>
        <v>3.2413023792455621E-2</v>
      </c>
      <c r="EK190" s="109">
        <f ca="1">IF(EK176=0,0,(('Inputs and Summary'!$D$18*'Inputs and Summary'!$G$10*'Inputs and Summary'!$D$57*(1-((EK174-1)*4%)))/1000)/12)</f>
        <v>3.2413023792455621E-2</v>
      </c>
      <c r="EL190" s="109">
        <f ca="1">IF(EL176=0,0,(('Inputs and Summary'!$D$18*'Inputs and Summary'!$G$10*'Inputs and Summary'!$D$57*(1-((EL174-1)*4%)))/1000)/12)</f>
        <v>3.2413023792455621E-2</v>
      </c>
      <c r="EM190" s="109">
        <f ca="1">IF(EM176=0,0,(('Inputs and Summary'!$D$18*'Inputs and Summary'!$G$10*'Inputs and Summary'!$D$57*(1-((EM174-1)*4%)))/1000)/12)</f>
        <v>3.2413023792455621E-2</v>
      </c>
      <c r="EN190" s="109">
        <f ca="1">IF(EN176=0,0,(('Inputs and Summary'!$D$18*'Inputs and Summary'!$G$10*'Inputs and Summary'!$D$57*(1-((EN174-1)*4%)))/1000)/12)</f>
        <v>3.2413023792455621E-2</v>
      </c>
      <c r="EO190" s="109">
        <f ca="1">IF(EO176=0,0,(('Inputs and Summary'!$D$18*'Inputs and Summary'!$G$10*'Inputs and Summary'!$D$57*(1-((EO174-1)*4%)))/1000)/12)</f>
        <v>3.0097807807280219E-2</v>
      </c>
      <c r="EP190" s="109">
        <f ca="1">IF(EP176=0,0,(('Inputs and Summary'!$D$18*'Inputs and Summary'!$G$10*'Inputs and Summary'!$D$57*(1-((EP174-1)*4%)))/1000)/12)</f>
        <v>3.0097807807280219E-2</v>
      </c>
      <c r="EQ190" s="109">
        <f ca="1">IF(EQ176=0,0,(('Inputs and Summary'!$D$18*'Inputs and Summary'!$G$10*'Inputs and Summary'!$D$57*(1-((EQ174-1)*4%)))/1000)/12)</f>
        <v>3.0097807807280219E-2</v>
      </c>
      <c r="ER190" s="109">
        <f ca="1">IF(ER176=0,0,(('Inputs and Summary'!$D$18*'Inputs and Summary'!$G$10*'Inputs and Summary'!$D$57*(1-((ER174-1)*4%)))/1000)/12)</f>
        <v>3.0097807807280219E-2</v>
      </c>
      <c r="ES190" s="109">
        <f ca="1">IF(ES176=0,0,(('Inputs and Summary'!$D$18*'Inputs and Summary'!$G$10*'Inputs and Summary'!$D$57*(1-((ES174-1)*4%)))/1000)/12)</f>
        <v>3.0097807807280219E-2</v>
      </c>
      <c r="ET190" s="109">
        <f ca="1">IF(ET176=0,0,(('Inputs and Summary'!$D$18*'Inputs and Summary'!$G$10*'Inputs and Summary'!$D$57*(1-((ET174-1)*4%)))/1000)/12)</f>
        <v>3.0097807807280219E-2</v>
      </c>
      <c r="EU190" s="109">
        <f ca="1">IF(EU176=0,0,(('Inputs and Summary'!$D$18*'Inputs and Summary'!$G$10*'Inputs and Summary'!$D$57*(1-((EU174-1)*4%)))/1000)/12)</f>
        <v>3.0097807807280219E-2</v>
      </c>
      <c r="EV190" s="109">
        <f ca="1">IF(EV176=0,0,(('Inputs and Summary'!$D$18*'Inputs and Summary'!$G$10*'Inputs and Summary'!$D$57*(1-((EV174-1)*4%)))/1000)/12)</f>
        <v>3.0097807807280219E-2</v>
      </c>
      <c r="EW190" s="109">
        <f ca="1">IF(EW176=0,0,(('Inputs and Summary'!$D$18*'Inputs and Summary'!$G$10*'Inputs and Summary'!$D$57*(1-((EW174-1)*4%)))/1000)/12)</f>
        <v>3.0097807807280219E-2</v>
      </c>
      <c r="EX190" s="109">
        <f ca="1">IF(EX176=0,0,(('Inputs and Summary'!$D$18*'Inputs and Summary'!$G$10*'Inputs and Summary'!$D$57*(1-((EX174-1)*4%)))/1000)/12)</f>
        <v>3.0097807807280219E-2</v>
      </c>
      <c r="EY190" s="109">
        <f ca="1">IF(EY176=0,0,(('Inputs and Summary'!$D$18*'Inputs and Summary'!$G$10*'Inputs and Summary'!$D$57*(1-((EY174-1)*4%)))/1000)/12)</f>
        <v>3.0097807807280219E-2</v>
      </c>
      <c r="EZ190" s="109">
        <f ca="1">IF(EZ176=0,0,(('Inputs and Summary'!$D$18*'Inputs and Summary'!$G$10*'Inputs and Summary'!$D$57*(1-((EZ174-1)*4%)))/1000)/12)</f>
        <v>3.0097807807280219E-2</v>
      </c>
      <c r="FA190" s="109">
        <f ca="1">IF(FA176=0,0,(('Inputs and Summary'!$D$18*'Inputs and Summary'!$G$10*'Inputs and Summary'!$D$57*(1-((FA174-1)*4%)))/1000)/12)</f>
        <v>2.7782591822104821E-2</v>
      </c>
      <c r="FB190" s="109">
        <f ca="1">IF(FB176=0,0,(('Inputs and Summary'!$D$18*'Inputs and Summary'!$G$10*'Inputs and Summary'!$D$57*(1-((FB174-1)*4%)))/1000)/12)</f>
        <v>2.7782591822104821E-2</v>
      </c>
      <c r="FC190" s="109">
        <f ca="1">IF(FC176=0,0,(('Inputs and Summary'!$D$18*'Inputs and Summary'!$G$10*'Inputs and Summary'!$D$57*(1-((FC174-1)*4%)))/1000)/12)</f>
        <v>2.7782591822104821E-2</v>
      </c>
      <c r="FD190" s="109">
        <f ca="1">IF(FD176=0,0,(('Inputs and Summary'!$D$18*'Inputs and Summary'!$G$10*'Inputs and Summary'!$D$57*(1-((FD174-1)*4%)))/1000)/12)</f>
        <v>2.7782591822104821E-2</v>
      </c>
      <c r="FE190" s="109">
        <f ca="1">IF(FE176=0,0,(('Inputs and Summary'!$D$18*'Inputs and Summary'!$G$10*'Inputs and Summary'!$D$57*(1-((FE174-1)*4%)))/1000)/12)</f>
        <v>2.7782591822104821E-2</v>
      </c>
      <c r="FF190" s="109">
        <f ca="1">IF(FF176=0,0,(('Inputs and Summary'!$D$18*'Inputs and Summary'!$G$10*'Inputs and Summary'!$D$57*(1-((FF174-1)*4%)))/1000)/12)</f>
        <v>2.7782591822104821E-2</v>
      </c>
      <c r="FG190" s="109">
        <f ca="1">IF(FG176=0,0,(('Inputs and Summary'!$D$18*'Inputs and Summary'!$G$10*'Inputs and Summary'!$D$57*(1-((FG174-1)*4%)))/1000)/12)</f>
        <v>2.7782591822104821E-2</v>
      </c>
      <c r="FH190" s="109">
        <f ca="1">IF(FH176=0,0,(('Inputs and Summary'!$D$18*'Inputs and Summary'!$G$10*'Inputs and Summary'!$D$57*(1-((FH174-1)*4%)))/1000)/12)</f>
        <v>2.7782591822104821E-2</v>
      </c>
      <c r="FI190" s="109">
        <f ca="1">IF(FI176=0,0,(('Inputs and Summary'!$D$18*'Inputs and Summary'!$G$10*'Inputs and Summary'!$D$57*(1-((FI174-1)*4%)))/1000)/12)</f>
        <v>2.7782591822104821E-2</v>
      </c>
      <c r="FJ190" s="109">
        <f ca="1">IF(FJ176=0,0,(('Inputs and Summary'!$D$18*'Inputs and Summary'!$G$10*'Inputs and Summary'!$D$57*(1-((FJ174-1)*4%)))/1000)/12)</f>
        <v>2.7782591822104821E-2</v>
      </c>
      <c r="FK190" s="109">
        <f ca="1">IF(FK176=0,0,(('Inputs and Summary'!$D$18*'Inputs and Summary'!$G$10*'Inputs and Summary'!$D$57*(1-((FK174-1)*4%)))/1000)/12)</f>
        <v>2.7782591822104821E-2</v>
      </c>
      <c r="FL190" s="109">
        <f ca="1">IF(FL176=0,0,(('Inputs and Summary'!$D$18*'Inputs and Summary'!$G$10*'Inputs and Summary'!$D$57*(1-((FL174-1)*4%)))/1000)/12)</f>
        <v>2.7782591822104821E-2</v>
      </c>
      <c r="FM190" s="109">
        <f ca="1">IF(FM176=0,0,(('Inputs and Summary'!$D$18*'Inputs and Summary'!$G$10*'Inputs and Summary'!$D$57*(1-((FM174-1)*4%)))/1000)/12)</f>
        <v>2.5467375836929415E-2</v>
      </c>
      <c r="FN190" s="109">
        <f ca="1">IF(FN176=0,0,(('Inputs and Summary'!$D$18*'Inputs and Summary'!$G$10*'Inputs and Summary'!$D$57*(1-((FN174-1)*4%)))/1000)/12)</f>
        <v>2.5467375836929415E-2</v>
      </c>
      <c r="FO190" s="109">
        <f ca="1">IF(FO176=0,0,(('Inputs and Summary'!$D$18*'Inputs and Summary'!$G$10*'Inputs and Summary'!$D$57*(1-((FO174-1)*4%)))/1000)/12)</f>
        <v>2.5467375836929415E-2</v>
      </c>
      <c r="FP190" s="109">
        <f ca="1">IF(FP176=0,0,(('Inputs and Summary'!$D$18*'Inputs and Summary'!$G$10*'Inputs and Summary'!$D$57*(1-((FP174-1)*4%)))/1000)/12)</f>
        <v>2.5467375836929415E-2</v>
      </c>
      <c r="FQ190" s="109">
        <f ca="1">IF(FQ176=0,0,(('Inputs and Summary'!$D$18*'Inputs and Summary'!$G$10*'Inputs and Summary'!$D$57*(1-((FQ174-1)*4%)))/1000)/12)</f>
        <v>2.5467375836929415E-2</v>
      </c>
      <c r="FR190" s="109">
        <f ca="1">IF(FR176=0,0,(('Inputs and Summary'!$D$18*'Inputs and Summary'!$G$10*'Inputs and Summary'!$D$57*(1-((FR174-1)*4%)))/1000)/12)</f>
        <v>2.5467375836929415E-2</v>
      </c>
      <c r="FS190" s="109">
        <f ca="1">IF(FS176=0,0,(('Inputs and Summary'!$D$18*'Inputs and Summary'!$G$10*'Inputs and Summary'!$D$57*(1-((FS174-1)*4%)))/1000)/12)</f>
        <v>2.5467375836929415E-2</v>
      </c>
      <c r="FT190" s="109">
        <f ca="1">IF(FT176=0,0,(('Inputs and Summary'!$D$18*'Inputs and Summary'!$G$10*'Inputs and Summary'!$D$57*(1-((FT174-1)*4%)))/1000)/12)</f>
        <v>2.5467375836929415E-2</v>
      </c>
      <c r="FU190" s="109">
        <f ca="1">IF(FU176=0,0,(('Inputs and Summary'!$D$18*'Inputs and Summary'!$G$10*'Inputs and Summary'!$D$57*(1-((FU174-1)*4%)))/1000)/12)</f>
        <v>2.5467375836929415E-2</v>
      </c>
      <c r="FV190" s="109">
        <f ca="1">IF(FV176=0,0,(('Inputs and Summary'!$D$18*'Inputs and Summary'!$G$10*'Inputs and Summary'!$D$57*(1-((FV174-1)*4%)))/1000)/12)</f>
        <v>2.5467375836929415E-2</v>
      </c>
      <c r="FW190" s="109">
        <f ca="1">IF(FW176=0,0,(('Inputs and Summary'!$D$18*'Inputs and Summary'!$G$10*'Inputs and Summary'!$D$57*(1-((FW174-1)*4%)))/1000)/12)</f>
        <v>2.5467375836929415E-2</v>
      </c>
      <c r="FX190" s="109">
        <f ca="1">IF(FX176=0,0,(('Inputs and Summary'!$D$18*'Inputs and Summary'!$G$10*'Inputs and Summary'!$D$57*(1-((FX174-1)*4%)))/1000)/12)</f>
        <v>2.5467375836929415E-2</v>
      </c>
      <c r="FY190" s="109">
        <f ca="1">IF(FY176=0,0,(('Inputs and Summary'!$D$18*'Inputs and Summary'!$G$10*'Inputs and Summary'!$D$57*(1-((FY174-1)*4%)))/1000)/12)</f>
        <v>2.3152159851754017E-2</v>
      </c>
      <c r="FZ190" s="109">
        <f ca="1">IF(FZ176=0,0,(('Inputs and Summary'!$D$18*'Inputs and Summary'!$G$10*'Inputs and Summary'!$D$57*(1-((FZ174-1)*4%)))/1000)/12)</f>
        <v>2.3152159851754017E-2</v>
      </c>
      <c r="GA190" s="109">
        <f ca="1">IF(GA176=0,0,(('Inputs and Summary'!$D$18*'Inputs and Summary'!$G$10*'Inputs and Summary'!$D$57*(1-((GA174-1)*4%)))/1000)/12)</f>
        <v>2.3152159851754017E-2</v>
      </c>
      <c r="GB190" s="109">
        <f ca="1">IF(GB176=0,0,(('Inputs and Summary'!$D$18*'Inputs and Summary'!$G$10*'Inputs and Summary'!$D$57*(1-((GB174-1)*4%)))/1000)/12)</f>
        <v>2.3152159851754017E-2</v>
      </c>
      <c r="GC190" s="109">
        <f ca="1">IF(GC176=0,0,(('Inputs and Summary'!$D$18*'Inputs and Summary'!$G$10*'Inputs and Summary'!$D$57*(1-((GC174-1)*4%)))/1000)/12)</f>
        <v>2.3152159851754017E-2</v>
      </c>
      <c r="GD190" s="109">
        <f ca="1">IF(GD176=0,0,(('Inputs and Summary'!$D$18*'Inputs and Summary'!$G$10*'Inputs and Summary'!$D$57*(1-((GD174-1)*4%)))/1000)/12)</f>
        <v>2.3152159851754017E-2</v>
      </c>
      <c r="GE190" s="109">
        <f ca="1">IF(GE176=0,0,(('Inputs and Summary'!$D$18*'Inputs and Summary'!$G$10*'Inputs and Summary'!$D$57*(1-((GE174-1)*4%)))/1000)/12)</f>
        <v>2.3152159851754017E-2</v>
      </c>
      <c r="GF190" s="109">
        <f ca="1">IF(GF176=0,0,(('Inputs and Summary'!$D$18*'Inputs and Summary'!$G$10*'Inputs and Summary'!$D$57*(1-((GF174-1)*4%)))/1000)/12)</f>
        <v>2.3152159851754017E-2</v>
      </c>
      <c r="GG190" s="109">
        <f ca="1">IF(GG176=0,0,(('Inputs and Summary'!$D$18*'Inputs and Summary'!$G$10*'Inputs and Summary'!$D$57*(1-((GG174-1)*4%)))/1000)/12)</f>
        <v>2.3152159851754017E-2</v>
      </c>
      <c r="GH190" s="109">
        <f ca="1">IF(GH176=0,0,(('Inputs and Summary'!$D$18*'Inputs and Summary'!$G$10*'Inputs and Summary'!$D$57*(1-((GH174-1)*4%)))/1000)/12)</f>
        <v>2.3152159851754017E-2</v>
      </c>
      <c r="GI190" s="109">
        <f ca="1">IF(GI176=0,0,(('Inputs and Summary'!$D$18*'Inputs and Summary'!$G$10*'Inputs and Summary'!$D$57*(1-((GI174-1)*4%)))/1000)/12)</f>
        <v>2.3152159851754017E-2</v>
      </c>
      <c r="GJ190" s="109">
        <f ca="1">IF(GJ176=0,0,(('Inputs and Summary'!$D$18*'Inputs and Summary'!$G$10*'Inputs and Summary'!$D$57*(1-((GJ174-1)*4%)))/1000)/12)</f>
        <v>2.3152159851754017E-2</v>
      </c>
      <c r="GK190" s="109">
        <f ca="1">IF(GK176=0,0,(('Inputs and Summary'!$D$18*'Inputs and Summary'!$G$10*'Inputs and Summary'!$D$57*(1-((GK174-1)*4%)))/1000)/12)</f>
        <v>2.0836943866578611E-2</v>
      </c>
      <c r="GL190" s="109">
        <f ca="1">IF(GL176=0,0,(('Inputs and Summary'!$D$18*'Inputs and Summary'!$G$10*'Inputs and Summary'!$D$57*(1-((GL174-1)*4%)))/1000)/12)</f>
        <v>2.0836943866578611E-2</v>
      </c>
      <c r="GM190" s="109">
        <f ca="1">IF(GM176=0,0,(('Inputs and Summary'!$D$18*'Inputs and Summary'!$G$10*'Inputs and Summary'!$D$57*(1-((GM174-1)*4%)))/1000)/12)</f>
        <v>2.0836943866578611E-2</v>
      </c>
      <c r="GN190" s="109">
        <f ca="1">IF(GN176=0,0,(('Inputs and Summary'!$D$18*'Inputs and Summary'!$G$10*'Inputs and Summary'!$D$57*(1-((GN174-1)*4%)))/1000)/12)</f>
        <v>2.0836943866578611E-2</v>
      </c>
      <c r="GO190" s="109">
        <f ca="1">IF(GO176=0,0,(('Inputs and Summary'!$D$18*'Inputs and Summary'!$G$10*'Inputs and Summary'!$D$57*(1-((GO174-1)*4%)))/1000)/12)</f>
        <v>2.0836943866578611E-2</v>
      </c>
      <c r="GP190" s="109">
        <f ca="1">IF(GP176=0,0,(('Inputs and Summary'!$D$18*'Inputs and Summary'!$G$10*'Inputs and Summary'!$D$57*(1-((GP174-1)*4%)))/1000)/12)</f>
        <v>2.0836943866578611E-2</v>
      </c>
      <c r="GQ190" s="109">
        <f ca="1">IF(GQ176=0,0,(('Inputs and Summary'!$D$18*'Inputs and Summary'!$G$10*'Inputs and Summary'!$D$57*(1-((GQ174-1)*4%)))/1000)/12)</f>
        <v>2.0836943866578611E-2</v>
      </c>
      <c r="GR190" s="109">
        <f ca="1">IF(GR176=0,0,(('Inputs and Summary'!$D$18*'Inputs and Summary'!$G$10*'Inputs and Summary'!$D$57*(1-((GR174-1)*4%)))/1000)/12)</f>
        <v>2.0836943866578611E-2</v>
      </c>
      <c r="GS190" s="109">
        <f ca="1">IF(GS176=0,0,(('Inputs and Summary'!$D$18*'Inputs and Summary'!$G$10*'Inputs and Summary'!$D$57*(1-((GS174-1)*4%)))/1000)/12)</f>
        <v>2.0836943866578611E-2</v>
      </c>
      <c r="GT190" s="109">
        <f ca="1">IF(GT176=0,0,(('Inputs and Summary'!$D$18*'Inputs and Summary'!$G$10*'Inputs and Summary'!$D$57*(1-((GT174-1)*4%)))/1000)/12)</f>
        <v>2.0836943866578611E-2</v>
      </c>
      <c r="GU190" s="109">
        <f ca="1">IF(GU176=0,0,(('Inputs and Summary'!$D$18*'Inputs and Summary'!$G$10*'Inputs and Summary'!$D$57*(1-((GU174-1)*4%)))/1000)/12)</f>
        <v>2.0836943866578611E-2</v>
      </c>
      <c r="GV190" s="109">
        <f ca="1">IF(GV176=0,0,(('Inputs and Summary'!$D$18*'Inputs and Summary'!$G$10*'Inputs and Summary'!$D$57*(1-((GV174-1)*4%)))/1000)/12)</f>
        <v>2.0836943866578611E-2</v>
      </c>
      <c r="GW190" s="109">
        <f ca="1">IF(GW176=0,0,(('Inputs and Summary'!$D$18*'Inputs and Summary'!$G$10*'Inputs and Summary'!$D$57*(1-((GW174-1)*4%)))/1000)/12)</f>
        <v>1.8521727881403209E-2</v>
      </c>
      <c r="GX190" s="109">
        <f ca="1">IF(GX176=0,0,(('Inputs and Summary'!$D$18*'Inputs and Summary'!$G$10*'Inputs and Summary'!$D$57*(1-((GX174-1)*4%)))/1000)/12)</f>
        <v>1.8521727881403209E-2</v>
      </c>
      <c r="GY190" s="109">
        <f ca="1">IF(GY176=0,0,(('Inputs and Summary'!$D$18*'Inputs and Summary'!$G$10*'Inputs and Summary'!$D$57*(1-((GY174-1)*4%)))/1000)/12)</f>
        <v>1.8521727881403209E-2</v>
      </c>
      <c r="GZ190" s="109">
        <f ca="1">IF(GZ176=0,0,(('Inputs and Summary'!$D$18*'Inputs and Summary'!$G$10*'Inputs and Summary'!$D$57*(1-((GZ174-1)*4%)))/1000)/12)</f>
        <v>1.8521727881403209E-2</v>
      </c>
      <c r="HA190" s="109">
        <f ca="1">IF(HA176=0,0,(('Inputs and Summary'!$D$18*'Inputs and Summary'!$G$10*'Inputs and Summary'!$D$57*(1-((HA174-1)*4%)))/1000)/12)</f>
        <v>1.8521727881403209E-2</v>
      </c>
      <c r="HB190" s="109">
        <f ca="1">IF(HB176=0,0,(('Inputs and Summary'!$D$18*'Inputs and Summary'!$G$10*'Inputs and Summary'!$D$57*(1-((HB174-1)*4%)))/1000)/12)</f>
        <v>1.8521727881403209E-2</v>
      </c>
      <c r="HC190" s="109">
        <f ca="1">IF(HC176=0,0,(('Inputs and Summary'!$D$18*'Inputs and Summary'!$G$10*'Inputs and Summary'!$D$57*(1-((HC174-1)*4%)))/1000)/12)</f>
        <v>1.8521727881403209E-2</v>
      </c>
      <c r="HD190" s="109">
        <f ca="1">IF(HD176=0,0,(('Inputs and Summary'!$D$18*'Inputs and Summary'!$G$10*'Inputs and Summary'!$D$57*(1-((HD174-1)*4%)))/1000)/12)</f>
        <v>1.8521727881403209E-2</v>
      </c>
      <c r="HE190" s="109">
        <f ca="1">IF(HE176=0,0,(('Inputs and Summary'!$D$18*'Inputs and Summary'!$G$10*'Inputs and Summary'!$D$57*(1-((HE174-1)*4%)))/1000)/12)</f>
        <v>1.8521727881403209E-2</v>
      </c>
      <c r="HF190" s="109">
        <f ca="1">IF(HF176=0,0,(('Inputs and Summary'!$D$18*'Inputs and Summary'!$G$10*'Inputs and Summary'!$D$57*(1-((HF174-1)*4%)))/1000)/12)</f>
        <v>1.8521727881403209E-2</v>
      </c>
      <c r="HG190" s="109">
        <f ca="1">IF(HG176=0,0,(('Inputs and Summary'!$D$18*'Inputs and Summary'!$G$10*'Inputs and Summary'!$D$57*(1-((HG174-1)*4%)))/1000)/12)</f>
        <v>1.8521727881403209E-2</v>
      </c>
      <c r="HH190" s="109">
        <f ca="1">IF(HH176=0,0,(('Inputs and Summary'!$D$18*'Inputs and Summary'!$G$10*'Inputs and Summary'!$D$57*(1-((HH174-1)*4%)))/1000)/12)</f>
        <v>1.8521727881403209E-2</v>
      </c>
      <c r="HI190" s="109">
        <f ca="1">IF(HI176=0,0,(('Inputs and Summary'!$D$18*'Inputs and Summary'!$G$10*'Inputs and Summary'!$D$57*(1-((HI174-1)*4%)))/1000)/12)</f>
        <v>1.6206511896227811E-2</v>
      </c>
      <c r="HJ190" s="109">
        <f ca="1">IF(HJ176=0,0,(('Inputs and Summary'!$D$18*'Inputs and Summary'!$G$10*'Inputs and Summary'!$D$57*(1-((HJ174-1)*4%)))/1000)/12)</f>
        <v>1.6206511896227811E-2</v>
      </c>
      <c r="HK190" s="109">
        <f ca="1">IF(HK176=0,0,(('Inputs and Summary'!$D$18*'Inputs and Summary'!$G$10*'Inputs and Summary'!$D$57*(1-((HK174-1)*4%)))/1000)/12)</f>
        <v>1.6206511896227811E-2</v>
      </c>
      <c r="HL190" s="109">
        <f ca="1">IF(HL176=0,0,(('Inputs and Summary'!$D$18*'Inputs and Summary'!$G$10*'Inputs and Summary'!$D$57*(1-((HL174-1)*4%)))/1000)/12)</f>
        <v>1.6206511896227811E-2</v>
      </c>
      <c r="HM190" s="109">
        <f ca="1">IF(HM176=0,0,(('Inputs and Summary'!$D$18*'Inputs and Summary'!$G$10*'Inputs and Summary'!$D$57*(1-((HM174-1)*4%)))/1000)/12)</f>
        <v>1.6206511896227811E-2</v>
      </c>
      <c r="HN190" s="109">
        <f ca="1">IF(HN176=0,0,(('Inputs and Summary'!$D$18*'Inputs and Summary'!$G$10*'Inputs and Summary'!$D$57*(1-((HN174-1)*4%)))/1000)/12)</f>
        <v>1.6206511896227811E-2</v>
      </c>
      <c r="HO190" s="109">
        <f ca="1">IF(HO176=0,0,(('Inputs and Summary'!$D$18*'Inputs and Summary'!$G$10*'Inputs and Summary'!$D$57*(1-((HO174-1)*4%)))/1000)/12)</f>
        <v>1.6206511896227811E-2</v>
      </c>
      <c r="HP190" s="109">
        <f ca="1">IF(HP176=0,0,(('Inputs and Summary'!$D$18*'Inputs and Summary'!$G$10*'Inputs and Summary'!$D$57*(1-((HP174-1)*4%)))/1000)/12)</f>
        <v>1.6206511896227811E-2</v>
      </c>
      <c r="HQ190" s="109">
        <f ca="1">IF(HQ176=0,0,(('Inputs and Summary'!$D$18*'Inputs and Summary'!$G$10*'Inputs and Summary'!$D$57*(1-((HQ174-1)*4%)))/1000)/12)</f>
        <v>1.6206511896227811E-2</v>
      </c>
      <c r="HR190" s="109">
        <f ca="1">IF(HR176=0,0,(('Inputs and Summary'!$D$18*'Inputs and Summary'!$G$10*'Inputs and Summary'!$D$57*(1-((HR174-1)*4%)))/1000)/12)</f>
        <v>1.6206511896227811E-2</v>
      </c>
      <c r="HS190" s="109">
        <f ca="1">IF(HS176=0,0,(('Inputs and Summary'!$D$18*'Inputs and Summary'!$G$10*'Inputs and Summary'!$D$57*(1-((HS174-1)*4%)))/1000)/12)</f>
        <v>1.6206511896227811E-2</v>
      </c>
      <c r="HT190" s="109">
        <f ca="1">IF(HT176=0,0,(('Inputs and Summary'!$D$18*'Inputs and Summary'!$G$10*'Inputs and Summary'!$D$57*(1-((HT174-1)*4%)))/1000)/12)</f>
        <v>1.6206511896227811E-2</v>
      </c>
      <c r="HU190" s="109">
        <f ca="1">IF(HU176=0,0,(('Inputs and Summary'!$D$18*'Inputs and Summary'!$G$10*'Inputs and Summary'!$D$57*(1-((HU174-1)*4%)))/1000)/12)</f>
        <v>1.389129591105241E-2</v>
      </c>
      <c r="HV190" s="109">
        <f ca="1">IF(HV176=0,0,(('Inputs and Summary'!$D$18*'Inputs and Summary'!$G$10*'Inputs and Summary'!$D$57*(1-((HV174-1)*4%)))/1000)/12)</f>
        <v>1.389129591105241E-2</v>
      </c>
      <c r="HW190" s="109">
        <f ca="1">IF(HW176=0,0,(('Inputs and Summary'!$D$18*'Inputs and Summary'!$G$10*'Inputs and Summary'!$D$57*(1-((HW174-1)*4%)))/1000)/12)</f>
        <v>1.389129591105241E-2</v>
      </c>
      <c r="HX190" s="109">
        <f ca="1">IF(HX176=0,0,(('Inputs and Summary'!$D$18*'Inputs and Summary'!$G$10*'Inputs and Summary'!$D$57*(1-((HX174-1)*4%)))/1000)/12)</f>
        <v>1.389129591105241E-2</v>
      </c>
      <c r="HY190" s="109">
        <f ca="1">IF(HY176=0,0,(('Inputs and Summary'!$D$18*'Inputs and Summary'!$G$10*'Inputs and Summary'!$D$57*(1-((HY174-1)*4%)))/1000)/12)</f>
        <v>1.389129591105241E-2</v>
      </c>
      <c r="HZ190" s="109">
        <f ca="1">IF(HZ176=0,0,(('Inputs and Summary'!$D$18*'Inputs and Summary'!$G$10*'Inputs and Summary'!$D$57*(1-((HZ174-1)*4%)))/1000)/12)</f>
        <v>1.389129591105241E-2</v>
      </c>
      <c r="IA190" s="109">
        <f ca="1">IF(IA176=0,0,(('Inputs and Summary'!$D$18*'Inputs and Summary'!$G$10*'Inputs and Summary'!$D$57*(1-((IA174-1)*4%)))/1000)/12)</f>
        <v>1.389129591105241E-2</v>
      </c>
      <c r="IB190" s="109">
        <f ca="1">IF(IB176=0,0,(('Inputs and Summary'!$D$18*'Inputs and Summary'!$G$10*'Inputs and Summary'!$D$57*(1-((IB174-1)*4%)))/1000)/12)</f>
        <v>1.389129591105241E-2</v>
      </c>
      <c r="IC190" s="109">
        <f ca="1">IF(IC176=0,0,(('Inputs and Summary'!$D$18*'Inputs and Summary'!$G$10*'Inputs and Summary'!$D$57*(1-((IC174-1)*4%)))/1000)/12)</f>
        <v>1.389129591105241E-2</v>
      </c>
      <c r="ID190" s="109">
        <f ca="1">IF(ID176=0,0,(('Inputs and Summary'!$D$18*'Inputs and Summary'!$G$10*'Inputs and Summary'!$D$57*(1-((ID174-1)*4%)))/1000)/12)</f>
        <v>1.389129591105241E-2</v>
      </c>
      <c r="IE190" s="109">
        <f ca="1">IF(IE176=0,0,(('Inputs and Summary'!$D$18*'Inputs and Summary'!$G$10*'Inputs and Summary'!$D$57*(1-((IE174-1)*4%)))/1000)/12)</f>
        <v>1.389129591105241E-2</v>
      </c>
      <c r="IF190" s="109">
        <f ca="1">IF(IF176=0,0,(('Inputs and Summary'!$D$18*'Inputs and Summary'!$G$10*'Inputs and Summary'!$D$57*(1-((IF174-1)*4%)))/1000)/12)</f>
        <v>1.389129591105241E-2</v>
      </c>
      <c r="IG190" s="109">
        <f ca="1">IF(IG176=0,0,(('Inputs and Summary'!$D$18*'Inputs and Summary'!$G$10*'Inputs and Summary'!$D$57*(1-((IG174-1)*4%)))/1000)/12)</f>
        <v>1.1576079925877005E-2</v>
      </c>
      <c r="IH190" s="109">
        <f ca="1">IF(IH176=0,0,(('Inputs and Summary'!$D$18*'Inputs and Summary'!$G$10*'Inputs and Summary'!$D$57*(1-((IH174-1)*4%)))/1000)/12)</f>
        <v>1.1576079925877005E-2</v>
      </c>
      <c r="II190" s="109">
        <f ca="1">IF(II176=0,0,(('Inputs and Summary'!$D$18*'Inputs and Summary'!$G$10*'Inputs and Summary'!$D$57*(1-((II174-1)*4%)))/1000)/12)</f>
        <v>1.1576079925877005E-2</v>
      </c>
      <c r="IJ190" s="109">
        <f ca="1">IF(IJ176=0,0,(('Inputs and Summary'!$D$18*'Inputs and Summary'!$G$10*'Inputs and Summary'!$D$57*(1-((IJ174-1)*4%)))/1000)/12)</f>
        <v>1.1576079925877005E-2</v>
      </c>
      <c r="IK190" s="109">
        <f ca="1">IF(IK176=0,0,(('Inputs and Summary'!$D$18*'Inputs and Summary'!$G$10*'Inputs and Summary'!$D$57*(1-((IK174-1)*4%)))/1000)/12)</f>
        <v>1.1576079925877005E-2</v>
      </c>
      <c r="IL190" s="109">
        <f ca="1">IF(IL176=0,0,(('Inputs and Summary'!$D$18*'Inputs and Summary'!$G$10*'Inputs and Summary'!$D$57*(1-((IL174-1)*4%)))/1000)/12)</f>
        <v>1.1576079925877005E-2</v>
      </c>
      <c r="IM190" s="109">
        <f ca="1">IF(IM176=0,0,(('Inputs and Summary'!$D$18*'Inputs and Summary'!$G$10*'Inputs and Summary'!$D$57*(1-((IM174-1)*4%)))/1000)/12)</f>
        <v>1.1576079925877005E-2</v>
      </c>
      <c r="IN190" s="109">
        <f ca="1">IF(IN176=0,0,(('Inputs and Summary'!$D$18*'Inputs and Summary'!$G$10*'Inputs and Summary'!$D$57*(1-((IN174-1)*4%)))/1000)/12)</f>
        <v>1.1576079925877005E-2</v>
      </c>
      <c r="IO190" s="109">
        <f ca="1">IF(IO176=0,0,(('Inputs and Summary'!$D$18*'Inputs and Summary'!$G$10*'Inputs and Summary'!$D$57*(1-((IO174-1)*4%)))/1000)/12)</f>
        <v>1.1576079925877005E-2</v>
      </c>
      <c r="IP190" s="109">
        <f ca="1">IF(IP176=0,0,(('Inputs and Summary'!$D$18*'Inputs and Summary'!$G$10*'Inputs and Summary'!$D$57*(1-((IP174-1)*4%)))/1000)/12)</f>
        <v>1.1576079925877005E-2</v>
      </c>
      <c r="IQ190" s="109">
        <f ca="1">IF(IQ176=0,0,(('Inputs and Summary'!$D$18*'Inputs and Summary'!$G$10*'Inputs and Summary'!$D$57*(1-((IQ174-1)*4%)))/1000)/12)</f>
        <v>1.1576079925877005E-2</v>
      </c>
      <c r="IR190" s="109">
        <f ca="1">IF(IR176=0,0,(('Inputs and Summary'!$D$18*'Inputs and Summary'!$G$10*'Inputs and Summary'!$D$57*(1-((IR174-1)*4%)))/1000)/12)</f>
        <v>1.1576079925877005E-2</v>
      </c>
      <c r="IS190" s="109">
        <f ca="1">IF(IS176=0,0,(('Inputs and Summary'!$D$18*'Inputs and Summary'!$G$10*'Inputs and Summary'!$D$57*(1-((IS174-1)*4%)))/1000)/12)</f>
        <v>9.260863940701608E-3</v>
      </c>
      <c r="IT190" s="109">
        <f ca="1">IF(IT176=0,0,(('Inputs and Summary'!$D$18*'Inputs and Summary'!$G$10*'Inputs and Summary'!$D$57*(1-((IT174-1)*4%)))/1000)/12)</f>
        <v>9.260863940701608E-3</v>
      </c>
      <c r="IU190" s="109">
        <f ca="1">IF(IU176=0,0,(('Inputs and Summary'!$D$18*'Inputs and Summary'!$G$10*'Inputs and Summary'!$D$57*(1-((IU174-1)*4%)))/1000)/12)</f>
        <v>9.260863940701608E-3</v>
      </c>
      <c r="IV190" s="109">
        <f ca="1">IF(IV176=0,0,(('Inputs and Summary'!$D$18*'Inputs and Summary'!$G$10*'Inputs and Summary'!$D$57*(1-((IV174-1)*4%)))/1000)/12)</f>
        <v>9.260863940701608E-3</v>
      </c>
      <c r="IW190" s="109">
        <f ca="1">IF(IW176=0,0,(('Inputs and Summary'!$D$18*'Inputs and Summary'!$G$10*'Inputs and Summary'!$D$57*(1-((IW174-1)*4%)))/1000)/12)</f>
        <v>9.260863940701608E-3</v>
      </c>
      <c r="IX190" s="109">
        <f ca="1">IF(IX176=0,0,(('Inputs and Summary'!$D$18*'Inputs and Summary'!$G$10*'Inputs and Summary'!$D$57*(1-((IX174-1)*4%)))/1000)/12)</f>
        <v>9.260863940701608E-3</v>
      </c>
      <c r="IY190" s="109">
        <f ca="1">IF(IY176=0,0,(('Inputs and Summary'!$D$18*'Inputs and Summary'!$G$10*'Inputs and Summary'!$D$57*(1-((IY174-1)*4%)))/1000)/12)</f>
        <v>9.260863940701608E-3</v>
      </c>
      <c r="IZ190" s="109">
        <f ca="1">IF(IZ176=0,0,(('Inputs and Summary'!$D$18*'Inputs and Summary'!$G$10*'Inputs and Summary'!$D$57*(1-((IZ174-1)*4%)))/1000)/12)</f>
        <v>9.260863940701608E-3</v>
      </c>
      <c r="JA190" s="109">
        <f ca="1">IF(JA176=0,0,(('Inputs and Summary'!$D$18*'Inputs and Summary'!$G$10*'Inputs and Summary'!$D$57*(1-((JA174-1)*4%)))/1000)/12)</f>
        <v>9.260863940701608E-3</v>
      </c>
      <c r="JB190" s="109">
        <f ca="1">IF(JB176=0,0,(('Inputs and Summary'!$D$18*'Inputs and Summary'!$G$10*'Inputs and Summary'!$D$57*(1-((JB174-1)*4%)))/1000)/12)</f>
        <v>9.260863940701608E-3</v>
      </c>
      <c r="JC190" s="109">
        <f ca="1">IF(JC176=0,0,(('Inputs and Summary'!$D$18*'Inputs and Summary'!$G$10*'Inputs and Summary'!$D$57*(1-((JC174-1)*4%)))/1000)/12)</f>
        <v>9.260863940701608E-3</v>
      </c>
      <c r="JD190" s="109">
        <f ca="1">IF(JD176=0,0,(('Inputs and Summary'!$D$18*'Inputs and Summary'!$G$10*'Inputs and Summary'!$D$57*(1-((JD174-1)*4%)))/1000)/12)</f>
        <v>9.260863940701608E-3</v>
      </c>
      <c r="JE190" s="109">
        <f ca="1">IF(JE176=0,0,(('Inputs and Summary'!$D$18*'Inputs and Summary'!$G$10*'Inputs and Summary'!$D$57*(1-((JE174-1)*4%)))/1000)/12)</f>
        <v>6.9456479555262051E-3</v>
      </c>
      <c r="JF190" s="109">
        <f ca="1">IF(JF176=0,0,(('Inputs and Summary'!$D$18*'Inputs and Summary'!$G$10*'Inputs and Summary'!$D$57*(1-((JF174-1)*4%)))/1000)/12)</f>
        <v>6.9456479555262051E-3</v>
      </c>
      <c r="JG190" s="109">
        <f ca="1">IF(JG176=0,0,(('Inputs and Summary'!$D$18*'Inputs and Summary'!$G$10*'Inputs and Summary'!$D$57*(1-((JG174-1)*4%)))/1000)/12)</f>
        <v>6.9456479555262051E-3</v>
      </c>
      <c r="JH190" s="109">
        <f ca="1">IF(JH176=0,0,(('Inputs and Summary'!$D$18*'Inputs and Summary'!$G$10*'Inputs and Summary'!$D$57*(1-((JH174-1)*4%)))/1000)/12)</f>
        <v>6.9456479555262051E-3</v>
      </c>
      <c r="JI190" s="109">
        <f ca="1">IF(JI176=0,0,(('Inputs and Summary'!$D$18*'Inputs and Summary'!$G$10*'Inputs and Summary'!$D$57*(1-((JI174-1)*4%)))/1000)/12)</f>
        <v>6.9456479555262051E-3</v>
      </c>
      <c r="JJ190" s="109">
        <f ca="1">IF(JJ176=0,0,(('Inputs and Summary'!$D$18*'Inputs and Summary'!$G$10*'Inputs and Summary'!$D$57*(1-((JJ174-1)*4%)))/1000)/12)</f>
        <v>6.9456479555262051E-3</v>
      </c>
      <c r="JK190" s="109">
        <f ca="1">IF(JK176=0,0,(('Inputs and Summary'!$D$18*'Inputs and Summary'!$G$10*'Inputs and Summary'!$D$57*(1-((JK174-1)*4%)))/1000)/12)</f>
        <v>6.9456479555262051E-3</v>
      </c>
      <c r="JL190" s="109">
        <f ca="1">IF(JL176=0,0,(('Inputs and Summary'!$D$18*'Inputs and Summary'!$G$10*'Inputs and Summary'!$D$57*(1-((JL174-1)*4%)))/1000)/12)</f>
        <v>6.9456479555262051E-3</v>
      </c>
      <c r="JM190" s="109">
        <f ca="1">IF(JM176=0,0,(('Inputs and Summary'!$D$18*'Inputs and Summary'!$G$10*'Inputs and Summary'!$D$57*(1-((JM174-1)*4%)))/1000)/12)</f>
        <v>6.9456479555262051E-3</v>
      </c>
      <c r="JN190" s="109">
        <f ca="1">IF(JN176=0,0,(('Inputs and Summary'!$D$18*'Inputs and Summary'!$G$10*'Inputs and Summary'!$D$57*(1-((JN174-1)*4%)))/1000)/12)</f>
        <v>6.9456479555262051E-3</v>
      </c>
      <c r="JO190" s="109">
        <f ca="1">IF(JO176=0,0,(('Inputs and Summary'!$D$18*'Inputs and Summary'!$G$10*'Inputs and Summary'!$D$57*(1-((JO174-1)*4%)))/1000)/12)</f>
        <v>6.9456479555262051E-3</v>
      </c>
      <c r="JP190" s="109">
        <f ca="1">IF(JP176=0,0,(('Inputs and Summary'!$D$18*'Inputs and Summary'!$G$10*'Inputs and Summary'!$D$57*(1-((JP174-1)*4%)))/1000)/12)</f>
        <v>6.9456479555262051E-3</v>
      </c>
      <c r="JQ190" s="109">
        <f ca="1">IF(JQ176=0,0,(('Inputs and Summary'!$D$18*'Inputs and Summary'!$G$10*'Inputs and Summary'!$D$57*(1-((JQ174-1)*4%)))/1000)/12)</f>
        <v>4.6304319703508014E-3</v>
      </c>
      <c r="JR190" s="109">
        <f ca="1">IF(JR176=0,0,(('Inputs and Summary'!$D$18*'Inputs and Summary'!$G$10*'Inputs and Summary'!$D$57*(1-((JR174-1)*4%)))/1000)/12)</f>
        <v>4.6304319703508014E-3</v>
      </c>
      <c r="JS190" s="109">
        <f ca="1">IF(JS176=0,0,(('Inputs and Summary'!$D$18*'Inputs and Summary'!$G$10*'Inputs and Summary'!$D$57*(1-((JS174-1)*4%)))/1000)/12)</f>
        <v>4.6304319703508014E-3</v>
      </c>
      <c r="JT190" s="109">
        <f ca="1">IF(JT176=0,0,(('Inputs and Summary'!$D$18*'Inputs and Summary'!$G$10*'Inputs and Summary'!$D$57*(1-((JT174-1)*4%)))/1000)/12)</f>
        <v>4.6304319703508014E-3</v>
      </c>
      <c r="JU190" s="109">
        <f ca="1">IF(JU176=0,0,(('Inputs and Summary'!$D$18*'Inputs and Summary'!$G$10*'Inputs and Summary'!$D$57*(1-((JU174-1)*4%)))/1000)/12)</f>
        <v>4.6304319703508014E-3</v>
      </c>
      <c r="JV190" s="109">
        <f ca="1">IF(JV176=0,0,(('Inputs and Summary'!$D$18*'Inputs and Summary'!$G$10*'Inputs and Summary'!$D$57*(1-((JV174-1)*4%)))/1000)/12)</f>
        <v>4.6304319703508014E-3</v>
      </c>
      <c r="JW190" s="109">
        <f ca="1">IF(JW176=0,0,(('Inputs and Summary'!$D$18*'Inputs and Summary'!$G$10*'Inputs and Summary'!$D$57*(1-((JW174-1)*4%)))/1000)/12)</f>
        <v>4.6304319703508014E-3</v>
      </c>
      <c r="JX190" s="109">
        <f ca="1">IF(JX176=0,0,(('Inputs and Summary'!$D$18*'Inputs and Summary'!$G$10*'Inputs and Summary'!$D$57*(1-((JX174-1)*4%)))/1000)/12)</f>
        <v>4.6304319703508014E-3</v>
      </c>
      <c r="JY190" s="109">
        <f ca="1">IF(JY176=0,0,(('Inputs and Summary'!$D$18*'Inputs and Summary'!$G$10*'Inputs and Summary'!$D$57*(1-((JY174-1)*4%)))/1000)/12)</f>
        <v>4.6304319703508014E-3</v>
      </c>
      <c r="JZ190" s="109">
        <f ca="1">IF(JZ176=0,0,(('Inputs and Summary'!$D$18*'Inputs and Summary'!$G$10*'Inputs and Summary'!$D$57*(1-((JZ174-1)*4%)))/1000)/12)</f>
        <v>4.6304319703508014E-3</v>
      </c>
      <c r="KA190" s="109">
        <f ca="1">IF(KA176=0,0,(('Inputs and Summary'!$D$18*'Inputs and Summary'!$G$10*'Inputs and Summary'!$D$57*(1-((KA174-1)*4%)))/1000)/12)</f>
        <v>4.6304319703508014E-3</v>
      </c>
      <c r="KB190" s="109">
        <f ca="1">IF(KB176=0,0,(('Inputs and Summary'!$D$18*'Inputs and Summary'!$G$10*'Inputs and Summary'!$D$57*(1-((KB174-1)*4%)))/1000)/12)</f>
        <v>4.6304319703508014E-3</v>
      </c>
      <c r="KC190" s="109">
        <f ca="1">IF(KC176=0,0,(('Inputs and Summary'!$D$18*'Inputs and Summary'!$G$10*'Inputs and Summary'!$D$57*(1-((KC174-1)*4%)))/1000)/12)</f>
        <v>2.3152159851754037E-3</v>
      </c>
      <c r="KD190" s="109">
        <f ca="1">IF(KD176=0,0,(('Inputs and Summary'!$D$18*'Inputs and Summary'!$G$10*'Inputs and Summary'!$D$57*(1-((KD174-1)*4%)))/1000)/12)</f>
        <v>2.3152159851754037E-3</v>
      </c>
      <c r="KE190" s="109">
        <f ca="1">IF(KE176=0,0,(('Inputs and Summary'!$D$18*'Inputs and Summary'!$G$10*'Inputs and Summary'!$D$57*(1-((KE174-1)*4%)))/1000)/12)</f>
        <v>2.3152159851754037E-3</v>
      </c>
      <c r="KF190" s="109">
        <f ca="1">IF(KF176=0,0,(('Inputs and Summary'!$D$18*'Inputs and Summary'!$G$10*'Inputs and Summary'!$D$57*(1-((KF174-1)*4%)))/1000)/12)</f>
        <v>2.3152159851754037E-3</v>
      </c>
      <c r="KG190" s="109">
        <f ca="1">IF(KG176=0,0,(('Inputs and Summary'!$D$18*'Inputs and Summary'!$G$10*'Inputs and Summary'!$D$57*(1-((KG174-1)*4%)))/1000)/12)</f>
        <v>2.3152159851754037E-3</v>
      </c>
      <c r="KH190" s="109">
        <f ca="1">IF(KH176=0,0,(('Inputs and Summary'!$D$18*'Inputs and Summary'!$G$10*'Inputs and Summary'!$D$57*(1-((KH174-1)*4%)))/1000)/12)</f>
        <v>2.3152159851754037E-3</v>
      </c>
      <c r="KI190" s="109">
        <f ca="1">IF(KI176=0,0,(('Inputs and Summary'!$D$18*'Inputs and Summary'!$G$10*'Inputs and Summary'!$D$57*(1-((KI174-1)*4%)))/1000)/12)</f>
        <v>2.3152159851754037E-3</v>
      </c>
      <c r="KJ190" s="109">
        <f ca="1">IF(KJ176=0,0,(('Inputs and Summary'!$D$18*'Inputs and Summary'!$G$10*'Inputs and Summary'!$D$57*(1-((KJ174-1)*4%)))/1000)/12)</f>
        <v>2.3152159851754037E-3</v>
      </c>
      <c r="KK190" s="109">
        <f ca="1">IF(KK176=0,0,(('Inputs and Summary'!$D$18*'Inputs and Summary'!$G$10*'Inputs and Summary'!$D$57*(1-((KK174-1)*4%)))/1000)/12)</f>
        <v>2.3152159851754037E-3</v>
      </c>
      <c r="KL190" s="109">
        <f ca="1">IF(KL176=0,0,(('Inputs and Summary'!$D$18*'Inputs and Summary'!$G$10*'Inputs and Summary'!$D$57*(1-((KL174-1)*4%)))/1000)/12)</f>
        <v>2.3152159851754037E-3</v>
      </c>
      <c r="KM190" s="109">
        <f ca="1">IF(KM176=0,0,(('Inputs and Summary'!$D$18*'Inputs and Summary'!$G$10*'Inputs and Summary'!$D$57*(1-((KM174-1)*4%)))/1000)/12)</f>
        <v>2.3152159851754037E-3</v>
      </c>
      <c r="KN190" s="109">
        <f ca="1">IF(KN176=0,0,(('Inputs and Summary'!$D$18*'Inputs and Summary'!$G$10*'Inputs and Summary'!$D$57*(1-((KN174-1)*4%)))/1000)/12)</f>
        <v>2.3152159851754037E-3</v>
      </c>
      <c r="KO190" s="109">
        <f ca="1">IF(KO176=0,0,(('Inputs and Summary'!$D$18*'Inputs and Summary'!$G$10*'Inputs and Summary'!$D$57*(1-((KO174-1)*4%)))/1000)/12)</f>
        <v>0</v>
      </c>
      <c r="KP190" s="109">
        <f ca="1">IF(KP176=0,0,(('Inputs and Summary'!$D$18*'Inputs and Summary'!$G$10*'Inputs and Summary'!$D$57*(1-((KP174-1)*4%)))/1000)/12)</f>
        <v>0</v>
      </c>
      <c r="KQ190" s="109">
        <f ca="1">IF(KQ176=0,0,(('Inputs and Summary'!$D$18*'Inputs and Summary'!$G$10*'Inputs and Summary'!$D$57*(1-((KQ174-1)*4%)))/1000)/12)</f>
        <v>0</v>
      </c>
      <c r="KR190" s="109">
        <f ca="1">IF(KR176=0,0,(('Inputs and Summary'!$D$18*'Inputs and Summary'!$G$10*'Inputs and Summary'!$D$57*(1-((KR174-1)*4%)))/1000)/12)</f>
        <v>0</v>
      </c>
      <c r="KS190" s="17" t="s">
        <v>291</v>
      </c>
    </row>
    <row r="191" spans="1:305" ht="15.75" customHeight="1" x14ac:dyDescent="0.3">
      <c r="A191" s="17" t="s">
        <v>297</v>
      </c>
      <c r="B191" s="17" t="s">
        <v>90</v>
      </c>
      <c r="D191" s="42">
        <f>D186*'Inputs and Summary'!$D$59+'Inputs and Summary'!$D$60*'Inputs and Summary'!$G$5*(1+'Inputs and Summary'!$D$53)^('Cash Flow_PI'!D175-1)/(12*1000)</f>
        <v>4.1666666666666664E-2</v>
      </c>
      <c r="E191" s="42">
        <f>E186*'Inputs and Summary'!$D$59+'Inputs and Summary'!$D$60*'Inputs and Summary'!$G$5*(1+'Inputs and Summary'!$D$53)^('Cash Flow_PI'!E175-1)/(12*1000)</f>
        <v>4.1666666666666664E-2</v>
      </c>
      <c r="F191" s="42">
        <f>F186*'Inputs and Summary'!$D$59+'Inputs and Summary'!$D$60*'Inputs and Summary'!$G$5*(1+'Inputs and Summary'!$D$53)^('Cash Flow_PI'!F175-1)/(12*1000)</f>
        <v>4.1666666666666664E-2</v>
      </c>
      <c r="G191" s="42">
        <f>G186*'Inputs and Summary'!$D$59+'Inputs and Summary'!$D$60*'Inputs and Summary'!$G$5*(1+'Inputs and Summary'!$D$53)^('Cash Flow_PI'!G175-1)/(12*1000)</f>
        <v>4.1666666666666664E-2</v>
      </c>
      <c r="H191" s="42">
        <f>H186*'Inputs and Summary'!$D$59+'Inputs and Summary'!$D$60*'Inputs and Summary'!$G$5*(1+'Inputs and Summary'!$D$53)^('Cash Flow_PI'!H175-1)/(12*1000)</f>
        <v>4.1666666666666664E-2</v>
      </c>
      <c r="I191" s="42">
        <f>I186*'Inputs and Summary'!$D$59+'Inputs and Summary'!$D$60*'Inputs and Summary'!$G$5*(1+'Inputs and Summary'!$D$53)^('Cash Flow_PI'!I175-1)/(12*1000)</f>
        <v>4.1666666666666664E-2</v>
      </c>
      <c r="J191" s="42">
        <f>J186*'Inputs and Summary'!$D$59+'Inputs and Summary'!$D$60*'Inputs and Summary'!$G$5*(1+'Inputs and Summary'!$D$53)^('Cash Flow_PI'!J175-1)/(12*1000)</f>
        <v>4.1666666666666664E-2</v>
      </c>
      <c r="K191" s="42">
        <f>K186*'Inputs and Summary'!$D$59+'Inputs and Summary'!$D$60*'Inputs and Summary'!$G$5*(1+'Inputs and Summary'!$D$53)^('Cash Flow_PI'!K175-1)/(12*1000)</f>
        <v>4.1666666666666664E-2</v>
      </c>
      <c r="L191" s="42">
        <f>L186*'Inputs and Summary'!$D$59+'Inputs and Summary'!$D$60*'Inputs and Summary'!$G$5*(1+'Inputs and Summary'!$D$53)^('Cash Flow_PI'!L175-1)/(12*1000)</f>
        <v>4.1666666666666664E-2</v>
      </c>
      <c r="M191" s="42">
        <f>M186*'Inputs and Summary'!$D$59+'Inputs and Summary'!$D$60*'Inputs and Summary'!$G$5*(1+'Inputs and Summary'!$D$53)^('Cash Flow_PI'!M175-1)/(12*1000)</f>
        <v>4.1666666666666664E-2</v>
      </c>
      <c r="N191" s="42">
        <f>N186*'Inputs and Summary'!$D$59+'Inputs and Summary'!$D$60*'Inputs and Summary'!$G$5*(1+'Inputs and Summary'!$D$53)^('Cash Flow_PI'!N175-1)/(12*1000)</f>
        <v>4.1666666666666664E-2</v>
      </c>
      <c r="O191" s="42">
        <f>O186*'Inputs and Summary'!$D$59+'Inputs and Summary'!$D$60*'Inputs and Summary'!$G$5*(1+'Inputs and Summary'!$D$53)^('Cash Flow_PI'!O175-1)/(12*1000)</f>
        <v>4.1666666666666664E-2</v>
      </c>
      <c r="P191" s="42">
        <f>P186*'Inputs and Summary'!$D$59+'Inputs and Summary'!$D$60*'Inputs and Summary'!$G$5*(1+'Inputs and Summary'!$D$53)^('Cash Flow_PI'!P175-1)/(12*1000)</f>
        <v>4.1666666666666664E-2</v>
      </c>
      <c r="Q191" s="42">
        <f>Q186*'Inputs and Summary'!$D$59+'Inputs and Summary'!$D$60*'Inputs and Summary'!$G$5*(1+'Inputs and Summary'!$D$53)^('Cash Flow_PI'!Q175-1)/(12*1000)</f>
        <v>4.2916666666666665E-2</v>
      </c>
      <c r="R191" s="42">
        <f>R186*'Inputs and Summary'!$D$59+'Inputs and Summary'!$D$60*'Inputs and Summary'!$G$5*(1+'Inputs and Summary'!$D$53)^('Cash Flow_PI'!R175-1)/(12*1000)</f>
        <v>4.2916666666666665E-2</v>
      </c>
      <c r="S191" s="42">
        <f>S186*'Inputs and Summary'!$D$59+'Inputs and Summary'!$D$60*'Inputs and Summary'!$G$5*(1+'Inputs and Summary'!$D$53)^('Cash Flow_PI'!S175-1)/(12*1000)</f>
        <v>4.2916666666666665E-2</v>
      </c>
      <c r="T191" s="42">
        <f>T186*'Inputs and Summary'!$D$59+'Inputs and Summary'!$D$60*'Inputs and Summary'!$G$5*(1+'Inputs and Summary'!$D$53)^('Cash Flow_PI'!T175-1)/(12*1000)</f>
        <v>4.2916666666666665E-2</v>
      </c>
      <c r="U191" s="42">
        <f>U186*'Inputs and Summary'!$D$59+'Inputs and Summary'!$D$60*'Inputs and Summary'!$G$5*(1+'Inputs and Summary'!$D$53)^('Cash Flow_PI'!U175-1)/(12*1000)</f>
        <v>4.2916666666666665E-2</v>
      </c>
      <c r="V191" s="42">
        <f>V186*'Inputs and Summary'!$D$59+'Inputs and Summary'!$D$60*'Inputs and Summary'!$G$5*(1+'Inputs and Summary'!$D$53)^('Cash Flow_PI'!V175-1)/(12*1000)</f>
        <v>4.2916666666666665E-2</v>
      </c>
      <c r="W191" s="42">
        <f>W186*'Inputs and Summary'!$D$59+'Inputs and Summary'!$D$60*'Inputs and Summary'!$G$5*(1+'Inputs and Summary'!$D$53)^('Cash Flow_PI'!W175-1)/(12*1000)</f>
        <v>4.2916666666666665E-2</v>
      </c>
      <c r="X191" s="42">
        <f>X186*'Inputs and Summary'!$D$59+'Inputs and Summary'!$D$60*'Inputs and Summary'!$G$5*(1+'Inputs and Summary'!$D$53)^('Cash Flow_PI'!X175-1)/(12*1000)</f>
        <v>4.2916666666666665E-2</v>
      </c>
      <c r="Y191" s="42">
        <f>Y186*'Inputs and Summary'!$D$59+'Inputs and Summary'!$D$60*'Inputs and Summary'!$G$5*(1+'Inputs and Summary'!$D$53)^('Cash Flow_PI'!Y175-1)/(12*1000)</f>
        <v>4.2916666666666665E-2</v>
      </c>
      <c r="Z191" s="42">
        <f>Z186*'Inputs and Summary'!$D$59+'Inputs and Summary'!$D$60*'Inputs and Summary'!$G$5*(1+'Inputs and Summary'!$D$53)^('Cash Flow_PI'!Z175-1)/(12*1000)</f>
        <v>4.2916666666666665E-2</v>
      </c>
      <c r="AA191" s="42">
        <f>AA186*'Inputs and Summary'!$D$59+'Inputs and Summary'!$D$60*'Inputs and Summary'!$G$5*(1+'Inputs and Summary'!$D$53)^('Cash Flow_PI'!AA175-1)/(12*1000)</f>
        <v>4.2916666666666665E-2</v>
      </c>
      <c r="AB191" s="42">
        <f>AB186*'Inputs and Summary'!$D$59+'Inputs and Summary'!$D$60*'Inputs and Summary'!$G$5*(1+'Inputs and Summary'!$D$53)^('Cash Flow_PI'!AB175-1)/(12*1000)</f>
        <v>4.2916666666666665E-2</v>
      </c>
      <c r="AC191" s="42">
        <f>AC186*'Inputs and Summary'!$D$59+'Inputs and Summary'!$D$60*'Inputs and Summary'!$G$5*(1+'Inputs and Summary'!$D$53)^('Cash Flow_PI'!AC175-1)/(12*1000)</f>
        <v>4.4204166666666662E-2</v>
      </c>
      <c r="AD191" s="42">
        <f>AD186*'Inputs and Summary'!$D$59+'Inputs and Summary'!$D$60*'Inputs and Summary'!$G$5*(1+'Inputs and Summary'!$D$53)^('Cash Flow_PI'!AD175-1)/(12*1000)</f>
        <v>4.4204166666666662E-2</v>
      </c>
      <c r="AE191" s="42">
        <f>AE186*'Inputs and Summary'!$D$59+'Inputs and Summary'!$D$60*'Inputs and Summary'!$G$5*(1+'Inputs and Summary'!$D$53)^('Cash Flow_PI'!AE175-1)/(12*1000)</f>
        <v>4.4204166666666662E-2</v>
      </c>
      <c r="AF191" s="42">
        <f>AF186*'Inputs and Summary'!$D$59+'Inputs and Summary'!$D$60*'Inputs and Summary'!$G$5*(1+'Inputs and Summary'!$D$53)^('Cash Flow_PI'!AF175-1)/(12*1000)</f>
        <v>4.4204166666666662E-2</v>
      </c>
      <c r="AG191" s="42">
        <f>AG186*'Inputs and Summary'!$D$59+'Inputs and Summary'!$D$60*'Inputs and Summary'!$G$5*(1+'Inputs and Summary'!$D$53)^('Cash Flow_PI'!AG175-1)/(12*1000)</f>
        <v>4.4204166666666662E-2</v>
      </c>
      <c r="AH191" s="42">
        <f>AH186*'Inputs and Summary'!$D$59+'Inputs and Summary'!$D$60*'Inputs and Summary'!$G$5*(1+'Inputs and Summary'!$D$53)^('Cash Flow_PI'!AH175-1)/(12*1000)</f>
        <v>4.4204166666666662E-2</v>
      </c>
      <c r="AI191" s="42">
        <f>AI186*'Inputs and Summary'!$D$59+'Inputs and Summary'!$D$60*'Inputs and Summary'!$G$5*(1+'Inputs and Summary'!$D$53)^('Cash Flow_PI'!AI175-1)/(12*1000)</f>
        <v>4.4204166666666662E-2</v>
      </c>
      <c r="AJ191" s="42">
        <f>AJ186*'Inputs and Summary'!$D$59+'Inputs and Summary'!$D$60*'Inputs and Summary'!$G$5*(1+'Inputs and Summary'!$D$53)^('Cash Flow_PI'!AJ175-1)/(12*1000)</f>
        <v>4.4204166666666662E-2</v>
      </c>
      <c r="AK191" s="42">
        <f>AK186*'Inputs and Summary'!$D$59+'Inputs and Summary'!$D$60*'Inputs and Summary'!$G$5*(1+'Inputs and Summary'!$D$53)^('Cash Flow_PI'!AK175-1)/(12*1000)</f>
        <v>4.4204166666666662E-2</v>
      </c>
      <c r="AL191" s="42">
        <f>AL186*'Inputs and Summary'!$D$59+'Inputs and Summary'!$D$60*'Inputs and Summary'!$G$5*(1+'Inputs and Summary'!$D$53)^('Cash Flow_PI'!AL175-1)/(12*1000)</f>
        <v>4.4204166666666662E-2</v>
      </c>
      <c r="AM191" s="42">
        <f>AM186*'Inputs and Summary'!$D$59+'Inputs and Summary'!$D$60*'Inputs and Summary'!$G$5*(1+'Inputs and Summary'!$D$53)^('Cash Flow_PI'!AM175-1)/(12*1000)</f>
        <v>4.4204166666666662E-2</v>
      </c>
      <c r="AN191" s="42">
        <f>AN186*'Inputs and Summary'!$D$59+'Inputs and Summary'!$D$60*'Inputs and Summary'!$G$5*(1+'Inputs and Summary'!$D$53)^('Cash Flow_PI'!AN175-1)/(12*1000)</f>
        <v>4.4204166666666662E-2</v>
      </c>
      <c r="AO191" s="42">
        <f>AO186*'Inputs and Summary'!$D$59+'Inputs and Summary'!$D$60*'Inputs and Summary'!$G$5*(1+'Inputs and Summary'!$D$53)^('Cash Flow_PI'!AO175-1)/(12*1000)</f>
        <v>4.5530291666666674E-2</v>
      </c>
      <c r="AP191" s="42">
        <f>AP186*'Inputs and Summary'!$D$59+'Inputs and Summary'!$D$60*'Inputs and Summary'!$G$5*(1+'Inputs and Summary'!$D$53)^('Cash Flow_PI'!AP175-1)/(12*1000)</f>
        <v>4.5530291666666674E-2</v>
      </c>
      <c r="AQ191" s="42">
        <f>AQ186*'Inputs and Summary'!$D$59+'Inputs and Summary'!$D$60*'Inputs and Summary'!$G$5*(1+'Inputs and Summary'!$D$53)^('Cash Flow_PI'!AQ175-1)/(12*1000)</f>
        <v>4.5530291666666674E-2</v>
      </c>
      <c r="AR191" s="42">
        <f>AR186*'Inputs and Summary'!$D$59+'Inputs and Summary'!$D$60*'Inputs and Summary'!$G$5*(1+'Inputs and Summary'!$D$53)^('Cash Flow_PI'!AR175-1)/(12*1000)</f>
        <v>4.5530291666666674E-2</v>
      </c>
      <c r="AS191" s="42">
        <f>AS186*'Inputs and Summary'!$D$59+'Inputs and Summary'!$D$60*'Inputs and Summary'!$G$5*(1+'Inputs and Summary'!$D$53)^('Cash Flow_PI'!AS175-1)/(12*1000)</f>
        <v>4.5530291666666674E-2</v>
      </c>
      <c r="AT191" s="42">
        <f>AT186*'Inputs and Summary'!$D$59+'Inputs and Summary'!$D$60*'Inputs and Summary'!$G$5*(1+'Inputs and Summary'!$D$53)^('Cash Flow_PI'!AT175-1)/(12*1000)</f>
        <v>4.5530291666666674E-2</v>
      </c>
      <c r="AU191" s="42">
        <f>AU186*'Inputs and Summary'!$D$59+'Inputs and Summary'!$D$60*'Inputs and Summary'!$G$5*(1+'Inputs and Summary'!$D$53)^('Cash Flow_PI'!AU175-1)/(12*1000)</f>
        <v>4.5530291666666674E-2</v>
      </c>
      <c r="AV191" s="42">
        <f>AV186*'Inputs and Summary'!$D$59+'Inputs and Summary'!$D$60*'Inputs and Summary'!$G$5*(1+'Inputs and Summary'!$D$53)^('Cash Flow_PI'!AV175-1)/(12*1000)</f>
        <v>4.5530291666666674E-2</v>
      </c>
      <c r="AW191" s="42">
        <f>AW186*'Inputs and Summary'!$D$59+'Inputs and Summary'!$D$60*'Inputs and Summary'!$G$5*(1+'Inputs and Summary'!$D$53)^('Cash Flow_PI'!AW175-1)/(12*1000)</f>
        <v>4.5530291666666674E-2</v>
      </c>
      <c r="AX191" s="42">
        <f>AX186*'Inputs and Summary'!$D$59+'Inputs and Summary'!$D$60*'Inputs and Summary'!$G$5*(1+'Inputs and Summary'!$D$53)^('Cash Flow_PI'!AX175-1)/(12*1000)</f>
        <v>4.5530291666666674E-2</v>
      </c>
      <c r="AY191" s="42">
        <f>AY186*'Inputs and Summary'!$D$59+'Inputs and Summary'!$D$60*'Inputs and Summary'!$G$5*(1+'Inputs and Summary'!$D$53)^('Cash Flow_PI'!AY175-1)/(12*1000)</f>
        <v>4.5530291666666674E-2</v>
      </c>
      <c r="AZ191" s="42">
        <f>AZ186*'Inputs and Summary'!$D$59+'Inputs and Summary'!$D$60*'Inputs and Summary'!$G$5*(1+'Inputs and Summary'!$D$53)^('Cash Flow_PI'!AZ175-1)/(12*1000)</f>
        <v>4.5530291666666674E-2</v>
      </c>
      <c r="BA191" s="42">
        <f>BA186*'Inputs and Summary'!$D$59+'Inputs and Summary'!$D$60*'Inputs and Summary'!$G$5*(1+'Inputs and Summary'!$D$53)^('Cash Flow_PI'!BA175-1)/(12*1000)</f>
        <v>4.6896200416666659E-2</v>
      </c>
      <c r="BB191" s="42">
        <f>BB186*'Inputs and Summary'!$D$59+'Inputs and Summary'!$D$60*'Inputs and Summary'!$G$5*(1+'Inputs and Summary'!$D$53)^('Cash Flow_PI'!BB175-1)/(12*1000)</f>
        <v>4.6896200416666659E-2</v>
      </c>
      <c r="BC191" s="42">
        <f>BC186*'Inputs and Summary'!$D$59+'Inputs and Summary'!$D$60*'Inputs and Summary'!$G$5*(1+'Inputs and Summary'!$D$53)^('Cash Flow_PI'!BC175-1)/(12*1000)</f>
        <v>4.6896200416666659E-2</v>
      </c>
      <c r="BD191" s="42">
        <f>BD186*'Inputs and Summary'!$D$59+'Inputs and Summary'!$D$60*'Inputs and Summary'!$G$5*(1+'Inputs and Summary'!$D$53)^('Cash Flow_PI'!BD175-1)/(12*1000)</f>
        <v>4.6896200416666659E-2</v>
      </c>
      <c r="BE191" s="42">
        <f>BE186*'Inputs and Summary'!$D$59+'Inputs and Summary'!$D$60*'Inputs and Summary'!$G$5*(1+'Inputs and Summary'!$D$53)^('Cash Flow_PI'!BE175-1)/(12*1000)</f>
        <v>4.6896200416666659E-2</v>
      </c>
      <c r="BF191" s="42">
        <f>BF186*'Inputs and Summary'!$D$59+'Inputs and Summary'!$D$60*'Inputs and Summary'!$G$5*(1+'Inputs and Summary'!$D$53)^('Cash Flow_PI'!BF175-1)/(12*1000)</f>
        <v>4.6896200416666659E-2</v>
      </c>
      <c r="BG191" s="42">
        <f>BG186*'Inputs and Summary'!$D$59+'Inputs and Summary'!$D$60*'Inputs and Summary'!$G$5*(1+'Inputs and Summary'!$D$53)^('Cash Flow_PI'!BG175-1)/(12*1000)</f>
        <v>4.6896200416666659E-2</v>
      </c>
      <c r="BH191" s="42">
        <f>BH186*'Inputs and Summary'!$D$59+'Inputs and Summary'!$D$60*'Inputs and Summary'!$G$5*(1+'Inputs and Summary'!$D$53)^('Cash Flow_PI'!BH175-1)/(12*1000)</f>
        <v>4.6896200416666659E-2</v>
      </c>
      <c r="BI191" s="42">
        <f>BI186*'Inputs and Summary'!$D$59+'Inputs and Summary'!$D$60*'Inputs and Summary'!$G$5*(1+'Inputs and Summary'!$D$53)^('Cash Flow_PI'!BI175-1)/(12*1000)</f>
        <v>4.6896200416666659E-2</v>
      </c>
      <c r="BJ191" s="42">
        <f>BJ186*'Inputs and Summary'!$D$59+'Inputs and Summary'!$D$60*'Inputs and Summary'!$G$5*(1+'Inputs and Summary'!$D$53)^('Cash Flow_PI'!BJ175-1)/(12*1000)</f>
        <v>4.6896200416666659E-2</v>
      </c>
      <c r="BK191" s="42">
        <f>BK186*'Inputs and Summary'!$D$59+'Inputs and Summary'!$D$60*'Inputs and Summary'!$G$5*(1+'Inputs and Summary'!$D$53)^('Cash Flow_PI'!BK175-1)/(12*1000)</f>
        <v>4.6896200416666659E-2</v>
      </c>
      <c r="BL191" s="42">
        <f>BL186*'Inputs and Summary'!$D$59+'Inputs and Summary'!$D$60*'Inputs and Summary'!$G$5*(1+'Inputs and Summary'!$D$53)^('Cash Flow_PI'!BL175-1)/(12*1000)</f>
        <v>4.6896200416666659E-2</v>
      </c>
      <c r="BM191" s="42">
        <f>BM186*'Inputs and Summary'!$D$59+'Inputs and Summary'!$D$60*'Inputs and Summary'!$G$5*(1+'Inputs and Summary'!$D$53)^('Cash Flow_PI'!BM175-1)/(12*1000)</f>
        <v>4.8303086429166663E-2</v>
      </c>
      <c r="BN191" s="42">
        <f>BN186*'Inputs and Summary'!$D$59+'Inputs and Summary'!$D$60*'Inputs and Summary'!$G$5*(1+'Inputs and Summary'!$D$53)^('Cash Flow_PI'!BN175-1)/(12*1000)</f>
        <v>4.8303086429166663E-2</v>
      </c>
      <c r="BO191" s="42">
        <f>BO186*'Inputs and Summary'!$D$59+'Inputs and Summary'!$D$60*'Inputs and Summary'!$G$5*(1+'Inputs and Summary'!$D$53)^('Cash Flow_PI'!BO175-1)/(12*1000)</f>
        <v>4.8303086429166663E-2</v>
      </c>
      <c r="BP191" s="42">
        <f>BP186*'Inputs and Summary'!$D$59+'Inputs and Summary'!$D$60*'Inputs and Summary'!$G$5*(1+'Inputs and Summary'!$D$53)^('Cash Flow_PI'!BP175-1)/(12*1000)</f>
        <v>4.8303086429166663E-2</v>
      </c>
      <c r="BQ191" s="42">
        <f>BQ186*'Inputs and Summary'!$D$59+'Inputs and Summary'!$D$60*'Inputs and Summary'!$G$5*(1+'Inputs and Summary'!$D$53)^('Cash Flow_PI'!BQ175-1)/(12*1000)</f>
        <v>4.8303086429166663E-2</v>
      </c>
      <c r="BR191" s="42">
        <f>BR186*'Inputs and Summary'!$D$59+'Inputs and Summary'!$D$60*'Inputs and Summary'!$G$5*(1+'Inputs and Summary'!$D$53)^('Cash Flow_PI'!BR175-1)/(12*1000)</f>
        <v>4.8303086429166663E-2</v>
      </c>
      <c r="BS191" s="42">
        <f>BS186*'Inputs and Summary'!$D$59+'Inputs and Summary'!$D$60*'Inputs and Summary'!$G$5*(1+'Inputs and Summary'!$D$53)^('Cash Flow_PI'!BS175-1)/(12*1000)</f>
        <v>4.8303086429166663E-2</v>
      </c>
      <c r="BT191" s="42">
        <f>BT186*'Inputs and Summary'!$D$59+'Inputs and Summary'!$D$60*'Inputs and Summary'!$G$5*(1+'Inputs and Summary'!$D$53)^('Cash Flow_PI'!BT175-1)/(12*1000)</f>
        <v>4.8303086429166663E-2</v>
      </c>
      <c r="BU191" s="42">
        <f>BU186*'Inputs and Summary'!$D$59+'Inputs and Summary'!$D$60*'Inputs and Summary'!$G$5*(1+'Inputs and Summary'!$D$53)^('Cash Flow_PI'!BU175-1)/(12*1000)</f>
        <v>4.8303086429166663E-2</v>
      </c>
      <c r="BV191" s="42">
        <f>BV186*'Inputs and Summary'!$D$59+'Inputs and Summary'!$D$60*'Inputs and Summary'!$G$5*(1+'Inputs and Summary'!$D$53)^('Cash Flow_PI'!BV175-1)/(12*1000)</f>
        <v>4.8303086429166663E-2</v>
      </c>
      <c r="BW191" s="42">
        <f>BW186*'Inputs and Summary'!$D$59+'Inputs and Summary'!$D$60*'Inputs and Summary'!$G$5*(1+'Inputs and Summary'!$D$53)^('Cash Flow_PI'!BW175-1)/(12*1000)</f>
        <v>4.8303086429166663E-2</v>
      </c>
      <c r="BX191" s="42">
        <f>BX186*'Inputs and Summary'!$D$59+'Inputs and Summary'!$D$60*'Inputs and Summary'!$G$5*(1+'Inputs and Summary'!$D$53)^('Cash Flow_PI'!BX175-1)/(12*1000)</f>
        <v>4.8303086429166663E-2</v>
      </c>
      <c r="BY191" s="42">
        <f>BY186*'Inputs and Summary'!$D$59+'Inputs and Summary'!$D$60*'Inputs and Summary'!$G$5*(1+'Inputs and Summary'!$D$53)^('Cash Flow_PI'!BY175-1)/(12*1000)</f>
        <v>4.9752179022041661E-2</v>
      </c>
      <c r="BZ191" s="42">
        <f>BZ186*'Inputs and Summary'!$D$59+'Inputs and Summary'!$D$60*'Inputs and Summary'!$G$5*(1+'Inputs and Summary'!$D$53)^('Cash Flow_PI'!BZ175-1)/(12*1000)</f>
        <v>4.9752179022041661E-2</v>
      </c>
      <c r="CA191" s="42">
        <f>CA186*'Inputs and Summary'!$D$59+'Inputs and Summary'!$D$60*'Inputs and Summary'!$G$5*(1+'Inputs and Summary'!$D$53)^('Cash Flow_PI'!CA175-1)/(12*1000)</f>
        <v>4.9752179022041661E-2</v>
      </c>
      <c r="CB191" s="42">
        <f>CB186*'Inputs and Summary'!$D$59+'Inputs and Summary'!$D$60*'Inputs and Summary'!$G$5*(1+'Inputs and Summary'!$D$53)^('Cash Flow_PI'!CB175-1)/(12*1000)</f>
        <v>4.9752179022041661E-2</v>
      </c>
      <c r="CC191" s="42">
        <f>CC186*'Inputs and Summary'!$D$59+'Inputs and Summary'!$D$60*'Inputs and Summary'!$G$5*(1+'Inputs and Summary'!$D$53)^('Cash Flow_PI'!CC175-1)/(12*1000)</f>
        <v>4.9752179022041661E-2</v>
      </c>
      <c r="CD191" s="42">
        <f>CD186*'Inputs and Summary'!$D$59+'Inputs and Summary'!$D$60*'Inputs and Summary'!$G$5*(1+'Inputs and Summary'!$D$53)^('Cash Flow_PI'!CD175-1)/(12*1000)</f>
        <v>4.9752179022041661E-2</v>
      </c>
      <c r="CE191" s="42">
        <f>CE186*'Inputs and Summary'!$D$59+'Inputs and Summary'!$D$60*'Inputs and Summary'!$G$5*(1+'Inputs and Summary'!$D$53)^('Cash Flow_PI'!CE175-1)/(12*1000)</f>
        <v>4.9752179022041661E-2</v>
      </c>
      <c r="CF191" s="42">
        <f>CF186*'Inputs and Summary'!$D$59+'Inputs and Summary'!$D$60*'Inputs and Summary'!$G$5*(1+'Inputs and Summary'!$D$53)^('Cash Flow_PI'!CF175-1)/(12*1000)</f>
        <v>4.9752179022041661E-2</v>
      </c>
      <c r="CG191" s="42">
        <f>CG186*'Inputs and Summary'!$D$59+'Inputs and Summary'!$D$60*'Inputs and Summary'!$G$5*(1+'Inputs and Summary'!$D$53)^('Cash Flow_PI'!CG175-1)/(12*1000)</f>
        <v>4.9752179022041661E-2</v>
      </c>
      <c r="CH191" s="42">
        <f>CH186*'Inputs and Summary'!$D$59+'Inputs and Summary'!$D$60*'Inputs and Summary'!$G$5*(1+'Inputs and Summary'!$D$53)^('Cash Flow_PI'!CH175-1)/(12*1000)</f>
        <v>4.9752179022041661E-2</v>
      </c>
      <c r="CI191" s="42">
        <f>CI186*'Inputs and Summary'!$D$59+'Inputs and Summary'!$D$60*'Inputs and Summary'!$G$5*(1+'Inputs and Summary'!$D$53)^('Cash Flow_PI'!CI175-1)/(12*1000)</f>
        <v>4.9752179022041661E-2</v>
      </c>
      <c r="CJ191" s="42">
        <f>CJ186*'Inputs and Summary'!$D$59+'Inputs and Summary'!$D$60*'Inputs and Summary'!$G$5*(1+'Inputs and Summary'!$D$53)^('Cash Flow_PI'!CJ175-1)/(12*1000)</f>
        <v>4.9752179022041661E-2</v>
      </c>
      <c r="CK191" s="42">
        <f>CK186*'Inputs and Summary'!$D$59+'Inputs and Summary'!$D$60*'Inputs and Summary'!$G$5*(1+'Inputs and Summary'!$D$53)^('Cash Flow_PI'!CK175-1)/(12*1000)</f>
        <v>5.1244744392702921E-2</v>
      </c>
      <c r="CL191" s="42">
        <f>CL186*'Inputs and Summary'!$D$59+'Inputs and Summary'!$D$60*'Inputs and Summary'!$G$5*(1+'Inputs and Summary'!$D$53)^('Cash Flow_PI'!CL175-1)/(12*1000)</f>
        <v>5.1244744392702921E-2</v>
      </c>
      <c r="CM191" s="42">
        <f>CM186*'Inputs and Summary'!$D$59+'Inputs and Summary'!$D$60*'Inputs and Summary'!$G$5*(1+'Inputs and Summary'!$D$53)^('Cash Flow_PI'!CM175-1)/(12*1000)</f>
        <v>5.1244744392702921E-2</v>
      </c>
      <c r="CN191" s="42">
        <f>CN186*'Inputs and Summary'!$D$59+'Inputs and Summary'!$D$60*'Inputs and Summary'!$G$5*(1+'Inputs and Summary'!$D$53)^('Cash Flow_PI'!CN175-1)/(12*1000)</f>
        <v>5.1244744392702921E-2</v>
      </c>
      <c r="CO191" s="42">
        <f>CO186*'Inputs and Summary'!$D$59+'Inputs and Summary'!$D$60*'Inputs and Summary'!$G$5*(1+'Inputs and Summary'!$D$53)^('Cash Flow_PI'!CO175-1)/(12*1000)</f>
        <v>5.1244744392702921E-2</v>
      </c>
      <c r="CP191" s="42">
        <f>CP186*'Inputs and Summary'!$D$59+'Inputs and Summary'!$D$60*'Inputs and Summary'!$G$5*(1+'Inputs and Summary'!$D$53)^('Cash Flow_PI'!CP175-1)/(12*1000)</f>
        <v>5.1244744392702921E-2</v>
      </c>
      <c r="CQ191" s="42">
        <f>CQ186*'Inputs and Summary'!$D$59+'Inputs and Summary'!$D$60*'Inputs and Summary'!$G$5*(1+'Inputs and Summary'!$D$53)^('Cash Flow_PI'!CQ175-1)/(12*1000)</f>
        <v>5.1244744392702921E-2</v>
      </c>
      <c r="CR191" s="42">
        <f>CR186*'Inputs and Summary'!$D$59+'Inputs and Summary'!$D$60*'Inputs and Summary'!$G$5*(1+'Inputs and Summary'!$D$53)^('Cash Flow_PI'!CR175-1)/(12*1000)</f>
        <v>5.1244744392702921E-2</v>
      </c>
      <c r="CS191" s="42">
        <f>CS186*'Inputs and Summary'!$D$59+'Inputs and Summary'!$D$60*'Inputs and Summary'!$G$5*(1+'Inputs and Summary'!$D$53)^('Cash Flow_PI'!CS175-1)/(12*1000)</f>
        <v>5.1244744392702921E-2</v>
      </c>
      <c r="CT191" s="42">
        <f>CT186*'Inputs and Summary'!$D$59+'Inputs and Summary'!$D$60*'Inputs and Summary'!$G$5*(1+'Inputs and Summary'!$D$53)^('Cash Flow_PI'!CT175-1)/(12*1000)</f>
        <v>5.1244744392702921E-2</v>
      </c>
      <c r="CU191" s="42">
        <f>CU186*'Inputs and Summary'!$D$59+'Inputs and Summary'!$D$60*'Inputs and Summary'!$G$5*(1+'Inputs and Summary'!$D$53)^('Cash Flow_PI'!CU175-1)/(12*1000)</f>
        <v>5.1244744392702921E-2</v>
      </c>
      <c r="CV191" s="42">
        <f>CV186*'Inputs and Summary'!$D$59+'Inputs and Summary'!$D$60*'Inputs and Summary'!$G$5*(1+'Inputs and Summary'!$D$53)^('Cash Flow_PI'!CV175-1)/(12*1000)</f>
        <v>5.1244744392702921E-2</v>
      </c>
      <c r="CW191" s="42">
        <f>CW186*'Inputs and Summary'!$D$59+'Inputs and Summary'!$D$60*'Inputs and Summary'!$G$5*(1+'Inputs and Summary'!$D$53)^('Cash Flow_PI'!CW175-1)/(12*1000)</f>
        <v>5.2782086724483993E-2</v>
      </c>
      <c r="CX191" s="42">
        <f>CX186*'Inputs and Summary'!$D$59+'Inputs and Summary'!$D$60*'Inputs and Summary'!$G$5*(1+'Inputs and Summary'!$D$53)^('Cash Flow_PI'!CX175-1)/(12*1000)</f>
        <v>5.2782086724483993E-2</v>
      </c>
      <c r="CY191" s="42">
        <f>CY186*'Inputs and Summary'!$D$59+'Inputs and Summary'!$D$60*'Inputs and Summary'!$G$5*(1+'Inputs and Summary'!$D$53)^('Cash Flow_PI'!CY175-1)/(12*1000)</f>
        <v>5.2782086724483993E-2</v>
      </c>
      <c r="CZ191" s="42">
        <f>CZ186*'Inputs and Summary'!$D$59+'Inputs and Summary'!$D$60*'Inputs and Summary'!$G$5*(1+'Inputs and Summary'!$D$53)^('Cash Flow_PI'!CZ175-1)/(12*1000)</f>
        <v>5.2782086724483993E-2</v>
      </c>
      <c r="DA191" s="42">
        <f>DA186*'Inputs and Summary'!$D$59+'Inputs and Summary'!$D$60*'Inputs and Summary'!$G$5*(1+'Inputs and Summary'!$D$53)^('Cash Flow_PI'!DA175-1)/(12*1000)</f>
        <v>5.2782086724483993E-2</v>
      </c>
      <c r="DB191" s="42">
        <f>DB186*'Inputs and Summary'!$D$59+'Inputs and Summary'!$D$60*'Inputs and Summary'!$G$5*(1+'Inputs and Summary'!$D$53)^('Cash Flow_PI'!DB175-1)/(12*1000)</f>
        <v>5.2782086724483993E-2</v>
      </c>
      <c r="DC191" s="42">
        <f>DC186*'Inputs and Summary'!$D$59+'Inputs and Summary'!$D$60*'Inputs and Summary'!$G$5*(1+'Inputs and Summary'!$D$53)^('Cash Flow_PI'!DC175-1)/(12*1000)</f>
        <v>5.2782086724483993E-2</v>
      </c>
      <c r="DD191" s="42">
        <f>DD186*'Inputs and Summary'!$D$59+'Inputs and Summary'!$D$60*'Inputs and Summary'!$G$5*(1+'Inputs and Summary'!$D$53)^('Cash Flow_PI'!DD175-1)/(12*1000)</f>
        <v>5.2782086724483993E-2</v>
      </c>
      <c r="DE191" s="42">
        <f>DE186*'Inputs and Summary'!$D$59+'Inputs and Summary'!$D$60*'Inputs and Summary'!$G$5*(1+'Inputs and Summary'!$D$53)^('Cash Flow_PI'!DE175-1)/(12*1000)</f>
        <v>5.2782086724483993E-2</v>
      </c>
      <c r="DF191" s="42">
        <f>DF186*'Inputs and Summary'!$D$59+'Inputs and Summary'!$D$60*'Inputs and Summary'!$G$5*(1+'Inputs and Summary'!$D$53)^('Cash Flow_PI'!DF175-1)/(12*1000)</f>
        <v>5.2782086724483993E-2</v>
      </c>
      <c r="DG191" s="42">
        <f>DG186*'Inputs and Summary'!$D$59+'Inputs and Summary'!$D$60*'Inputs and Summary'!$G$5*(1+'Inputs and Summary'!$D$53)^('Cash Flow_PI'!DG175-1)/(12*1000)</f>
        <v>5.2782086724483993E-2</v>
      </c>
      <c r="DH191" s="42">
        <f>DH186*'Inputs and Summary'!$D$59+'Inputs and Summary'!$D$60*'Inputs and Summary'!$G$5*(1+'Inputs and Summary'!$D$53)^('Cash Flow_PI'!DH175-1)/(12*1000)</f>
        <v>5.2782086724483993E-2</v>
      </c>
      <c r="DI191" s="42">
        <f>DI186*'Inputs and Summary'!$D$59+'Inputs and Summary'!$D$60*'Inputs and Summary'!$G$5*(1+'Inputs and Summary'!$D$53)^('Cash Flow_PI'!DI175-1)/(12*1000)</f>
        <v>5.4365549326218524E-2</v>
      </c>
      <c r="DJ191" s="42">
        <f>DJ186*'Inputs and Summary'!$D$59+'Inputs and Summary'!$D$60*'Inputs and Summary'!$G$5*(1+'Inputs and Summary'!$D$53)^('Cash Flow_PI'!DJ175-1)/(12*1000)</f>
        <v>5.4365549326218524E-2</v>
      </c>
      <c r="DK191" s="42">
        <f>DK186*'Inputs and Summary'!$D$59+'Inputs and Summary'!$D$60*'Inputs and Summary'!$G$5*(1+'Inputs and Summary'!$D$53)^('Cash Flow_PI'!DK175-1)/(12*1000)</f>
        <v>5.4365549326218524E-2</v>
      </c>
      <c r="DL191" s="42">
        <f>DL186*'Inputs and Summary'!$D$59+'Inputs and Summary'!$D$60*'Inputs and Summary'!$G$5*(1+'Inputs and Summary'!$D$53)^('Cash Flow_PI'!DL175-1)/(12*1000)</f>
        <v>5.4365549326218524E-2</v>
      </c>
      <c r="DM191" s="42">
        <f>DM186*'Inputs and Summary'!$D$59+'Inputs and Summary'!$D$60*'Inputs and Summary'!$G$5*(1+'Inputs and Summary'!$D$53)^('Cash Flow_PI'!DM175-1)/(12*1000)</f>
        <v>5.4365549326218524E-2</v>
      </c>
      <c r="DN191" s="42">
        <f>DN186*'Inputs and Summary'!$D$59+'Inputs and Summary'!$D$60*'Inputs and Summary'!$G$5*(1+'Inputs and Summary'!$D$53)^('Cash Flow_PI'!DN175-1)/(12*1000)</f>
        <v>5.4365549326218524E-2</v>
      </c>
      <c r="DO191" s="42">
        <f>DO186*'Inputs and Summary'!$D$59+'Inputs and Summary'!$D$60*'Inputs and Summary'!$G$5*(1+'Inputs and Summary'!$D$53)^('Cash Flow_PI'!DO175-1)/(12*1000)</f>
        <v>5.4365549326218524E-2</v>
      </c>
      <c r="DP191" s="42">
        <f>DP186*'Inputs and Summary'!$D$59+'Inputs and Summary'!$D$60*'Inputs and Summary'!$G$5*(1+'Inputs and Summary'!$D$53)^('Cash Flow_PI'!DP175-1)/(12*1000)</f>
        <v>5.4365549326218524E-2</v>
      </c>
      <c r="DQ191" s="42">
        <f>DQ186*'Inputs and Summary'!$D$59+'Inputs and Summary'!$D$60*'Inputs and Summary'!$G$5*(1+'Inputs and Summary'!$D$53)^('Cash Flow_PI'!DQ175-1)/(12*1000)</f>
        <v>5.4365549326218524E-2</v>
      </c>
      <c r="DR191" s="42">
        <f>DR186*'Inputs and Summary'!$D$59+'Inputs and Summary'!$D$60*'Inputs and Summary'!$G$5*(1+'Inputs and Summary'!$D$53)^('Cash Flow_PI'!DR175-1)/(12*1000)</f>
        <v>5.4365549326218524E-2</v>
      </c>
      <c r="DS191" s="42">
        <f>DS186*'Inputs and Summary'!$D$59+'Inputs and Summary'!$D$60*'Inputs and Summary'!$G$5*(1+'Inputs and Summary'!$D$53)^('Cash Flow_PI'!DS175-1)/(12*1000)</f>
        <v>5.4365549326218524E-2</v>
      </c>
      <c r="DT191" s="42">
        <f>DT186*'Inputs and Summary'!$D$59+'Inputs and Summary'!$D$60*'Inputs and Summary'!$G$5*(1+'Inputs and Summary'!$D$53)^('Cash Flow_PI'!DT175-1)/(12*1000)</f>
        <v>5.4365549326218524E-2</v>
      </c>
      <c r="DU191" s="42">
        <f>DU186*'Inputs and Summary'!$D$59+'Inputs and Summary'!$D$60*'Inputs and Summary'!$G$5*(1+'Inputs and Summary'!$D$53)^('Cash Flow_PI'!DU175-1)/(12*1000)</f>
        <v>5.5996515806005079E-2</v>
      </c>
      <c r="DV191" s="42">
        <f>DV186*'Inputs and Summary'!$D$59+'Inputs and Summary'!$D$60*'Inputs and Summary'!$G$5*(1+'Inputs and Summary'!$D$53)^('Cash Flow_PI'!DV175-1)/(12*1000)</f>
        <v>5.5996515806005079E-2</v>
      </c>
      <c r="DW191" s="42">
        <f>DW186*'Inputs and Summary'!$D$59+'Inputs and Summary'!$D$60*'Inputs and Summary'!$G$5*(1+'Inputs and Summary'!$D$53)^('Cash Flow_PI'!DW175-1)/(12*1000)</f>
        <v>5.5996515806005079E-2</v>
      </c>
      <c r="DX191" s="42">
        <f>DX186*'Inputs and Summary'!$D$59+'Inputs and Summary'!$D$60*'Inputs and Summary'!$G$5*(1+'Inputs and Summary'!$D$53)^('Cash Flow_PI'!DX175-1)/(12*1000)</f>
        <v>5.5996515806005079E-2</v>
      </c>
      <c r="DY191" s="42">
        <f>DY186*'Inputs and Summary'!$D$59+'Inputs and Summary'!$D$60*'Inputs and Summary'!$G$5*(1+'Inputs and Summary'!$D$53)^('Cash Flow_PI'!DY175-1)/(12*1000)</f>
        <v>5.5996515806005079E-2</v>
      </c>
      <c r="DZ191" s="42">
        <f>DZ186*'Inputs and Summary'!$D$59+'Inputs and Summary'!$D$60*'Inputs and Summary'!$G$5*(1+'Inputs and Summary'!$D$53)^('Cash Flow_PI'!DZ175-1)/(12*1000)</f>
        <v>5.5996515806005079E-2</v>
      </c>
      <c r="EA191" s="42">
        <f>EA186*'Inputs and Summary'!$D$59+'Inputs and Summary'!$D$60*'Inputs and Summary'!$G$5*(1+'Inputs and Summary'!$D$53)^('Cash Flow_PI'!EA175-1)/(12*1000)</f>
        <v>5.5996515806005079E-2</v>
      </c>
      <c r="EB191" s="42">
        <f>EB186*'Inputs and Summary'!$D$59+'Inputs and Summary'!$D$60*'Inputs and Summary'!$G$5*(1+'Inputs and Summary'!$D$53)^('Cash Flow_PI'!EB175-1)/(12*1000)</f>
        <v>5.5996515806005079E-2</v>
      </c>
      <c r="EC191" s="42">
        <f>EC186*'Inputs and Summary'!$D$59+'Inputs and Summary'!$D$60*'Inputs and Summary'!$G$5*(1+'Inputs and Summary'!$D$53)^('Cash Flow_PI'!EC175-1)/(12*1000)</f>
        <v>5.5996515806005079E-2</v>
      </c>
      <c r="ED191" s="42">
        <f>ED186*'Inputs and Summary'!$D$59+'Inputs and Summary'!$D$60*'Inputs and Summary'!$G$5*(1+'Inputs and Summary'!$D$53)^('Cash Flow_PI'!ED175-1)/(12*1000)</f>
        <v>5.5996515806005079E-2</v>
      </c>
      <c r="EE191" s="42">
        <f>EE186*'Inputs and Summary'!$D$59+'Inputs and Summary'!$D$60*'Inputs and Summary'!$G$5*(1+'Inputs and Summary'!$D$53)^('Cash Flow_PI'!EE175-1)/(12*1000)</f>
        <v>5.5996515806005079E-2</v>
      </c>
      <c r="EF191" s="42">
        <f>EF186*'Inputs and Summary'!$D$59+'Inputs and Summary'!$D$60*'Inputs and Summary'!$G$5*(1+'Inputs and Summary'!$D$53)^('Cash Flow_PI'!EF175-1)/(12*1000)</f>
        <v>5.5996515806005079E-2</v>
      </c>
      <c r="EG191" s="42">
        <f>EG186*'Inputs and Summary'!$D$59+'Inputs and Summary'!$D$60*'Inputs and Summary'!$G$5*(1+'Inputs and Summary'!$D$53)^('Cash Flow_PI'!EG175-1)/(12*1000)</f>
        <v>5.7676411280185233E-2</v>
      </c>
      <c r="EH191" s="42">
        <f>EH186*'Inputs and Summary'!$D$59+'Inputs and Summary'!$D$60*'Inputs and Summary'!$G$5*(1+'Inputs and Summary'!$D$53)^('Cash Flow_PI'!EH175-1)/(12*1000)</f>
        <v>5.7676411280185233E-2</v>
      </c>
      <c r="EI191" s="42">
        <f>EI186*'Inputs and Summary'!$D$59+'Inputs and Summary'!$D$60*'Inputs and Summary'!$G$5*(1+'Inputs and Summary'!$D$53)^('Cash Flow_PI'!EI175-1)/(12*1000)</f>
        <v>5.7676411280185233E-2</v>
      </c>
      <c r="EJ191" s="42">
        <f>EJ186*'Inputs and Summary'!$D$59+'Inputs and Summary'!$D$60*'Inputs and Summary'!$G$5*(1+'Inputs and Summary'!$D$53)^('Cash Flow_PI'!EJ175-1)/(12*1000)</f>
        <v>5.7676411280185233E-2</v>
      </c>
      <c r="EK191" s="42">
        <f>EK186*'Inputs and Summary'!$D$59+'Inputs and Summary'!$D$60*'Inputs and Summary'!$G$5*(1+'Inputs and Summary'!$D$53)^('Cash Flow_PI'!EK175-1)/(12*1000)</f>
        <v>5.7676411280185233E-2</v>
      </c>
      <c r="EL191" s="42">
        <f>EL186*'Inputs and Summary'!$D$59+'Inputs and Summary'!$D$60*'Inputs and Summary'!$G$5*(1+'Inputs and Summary'!$D$53)^('Cash Flow_PI'!EL175-1)/(12*1000)</f>
        <v>5.7676411280185233E-2</v>
      </c>
      <c r="EM191" s="42">
        <f>EM186*'Inputs and Summary'!$D$59+'Inputs and Summary'!$D$60*'Inputs and Summary'!$G$5*(1+'Inputs and Summary'!$D$53)^('Cash Flow_PI'!EM175-1)/(12*1000)</f>
        <v>5.7676411280185233E-2</v>
      </c>
      <c r="EN191" s="42">
        <f>EN186*'Inputs and Summary'!$D$59+'Inputs and Summary'!$D$60*'Inputs and Summary'!$G$5*(1+'Inputs and Summary'!$D$53)^('Cash Flow_PI'!EN175-1)/(12*1000)</f>
        <v>5.7676411280185233E-2</v>
      </c>
      <c r="EO191" s="42">
        <f>EO186*'Inputs and Summary'!$D$59+'Inputs and Summary'!$D$60*'Inputs and Summary'!$G$5*(1+'Inputs and Summary'!$D$53)^('Cash Flow_PI'!EO175-1)/(12*1000)</f>
        <v>5.7676411280185233E-2</v>
      </c>
      <c r="EP191" s="42">
        <f>EP186*'Inputs and Summary'!$D$59+'Inputs and Summary'!$D$60*'Inputs and Summary'!$G$5*(1+'Inputs and Summary'!$D$53)^('Cash Flow_PI'!EP175-1)/(12*1000)</f>
        <v>5.7676411280185233E-2</v>
      </c>
      <c r="EQ191" s="42">
        <f>EQ186*'Inputs and Summary'!$D$59+'Inputs and Summary'!$D$60*'Inputs and Summary'!$G$5*(1+'Inputs and Summary'!$D$53)^('Cash Flow_PI'!EQ175-1)/(12*1000)</f>
        <v>5.7676411280185233E-2</v>
      </c>
      <c r="ER191" s="42">
        <f>ER186*'Inputs and Summary'!$D$59+'Inputs and Summary'!$D$60*'Inputs and Summary'!$G$5*(1+'Inputs and Summary'!$D$53)^('Cash Flow_PI'!ER175-1)/(12*1000)</f>
        <v>5.7676411280185233E-2</v>
      </c>
      <c r="ES191" s="42">
        <f>ES186*'Inputs and Summary'!$D$59+'Inputs and Summary'!$D$60*'Inputs and Summary'!$G$5*(1+'Inputs and Summary'!$D$53)^('Cash Flow_PI'!ES175-1)/(12*1000)</f>
        <v>5.9406703618590781E-2</v>
      </c>
      <c r="ET191" s="42">
        <f>ET186*'Inputs and Summary'!$D$59+'Inputs and Summary'!$D$60*'Inputs and Summary'!$G$5*(1+'Inputs and Summary'!$D$53)^('Cash Flow_PI'!ET175-1)/(12*1000)</f>
        <v>5.9406703618590781E-2</v>
      </c>
      <c r="EU191" s="42">
        <f>EU186*'Inputs and Summary'!$D$59+'Inputs and Summary'!$D$60*'Inputs and Summary'!$G$5*(1+'Inputs and Summary'!$D$53)^('Cash Flow_PI'!EU175-1)/(12*1000)</f>
        <v>5.9406703618590781E-2</v>
      </c>
      <c r="EV191" s="42">
        <f>EV186*'Inputs and Summary'!$D$59+'Inputs and Summary'!$D$60*'Inputs and Summary'!$G$5*(1+'Inputs and Summary'!$D$53)^('Cash Flow_PI'!EV175-1)/(12*1000)</f>
        <v>5.9406703618590781E-2</v>
      </c>
      <c r="EW191" s="42">
        <f>EW186*'Inputs and Summary'!$D$59+'Inputs and Summary'!$D$60*'Inputs and Summary'!$G$5*(1+'Inputs and Summary'!$D$53)^('Cash Flow_PI'!EW175-1)/(12*1000)</f>
        <v>5.9406703618590781E-2</v>
      </c>
      <c r="EX191" s="42">
        <f>EX186*'Inputs and Summary'!$D$59+'Inputs and Summary'!$D$60*'Inputs and Summary'!$G$5*(1+'Inputs and Summary'!$D$53)^('Cash Flow_PI'!EX175-1)/(12*1000)</f>
        <v>5.9406703618590781E-2</v>
      </c>
      <c r="EY191" s="42">
        <f>EY186*'Inputs and Summary'!$D$59+'Inputs and Summary'!$D$60*'Inputs and Summary'!$G$5*(1+'Inputs and Summary'!$D$53)^('Cash Flow_PI'!EY175-1)/(12*1000)</f>
        <v>5.9406703618590781E-2</v>
      </c>
      <c r="EZ191" s="42">
        <f>EZ186*'Inputs and Summary'!$D$59+'Inputs and Summary'!$D$60*'Inputs and Summary'!$G$5*(1+'Inputs and Summary'!$D$53)^('Cash Flow_PI'!EZ175-1)/(12*1000)</f>
        <v>5.9406703618590781E-2</v>
      </c>
      <c r="FA191" s="42">
        <f>FA186*'Inputs and Summary'!$D$59+'Inputs and Summary'!$D$60*'Inputs and Summary'!$G$5*(1+'Inputs and Summary'!$D$53)^('Cash Flow_PI'!FA175-1)/(12*1000)</f>
        <v>5.9406703618590781E-2</v>
      </c>
      <c r="FB191" s="42">
        <f>FB186*'Inputs and Summary'!$D$59+'Inputs and Summary'!$D$60*'Inputs and Summary'!$G$5*(1+'Inputs and Summary'!$D$53)^('Cash Flow_PI'!FB175-1)/(12*1000)</f>
        <v>5.9406703618590781E-2</v>
      </c>
      <c r="FC191" s="42">
        <f>FC186*'Inputs and Summary'!$D$59+'Inputs and Summary'!$D$60*'Inputs and Summary'!$G$5*(1+'Inputs and Summary'!$D$53)^('Cash Flow_PI'!FC175-1)/(12*1000)</f>
        <v>5.9406703618590781E-2</v>
      </c>
      <c r="FD191" s="42">
        <f>FD186*'Inputs and Summary'!$D$59+'Inputs and Summary'!$D$60*'Inputs and Summary'!$G$5*(1+'Inputs and Summary'!$D$53)^('Cash Flow_PI'!FD175-1)/(12*1000)</f>
        <v>5.9406703618590781E-2</v>
      </c>
      <c r="FE191" s="42">
        <f>FE186*'Inputs and Summary'!$D$59+'Inputs and Summary'!$D$60*'Inputs and Summary'!$G$5*(1+'Inputs and Summary'!$D$53)^('Cash Flow_PI'!FE175-1)/(12*1000)</f>
        <v>6.1188904727148496E-2</v>
      </c>
      <c r="FF191" s="42">
        <f>FF186*'Inputs and Summary'!$D$59+'Inputs and Summary'!$D$60*'Inputs and Summary'!$G$5*(1+'Inputs and Summary'!$D$53)^('Cash Flow_PI'!FF175-1)/(12*1000)</f>
        <v>6.1188904727148496E-2</v>
      </c>
      <c r="FG191" s="42">
        <f>FG186*'Inputs and Summary'!$D$59+'Inputs and Summary'!$D$60*'Inputs and Summary'!$G$5*(1+'Inputs and Summary'!$D$53)^('Cash Flow_PI'!FG175-1)/(12*1000)</f>
        <v>6.1188904727148496E-2</v>
      </c>
      <c r="FH191" s="42">
        <f>FH186*'Inputs and Summary'!$D$59+'Inputs and Summary'!$D$60*'Inputs and Summary'!$G$5*(1+'Inputs and Summary'!$D$53)^('Cash Flow_PI'!FH175-1)/(12*1000)</f>
        <v>6.1188904727148496E-2</v>
      </c>
      <c r="FI191" s="42">
        <f>FI186*'Inputs and Summary'!$D$59+'Inputs and Summary'!$D$60*'Inputs and Summary'!$G$5*(1+'Inputs and Summary'!$D$53)^('Cash Flow_PI'!FI175-1)/(12*1000)</f>
        <v>6.1188904727148496E-2</v>
      </c>
      <c r="FJ191" s="42">
        <f>FJ186*'Inputs and Summary'!$D$59+'Inputs and Summary'!$D$60*'Inputs and Summary'!$G$5*(1+'Inputs and Summary'!$D$53)^('Cash Flow_PI'!FJ175-1)/(12*1000)</f>
        <v>6.1188904727148496E-2</v>
      </c>
      <c r="FK191" s="42">
        <f>FK186*'Inputs and Summary'!$D$59+'Inputs and Summary'!$D$60*'Inputs and Summary'!$G$5*(1+'Inputs and Summary'!$D$53)^('Cash Flow_PI'!FK175-1)/(12*1000)</f>
        <v>6.1188904727148496E-2</v>
      </c>
      <c r="FL191" s="42">
        <f>FL186*'Inputs and Summary'!$D$59+'Inputs and Summary'!$D$60*'Inputs and Summary'!$G$5*(1+'Inputs and Summary'!$D$53)^('Cash Flow_PI'!FL175-1)/(12*1000)</f>
        <v>6.1188904727148496E-2</v>
      </c>
      <c r="FM191" s="42">
        <f>FM186*'Inputs and Summary'!$D$59+'Inputs and Summary'!$D$60*'Inputs and Summary'!$G$5*(1+'Inputs and Summary'!$D$53)^('Cash Flow_PI'!FM175-1)/(12*1000)</f>
        <v>6.1188904727148496E-2</v>
      </c>
      <c r="FN191" s="42">
        <f>FN186*'Inputs and Summary'!$D$59+'Inputs and Summary'!$D$60*'Inputs and Summary'!$G$5*(1+'Inputs and Summary'!$D$53)^('Cash Flow_PI'!FN175-1)/(12*1000)</f>
        <v>6.1188904727148496E-2</v>
      </c>
      <c r="FO191" s="42">
        <f>FO186*'Inputs and Summary'!$D$59+'Inputs and Summary'!$D$60*'Inputs and Summary'!$G$5*(1+'Inputs and Summary'!$D$53)^('Cash Flow_PI'!FO175-1)/(12*1000)</f>
        <v>6.1188904727148496E-2</v>
      </c>
      <c r="FP191" s="42">
        <f>FP186*'Inputs and Summary'!$D$59+'Inputs and Summary'!$D$60*'Inputs and Summary'!$G$5*(1+'Inputs and Summary'!$D$53)^('Cash Flow_PI'!FP175-1)/(12*1000)</f>
        <v>6.1188904727148496E-2</v>
      </c>
      <c r="FQ191" s="42">
        <f>FQ186*'Inputs and Summary'!$D$59+'Inputs and Summary'!$D$60*'Inputs and Summary'!$G$5*(1+'Inputs and Summary'!$D$53)^('Cash Flow_PI'!FQ175-1)/(12*1000)</f>
        <v>6.3024571868962959E-2</v>
      </c>
      <c r="FR191" s="42">
        <f>FR186*'Inputs and Summary'!$D$59+'Inputs and Summary'!$D$60*'Inputs and Summary'!$G$5*(1+'Inputs and Summary'!$D$53)^('Cash Flow_PI'!FR175-1)/(12*1000)</f>
        <v>6.3024571868962959E-2</v>
      </c>
      <c r="FS191" s="42">
        <f>FS186*'Inputs and Summary'!$D$59+'Inputs and Summary'!$D$60*'Inputs and Summary'!$G$5*(1+'Inputs and Summary'!$D$53)^('Cash Flow_PI'!FS175-1)/(12*1000)</f>
        <v>6.3024571868962959E-2</v>
      </c>
      <c r="FT191" s="42">
        <f>FT186*'Inputs and Summary'!$D$59+'Inputs and Summary'!$D$60*'Inputs and Summary'!$G$5*(1+'Inputs and Summary'!$D$53)^('Cash Flow_PI'!FT175-1)/(12*1000)</f>
        <v>6.3024571868962959E-2</v>
      </c>
      <c r="FU191" s="42">
        <f>FU186*'Inputs and Summary'!$D$59+'Inputs and Summary'!$D$60*'Inputs and Summary'!$G$5*(1+'Inputs and Summary'!$D$53)^('Cash Flow_PI'!FU175-1)/(12*1000)</f>
        <v>6.3024571868962959E-2</v>
      </c>
      <c r="FV191" s="42">
        <f>FV186*'Inputs and Summary'!$D$59+'Inputs and Summary'!$D$60*'Inputs and Summary'!$G$5*(1+'Inputs and Summary'!$D$53)^('Cash Flow_PI'!FV175-1)/(12*1000)</f>
        <v>6.3024571868962959E-2</v>
      </c>
      <c r="FW191" s="42">
        <f>FW186*'Inputs and Summary'!$D$59+'Inputs and Summary'!$D$60*'Inputs and Summary'!$G$5*(1+'Inputs and Summary'!$D$53)^('Cash Flow_PI'!FW175-1)/(12*1000)</f>
        <v>6.3024571868962959E-2</v>
      </c>
      <c r="FX191" s="42">
        <f>FX186*'Inputs and Summary'!$D$59+'Inputs and Summary'!$D$60*'Inputs and Summary'!$G$5*(1+'Inputs and Summary'!$D$53)^('Cash Flow_PI'!FX175-1)/(12*1000)</f>
        <v>6.3024571868962959E-2</v>
      </c>
      <c r="FY191" s="42">
        <f>FY186*'Inputs and Summary'!$D$59+'Inputs and Summary'!$D$60*'Inputs and Summary'!$G$5*(1+'Inputs and Summary'!$D$53)^('Cash Flow_PI'!FY175-1)/(12*1000)</f>
        <v>6.3024571868962959E-2</v>
      </c>
      <c r="FZ191" s="42">
        <f>FZ186*'Inputs and Summary'!$D$59+'Inputs and Summary'!$D$60*'Inputs and Summary'!$G$5*(1+'Inputs and Summary'!$D$53)^('Cash Flow_PI'!FZ175-1)/(12*1000)</f>
        <v>6.3024571868962959E-2</v>
      </c>
      <c r="GA191" s="42">
        <f>GA186*'Inputs and Summary'!$D$59+'Inputs and Summary'!$D$60*'Inputs and Summary'!$G$5*(1+'Inputs and Summary'!$D$53)^('Cash Flow_PI'!GA175-1)/(12*1000)</f>
        <v>6.3024571868962959E-2</v>
      </c>
      <c r="GB191" s="42">
        <f>GB186*'Inputs and Summary'!$D$59+'Inputs and Summary'!$D$60*'Inputs and Summary'!$G$5*(1+'Inputs and Summary'!$D$53)^('Cash Flow_PI'!GB175-1)/(12*1000)</f>
        <v>6.3024571868962959E-2</v>
      </c>
      <c r="GC191" s="42">
        <f>GC186*'Inputs and Summary'!$D$59+'Inputs and Summary'!$D$60*'Inputs and Summary'!$G$5*(1+'Inputs and Summary'!$D$53)^('Cash Flow_PI'!GC175-1)/(12*1000)</f>
        <v>6.4915309025031856E-2</v>
      </c>
      <c r="GD191" s="42">
        <f>GD186*'Inputs and Summary'!$D$59+'Inputs and Summary'!$D$60*'Inputs and Summary'!$G$5*(1+'Inputs and Summary'!$D$53)^('Cash Flow_PI'!GD175-1)/(12*1000)</f>
        <v>6.4915309025031856E-2</v>
      </c>
      <c r="GE191" s="42">
        <f>GE186*'Inputs and Summary'!$D$59+'Inputs and Summary'!$D$60*'Inputs and Summary'!$G$5*(1+'Inputs and Summary'!$D$53)^('Cash Flow_PI'!GE175-1)/(12*1000)</f>
        <v>6.4915309025031856E-2</v>
      </c>
      <c r="GF191" s="42">
        <f>GF186*'Inputs and Summary'!$D$59+'Inputs and Summary'!$D$60*'Inputs and Summary'!$G$5*(1+'Inputs and Summary'!$D$53)^('Cash Flow_PI'!GF175-1)/(12*1000)</f>
        <v>6.4915309025031856E-2</v>
      </c>
      <c r="GG191" s="42">
        <f>GG186*'Inputs and Summary'!$D$59+'Inputs and Summary'!$D$60*'Inputs and Summary'!$G$5*(1+'Inputs and Summary'!$D$53)^('Cash Flow_PI'!GG175-1)/(12*1000)</f>
        <v>6.4915309025031856E-2</v>
      </c>
      <c r="GH191" s="42">
        <f>GH186*'Inputs and Summary'!$D$59+'Inputs and Summary'!$D$60*'Inputs and Summary'!$G$5*(1+'Inputs and Summary'!$D$53)^('Cash Flow_PI'!GH175-1)/(12*1000)</f>
        <v>6.4915309025031856E-2</v>
      </c>
      <c r="GI191" s="42">
        <f>GI186*'Inputs and Summary'!$D$59+'Inputs and Summary'!$D$60*'Inputs and Summary'!$G$5*(1+'Inputs and Summary'!$D$53)^('Cash Flow_PI'!GI175-1)/(12*1000)</f>
        <v>6.4915309025031856E-2</v>
      </c>
      <c r="GJ191" s="42">
        <f>GJ186*'Inputs and Summary'!$D$59+'Inputs and Summary'!$D$60*'Inputs and Summary'!$G$5*(1+'Inputs and Summary'!$D$53)^('Cash Flow_PI'!GJ175-1)/(12*1000)</f>
        <v>6.4915309025031856E-2</v>
      </c>
      <c r="GK191" s="42">
        <f>GK186*'Inputs and Summary'!$D$59+'Inputs and Summary'!$D$60*'Inputs and Summary'!$G$5*(1+'Inputs and Summary'!$D$53)^('Cash Flow_PI'!GK175-1)/(12*1000)</f>
        <v>6.4915309025031856E-2</v>
      </c>
      <c r="GL191" s="42">
        <f>GL186*'Inputs and Summary'!$D$59+'Inputs and Summary'!$D$60*'Inputs and Summary'!$G$5*(1+'Inputs and Summary'!$D$53)^('Cash Flow_PI'!GL175-1)/(12*1000)</f>
        <v>6.4915309025031856E-2</v>
      </c>
      <c r="GM191" s="42">
        <f>GM186*'Inputs and Summary'!$D$59+'Inputs and Summary'!$D$60*'Inputs and Summary'!$G$5*(1+'Inputs and Summary'!$D$53)^('Cash Flow_PI'!GM175-1)/(12*1000)</f>
        <v>6.4915309025031856E-2</v>
      </c>
      <c r="GN191" s="42">
        <f>GN186*'Inputs and Summary'!$D$59+'Inputs and Summary'!$D$60*'Inputs and Summary'!$G$5*(1+'Inputs and Summary'!$D$53)^('Cash Flow_PI'!GN175-1)/(12*1000)</f>
        <v>6.4915309025031856E-2</v>
      </c>
      <c r="GO191" s="42">
        <f>GO186*'Inputs and Summary'!$D$59+'Inputs and Summary'!$D$60*'Inputs and Summary'!$G$5*(1+'Inputs and Summary'!$D$53)^('Cash Flow_PI'!GO175-1)/(12*1000)</f>
        <v>6.686276829578279E-2</v>
      </c>
      <c r="GP191" s="42">
        <f>GP186*'Inputs and Summary'!$D$59+'Inputs and Summary'!$D$60*'Inputs and Summary'!$G$5*(1+'Inputs and Summary'!$D$53)^('Cash Flow_PI'!GP175-1)/(12*1000)</f>
        <v>6.686276829578279E-2</v>
      </c>
      <c r="GQ191" s="42">
        <f>GQ186*'Inputs and Summary'!$D$59+'Inputs and Summary'!$D$60*'Inputs and Summary'!$G$5*(1+'Inputs and Summary'!$D$53)^('Cash Flow_PI'!GQ175-1)/(12*1000)</f>
        <v>6.686276829578279E-2</v>
      </c>
      <c r="GR191" s="42">
        <f>GR186*'Inputs and Summary'!$D$59+'Inputs and Summary'!$D$60*'Inputs and Summary'!$G$5*(1+'Inputs and Summary'!$D$53)^('Cash Flow_PI'!GR175-1)/(12*1000)</f>
        <v>6.686276829578279E-2</v>
      </c>
      <c r="GS191" s="42">
        <f>GS186*'Inputs and Summary'!$D$59+'Inputs and Summary'!$D$60*'Inputs and Summary'!$G$5*(1+'Inputs and Summary'!$D$53)^('Cash Flow_PI'!GS175-1)/(12*1000)</f>
        <v>6.686276829578279E-2</v>
      </c>
      <c r="GT191" s="42">
        <f>GT186*'Inputs and Summary'!$D$59+'Inputs and Summary'!$D$60*'Inputs and Summary'!$G$5*(1+'Inputs and Summary'!$D$53)^('Cash Flow_PI'!GT175-1)/(12*1000)</f>
        <v>6.686276829578279E-2</v>
      </c>
      <c r="GU191" s="42">
        <f>GU186*'Inputs and Summary'!$D$59+'Inputs and Summary'!$D$60*'Inputs and Summary'!$G$5*(1+'Inputs and Summary'!$D$53)^('Cash Flow_PI'!GU175-1)/(12*1000)</f>
        <v>6.686276829578279E-2</v>
      </c>
      <c r="GV191" s="42">
        <f>GV186*'Inputs and Summary'!$D$59+'Inputs and Summary'!$D$60*'Inputs and Summary'!$G$5*(1+'Inputs and Summary'!$D$53)^('Cash Flow_PI'!GV175-1)/(12*1000)</f>
        <v>6.686276829578279E-2</v>
      </c>
      <c r="GW191" s="42">
        <f>GW186*'Inputs and Summary'!$D$59+'Inputs and Summary'!$D$60*'Inputs and Summary'!$G$5*(1+'Inputs and Summary'!$D$53)^('Cash Flow_PI'!GW175-1)/(12*1000)</f>
        <v>6.686276829578279E-2</v>
      </c>
      <c r="GX191" s="42">
        <f>GX186*'Inputs and Summary'!$D$59+'Inputs and Summary'!$D$60*'Inputs and Summary'!$G$5*(1+'Inputs and Summary'!$D$53)^('Cash Flow_PI'!GX175-1)/(12*1000)</f>
        <v>6.686276829578279E-2</v>
      </c>
      <c r="GY191" s="42">
        <f>GY186*'Inputs and Summary'!$D$59+'Inputs and Summary'!$D$60*'Inputs and Summary'!$G$5*(1+'Inputs and Summary'!$D$53)^('Cash Flow_PI'!GY175-1)/(12*1000)</f>
        <v>6.686276829578279E-2</v>
      </c>
      <c r="GZ191" s="42">
        <f>GZ186*'Inputs and Summary'!$D$59+'Inputs and Summary'!$D$60*'Inputs and Summary'!$G$5*(1+'Inputs and Summary'!$D$53)^('Cash Flow_PI'!GZ175-1)/(12*1000)</f>
        <v>6.686276829578279E-2</v>
      </c>
      <c r="HA191" s="42">
        <f>HA186*'Inputs and Summary'!$D$59+'Inputs and Summary'!$D$60*'Inputs and Summary'!$G$5*(1+'Inputs and Summary'!$D$53)^('Cash Flow_PI'!HA175-1)/(12*1000)</f>
        <v>6.8868651344656279E-2</v>
      </c>
      <c r="HB191" s="42">
        <f>HB186*'Inputs and Summary'!$D$59+'Inputs and Summary'!$D$60*'Inputs and Summary'!$G$5*(1+'Inputs and Summary'!$D$53)^('Cash Flow_PI'!HB175-1)/(12*1000)</f>
        <v>6.8868651344656279E-2</v>
      </c>
      <c r="HC191" s="42">
        <f>HC186*'Inputs and Summary'!$D$59+'Inputs and Summary'!$D$60*'Inputs and Summary'!$G$5*(1+'Inputs and Summary'!$D$53)^('Cash Flow_PI'!HC175-1)/(12*1000)</f>
        <v>6.8868651344656279E-2</v>
      </c>
      <c r="HD191" s="42">
        <f>HD186*'Inputs and Summary'!$D$59+'Inputs and Summary'!$D$60*'Inputs and Summary'!$G$5*(1+'Inputs and Summary'!$D$53)^('Cash Flow_PI'!HD175-1)/(12*1000)</f>
        <v>6.8868651344656279E-2</v>
      </c>
      <c r="HE191" s="42">
        <f>HE186*'Inputs and Summary'!$D$59+'Inputs and Summary'!$D$60*'Inputs and Summary'!$G$5*(1+'Inputs and Summary'!$D$53)^('Cash Flow_PI'!HE175-1)/(12*1000)</f>
        <v>6.8868651344656279E-2</v>
      </c>
      <c r="HF191" s="42">
        <f>HF186*'Inputs and Summary'!$D$59+'Inputs and Summary'!$D$60*'Inputs and Summary'!$G$5*(1+'Inputs and Summary'!$D$53)^('Cash Flow_PI'!HF175-1)/(12*1000)</f>
        <v>6.8868651344656279E-2</v>
      </c>
      <c r="HG191" s="42">
        <f>HG186*'Inputs and Summary'!$D$59+'Inputs and Summary'!$D$60*'Inputs and Summary'!$G$5*(1+'Inputs and Summary'!$D$53)^('Cash Flow_PI'!HG175-1)/(12*1000)</f>
        <v>6.8868651344656279E-2</v>
      </c>
      <c r="HH191" s="42">
        <f>HH186*'Inputs and Summary'!$D$59+'Inputs and Summary'!$D$60*'Inputs and Summary'!$G$5*(1+'Inputs and Summary'!$D$53)^('Cash Flow_PI'!HH175-1)/(12*1000)</f>
        <v>6.8868651344656279E-2</v>
      </c>
      <c r="HI191" s="42">
        <f>HI186*'Inputs and Summary'!$D$59+'Inputs and Summary'!$D$60*'Inputs and Summary'!$G$5*(1+'Inputs and Summary'!$D$53)^('Cash Flow_PI'!HI175-1)/(12*1000)</f>
        <v>6.8868651344656279E-2</v>
      </c>
      <c r="HJ191" s="42">
        <f>HJ186*'Inputs and Summary'!$D$59+'Inputs and Summary'!$D$60*'Inputs and Summary'!$G$5*(1+'Inputs and Summary'!$D$53)^('Cash Flow_PI'!HJ175-1)/(12*1000)</f>
        <v>6.8868651344656279E-2</v>
      </c>
      <c r="HK191" s="42">
        <f>HK186*'Inputs and Summary'!$D$59+'Inputs and Summary'!$D$60*'Inputs and Summary'!$G$5*(1+'Inputs and Summary'!$D$53)^('Cash Flow_PI'!HK175-1)/(12*1000)</f>
        <v>6.8868651344656279E-2</v>
      </c>
      <c r="HL191" s="42">
        <f>HL186*'Inputs and Summary'!$D$59+'Inputs and Summary'!$D$60*'Inputs and Summary'!$G$5*(1+'Inputs and Summary'!$D$53)^('Cash Flow_PI'!HL175-1)/(12*1000)</f>
        <v>6.8868651344656279E-2</v>
      </c>
      <c r="HM191" s="42">
        <f>HM186*'Inputs and Summary'!$D$59+'Inputs and Summary'!$D$60*'Inputs and Summary'!$G$5*(1+'Inputs and Summary'!$D$53)^('Cash Flow_PI'!HM175-1)/(12*1000)</f>
        <v>7.0934710884995963E-2</v>
      </c>
      <c r="HN191" s="42">
        <f>HN186*'Inputs and Summary'!$D$59+'Inputs and Summary'!$D$60*'Inputs and Summary'!$G$5*(1+'Inputs and Summary'!$D$53)^('Cash Flow_PI'!HN175-1)/(12*1000)</f>
        <v>7.0934710884995963E-2</v>
      </c>
      <c r="HO191" s="42">
        <f>HO186*'Inputs and Summary'!$D$59+'Inputs and Summary'!$D$60*'Inputs and Summary'!$G$5*(1+'Inputs and Summary'!$D$53)^('Cash Flow_PI'!HO175-1)/(12*1000)</f>
        <v>7.0934710884995963E-2</v>
      </c>
      <c r="HP191" s="42">
        <f>HP186*'Inputs and Summary'!$D$59+'Inputs and Summary'!$D$60*'Inputs and Summary'!$G$5*(1+'Inputs and Summary'!$D$53)^('Cash Flow_PI'!HP175-1)/(12*1000)</f>
        <v>7.0934710884995963E-2</v>
      </c>
      <c r="HQ191" s="42">
        <f>HQ186*'Inputs and Summary'!$D$59+'Inputs and Summary'!$D$60*'Inputs and Summary'!$G$5*(1+'Inputs and Summary'!$D$53)^('Cash Flow_PI'!HQ175-1)/(12*1000)</f>
        <v>7.0934710884995963E-2</v>
      </c>
      <c r="HR191" s="42">
        <f>HR186*'Inputs and Summary'!$D$59+'Inputs and Summary'!$D$60*'Inputs and Summary'!$G$5*(1+'Inputs and Summary'!$D$53)^('Cash Flow_PI'!HR175-1)/(12*1000)</f>
        <v>7.0934710884995963E-2</v>
      </c>
      <c r="HS191" s="42">
        <f>HS186*'Inputs and Summary'!$D$59+'Inputs and Summary'!$D$60*'Inputs and Summary'!$G$5*(1+'Inputs and Summary'!$D$53)^('Cash Flow_PI'!HS175-1)/(12*1000)</f>
        <v>7.0934710884995963E-2</v>
      </c>
      <c r="HT191" s="42">
        <f>HT186*'Inputs and Summary'!$D$59+'Inputs and Summary'!$D$60*'Inputs and Summary'!$G$5*(1+'Inputs and Summary'!$D$53)^('Cash Flow_PI'!HT175-1)/(12*1000)</f>
        <v>7.0934710884995963E-2</v>
      </c>
      <c r="HU191" s="42">
        <f>HU186*'Inputs and Summary'!$D$59+'Inputs and Summary'!$D$60*'Inputs and Summary'!$G$5*(1+'Inputs and Summary'!$D$53)^('Cash Flow_PI'!HU175-1)/(12*1000)</f>
        <v>7.0934710884995963E-2</v>
      </c>
      <c r="HV191" s="42">
        <f>HV186*'Inputs and Summary'!$D$59+'Inputs and Summary'!$D$60*'Inputs and Summary'!$G$5*(1+'Inputs and Summary'!$D$53)^('Cash Flow_PI'!HV175-1)/(12*1000)</f>
        <v>7.0934710884995963E-2</v>
      </c>
      <c r="HW191" s="42">
        <f>HW186*'Inputs and Summary'!$D$59+'Inputs and Summary'!$D$60*'Inputs and Summary'!$G$5*(1+'Inputs and Summary'!$D$53)^('Cash Flow_PI'!HW175-1)/(12*1000)</f>
        <v>7.0934710884995963E-2</v>
      </c>
      <c r="HX191" s="42">
        <f>HX186*'Inputs and Summary'!$D$59+'Inputs and Summary'!$D$60*'Inputs and Summary'!$G$5*(1+'Inputs and Summary'!$D$53)^('Cash Flow_PI'!HX175-1)/(12*1000)</f>
        <v>7.0934710884995963E-2</v>
      </c>
      <c r="HY191" s="42">
        <f>HY186*'Inputs and Summary'!$D$59+'Inputs and Summary'!$D$60*'Inputs and Summary'!$G$5*(1+'Inputs and Summary'!$D$53)^('Cash Flow_PI'!HY175-1)/(12*1000)</f>
        <v>7.3062752211545845E-2</v>
      </c>
      <c r="HZ191" s="42">
        <f>HZ186*'Inputs and Summary'!$D$59+'Inputs and Summary'!$D$60*'Inputs and Summary'!$G$5*(1+'Inputs and Summary'!$D$53)^('Cash Flow_PI'!HZ175-1)/(12*1000)</f>
        <v>7.3062752211545845E-2</v>
      </c>
      <c r="IA191" s="42">
        <f>IA186*'Inputs and Summary'!$D$59+'Inputs and Summary'!$D$60*'Inputs and Summary'!$G$5*(1+'Inputs and Summary'!$D$53)^('Cash Flow_PI'!IA175-1)/(12*1000)</f>
        <v>7.3062752211545845E-2</v>
      </c>
      <c r="IB191" s="42">
        <f>IB186*'Inputs and Summary'!$D$59+'Inputs and Summary'!$D$60*'Inputs and Summary'!$G$5*(1+'Inputs and Summary'!$D$53)^('Cash Flow_PI'!IB175-1)/(12*1000)</f>
        <v>7.3062752211545845E-2</v>
      </c>
      <c r="IC191" s="42">
        <f>IC186*'Inputs and Summary'!$D$59+'Inputs and Summary'!$D$60*'Inputs and Summary'!$G$5*(1+'Inputs and Summary'!$D$53)^('Cash Flow_PI'!IC175-1)/(12*1000)</f>
        <v>7.3062752211545845E-2</v>
      </c>
      <c r="ID191" s="42">
        <f>ID186*'Inputs and Summary'!$D$59+'Inputs and Summary'!$D$60*'Inputs and Summary'!$G$5*(1+'Inputs and Summary'!$D$53)^('Cash Flow_PI'!ID175-1)/(12*1000)</f>
        <v>7.3062752211545845E-2</v>
      </c>
      <c r="IE191" s="42">
        <f>IE186*'Inputs and Summary'!$D$59+'Inputs and Summary'!$D$60*'Inputs and Summary'!$G$5*(1+'Inputs and Summary'!$D$53)^('Cash Flow_PI'!IE175-1)/(12*1000)</f>
        <v>7.3062752211545845E-2</v>
      </c>
      <c r="IF191" s="42">
        <f>IF186*'Inputs and Summary'!$D$59+'Inputs and Summary'!$D$60*'Inputs and Summary'!$G$5*(1+'Inputs and Summary'!$D$53)^('Cash Flow_PI'!IF175-1)/(12*1000)</f>
        <v>7.3062752211545845E-2</v>
      </c>
      <c r="IG191" s="42">
        <f>IG186*'Inputs and Summary'!$D$59+'Inputs and Summary'!$D$60*'Inputs and Summary'!$G$5*(1+'Inputs and Summary'!$D$53)^('Cash Flow_PI'!IG175-1)/(12*1000)</f>
        <v>7.3062752211545845E-2</v>
      </c>
      <c r="IH191" s="42">
        <f>IH186*'Inputs and Summary'!$D$59+'Inputs and Summary'!$D$60*'Inputs and Summary'!$G$5*(1+'Inputs and Summary'!$D$53)^('Cash Flow_PI'!IH175-1)/(12*1000)</f>
        <v>7.3062752211545845E-2</v>
      </c>
      <c r="II191" s="42">
        <f>II186*'Inputs and Summary'!$D$59+'Inputs and Summary'!$D$60*'Inputs and Summary'!$G$5*(1+'Inputs and Summary'!$D$53)^('Cash Flow_PI'!II175-1)/(12*1000)</f>
        <v>7.3062752211545845E-2</v>
      </c>
      <c r="IJ191" s="42">
        <f>IJ186*'Inputs and Summary'!$D$59+'Inputs and Summary'!$D$60*'Inputs and Summary'!$G$5*(1+'Inputs and Summary'!$D$53)^('Cash Flow_PI'!IJ175-1)/(12*1000)</f>
        <v>7.3062752211545845E-2</v>
      </c>
      <c r="IK191" s="42">
        <f>IK186*'Inputs and Summary'!$D$59+'Inputs and Summary'!$D$60*'Inputs and Summary'!$G$5*(1+'Inputs and Summary'!$D$53)^('Cash Flow_PI'!IK175-1)/(12*1000)</f>
        <v>7.5254634777892224E-2</v>
      </c>
      <c r="IL191" s="42">
        <f>IL186*'Inputs and Summary'!$D$59+'Inputs and Summary'!$D$60*'Inputs and Summary'!$G$5*(1+'Inputs and Summary'!$D$53)^('Cash Flow_PI'!IL175-1)/(12*1000)</f>
        <v>7.5254634777892224E-2</v>
      </c>
      <c r="IM191" s="42">
        <f>IM186*'Inputs and Summary'!$D$59+'Inputs and Summary'!$D$60*'Inputs and Summary'!$G$5*(1+'Inputs and Summary'!$D$53)^('Cash Flow_PI'!IM175-1)/(12*1000)</f>
        <v>7.5254634777892224E-2</v>
      </c>
      <c r="IN191" s="42">
        <f>IN186*'Inputs and Summary'!$D$59+'Inputs and Summary'!$D$60*'Inputs and Summary'!$G$5*(1+'Inputs and Summary'!$D$53)^('Cash Flow_PI'!IN175-1)/(12*1000)</f>
        <v>7.5254634777892224E-2</v>
      </c>
      <c r="IO191" s="42">
        <f>IO186*'Inputs and Summary'!$D$59+'Inputs and Summary'!$D$60*'Inputs and Summary'!$G$5*(1+'Inputs and Summary'!$D$53)^('Cash Flow_PI'!IO175-1)/(12*1000)</f>
        <v>7.5254634777892224E-2</v>
      </c>
      <c r="IP191" s="42">
        <f>IP186*'Inputs and Summary'!$D$59+'Inputs and Summary'!$D$60*'Inputs and Summary'!$G$5*(1+'Inputs and Summary'!$D$53)^('Cash Flow_PI'!IP175-1)/(12*1000)</f>
        <v>7.5254634777892224E-2</v>
      </c>
      <c r="IQ191" s="42">
        <f>IQ186*'Inputs and Summary'!$D$59+'Inputs and Summary'!$D$60*'Inputs and Summary'!$G$5*(1+'Inputs and Summary'!$D$53)^('Cash Flow_PI'!IQ175-1)/(12*1000)</f>
        <v>7.5254634777892224E-2</v>
      </c>
      <c r="IR191" s="42">
        <f>IR186*'Inputs and Summary'!$D$59+'Inputs and Summary'!$D$60*'Inputs and Summary'!$G$5*(1+'Inputs and Summary'!$D$53)^('Cash Flow_PI'!IR175-1)/(12*1000)</f>
        <v>7.5254634777892224E-2</v>
      </c>
      <c r="IS191" s="42">
        <f>IS186*'Inputs and Summary'!$D$59+'Inputs and Summary'!$D$60*'Inputs and Summary'!$G$5*(1+'Inputs and Summary'!$D$53)^('Cash Flow_PI'!IS175-1)/(12*1000)</f>
        <v>7.5254634777892224E-2</v>
      </c>
      <c r="IT191" s="42">
        <f>IT186*'Inputs and Summary'!$D$59+'Inputs and Summary'!$D$60*'Inputs and Summary'!$G$5*(1+'Inputs and Summary'!$D$53)^('Cash Flow_PI'!IT175-1)/(12*1000)</f>
        <v>7.5254634777892224E-2</v>
      </c>
      <c r="IU191" s="42">
        <f>IU186*'Inputs and Summary'!$D$59+'Inputs and Summary'!$D$60*'Inputs and Summary'!$G$5*(1+'Inputs and Summary'!$D$53)^('Cash Flow_PI'!IU175-1)/(12*1000)</f>
        <v>7.5254634777892224E-2</v>
      </c>
      <c r="IV191" s="42">
        <f>IV186*'Inputs and Summary'!$D$59+'Inputs and Summary'!$D$60*'Inputs and Summary'!$G$5*(1+'Inputs and Summary'!$D$53)^('Cash Flow_PI'!IV175-1)/(12*1000)</f>
        <v>7.5254634777892224E-2</v>
      </c>
      <c r="IW191" s="42">
        <f>IW186*'Inputs and Summary'!$D$59+'Inputs and Summary'!$D$60*'Inputs and Summary'!$G$5*(1+'Inputs and Summary'!$D$53)^('Cash Flow_PI'!IW175-1)/(12*1000)</f>
        <v>7.7512273821228966E-2</v>
      </c>
      <c r="IX191" s="42">
        <f>IX186*'Inputs and Summary'!$D$59+'Inputs and Summary'!$D$60*'Inputs and Summary'!$G$5*(1+'Inputs and Summary'!$D$53)^('Cash Flow_PI'!IX175-1)/(12*1000)</f>
        <v>7.7512273821228966E-2</v>
      </c>
      <c r="IY191" s="42">
        <f>IY186*'Inputs and Summary'!$D$59+'Inputs and Summary'!$D$60*'Inputs and Summary'!$G$5*(1+'Inputs and Summary'!$D$53)^('Cash Flow_PI'!IY175-1)/(12*1000)</f>
        <v>7.7512273821228966E-2</v>
      </c>
      <c r="IZ191" s="42">
        <f>IZ186*'Inputs and Summary'!$D$59+'Inputs and Summary'!$D$60*'Inputs and Summary'!$G$5*(1+'Inputs and Summary'!$D$53)^('Cash Flow_PI'!IZ175-1)/(12*1000)</f>
        <v>7.7512273821228966E-2</v>
      </c>
      <c r="JA191" s="42">
        <f>JA186*'Inputs and Summary'!$D$59+'Inputs and Summary'!$D$60*'Inputs and Summary'!$G$5*(1+'Inputs and Summary'!$D$53)^('Cash Flow_PI'!JA175-1)/(12*1000)</f>
        <v>7.7512273821228966E-2</v>
      </c>
      <c r="JB191" s="42">
        <f>JB186*'Inputs and Summary'!$D$59+'Inputs and Summary'!$D$60*'Inputs and Summary'!$G$5*(1+'Inputs and Summary'!$D$53)^('Cash Flow_PI'!JB175-1)/(12*1000)</f>
        <v>7.7512273821228966E-2</v>
      </c>
      <c r="JC191" s="42">
        <f>JC186*'Inputs and Summary'!$D$59+'Inputs and Summary'!$D$60*'Inputs and Summary'!$G$5*(1+'Inputs and Summary'!$D$53)^('Cash Flow_PI'!JC175-1)/(12*1000)</f>
        <v>7.7512273821228966E-2</v>
      </c>
      <c r="JD191" s="42">
        <f>JD186*'Inputs and Summary'!$D$59+'Inputs and Summary'!$D$60*'Inputs and Summary'!$G$5*(1+'Inputs and Summary'!$D$53)^('Cash Flow_PI'!JD175-1)/(12*1000)</f>
        <v>7.7512273821228966E-2</v>
      </c>
      <c r="JE191" s="42">
        <f>JE186*'Inputs and Summary'!$D$59+'Inputs and Summary'!$D$60*'Inputs and Summary'!$G$5*(1+'Inputs and Summary'!$D$53)^('Cash Flow_PI'!JE175-1)/(12*1000)</f>
        <v>7.7512273821228966E-2</v>
      </c>
      <c r="JF191" s="42">
        <f>JF186*'Inputs and Summary'!$D$59+'Inputs and Summary'!$D$60*'Inputs and Summary'!$G$5*(1+'Inputs and Summary'!$D$53)^('Cash Flow_PI'!JF175-1)/(12*1000)</f>
        <v>7.7512273821228966E-2</v>
      </c>
      <c r="JG191" s="42">
        <f>JG186*'Inputs and Summary'!$D$59+'Inputs and Summary'!$D$60*'Inputs and Summary'!$G$5*(1+'Inputs and Summary'!$D$53)^('Cash Flow_PI'!JG175-1)/(12*1000)</f>
        <v>7.7512273821228966E-2</v>
      </c>
      <c r="JH191" s="42">
        <f>JH186*'Inputs and Summary'!$D$59+'Inputs and Summary'!$D$60*'Inputs and Summary'!$G$5*(1+'Inputs and Summary'!$D$53)^('Cash Flow_PI'!JH175-1)/(12*1000)</f>
        <v>7.7512273821228966E-2</v>
      </c>
      <c r="JI191" s="42">
        <f>JI186*'Inputs and Summary'!$D$59+'Inputs and Summary'!$D$60*'Inputs and Summary'!$G$5*(1+'Inputs and Summary'!$D$53)^('Cash Flow_PI'!JI175-1)/(12*1000)</f>
        <v>7.9837642035865852E-2</v>
      </c>
      <c r="JJ191" s="42">
        <f>JJ186*'Inputs and Summary'!$D$59+'Inputs and Summary'!$D$60*'Inputs and Summary'!$G$5*(1+'Inputs and Summary'!$D$53)^('Cash Flow_PI'!JJ175-1)/(12*1000)</f>
        <v>7.9837642035865852E-2</v>
      </c>
      <c r="JK191" s="42">
        <f>JK186*'Inputs and Summary'!$D$59+'Inputs and Summary'!$D$60*'Inputs and Summary'!$G$5*(1+'Inputs and Summary'!$D$53)^('Cash Flow_PI'!JK175-1)/(12*1000)</f>
        <v>7.9837642035865852E-2</v>
      </c>
      <c r="JL191" s="42">
        <f>JL186*'Inputs and Summary'!$D$59+'Inputs and Summary'!$D$60*'Inputs and Summary'!$G$5*(1+'Inputs and Summary'!$D$53)^('Cash Flow_PI'!JL175-1)/(12*1000)</f>
        <v>7.9837642035865852E-2</v>
      </c>
      <c r="JM191" s="42">
        <f>JM186*'Inputs and Summary'!$D$59+'Inputs and Summary'!$D$60*'Inputs and Summary'!$G$5*(1+'Inputs and Summary'!$D$53)^('Cash Flow_PI'!JM175-1)/(12*1000)</f>
        <v>7.9837642035865852E-2</v>
      </c>
      <c r="JN191" s="42">
        <f>JN186*'Inputs and Summary'!$D$59+'Inputs and Summary'!$D$60*'Inputs and Summary'!$G$5*(1+'Inputs and Summary'!$D$53)^('Cash Flow_PI'!JN175-1)/(12*1000)</f>
        <v>7.9837642035865852E-2</v>
      </c>
      <c r="JO191" s="42">
        <f>JO186*'Inputs and Summary'!$D$59+'Inputs and Summary'!$D$60*'Inputs and Summary'!$G$5*(1+'Inputs and Summary'!$D$53)^('Cash Flow_PI'!JO175-1)/(12*1000)</f>
        <v>7.9837642035865852E-2</v>
      </c>
      <c r="JP191" s="42">
        <f>JP186*'Inputs and Summary'!$D$59+'Inputs and Summary'!$D$60*'Inputs and Summary'!$G$5*(1+'Inputs and Summary'!$D$53)^('Cash Flow_PI'!JP175-1)/(12*1000)</f>
        <v>7.9837642035865852E-2</v>
      </c>
      <c r="JQ191" s="42">
        <f>JQ186*'Inputs and Summary'!$D$59+'Inputs and Summary'!$D$60*'Inputs and Summary'!$G$5*(1+'Inputs and Summary'!$D$53)^('Cash Flow_PI'!JQ175-1)/(12*1000)</f>
        <v>7.9837642035865852E-2</v>
      </c>
      <c r="JR191" s="42">
        <f>JR186*'Inputs and Summary'!$D$59+'Inputs and Summary'!$D$60*'Inputs and Summary'!$G$5*(1+'Inputs and Summary'!$D$53)^('Cash Flow_PI'!JR175-1)/(12*1000)</f>
        <v>7.9837642035865852E-2</v>
      </c>
      <c r="JS191" s="42">
        <f>JS186*'Inputs and Summary'!$D$59+'Inputs and Summary'!$D$60*'Inputs and Summary'!$G$5*(1+'Inputs and Summary'!$D$53)^('Cash Flow_PI'!JS175-1)/(12*1000)</f>
        <v>7.9837642035865852E-2</v>
      </c>
      <c r="JT191" s="42">
        <f>JT186*'Inputs and Summary'!$D$59+'Inputs and Summary'!$D$60*'Inputs and Summary'!$G$5*(1+'Inputs and Summary'!$D$53)^('Cash Flow_PI'!JT175-1)/(12*1000)</f>
        <v>7.9837642035865852E-2</v>
      </c>
      <c r="JU191" s="42">
        <f>JU186*'Inputs and Summary'!$D$59+'Inputs and Summary'!$D$60*'Inputs and Summary'!$G$5*(1+'Inputs and Summary'!$D$53)^('Cash Flow_PI'!JU175-1)/(12*1000)</f>
        <v>8.2232771296941828E-2</v>
      </c>
      <c r="JV191" s="42">
        <f>JV186*'Inputs and Summary'!$D$59+'Inputs and Summary'!$D$60*'Inputs and Summary'!$G$5*(1+'Inputs and Summary'!$D$53)^('Cash Flow_PI'!JV175-1)/(12*1000)</f>
        <v>8.2232771296941828E-2</v>
      </c>
      <c r="JW191" s="42">
        <f>JW186*'Inputs and Summary'!$D$59+'Inputs and Summary'!$D$60*'Inputs and Summary'!$G$5*(1+'Inputs and Summary'!$D$53)^('Cash Flow_PI'!JW175-1)/(12*1000)</f>
        <v>8.2232771296941828E-2</v>
      </c>
      <c r="JX191" s="42">
        <f>JX186*'Inputs and Summary'!$D$59+'Inputs and Summary'!$D$60*'Inputs and Summary'!$G$5*(1+'Inputs and Summary'!$D$53)^('Cash Flow_PI'!JX175-1)/(12*1000)</f>
        <v>8.2232771296941828E-2</v>
      </c>
      <c r="JY191" s="42">
        <f>JY186*'Inputs and Summary'!$D$59+'Inputs and Summary'!$D$60*'Inputs and Summary'!$G$5*(1+'Inputs and Summary'!$D$53)^('Cash Flow_PI'!JY175-1)/(12*1000)</f>
        <v>8.2232771296941828E-2</v>
      </c>
      <c r="JZ191" s="42">
        <f>JZ186*'Inputs and Summary'!$D$59+'Inputs and Summary'!$D$60*'Inputs and Summary'!$G$5*(1+'Inputs and Summary'!$D$53)^('Cash Flow_PI'!JZ175-1)/(12*1000)</f>
        <v>8.2232771296941828E-2</v>
      </c>
      <c r="KA191" s="42">
        <f>KA186*'Inputs and Summary'!$D$59+'Inputs and Summary'!$D$60*'Inputs and Summary'!$G$5*(1+'Inputs and Summary'!$D$53)^('Cash Flow_PI'!KA175-1)/(12*1000)</f>
        <v>8.2232771296941828E-2</v>
      </c>
      <c r="KB191" s="42">
        <f>KB186*'Inputs and Summary'!$D$59+'Inputs and Summary'!$D$60*'Inputs and Summary'!$G$5*(1+'Inputs and Summary'!$D$53)^('Cash Flow_PI'!KB175-1)/(12*1000)</f>
        <v>8.2232771296941828E-2</v>
      </c>
      <c r="KC191" s="42">
        <f>KC186*'Inputs and Summary'!$D$59+'Inputs and Summary'!$D$60*'Inputs and Summary'!$G$5*(1+'Inputs and Summary'!$D$53)^('Cash Flow_PI'!KC175-1)/(12*1000)</f>
        <v>8.2232771296941828E-2</v>
      </c>
      <c r="KD191" s="42">
        <f>KD186*'Inputs and Summary'!$D$59+'Inputs and Summary'!$D$60*'Inputs and Summary'!$G$5*(1+'Inputs and Summary'!$D$53)^('Cash Flow_PI'!KD175-1)/(12*1000)</f>
        <v>8.2232771296941828E-2</v>
      </c>
      <c r="KE191" s="42">
        <f>KE186*'Inputs and Summary'!$D$59+'Inputs and Summary'!$D$60*'Inputs and Summary'!$G$5*(1+'Inputs and Summary'!$D$53)^('Cash Flow_PI'!KE175-1)/(12*1000)</f>
        <v>8.2232771296941828E-2</v>
      </c>
      <c r="KF191" s="42">
        <f>KF186*'Inputs and Summary'!$D$59+'Inputs and Summary'!$D$60*'Inputs and Summary'!$G$5*(1+'Inputs and Summary'!$D$53)^('Cash Flow_PI'!KF175-1)/(12*1000)</f>
        <v>8.2232771296941828E-2</v>
      </c>
      <c r="KG191" s="42">
        <f>KG186*'Inputs and Summary'!$D$59+'Inputs and Summary'!$D$60*'Inputs and Summary'!$G$5*(1+'Inputs and Summary'!$D$53)^('Cash Flow_PI'!KG175-1)/(12*1000)</f>
        <v>8.4699754435850066E-2</v>
      </c>
      <c r="KH191" s="42">
        <f>KH186*'Inputs and Summary'!$D$59+'Inputs and Summary'!$D$60*'Inputs and Summary'!$G$5*(1+'Inputs and Summary'!$D$53)^('Cash Flow_PI'!KH175-1)/(12*1000)</f>
        <v>8.4699754435850066E-2</v>
      </c>
      <c r="KI191" s="42">
        <f>KI186*'Inputs and Summary'!$D$59+'Inputs and Summary'!$D$60*'Inputs and Summary'!$G$5*(1+'Inputs and Summary'!$D$53)^('Cash Flow_PI'!KI175-1)/(12*1000)</f>
        <v>8.4699754435850066E-2</v>
      </c>
      <c r="KJ191" s="42">
        <f>KJ186*'Inputs and Summary'!$D$59+'Inputs and Summary'!$D$60*'Inputs and Summary'!$G$5*(1+'Inputs and Summary'!$D$53)^('Cash Flow_PI'!KJ175-1)/(12*1000)</f>
        <v>8.4699754435850066E-2</v>
      </c>
      <c r="KK191" s="42">
        <f>KK186*'Inputs and Summary'!$D$59+'Inputs and Summary'!$D$60*'Inputs and Summary'!$G$5*(1+'Inputs and Summary'!$D$53)^('Cash Flow_PI'!KK175-1)/(12*1000)</f>
        <v>8.4699754435850066E-2</v>
      </c>
      <c r="KL191" s="42">
        <f>KL186*'Inputs and Summary'!$D$59+'Inputs and Summary'!$D$60*'Inputs and Summary'!$G$5*(1+'Inputs and Summary'!$D$53)^('Cash Flow_PI'!KL175-1)/(12*1000)</f>
        <v>8.4699754435850066E-2</v>
      </c>
      <c r="KM191" s="42">
        <f>KM186*'Inputs and Summary'!$D$59+'Inputs and Summary'!$D$60*'Inputs and Summary'!$G$5*(1+'Inputs and Summary'!$D$53)^('Cash Flow_PI'!KM175-1)/(12*1000)</f>
        <v>8.4699754435850066E-2</v>
      </c>
      <c r="KN191" s="42">
        <f>KN186*'Inputs and Summary'!$D$59+'Inputs and Summary'!$D$60*'Inputs and Summary'!$G$5*(1+'Inputs and Summary'!$D$53)^('Cash Flow_PI'!KN175-1)/(12*1000)</f>
        <v>8.4699754435850066E-2</v>
      </c>
      <c r="KO191" s="42">
        <f>KO186*'Inputs and Summary'!$D$59+'Inputs and Summary'!$D$60*'Inputs and Summary'!$G$5*(1+'Inputs and Summary'!$D$53)^('Cash Flow_PI'!KO175-1)/(12*1000)</f>
        <v>8.4699754435850066E-2</v>
      </c>
      <c r="KP191" s="42">
        <f>KP186*'Inputs and Summary'!$D$59+'Inputs and Summary'!$D$60*'Inputs and Summary'!$G$5*(1+'Inputs and Summary'!$D$53)^('Cash Flow_PI'!KP175-1)/(12*1000)</f>
        <v>8.4699754435850066E-2</v>
      </c>
      <c r="KQ191" s="42">
        <f>KQ186*'Inputs and Summary'!$D$59+'Inputs and Summary'!$D$60*'Inputs and Summary'!$G$5*(1+'Inputs and Summary'!$D$53)^('Cash Flow_PI'!KQ175-1)/(12*1000)</f>
        <v>8.4699754435850066E-2</v>
      </c>
      <c r="KR191" s="42">
        <f>KR186*'Inputs and Summary'!$D$59+'Inputs and Summary'!$D$60*'Inputs and Summary'!$G$5*(1+'Inputs and Summary'!$D$53)^('Cash Flow_PI'!KR175-1)/(12*1000)</f>
        <v>8.4699754435850066E-2</v>
      </c>
      <c r="KS191" s="17" t="s">
        <v>291</v>
      </c>
    </row>
    <row r="192" spans="1:305" ht="15.75" customHeight="1" x14ac:dyDescent="0.3">
      <c r="A192" s="17" t="s">
        <v>210</v>
      </c>
      <c r="B192" s="17" t="s">
        <v>90</v>
      </c>
      <c r="D192" s="109">
        <f ca="1">(IF('Inputs and Summary'!$D$48="No",(D189+D190+D191)*'Inputs and Summary'!$D$47,0))</f>
        <v>7.1918471933289305E-2</v>
      </c>
      <c r="E192" s="109">
        <f ca="1">(IF('Inputs and Summary'!$D$48="No",(E189+E190+E191)*'Inputs and Summary'!$D$47,0))</f>
        <v>7.1918471933289305E-2</v>
      </c>
      <c r="F192" s="109">
        <f ca="1">(IF('Inputs and Summary'!$D$48="No",(F189+F190+F191)*'Inputs and Summary'!$D$47,0))</f>
        <v>7.1918471933289305E-2</v>
      </c>
      <c r="G192" s="109">
        <f ca="1">(IF('Inputs and Summary'!$D$48="No",(G189+G190+G191)*'Inputs and Summary'!$D$47,0))</f>
        <v>7.1918471933289305E-2</v>
      </c>
      <c r="H192" s="109">
        <f ca="1">(IF('Inputs and Summary'!$D$48="No",(H189+H190+H191)*'Inputs and Summary'!$D$47,0))</f>
        <v>7.1918471933289305E-2</v>
      </c>
      <c r="I192" s="109">
        <f ca="1">(IF('Inputs and Summary'!$D$48="No",(I189+I190+I191)*'Inputs and Summary'!$D$47,0))</f>
        <v>7.1918471933289305E-2</v>
      </c>
      <c r="J192" s="109">
        <f ca="1">(IF('Inputs and Summary'!$D$48="No",(J189+J190+J191)*'Inputs and Summary'!$D$47,0))</f>
        <v>7.1918471933289305E-2</v>
      </c>
      <c r="K192" s="109">
        <f ca="1">(IF('Inputs and Summary'!$D$48="No",(K189+K190+K191)*'Inputs and Summary'!$D$47,0))</f>
        <v>7.1918471933289305E-2</v>
      </c>
      <c r="L192" s="109">
        <f ca="1">(IF('Inputs and Summary'!$D$48="No",(L189+L190+L191)*'Inputs and Summary'!$D$47,0))</f>
        <v>7.1918471933289305E-2</v>
      </c>
      <c r="M192" s="109">
        <f ca="1">(IF('Inputs and Summary'!$D$48="No",(M189+M190+M191)*'Inputs and Summary'!$D$47,0))</f>
        <v>7.3121733055957733E-2</v>
      </c>
      <c r="N192" s="109">
        <f ca="1">(IF('Inputs and Summary'!$D$48="No",(N189+N190+N191)*'Inputs and Summary'!$D$47,0))</f>
        <v>7.3121733055957733E-2</v>
      </c>
      <c r="O192" s="109">
        <f ca="1">(IF('Inputs and Summary'!$D$48="No",(O189+O190+O191)*'Inputs and Summary'!$D$47,0))</f>
        <v>7.3121733055957733E-2</v>
      </c>
      <c r="P192" s="109">
        <f ca="1">(IF('Inputs and Summary'!$D$48="No",(P189+P190+P191)*'Inputs and Summary'!$D$47,0))</f>
        <v>7.3121733055957733E-2</v>
      </c>
      <c r="Q192" s="109">
        <f ca="1">(IF('Inputs and Summary'!$D$48="No",(Q189+Q190+Q191)*'Inputs and Summary'!$D$47,0))</f>
        <v>7.3346733055957736E-2</v>
      </c>
      <c r="R192" s="109">
        <f ca="1">(IF('Inputs and Summary'!$D$48="No",(R189+R190+R191)*'Inputs and Summary'!$D$47,0))</f>
        <v>7.3346733055957736E-2</v>
      </c>
      <c r="S192" s="109">
        <f ca="1">(IF('Inputs and Summary'!$D$48="No",(S189+S190+S191)*'Inputs and Summary'!$D$47,0))</f>
        <v>7.3346733055957736E-2</v>
      </c>
      <c r="T192" s="109">
        <f ca="1">(IF('Inputs and Summary'!$D$48="No",(T189+T190+T191)*'Inputs and Summary'!$D$47,0))</f>
        <v>7.3346733055957736E-2</v>
      </c>
      <c r="U192" s="109">
        <f ca="1">(IF('Inputs and Summary'!$D$48="No",(U189+U190+U191)*'Inputs and Summary'!$D$47,0))</f>
        <v>7.3346733055957736E-2</v>
      </c>
      <c r="V192" s="109">
        <f ca="1">(IF('Inputs and Summary'!$D$48="No",(V189+V190+V191)*'Inputs and Summary'!$D$47,0))</f>
        <v>7.3346733055957736E-2</v>
      </c>
      <c r="W192" s="109">
        <f ca="1">(IF('Inputs and Summary'!$D$48="No",(W189+W190+W191)*'Inputs and Summary'!$D$47,0))</f>
        <v>7.3346733055957736E-2</v>
      </c>
      <c r="X192" s="109">
        <f ca="1">(IF('Inputs and Summary'!$D$48="No",(X189+X190+X191)*'Inputs and Summary'!$D$47,0))</f>
        <v>7.3346733055957736E-2</v>
      </c>
      <c r="Y192" s="109">
        <f ca="1">(IF('Inputs and Summary'!$D$48="No",(Y189+Y190+Y191)*'Inputs and Summary'!$D$47,0))</f>
        <v>7.459859417862616E-2</v>
      </c>
      <c r="Z192" s="109">
        <f ca="1">(IF('Inputs and Summary'!$D$48="No",(Z189+Z190+Z191)*'Inputs and Summary'!$D$47,0))</f>
        <v>7.459859417862616E-2</v>
      </c>
      <c r="AA192" s="109">
        <f ca="1">(IF('Inputs and Summary'!$D$48="No",(AA189+AA190+AA191)*'Inputs and Summary'!$D$47,0))</f>
        <v>7.459859417862616E-2</v>
      </c>
      <c r="AB192" s="109">
        <f ca="1">(IF('Inputs and Summary'!$D$48="No",(AB189+AB190+AB191)*'Inputs and Summary'!$D$47,0))</f>
        <v>7.459859417862616E-2</v>
      </c>
      <c r="AC192" s="109">
        <f ca="1">(IF('Inputs and Summary'!$D$48="No",(AC189+AC190+AC191)*'Inputs and Summary'!$D$47,0))</f>
        <v>7.4830344178626149E-2</v>
      </c>
      <c r="AD192" s="109">
        <f ca="1">(IF('Inputs and Summary'!$D$48="No",(AD189+AD190+AD191)*'Inputs and Summary'!$D$47,0))</f>
        <v>7.4830344178626149E-2</v>
      </c>
      <c r="AE192" s="109">
        <f ca="1">(IF('Inputs and Summary'!$D$48="No",(AE189+AE190+AE191)*'Inputs and Summary'!$D$47,0))</f>
        <v>7.4830344178626149E-2</v>
      </c>
      <c r="AF192" s="109">
        <f ca="1">(IF('Inputs and Summary'!$D$48="No",(AF189+AF190+AF191)*'Inputs and Summary'!$D$47,0))</f>
        <v>7.4830344178626149E-2</v>
      </c>
      <c r="AG192" s="109">
        <f ca="1">(IF('Inputs and Summary'!$D$48="No",(AG189+AG190+AG191)*'Inputs and Summary'!$D$47,0))</f>
        <v>7.4830344178626149E-2</v>
      </c>
      <c r="AH192" s="109">
        <f ca="1">(IF('Inputs and Summary'!$D$48="No",(AH189+AH190+AH191)*'Inputs and Summary'!$D$47,0))</f>
        <v>7.4830344178626149E-2</v>
      </c>
      <c r="AI192" s="109">
        <f ca="1">(IF('Inputs and Summary'!$D$48="No",(AI189+AI190+AI191)*'Inputs and Summary'!$D$47,0))</f>
        <v>7.4830344178626149E-2</v>
      </c>
      <c r="AJ192" s="109">
        <f ca="1">(IF('Inputs and Summary'!$D$48="No",(AJ189+AJ190+AJ191)*'Inputs and Summary'!$D$47,0))</f>
        <v>7.4830344178626149E-2</v>
      </c>
      <c r="AK192" s="109">
        <f ca="1">(IF('Inputs and Summary'!$D$48="No",(AK189+AK190+AK191)*'Inputs and Summary'!$D$47,0))</f>
        <v>7.6132263301294564E-2</v>
      </c>
      <c r="AL192" s="109">
        <f ca="1">(IF('Inputs and Summary'!$D$48="No",(AL189+AL190+AL191)*'Inputs and Summary'!$D$47,0))</f>
        <v>7.6132263301294564E-2</v>
      </c>
      <c r="AM192" s="109">
        <f ca="1">(IF('Inputs and Summary'!$D$48="No",(AM189+AM190+AM191)*'Inputs and Summary'!$D$47,0))</f>
        <v>7.6132263301294564E-2</v>
      </c>
      <c r="AN192" s="109">
        <f ca="1">(IF('Inputs and Summary'!$D$48="No",(AN189+AN190+AN191)*'Inputs and Summary'!$D$47,0))</f>
        <v>7.6132263301294564E-2</v>
      </c>
      <c r="AO192" s="109">
        <f ca="1">(IF('Inputs and Summary'!$D$48="No",(AO189+AO190+AO191)*'Inputs and Summary'!$D$47,0))</f>
        <v>7.6370965801294571E-2</v>
      </c>
      <c r="AP192" s="109">
        <f ca="1">(IF('Inputs and Summary'!$D$48="No",(AP189+AP190+AP191)*'Inputs and Summary'!$D$47,0))</f>
        <v>7.6370965801294571E-2</v>
      </c>
      <c r="AQ192" s="109">
        <f ca="1">(IF('Inputs and Summary'!$D$48="No",(AQ189+AQ190+AQ191)*'Inputs and Summary'!$D$47,0))</f>
        <v>7.6370965801294571E-2</v>
      </c>
      <c r="AR192" s="109">
        <f ca="1">(IF('Inputs and Summary'!$D$48="No",(AR189+AR190+AR191)*'Inputs and Summary'!$D$47,0))</f>
        <v>7.6370965801294571E-2</v>
      </c>
      <c r="AS192" s="109">
        <f ca="1">(IF('Inputs and Summary'!$D$48="No",(AS189+AS190+AS191)*'Inputs and Summary'!$D$47,0))</f>
        <v>7.6370965801294571E-2</v>
      </c>
      <c r="AT192" s="109">
        <f ca="1">(IF('Inputs and Summary'!$D$48="No",(AT189+AT190+AT191)*'Inputs and Summary'!$D$47,0))</f>
        <v>7.6370965801294571E-2</v>
      </c>
      <c r="AU192" s="109">
        <f ca="1">(IF('Inputs and Summary'!$D$48="No",(AU189+AU190+AU191)*'Inputs and Summary'!$D$47,0))</f>
        <v>7.6370965801294571E-2</v>
      </c>
      <c r="AV192" s="109">
        <f ca="1">(IF('Inputs and Summary'!$D$48="No",(AV189+AV190+AV191)*'Inputs and Summary'!$D$47,0))</f>
        <v>7.6370965801294571E-2</v>
      </c>
      <c r="AW192" s="109">
        <f ca="1">(IF('Inputs and Summary'!$D$48="No",(AW189+AW190+AW191)*'Inputs and Summary'!$D$47,0))</f>
        <v>7.7724444663963013E-2</v>
      </c>
      <c r="AX192" s="109">
        <f ca="1">(IF('Inputs and Summary'!$D$48="No",(AX189+AX190+AX191)*'Inputs and Summary'!$D$47,0))</f>
        <v>7.7724444663963013E-2</v>
      </c>
      <c r="AY192" s="109">
        <f ca="1">(IF('Inputs and Summary'!$D$48="No",(AY189+AY190+AY191)*'Inputs and Summary'!$D$47,0))</f>
        <v>7.7724444663963013E-2</v>
      </c>
      <c r="AZ192" s="109">
        <f ca="1">(IF('Inputs and Summary'!$D$48="No",(AZ189+AZ190+AZ191)*'Inputs and Summary'!$D$47,0))</f>
        <v>7.7724444663963013E-2</v>
      </c>
      <c r="BA192" s="109">
        <f ca="1">(IF('Inputs and Summary'!$D$48="No",(BA189+BA190+BA191)*'Inputs and Summary'!$D$47,0))</f>
        <v>7.7970308238963004E-2</v>
      </c>
      <c r="BB192" s="109">
        <f ca="1">(IF('Inputs and Summary'!$D$48="No",(BB189+BB190+BB191)*'Inputs and Summary'!$D$47,0))</f>
        <v>7.7970308238963004E-2</v>
      </c>
      <c r="BC192" s="109">
        <f ca="1">(IF('Inputs and Summary'!$D$48="No",(BC189+BC190+BC191)*'Inputs and Summary'!$D$47,0))</f>
        <v>7.7970308238963004E-2</v>
      </c>
      <c r="BD192" s="109">
        <f ca="1">(IF('Inputs and Summary'!$D$48="No",(BD189+BD190+BD191)*'Inputs and Summary'!$D$47,0))</f>
        <v>7.7970308238963004E-2</v>
      </c>
      <c r="BE192" s="109">
        <f ca="1">(IF('Inputs and Summary'!$D$48="No",(BE189+BE190+BE191)*'Inputs and Summary'!$D$47,0))</f>
        <v>7.7970308238963004E-2</v>
      </c>
      <c r="BF192" s="109">
        <f ca="1">(IF('Inputs and Summary'!$D$48="No",(BF189+BF190+BF191)*'Inputs and Summary'!$D$47,0))</f>
        <v>7.7970308238963004E-2</v>
      </c>
      <c r="BG192" s="109">
        <f ca="1">(IF('Inputs and Summary'!$D$48="No",(BG189+BG190+BG191)*'Inputs and Summary'!$D$47,0))</f>
        <v>7.7970308238963004E-2</v>
      </c>
      <c r="BH192" s="109">
        <f ca="1">(IF('Inputs and Summary'!$D$48="No",(BH189+BH190+BH191)*'Inputs and Summary'!$D$47,0))</f>
        <v>7.7970308238963004E-2</v>
      </c>
      <c r="BI192" s="109">
        <f ca="1">(IF('Inputs and Summary'!$D$48="No",(BI189+BI190+BI191)*'Inputs and Summary'!$D$47,0))</f>
        <v>7.9376893633831422E-2</v>
      </c>
      <c r="BJ192" s="109">
        <f ca="1">(IF('Inputs and Summary'!$D$48="No",(BJ189+BJ190+BJ191)*'Inputs and Summary'!$D$47,0))</f>
        <v>7.9376893633831422E-2</v>
      </c>
      <c r="BK192" s="109">
        <f ca="1">(IF('Inputs and Summary'!$D$48="No",(BK189+BK190+BK191)*'Inputs and Summary'!$D$47,0))</f>
        <v>7.9376893633831422E-2</v>
      </c>
      <c r="BL192" s="109">
        <f ca="1">(IF('Inputs and Summary'!$D$48="No",(BL189+BL190+BL191)*'Inputs and Summary'!$D$47,0))</f>
        <v>7.9376893633831422E-2</v>
      </c>
      <c r="BM192" s="109">
        <f ca="1">(IF('Inputs and Summary'!$D$48="No",(BM189+BM190+BM191)*'Inputs and Summary'!$D$47,0))</f>
        <v>7.9630133116081428E-2</v>
      </c>
      <c r="BN192" s="109">
        <f ca="1">(IF('Inputs and Summary'!$D$48="No",(BN189+BN190+BN191)*'Inputs and Summary'!$D$47,0))</f>
        <v>7.9630133116081428E-2</v>
      </c>
      <c r="BO192" s="109">
        <f ca="1">(IF('Inputs and Summary'!$D$48="No",(BO189+BO190+BO191)*'Inputs and Summary'!$D$47,0))</f>
        <v>7.9630133116081428E-2</v>
      </c>
      <c r="BP192" s="109">
        <f ca="1">(IF('Inputs and Summary'!$D$48="No",(BP189+BP190+BP191)*'Inputs and Summary'!$D$47,0))</f>
        <v>7.9630133116081428E-2</v>
      </c>
      <c r="BQ192" s="109">
        <f ca="1">(IF('Inputs and Summary'!$D$48="No",(BQ189+BQ190+BQ191)*'Inputs and Summary'!$D$47,0))</f>
        <v>7.9630133116081428E-2</v>
      </c>
      <c r="BR192" s="109">
        <f ca="1">(IF('Inputs and Summary'!$D$48="No",(BR189+BR190+BR191)*'Inputs and Summary'!$D$47,0))</f>
        <v>7.9630133116081428E-2</v>
      </c>
      <c r="BS192" s="109">
        <f ca="1">(IF('Inputs and Summary'!$D$48="No",(BS189+BS190+BS191)*'Inputs and Summary'!$D$47,0))</f>
        <v>7.9630133116081428E-2</v>
      </c>
      <c r="BT192" s="109">
        <f ca="1">(IF('Inputs and Summary'!$D$48="No",(BT189+BT190+BT191)*'Inputs and Summary'!$D$47,0))</f>
        <v>7.9630133116081428E-2</v>
      </c>
      <c r="BU192" s="109">
        <f ca="1">(IF('Inputs and Summary'!$D$48="No",(BU189+BU190+BU191)*'Inputs and Summary'!$D$47,0))</f>
        <v>8.1091418239115864E-2</v>
      </c>
      <c r="BV192" s="109">
        <f ca="1">(IF('Inputs and Summary'!$D$48="No",(BV189+BV190+BV191)*'Inputs and Summary'!$D$47,0))</f>
        <v>8.1091418239115864E-2</v>
      </c>
      <c r="BW192" s="109">
        <f ca="1">(IF('Inputs and Summary'!$D$48="No",(BW189+BW190+BW191)*'Inputs and Summary'!$D$47,0))</f>
        <v>8.1091418239115864E-2</v>
      </c>
      <c r="BX192" s="109">
        <f ca="1">(IF('Inputs and Summary'!$D$48="No",(BX189+BX190+BX191)*'Inputs and Summary'!$D$47,0))</f>
        <v>8.1091418239115864E-2</v>
      </c>
      <c r="BY192" s="109">
        <f ca="1">(IF('Inputs and Summary'!$D$48="No",(BY189+BY190+BY191)*'Inputs and Summary'!$D$47,0))</f>
        <v>8.1352254905833365E-2</v>
      </c>
      <c r="BZ192" s="109">
        <f ca="1">(IF('Inputs and Summary'!$D$48="No",(BZ189+BZ190+BZ191)*'Inputs and Summary'!$D$47,0))</f>
        <v>8.1352254905833365E-2</v>
      </c>
      <c r="CA192" s="109">
        <f ca="1">(IF('Inputs and Summary'!$D$48="No",(CA189+CA190+CA191)*'Inputs and Summary'!$D$47,0))</f>
        <v>8.1352254905833365E-2</v>
      </c>
      <c r="CB192" s="109">
        <f ca="1">(IF('Inputs and Summary'!$D$48="No",(CB189+CB190+CB191)*'Inputs and Summary'!$D$47,0))</f>
        <v>8.1352254905833365E-2</v>
      </c>
      <c r="CC192" s="109">
        <f ca="1">(IF('Inputs and Summary'!$D$48="No",(CC189+CC190+CC191)*'Inputs and Summary'!$D$47,0))</f>
        <v>8.1352254905833365E-2</v>
      </c>
      <c r="CD192" s="109">
        <f ca="1">(IF('Inputs and Summary'!$D$48="No",(CD189+CD190+CD191)*'Inputs and Summary'!$D$47,0))</f>
        <v>8.1352254905833365E-2</v>
      </c>
      <c r="CE192" s="109">
        <f ca="1">(IF('Inputs and Summary'!$D$48="No",(CE189+CE190+CE191)*'Inputs and Summary'!$D$47,0))</f>
        <v>8.1352254905833365E-2</v>
      </c>
      <c r="CF192" s="109">
        <f ca="1">(IF('Inputs and Summary'!$D$48="No",(CF189+CF190+CF191)*'Inputs and Summary'!$D$47,0))</f>
        <v>8.1352254905833365E-2</v>
      </c>
      <c r="CG192" s="109">
        <f ca="1">(IF('Inputs and Summary'!$D$48="No",(CG189+CG190+CG191)*'Inputs and Summary'!$D$47,0))</f>
        <v>8.2869880748878771E-2</v>
      </c>
      <c r="CH192" s="109">
        <f ca="1">(IF('Inputs and Summary'!$D$48="No",(CH189+CH190+CH191)*'Inputs and Summary'!$D$47,0))</f>
        <v>8.2869880748878771E-2</v>
      </c>
      <c r="CI192" s="109">
        <f ca="1">(IF('Inputs and Summary'!$D$48="No",(CI189+CI190+CI191)*'Inputs and Summary'!$D$47,0))</f>
        <v>8.2869880748878771E-2</v>
      </c>
      <c r="CJ192" s="109">
        <f ca="1">(IF('Inputs and Summary'!$D$48="No",(CJ189+CJ190+CJ191)*'Inputs and Summary'!$D$47,0))</f>
        <v>8.2869880748878771E-2</v>
      </c>
      <c r="CK192" s="109">
        <f ca="1">(IF('Inputs and Summary'!$D$48="No",(CK189+CK190+CK191)*'Inputs and Summary'!$D$47,0))</f>
        <v>8.3138542515597796E-2</v>
      </c>
      <c r="CL192" s="109">
        <f ca="1">(IF('Inputs and Summary'!$D$48="No",(CL189+CL190+CL191)*'Inputs and Summary'!$D$47,0))</f>
        <v>8.3138542515597796E-2</v>
      </c>
      <c r="CM192" s="109">
        <f ca="1">(IF('Inputs and Summary'!$D$48="No",(CM189+CM190+CM191)*'Inputs and Summary'!$D$47,0))</f>
        <v>8.3138542515597796E-2</v>
      </c>
      <c r="CN192" s="109">
        <f ca="1">(IF('Inputs and Summary'!$D$48="No",(CN189+CN190+CN191)*'Inputs and Summary'!$D$47,0))</f>
        <v>8.3138542515597796E-2</v>
      </c>
      <c r="CO192" s="109">
        <f ca="1">(IF('Inputs and Summary'!$D$48="No",(CO189+CO190+CO191)*'Inputs and Summary'!$D$47,0))</f>
        <v>8.3138542515597796E-2</v>
      </c>
      <c r="CP192" s="109">
        <f ca="1">(IF('Inputs and Summary'!$D$48="No",(CP189+CP190+CP191)*'Inputs and Summary'!$D$47,0))</f>
        <v>8.3138542515597796E-2</v>
      </c>
      <c r="CQ192" s="109">
        <f ca="1">(IF('Inputs and Summary'!$D$48="No",(CQ189+CQ190+CQ191)*'Inputs and Summary'!$D$47,0))</f>
        <v>8.3138542515597796E-2</v>
      </c>
      <c r="CR192" s="109">
        <f ca="1">(IF('Inputs and Summary'!$D$48="No",(CR189+CR190+CR191)*'Inputs and Summary'!$D$47,0))</f>
        <v>8.3138542515597796E-2</v>
      </c>
      <c r="CS192" s="109">
        <f ca="1">(IF('Inputs and Summary'!$D$48="No",(CS189+CS190+CS191)*'Inputs and Summary'!$D$47,0))</f>
        <v>8.4714199300254506E-2</v>
      </c>
      <c r="CT192" s="109">
        <f ca="1">(IF('Inputs and Summary'!$D$48="No",(CT189+CT190+CT191)*'Inputs and Summary'!$D$47,0))</f>
        <v>8.4714199300254506E-2</v>
      </c>
      <c r="CU192" s="109">
        <f ca="1">(IF('Inputs and Summary'!$D$48="No",(CU189+CU190+CU191)*'Inputs and Summary'!$D$47,0))</f>
        <v>8.4714199300254506E-2</v>
      </c>
      <c r="CV192" s="109">
        <f ca="1">(IF('Inputs and Summary'!$D$48="No",(CV189+CV190+CV191)*'Inputs and Summary'!$D$47,0))</f>
        <v>8.4714199300254506E-2</v>
      </c>
      <c r="CW192" s="109">
        <f ca="1">(IF('Inputs and Summary'!$D$48="No",(CW189+CW190+CW191)*'Inputs and Summary'!$D$47,0))</f>
        <v>8.4990920919975094E-2</v>
      </c>
      <c r="CX192" s="109">
        <f ca="1">(IF('Inputs and Summary'!$D$48="No",(CX189+CX190+CX191)*'Inputs and Summary'!$D$47,0))</f>
        <v>8.4990920919975094E-2</v>
      </c>
      <c r="CY192" s="109">
        <f ca="1">(IF('Inputs and Summary'!$D$48="No",(CY189+CY190+CY191)*'Inputs and Summary'!$D$47,0))</f>
        <v>8.4990920919975094E-2</v>
      </c>
      <c r="CZ192" s="109">
        <f ca="1">(IF('Inputs and Summary'!$D$48="No",(CZ189+CZ190+CZ191)*'Inputs and Summary'!$D$47,0))</f>
        <v>8.4990920919975094E-2</v>
      </c>
      <c r="DA192" s="109">
        <f ca="1">(IF('Inputs and Summary'!$D$48="No",(DA189+DA190+DA191)*'Inputs and Summary'!$D$47,0))</f>
        <v>8.4990920919975094E-2</v>
      </c>
      <c r="DB192" s="109">
        <f ca="1">(IF('Inputs and Summary'!$D$48="No",(DB189+DB190+DB191)*'Inputs and Summary'!$D$47,0))</f>
        <v>8.4990920919975094E-2</v>
      </c>
      <c r="DC192" s="109">
        <f ca="1">(IF('Inputs and Summary'!$D$48="No",(DC189+DC190+DC191)*'Inputs and Summary'!$D$47,0))</f>
        <v>8.4990920919975094E-2</v>
      </c>
      <c r="DD192" s="109">
        <f ca="1">(IF('Inputs and Summary'!$D$48="No",(DD189+DD190+DD191)*'Inputs and Summary'!$D$47,0))</f>
        <v>8.4990920919975094E-2</v>
      </c>
      <c r="DE192" s="109">
        <f ca="1">(IF('Inputs and Summary'!$D$48="No",(DE189+DE190+DE191)*'Inputs and Summary'!$D$47,0))</f>
        <v>8.6626349574491474E-2</v>
      </c>
      <c r="DF192" s="109">
        <f ca="1">(IF('Inputs and Summary'!$D$48="No",(DF189+DF190+DF191)*'Inputs and Summary'!$D$47,0))</f>
        <v>8.6626349574491474E-2</v>
      </c>
      <c r="DG192" s="109">
        <f ca="1">(IF('Inputs and Summary'!$D$48="No",(DG189+DG190+DG191)*'Inputs and Summary'!$D$47,0))</f>
        <v>8.6626349574491474E-2</v>
      </c>
      <c r="DH192" s="109">
        <f ca="1">(IF('Inputs and Summary'!$D$48="No",(DH189+DH190+DH191)*'Inputs and Summary'!$D$47,0))</f>
        <v>8.6626349574491474E-2</v>
      </c>
      <c r="DI192" s="109">
        <f ca="1">(IF('Inputs and Summary'!$D$48="No",(DI189+DI190+DI191)*'Inputs and Summary'!$D$47,0))</f>
        <v>8.6911372842803689E-2</v>
      </c>
      <c r="DJ192" s="109">
        <f ca="1">(IF('Inputs and Summary'!$D$48="No",(DJ189+DJ190+DJ191)*'Inputs and Summary'!$D$47,0))</f>
        <v>8.6911372842803689E-2</v>
      </c>
      <c r="DK192" s="109">
        <f ca="1">(IF('Inputs and Summary'!$D$48="No",(DK189+DK190+DK191)*'Inputs and Summary'!$D$47,0))</f>
        <v>8.6911372842803689E-2</v>
      </c>
      <c r="DL192" s="109">
        <f ca="1">(IF('Inputs and Summary'!$D$48="No",(DL189+DL190+DL191)*'Inputs and Summary'!$D$47,0))</f>
        <v>8.6911372842803689E-2</v>
      </c>
      <c r="DM192" s="109">
        <f ca="1">(IF('Inputs and Summary'!$D$48="No",(DM189+DM190+DM191)*'Inputs and Summary'!$D$47,0))</f>
        <v>8.6911372842803689E-2</v>
      </c>
      <c r="DN192" s="109">
        <f ca="1">(IF('Inputs and Summary'!$D$48="No",(DN189+DN190+DN191)*'Inputs and Summary'!$D$47,0))</f>
        <v>8.6911372842803689E-2</v>
      </c>
      <c r="DO192" s="109">
        <f ca="1">(IF('Inputs and Summary'!$D$48="No",(DO189+DO190+DO191)*'Inputs and Summary'!$D$47,0))</f>
        <v>8.6911372842803689E-2</v>
      </c>
      <c r="DP192" s="109">
        <f ca="1">(IF('Inputs and Summary'!$D$48="No",(DP189+DP190+DP191)*'Inputs and Summary'!$D$47,0))</f>
        <v>8.6911372842803689E-2</v>
      </c>
      <c r="DQ192" s="109">
        <f ca="1">(IF('Inputs and Summary'!$D$48="No",(DQ189+DQ190+DQ191)*'Inputs and Summary'!$D$47,0))</f>
        <v>8.8608366523275486E-2</v>
      </c>
      <c r="DR192" s="109">
        <f ca="1">(IF('Inputs and Summary'!$D$48="No",(DR189+DR190+DR191)*'Inputs and Summary'!$D$47,0))</f>
        <v>8.8608366523275486E-2</v>
      </c>
      <c r="DS192" s="109">
        <f ca="1">(IF('Inputs and Summary'!$D$48="No",(DS189+DS190+DS191)*'Inputs and Summary'!$D$47,0))</f>
        <v>8.8608366523275486E-2</v>
      </c>
      <c r="DT192" s="109">
        <f ca="1">(IF('Inputs and Summary'!$D$48="No",(DT189+DT190+DT191)*'Inputs and Summary'!$D$47,0))</f>
        <v>8.8608366523275486E-2</v>
      </c>
      <c r="DU192" s="109">
        <f ca="1">(IF('Inputs and Summary'!$D$48="No",(DU189+DU190+DU191)*'Inputs and Summary'!$D$47,0))</f>
        <v>8.8901940489637066E-2</v>
      </c>
      <c r="DV192" s="109">
        <f ca="1">(IF('Inputs and Summary'!$D$48="No",(DV189+DV190+DV191)*'Inputs and Summary'!$D$47,0))</f>
        <v>8.8901940489637066E-2</v>
      </c>
      <c r="DW192" s="109">
        <f ca="1">(IF('Inputs and Summary'!$D$48="No",(DW189+DW190+DW191)*'Inputs and Summary'!$D$47,0))</f>
        <v>8.8901940489637066E-2</v>
      </c>
      <c r="DX192" s="109">
        <f ca="1">(IF('Inputs and Summary'!$D$48="No",(DX189+DX190+DX191)*'Inputs and Summary'!$D$47,0))</f>
        <v>8.8901940489637066E-2</v>
      </c>
      <c r="DY192" s="109">
        <f ca="1">(IF('Inputs and Summary'!$D$48="No",(DY189+DY190+DY191)*'Inputs and Summary'!$D$47,0))</f>
        <v>8.8901940489637066E-2</v>
      </c>
      <c r="DZ192" s="109">
        <f ca="1">(IF('Inputs and Summary'!$D$48="No",(DZ189+DZ190+DZ191)*'Inputs and Summary'!$D$47,0))</f>
        <v>8.8901940489637066E-2</v>
      </c>
      <c r="EA192" s="109">
        <f ca="1">(IF('Inputs and Summary'!$D$48="No",(EA189+EA190+EA191)*'Inputs and Summary'!$D$47,0))</f>
        <v>8.8901940489637066E-2</v>
      </c>
      <c r="EB192" s="109">
        <f ca="1">(IF('Inputs and Summary'!$D$48="No",(EB189+EB190+EB191)*'Inputs and Summary'!$D$47,0))</f>
        <v>8.8901940489637066E-2</v>
      </c>
      <c r="EC192" s="109">
        <f ca="1">(IF('Inputs and Summary'!$D$48="No",(EC189+EC190+EC191)*'Inputs and Summary'!$D$47,0))</f>
        <v>9.0662346146842959E-2</v>
      </c>
      <c r="ED192" s="109">
        <f ca="1">(IF('Inputs and Summary'!$D$48="No",(ED189+ED190+ED191)*'Inputs and Summary'!$D$47,0))</f>
        <v>9.0662346146842959E-2</v>
      </c>
      <c r="EE192" s="109">
        <f ca="1">(IF('Inputs and Summary'!$D$48="No",(EE189+EE190+EE191)*'Inputs and Summary'!$D$47,0))</f>
        <v>9.0662346146842959E-2</v>
      </c>
      <c r="EF192" s="109">
        <f ca="1">(IF('Inputs and Summary'!$D$48="No",(EF189+EF190+EF191)*'Inputs and Summary'!$D$47,0))</f>
        <v>9.0662346146842959E-2</v>
      </c>
      <c r="EG192" s="109">
        <f ca="1">(IF('Inputs and Summary'!$D$48="No",(EG189+EG190+EG191)*'Inputs and Summary'!$D$47,0))</f>
        <v>9.0964727332195391E-2</v>
      </c>
      <c r="EH192" s="109">
        <f ca="1">(IF('Inputs and Summary'!$D$48="No",(EH189+EH190+EH191)*'Inputs and Summary'!$D$47,0))</f>
        <v>9.0964727332195391E-2</v>
      </c>
      <c r="EI192" s="109">
        <f ca="1">(IF('Inputs and Summary'!$D$48="No",(EI189+EI190+EI191)*'Inputs and Summary'!$D$47,0))</f>
        <v>9.0964727332195391E-2</v>
      </c>
      <c r="EJ192" s="109">
        <f ca="1">(IF('Inputs and Summary'!$D$48="No",(EJ189+EJ190+EJ191)*'Inputs and Summary'!$D$47,0))</f>
        <v>9.0964727332195391E-2</v>
      </c>
      <c r="EK192" s="109">
        <f ca="1">(IF('Inputs and Summary'!$D$48="No",(EK189+EK190+EK191)*'Inputs and Summary'!$D$47,0))</f>
        <v>9.0964727332195391E-2</v>
      </c>
      <c r="EL192" s="109">
        <f ca="1">(IF('Inputs and Summary'!$D$48="No",(EL189+EL190+EL191)*'Inputs and Summary'!$D$47,0))</f>
        <v>9.0964727332195391E-2</v>
      </c>
      <c r="EM192" s="109">
        <f ca="1">(IF('Inputs and Summary'!$D$48="No",(EM189+EM190+EM191)*'Inputs and Summary'!$D$47,0))</f>
        <v>9.0964727332195391E-2</v>
      </c>
      <c r="EN192" s="109">
        <f ca="1">(IF('Inputs and Summary'!$D$48="No",(EN189+EN190+EN191)*'Inputs and Summary'!$D$47,0))</f>
        <v>9.0964727332195391E-2</v>
      </c>
      <c r="EO192" s="109">
        <f ca="1">(IF('Inputs and Summary'!$D$48="No",(EO189+EO190+EO191)*'Inputs and Summary'!$D$47,0))</f>
        <v>9.2790447325437425E-2</v>
      </c>
      <c r="EP192" s="109">
        <f ca="1">(IF('Inputs and Summary'!$D$48="No",(EP189+EP190+EP191)*'Inputs and Summary'!$D$47,0))</f>
        <v>9.2790447325437425E-2</v>
      </c>
      <c r="EQ192" s="109">
        <f ca="1">(IF('Inputs and Summary'!$D$48="No",(EQ189+EQ190+EQ191)*'Inputs and Summary'!$D$47,0))</f>
        <v>9.2790447325437425E-2</v>
      </c>
      <c r="ER192" s="109">
        <f ca="1">(IF('Inputs and Summary'!$D$48="No",(ER189+ER190+ER191)*'Inputs and Summary'!$D$47,0))</f>
        <v>9.2790447325437425E-2</v>
      </c>
      <c r="ES192" s="109">
        <f ca="1">(IF('Inputs and Summary'!$D$48="No",(ES189+ES190+ES191)*'Inputs and Summary'!$D$47,0))</f>
        <v>9.3101899946350403E-2</v>
      </c>
      <c r="ET192" s="109">
        <f ca="1">(IF('Inputs and Summary'!$D$48="No",(ET189+ET190+ET191)*'Inputs and Summary'!$D$47,0))</f>
        <v>9.3101899946350403E-2</v>
      </c>
      <c r="EU192" s="109">
        <f ca="1">(IF('Inputs and Summary'!$D$48="No",(EU189+EU190+EU191)*'Inputs and Summary'!$D$47,0))</f>
        <v>9.3101899946350403E-2</v>
      </c>
      <c r="EV192" s="109">
        <f ca="1">(IF('Inputs and Summary'!$D$48="No",(EV189+EV190+EV191)*'Inputs and Summary'!$D$47,0))</f>
        <v>9.3101899946350403E-2</v>
      </c>
      <c r="EW192" s="109">
        <f ca="1">(IF('Inputs and Summary'!$D$48="No",(EW189+EW190+EW191)*'Inputs and Summary'!$D$47,0))</f>
        <v>9.3101899946350403E-2</v>
      </c>
      <c r="EX192" s="109">
        <f ca="1">(IF('Inputs and Summary'!$D$48="No",(EX189+EX190+EX191)*'Inputs and Summary'!$D$47,0))</f>
        <v>9.3101899946350403E-2</v>
      </c>
      <c r="EY192" s="109">
        <f ca="1">(IF('Inputs and Summary'!$D$48="No",(EY189+EY190+EY191)*'Inputs and Summary'!$D$47,0))</f>
        <v>9.3101899946350403E-2</v>
      </c>
      <c r="EZ192" s="109">
        <f ca="1">(IF('Inputs and Summary'!$D$48="No",(EZ189+EZ190+EZ191)*'Inputs and Summary'!$D$47,0))</f>
        <v>9.3101899946350403E-2</v>
      </c>
      <c r="FA192" s="109">
        <f ca="1">(IF('Inputs and Summary'!$D$48="No",(FA189+FA190+FA191)*'Inputs and Summary'!$D$47,0))</f>
        <v>9.499489370570964E-2</v>
      </c>
      <c r="FB192" s="109">
        <f ca="1">(IF('Inputs and Summary'!$D$48="No",(FB189+FB190+FB191)*'Inputs and Summary'!$D$47,0))</f>
        <v>9.499489370570964E-2</v>
      </c>
      <c r="FC192" s="109">
        <f ca="1">(IF('Inputs and Summary'!$D$48="No",(FC189+FC190+FC191)*'Inputs and Summary'!$D$47,0))</f>
        <v>9.499489370570964E-2</v>
      </c>
      <c r="FD192" s="109">
        <f ca="1">(IF('Inputs and Summary'!$D$48="No",(FD189+FD190+FD191)*'Inputs and Summary'!$D$47,0))</f>
        <v>9.499489370570964E-2</v>
      </c>
      <c r="FE192" s="109">
        <f ca="1">(IF('Inputs and Summary'!$D$48="No",(FE189+FE190+FE191)*'Inputs and Summary'!$D$47,0))</f>
        <v>9.5315689905250037E-2</v>
      </c>
      <c r="FF192" s="109">
        <f ca="1">(IF('Inputs and Summary'!$D$48="No",(FF189+FF190+FF191)*'Inputs and Summary'!$D$47,0))</f>
        <v>9.5315689905250037E-2</v>
      </c>
      <c r="FG192" s="109">
        <f ca="1">(IF('Inputs and Summary'!$D$48="No",(FG189+FG190+FG191)*'Inputs and Summary'!$D$47,0))</f>
        <v>9.5315689905250037E-2</v>
      </c>
      <c r="FH192" s="109">
        <f ca="1">(IF('Inputs and Summary'!$D$48="No",(FH189+FH190+FH191)*'Inputs and Summary'!$D$47,0))</f>
        <v>9.5315689905250037E-2</v>
      </c>
      <c r="FI192" s="109">
        <f ca="1">(IF('Inputs and Summary'!$D$48="No",(FI189+FI190+FI191)*'Inputs and Summary'!$D$47,0))</f>
        <v>9.5315689905250037E-2</v>
      </c>
      <c r="FJ192" s="109">
        <f ca="1">(IF('Inputs and Summary'!$D$48="No",(FJ189+FJ190+FJ191)*'Inputs and Summary'!$D$47,0))</f>
        <v>9.5315689905250037E-2</v>
      </c>
      <c r="FK192" s="109">
        <f ca="1">(IF('Inputs and Summary'!$D$48="No",(FK189+FK190+FK191)*'Inputs and Summary'!$D$47,0))</f>
        <v>9.5315689905250037E-2</v>
      </c>
      <c r="FL192" s="109">
        <f ca="1">(IF('Inputs and Summary'!$D$48="No",(FL189+FL190+FL191)*'Inputs and Summary'!$D$47,0))</f>
        <v>9.5315689905250037E-2</v>
      </c>
      <c r="FM192" s="109">
        <f ca="1">(IF('Inputs and Summary'!$D$48="No",(FM189+FM190+FM191)*'Inputs and Summary'!$D$47,0))</f>
        <v>9.7277975643710005E-2</v>
      </c>
      <c r="FN192" s="109">
        <f ca="1">(IF('Inputs and Summary'!$D$48="No",(FN189+FN190+FN191)*'Inputs and Summary'!$D$47,0))</f>
        <v>9.7277975643710005E-2</v>
      </c>
      <c r="FO192" s="109">
        <f ca="1">(IF('Inputs and Summary'!$D$48="No",(FO189+FO190+FO191)*'Inputs and Summary'!$D$47,0))</f>
        <v>9.7277975643710005E-2</v>
      </c>
      <c r="FP192" s="109">
        <f ca="1">(IF('Inputs and Summary'!$D$48="No",(FP189+FP190+FP191)*'Inputs and Summary'!$D$47,0))</f>
        <v>9.7277975643710005E-2</v>
      </c>
      <c r="FQ192" s="109">
        <f ca="1">(IF('Inputs and Summary'!$D$48="No",(FQ189+FQ190+FQ191)*'Inputs and Summary'!$D$47,0))</f>
        <v>9.7608395729236616E-2</v>
      </c>
      <c r="FR192" s="109">
        <f ca="1">(IF('Inputs and Summary'!$D$48="No",(FR189+FR190+FR191)*'Inputs and Summary'!$D$47,0))</f>
        <v>9.7608395729236616E-2</v>
      </c>
      <c r="FS192" s="109">
        <f ca="1">(IF('Inputs and Summary'!$D$48="No",(FS189+FS190+FS191)*'Inputs and Summary'!$D$47,0))</f>
        <v>9.7608395729236616E-2</v>
      </c>
      <c r="FT192" s="109">
        <f ca="1">(IF('Inputs and Summary'!$D$48="No",(FT189+FT190+FT191)*'Inputs and Summary'!$D$47,0))</f>
        <v>9.7608395729236616E-2</v>
      </c>
      <c r="FU192" s="109">
        <f ca="1">(IF('Inputs and Summary'!$D$48="No",(FU189+FU190+FU191)*'Inputs and Summary'!$D$47,0))</f>
        <v>9.7608395729236616E-2</v>
      </c>
      <c r="FV192" s="109">
        <f ca="1">(IF('Inputs and Summary'!$D$48="No",(FV189+FV190+FV191)*'Inputs and Summary'!$D$47,0))</f>
        <v>9.7608395729236616E-2</v>
      </c>
      <c r="FW192" s="109">
        <f ca="1">(IF('Inputs and Summary'!$D$48="No",(FW189+FW190+FW191)*'Inputs and Summary'!$D$47,0))</f>
        <v>9.7608395729236616E-2</v>
      </c>
      <c r="FX192" s="109">
        <f ca="1">(IF('Inputs and Summary'!$D$48="No",(FX189+FX190+FX191)*'Inputs and Summary'!$D$47,0))</f>
        <v>9.7608395729236616E-2</v>
      </c>
      <c r="FY192" s="109">
        <f ca="1">(IF('Inputs and Summary'!$D$48="No",(FY189+FY190+FY191)*'Inputs and Summary'!$D$47,0))</f>
        <v>9.9642052206170326E-2</v>
      </c>
      <c r="FZ192" s="109">
        <f ca="1">(IF('Inputs and Summary'!$D$48="No",(FZ189+FZ190+FZ191)*'Inputs and Summary'!$D$47,0))</f>
        <v>9.9642052206170326E-2</v>
      </c>
      <c r="GA192" s="109">
        <f ca="1">(IF('Inputs and Summary'!$D$48="No",(GA189+GA190+GA191)*'Inputs and Summary'!$D$47,0))</f>
        <v>9.9642052206170326E-2</v>
      </c>
      <c r="GB192" s="109">
        <f ca="1">(IF('Inputs and Summary'!$D$48="No",(GB189+GB190+GB191)*'Inputs and Summary'!$D$47,0))</f>
        <v>9.9642052206170326E-2</v>
      </c>
      <c r="GC192" s="109">
        <f ca="1">(IF('Inputs and Summary'!$D$48="No",(GC189+GC190+GC191)*'Inputs and Summary'!$D$47,0))</f>
        <v>9.9982384894262727E-2</v>
      </c>
      <c r="GD192" s="109">
        <f ca="1">(IF('Inputs and Summary'!$D$48="No",(GD189+GD190+GD191)*'Inputs and Summary'!$D$47,0))</f>
        <v>9.9982384894262727E-2</v>
      </c>
      <c r="GE192" s="109">
        <f ca="1">(IF('Inputs and Summary'!$D$48="No",(GE189+GE190+GE191)*'Inputs and Summary'!$D$47,0))</f>
        <v>9.9982384894262727E-2</v>
      </c>
      <c r="GF192" s="109">
        <f ca="1">(IF('Inputs and Summary'!$D$48="No",(GF189+GF190+GF191)*'Inputs and Summary'!$D$47,0))</f>
        <v>9.9982384894262727E-2</v>
      </c>
      <c r="GG192" s="109">
        <f ca="1">(IF('Inputs and Summary'!$D$48="No",(GG189+GG190+GG191)*'Inputs and Summary'!$D$47,0))</f>
        <v>9.9982384894262727E-2</v>
      </c>
      <c r="GH192" s="109">
        <f ca="1">(IF('Inputs and Summary'!$D$48="No",(GH189+GH190+GH191)*'Inputs and Summary'!$D$47,0))</f>
        <v>9.9982384894262727E-2</v>
      </c>
      <c r="GI192" s="109">
        <f ca="1">(IF('Inputs and Summary'!$D$48="No",(GI189+GI190+GI191)*'Inputs and Summary'!$D$47,0))</f>
        <v>9.9982384894262727E-2</v>
      </c>
      <c r="GJ192" s="109">
        <f ca="1">(IF('Inputs and Summary'!$D$48="No",(GJ189+GJ190+GJ191)*'Inputs and Summary'!$D$47,0))</f>
        <v>9.9982384894262727E-2</v>
      </c>
      <c r="GK192" s="109">
        <f ca="1">(IF('Inputs and Summary'!$D$48="No",(GK189+GK190+GK191)*'Inputs and Summary'!$D$47,0))</f>
        <v>0.10208955323182439</v>
      </c>
      <c r="GL192" s="109">
        <f ca="1">(IF('Inputs and Summary'!$D$48="No",(GL189+GL190+GL191)*'Inputs and Summary'!$D$47,0))</f>
        <v>0.10208955323182439</v>
      </c>
      <c r="GM192" s="109">
        <f ca="1">(IF('Inputs and Summary'!$D$48="No",(GM189+GM190+GM191)*'Inputs and Summary'!$D$47,0))</f>
        <v>0.10208955323182439</v>
      </c>
      <c r="GN192" s="109">
        <f ca="1">(IF('Inputs and Summary'!$D$48="No",(GN189+GN190+GN191)*'Inputs and Summary'!$D$47,0))</f>
        <v>0.10208955323182439</v>
      </c>
      <c r="GO192" s="109">
        <f ca="1">(IF('Inputs and Summary'!$D$48="No",(GO189+GO190+GO191)*'Inputs and Summary'!$D$47,0))</f>
        <v>0.10244009590055955</v>
      </c>
      <c r="GP192" s="109">
        <f ca="1">(IF('Inputs and Summary'!$D$48="No",(GP189+GP190+GP191)*'Inputs and Summary'!$D$47,0))</f>
        <v>0.10244009590055955</v>
      </c>
      <c r="GQ192" s="109">
        <f ca="1">(IF('Inputs and Summary'!$D$48="No",(GQ189+GQ190+GQ191)*'Inputs and Summary'!$D$47,0))</f>
        <v>0.10244009590055955</v>
      </c>
      <c r="GR192" s="109">
        <f ca="1">(IF('Inputs and Summary'!$D$48="No",(GR189+GR190+GR191)*'Inputs and Summary'!$D$47,0))</f>
        <v>0.10244009590055955</v>
      </c>
      <c r="GS192" s="109">
        <f ca="1">(IF('Inputs and Summary'!$D$48="No",(GS189+GS190+GS191)*'Inputs and Summary'!$D$47,0))</f>
        <v>0.10244009590055955</v>
      </c>
      <c r="GT192" s="109">
        <f ca="1">(IF('Inputs and Summary'!$D$48="No",(GT189+GT190+GT191)*'Inputs and Summary'!$D$47,0))</f>
        <v>0.10244009590055955</v>
      </c>
      <c r="GU192" s="109">
        <f ca="1">(IF('Inputs and Summary'!$D$48="No",(GU189+GU190+GU191)*'Inputs and Summary'!$D$47,0))</f>
        <v>0.10244009590055955</v>
      </c>
      <c r="GV192" s="109">
        <f ca="1">(IF('Inputs and Summary'!$D$48="No",(GV189+GV190+GV191)*'Inputs and Summary'!$D$47,0))</f>
        <v>0.10244009590055955</v>
      </c>
      <c r="GW192" s="109">
        <f ca="1">(IF('Inputs and Summary'!$D$48="No",(GW189+GW190+GW191)*'Inputs and Summary'!$D$47,0))</f>
        <v>0.104622981454568</v>
      </c>
      <c r="GX192" s="109">
        <f ca="1">(IF('Inputs and Summary'!$D$48="No",(GX189+GX190+GX191)*'Inputs and Summary'!$D$47,0))</f>
        <v>0.104622981454568</v>
      </c>
      <c r="GY192" s="109">
        <f ca="1">(IF('Inputs and Summary'!$D$48="No",(GY189+GY190+GY191)*'Inputs and Summary'!$D$47,0))</f>
        <v>0.104622981454568</v>
      </c>
      <c r="GZ192" s="109">
        <f ca="1">(IF('Inputs and Summary'!$D$48="No",(GZ189+GZ190+GZ191)*'Inputs and Summary'!$D$47,0))</f>
        <v>0.104622981454568</v>
      </c>
      <c r="HA192" s="109">
        <f ca="1">(IF('Inputs and Summary'!$D$48="No",(HA189+HA190+HA191)*'Inputs and Summary'!$D$47,0))</f>
        <v>0.10498404040336523</v>
      </c>
      <c r="HB192" s="109">
        <f ca="1">(IF('Inputs and Summary'!$D$48="No",(HB189+HB190+HB191)*'Inputs and Summary'!$D$47,0))</f>
        <v>0.10498404040336523</v>
      </c>
      <c r="HC192" s="109">
        <f ca="1">(IF('Inputs and Summary'!$D$48="No",(HC189+HC190+HC191)*'Inputs and Summary'!$D$47,0))</f>
        <v>0.10498404040336523</v>
      </c>
      <c r="HD192" s="109">
        <f ca="1">(IF('Inputs and Summary'!$D$48="No",(HD189+HD190+HD191)*'Inputs and Summary'!$D$47,0))</f>
        <v>0.10498404040336523</v>
      </c>
      <c r="HE192" s="109">
        <f ca="1">(IF('Inputs and Summary'!$D$48="No",(HE189+HE190+HE191)*'Inputs and Summary'!$D$47,0))</f>
        <v>0.10498404040336523</v>
      </c>
      <c r="HF192" s="109">
        <f ca="1">(IF('Inputs and Summary'!$D$48="No",(HF189+HF190+HF191)*'Inputs and Summary'!$D$47,0))</f>
        <v>0.10498404040336523</v>
      </c>
      <c r="HG192" s="109">
        <f ca="1">(IF('Inputs and Summary'!$D$48="No",(HG189+HG190+HG191)*'Inputs and Summary'!$D$47,0))</f>
        <v>0.10498404040336523</v>
      </c>
      <c r="HH192" s="109">
        <f ca="1">(IF('Inputs and Summary'!$D$48="No",(HH189+HH190+HH191)*'Inputs and Summary'!$D$47,0))</f>
        <v>0.10498404040336523</v>
      </c>
      <c r="HI192" s="109">
        <f ca="1">(IF('Inputs and Summary'!$D$48="No",(HI189+HI190+HI191)*'Inputs and Summary'!$D$47,0))</f>
        <v>0.10724491469031389</v>
      </c>
      <c r="HJ192" s="109">
        <f ca="1">(IF('Inputs and Summary'!$D$48="No",(HJ189+HJ190+HJ191)*'Inputs and Summary'!$D$47,0))</f>
        <v>0.10724491469031389</v>
      </c>
      <c r="HK192" s="109">
        <f ca="1">(IF('Inputs and Summary'!$D$48="No",(HK189+HK190+HK191)*'Inputs and Summary'!$D$47,0))</f>
        <v>0.10724491469031389</v>
      </c>
      <c r="HL192" s="109">
        <f ca="1">(IF('Inputs and Summary'!$D$48="No",(HL189+HL190+HL191)*'Inputs and Summary'!$D$47,0))</f>
        <v>0.10724491469031389</v>
      </c>
      <c r="HM192" s="109">
        <f ca="1">(IF('Inputs and Summary'!$D$48="No",(HM189+HM190+HM191)*'Inputs and Summary'!$D$47,0))</f>
        <v>0.10761680540757503</v>
      </c>
      <c r="HN192" s="109">
        <f ca="1">(IF('Inputs and Summary'!$D$48="No",(HN189+HN190+HN191)*'Inputs and Summary'!$D$47,0))</f>
        <v>0.10761680540757503</v>
      </c>
      <c r="HO192" s="109">
        <f ca="1">(IF('Inputs and Summary'!$D$48="No",(HO189+HO190+HO191)*'Inputs and Summary'!$D$47,0))</f>
        <v>0.10761680540757503</v>
      </c>
      <c r="HP192" s="109">
        <f ca="1">(IF('Inputs and Summary'!$D$48="No",(HP189+HP190+HP191)*'Inputs and Summary'!$D$47,0))</f>
        <v>0.10761680540757503</v>
      </c>
      <c r="HQ192" s="109">
        <f ca="1">(IF('Inputs and Summary'!$D$48="No",(HQ189+HQ190+HQ191)*'Inputs and Summary'!$D$47,0))</f>
        <v>0.10761680540757503</v>
      </c>
      <c r="HR192" s="109">
        <f ca="1">(IF('Inputs and Summary'!$D$48="No",(HR189+HR190+HR191)*'Inputs and Summary'!$D$47,0))</f>
        <v>0.10761680540757503</v>
      </c>
      <c r="HS192" s="109">
        <f ca="1">(IF('Inputs and Summary'!$D$48="No",(HS189+HS190+HS191)*'Inputs and Summary'!$D$47,0))</f>
        <v>0.10761680540757503</v>
      </c>
      <c r="HT192" s="109">
        <f ca="1">(IF('Inputs and Summary'!$D$48="No",(HT189+HT190+HT191)*'Inputs and Summary'!$D$47,0))</f>
        <v>0.10761680540757503</v>
      </c>
      <c r="HU192" s="109">
        <f ca="1">(IF('Inputs and Summary'!$D$48="No",(HU189+HU190+HU191)*'Inputs and Summary'!$D$47,0))</f>
        <v>0.10995800808945212</v>
      </c>
      <c r="HV192" s="109">
        <f ca="1">(IF('Inputs and Summary'!$D$48="No",(HV189+HV190+HV191)*'Inputs and Summary'!$D$47,0))</f>
        <v>0.10995800808945212</v>
      </c>
      <c r="HW192" s="109">
        <f ca="1">(IF('Inputs and Summary'!$D$48="No",(HW189+HW190+HW191)*'Inputs and Summary'!$D$47,0))</f>
        <v>0.10995800808945212</v>
      </c>
      <c r="HX192" s="109">
        <f ca="1">(IF('Inputs and Summary'!$D$48="No",(HX189+HX190+HX191)*'Inputs and Summary'!$D$47,0))</f>
        <v>0.10995800808945212</v>
      </c>
      <c r="HY192" s="109">
        <f ca="1">(IF('Inputs and Summary'!$D$48="No",(HY189+HY190+HY191)*'Inputs and Summary'!$D$47,0))</f>
        <v>0.11034105552823109</v>
      </c>
      <c r="HZ192" s="109">
        <f ca="1">(IF('Inputs and Summary'!$D$48="No",(HZ189+HZ190+HZ191)*'Inputs and Summary'!$D$47,0))</f>
        <v>0.11034105552823109</v>
      </c>
      <c r="IA192" s="109">
        <f ca="1">(IF('Inputs and Summary'!$D$48="No",(IA189+IA190+IA191)*'Inputs and Summary'!$D$47,0))</f>
        <v>0.11034105552823109</v>
      </c>
      <c r="IB192" s="109">
        <f ca="1">(IF('Inputs and Summary'!$D$48="No",(IB189+IB190+IB191)*'Inputs and Summary'!$D$47,0))</f>
        <v>0.11034105552823109</v>
      </c>
      <c r="IC192" s="109">
        <f ca="1">(IF('Inputs and Summary'!$D$48="No",(IC189+IC190+IC191)*'Inputs and Summary'!$D$47,0))</f>
        <v>0.11034105552823109</v>
      </c>
      <c r="ID192" s="109">
        <f ca="1">(IF('Inputs and Summary'!$D$48="No",(ID189+ID190+ID191)*'Inputs and Summary'!$D$47,0))</f>
        <v>0.11034105552823109</v>
      </c>
      <c r="IE192" s="109">
        <f ca="1">(IF('Inputs and Summary'!$D$48="No",(IE189+IE190+IE191)*'Inputs and Summary'!$D$47,0))</f>
        <v>0.11034105552823109</v>
      </c>
      <c r="IF192" s="109">
        <f ca="1">(IF('Inputs and Summary'!$D$48="No",(IF189+IF190+IF191)*'Inputs and Summary'!$D$47,0))</f>
        <v>0.11034105552823109</v>
      </c>
      <c r="IG192" s="109">
        <f ca="1">(IF('Inputs and Summary'!$D$48="No",(IG189+IG190+IG191)*'Inputs and Summary'!$D$47,0))</f>
        <v>0.11276499645688445</v>
      </c>
      <c r="IH192" s="109">
        <f ca="1">(IF('Inputs and Summary'!$D$48="No",(IH189+IH190+IH191)*'Inputs and Summary'!$D$47,0))</f>
        <v>0.11276499645688445</v>
      </c>
      <c r="II192" s="109">
        <f ca="1">(IF('Inputs and Summary'!$D$48="No",(II189+II190+II191)*'Inputs and Summary'!$D$47,0))</f>
        <v>0.11276499645688445</v>
      </c>
      <c r="IJ192" s="109">
        <f ca="1">(IF('Inputs and Summary'!$D$48="No",(IJ189+IJ190+IJ191)*'Inputs and Summary'!$D$47,0))</f>
        <v>0.11276499645688445</v>
      </c>
      <c r="IK192" s="109">
        <f ca="1">(IF('Inputs and Summary'!$D$48="No",(IK189+IK190+IK191)*'Inputs and Summary'!$D$47,0))</f>
        <v>0.1131595353188268</v>
      </c>
      <c r="IL192" s="109">
        <f ca="1">(IF('Inputs and Summary'!$D$48="No",(IL189+IL190+IL191)*'Inputs and Summary'!$D$47,0))</f>
        <v>0.1131595353188268</v>
      </c>
      <c r="IM192" s="109">
        <f ca="1">(IF('Inputs and Summary'!$D$48="No",(IM189+IM190+IM191)*'Inputs and Summary'!$D$47,0))</f>
        <v>0.1131595353188268</v>
      </c>
      <c r="IN192" s="109">
        <f ca="1">(IF('Inputs and Summary'!$D$48="No",(IN189+IN190+IN191)*'Inputs and Summary'!$D$47,0))</f>
        <v>0.1131595353188268</v>
      </c>
      <c r="IO192" s="109">
        <f ca="1">(IF('Inputs and Summary'!$D$48="No",(IO189+IO190+IO191)*'Inputs and Summary'!$D$47,0))</f>
        <v>0.1131595353188268</v>
      </c>
      <c r="IP192" s="109">
        <f ca="1">(IF('Inputs and Summary'!$D$48="No",(IP189+IP190+IP191)*'Inputs and Summary'!$D$47,0))</f>
        <v>0.1131595353188268</v>
      </c>
      <c r="IQ192" s="109">
        <f ca="1">(IF('Inputs and Summary'!$D$48="No",(IQ189+IQ190+IQ191)*'Inputs and Summary'!$D$47,0))</f>
        <v>0.1131595353188268</v>
      </c>
      <c r="IR192" s="109">
        <f ca="1">(IF('Inputs and Summary'!$D$48="No",(IR189+IR190+IR191)*'Inputs and Summary'!$D$47,0))</f>
        <v>0.1131595353188268</v>
      </c>
      <c r="IS192" s="109">
        <f ca="1">(IF('Inputs and Summary'!$D$48="No",(IS189+IS190+IS191)*'Inputs and Summary'!$D$47,0))</f>
        <v>0.1156686966416596</v>
      </c>
      <c r="IT192" s="109">
        <f ca="1">(IF('Inputs and Summary'!$D$48="No",(IT189+IT190+IT191)*'Inputs and Summary'!$D$47,0))</f>
        <v>0.1156686966416596</v>
      </c>
      <c r="IU192" s="109">
        <f ca="1">(IF('Inputs and Summary'!$D$48="No",(IU189+IU190+IU191)*'Inputs and Summary'!$D$47,0))</f>
        <v>0.1156686966416596</v>
      </c>
      <c r="IV192" s="109">
        <f ca="1">(IF('Inputs and Summary'!$D$48="No",(IV189+IV190+IV191)*'Inputs and Summary'!$D$47,0))</f>
        <v>0.1156686966416596</v>
      </c>
      <c r="IW192" s="109">
        <f ca="1">(IF('Inputs and Summary'!$D$48="No",(IW189+IW190+IW191)*'Inputs and Summary'!$D$47,0))</f>
        <v>0.11607507166946023</v>
      </c>
      <c r="IX192" s="109">
        <f ca="1">(IF('Inputs and Summary'!$D$48="No",(IX189+IX190+IX191)*'Inputs and Summary'!$D$47,0))</f>
        <v>0.11607507166946023</v>
      </c>
      <c r="IY192" s="109">
        <f ca="1">(IF('Inputs and Summary'!$D$48="No",(IY189+IY190+IY191)*'Inputs and Summary'!$D$47,0))</f>
        <v>0.11607507166946023</v>
      </c>
      <c r="IZ192" s="109">
        <f ca="1">(IF('Inputs and Summary'!$D$48="No",(IZ189+IZ190+IZ191)*'Inputs and Summary'!$D$47,0))</f>
        <v>0.11607507166946023</v>
      </c>
      <c r="JA192" s="109">
        <f ca="1">(IF('Inputs and Summary'!$D$48="No",(JA189+JA190+JA191)*'Inputs and Summary'!$D$47,0))</f>
        <v>0.11607507166946023</v>
      </c>
      <c r="JB192" s="109">
        <f ca="1">(IF('Inputs and Summary'!$D$48="No",(JB189+JB190+JB191)*'Inputs and Summary'!$D$47,0))</f>
        <v>0.11607507166946023</v>
      </c>
      <c r="JC192" s="109">
        <f ca="1">(IF('Inputs and Summary'!$D$48="No",(JC189+JC190+JC191)*'Inputs and Summary'!$D$47,0))</f>
        <v>0.11607507166946023</v>
      </c>
      <c r="JD192" s="109">
        <f ca="1">(IF('Inputs and Summary'!$D$48="No",(JD189+JD190+JD191)*'Inputs and Summary'!$D$47,0))</f>
        <v>0.11607507166946023</v>
      </c>
      <c r="JE192" s="109">
        <f ca="1">(IF('Inputs and Summary'!$D$48="No",(JE189+JE190+JE191)*'Inputs and Summary'!$D$47,0))</f>
        <v>0.11867200999829808</v>
      </c>
      <c r="JF192" s="109">
        <f ca="1">(IF('Inputs and Summary'!$D$48="No",(JF189+JF190+JF191)*'Inputs and Summary'!$D$47,0))</f>
        <v>0.11867200999829808</v>
      </c>
      <c r="JG192" s="109">
        <f ca="1">(IF('Inputs and Summary'!$D$48="No",(JG189+JG190+JG191)*'Inputs and Summary'!$D$47,0))</f>
        <v>0.11867200999829808</v>
      </c>
      <c r="JH192" s="109">
        <f ca="1">(IF('Inputs and Summary'!$D$48="No",(JH189+JH190+JH191)*'Inputs and Summary'!$D$47,0))</f>
        <v>0.11867200999829808</v>
      </c>
      <c r="JI192" s="109">
        <f ca="1">(IF('Inputs and Summary'!$D$48="No",(JI189+JI190+JI191)*'Inputs and Summary'!$D$47,0))</f>
        <v>0.11909057627693272</v>
      </c>
      <c r="JJ192" s="109">
        <f ca="1">(IF('Inputs and Summary'!$D$48="No",(JJ189+JJ190+JJ191)*'Inputs and Summary'!$D$47,0))</f>
        <v>0.11909057627693272</v>
      </c>
      <c r="JK192" s="109">
        <f ca="1">(IF('Inputs and Summary'!$D$48="No",(JK189+JK190+JK191)*'Inputs and Summary'!$D$47,0))</f>
        <v>0.11909057627693272</v>
      </c>
      <c r="JL192" s="109">
        <f ca="1">(IF('Inputs and Summary'!$D$48="No",(JL189+JL190+JL191)*'Inputs and Summary'!$D$47,0))</f>
        <v>0.11909057627693272</v>
      </c>
      <c r="JM192" s="109">
        <f ca="1">(IF('Inputs and Summary'!$D$48="No",(JM189+JM190+JM191)*'Inputs and Summary'!$D$47,0))</f>
        <v>0.11909057627693272</v>
      </c>
      <c r="JN192" s="109">
        <f ca="1">(IF('Inputs and Summary'!$D$48="No",(JN189+JN190+JN191)*'Inputs and Summary'!$D$47,0))</f>
        <v>0.11909057627693272</v>
      </c>
      <c r="JO192" s="109">
        <f ca="1">(IF('Inputs and Summary'!$D$48="No",(JO189+JO190+JO191)*'Inputs and Summary'!$D$47,0))</f>
        <v>0.11909057627693272</v>
      </c>
      <c r="JP192" s="109">
        <f ca="1">(IF('Inputs and Summary'!$D$48="No",(JP189+JP190+JP191)*'Inputs and Summary'!$D$47,0))</f>
        <v>0.11909057627693272</v>
      </c>
      <c r="JQ192" s="109">
        <f ca="1">(IF('Inputs and Summary'!$D$48="No",(JQ189+JQ190+JQ191)*'Inputs and Summary'!$D$47,0))</f>
        <v>0.12177792492195562</v>
      </c>
      <c r="JR192" s="109">
        <f ca="1">(IF('Inputs and Summary'!$D$48="No",(JR189+JR190+JR191)*'Inputs and Summary'!$D$47,0))</f>
        <v>0.12177792492195562</v>
      </c>
      <c r="JS192" s="109">
        <f ca="1">(IF('Inputs and Summary'!$D$48="No",(JS189+JS190+JS191)*'Inputs and Summary'!$D$47,0))</f>
        <v>0.12177792492195562</v>
      </c>
      <c r="JT192" s="109">
        <f ca="1">(IF('Inputs and Summary'!$D$48="No",(JT189+JT190+JT191)*'Inputs and Summary'!$D$47,0))</f>
        <v>0.12177792492195562</v>
      </c>
      <c r="JU192" s="109">
        <f ca="1">(IF('Inputs and Summary'!$D$48="No",(JU189+JU190+JU191)*'Inputs and Summary'!$D$47,0))</f>
        <v>0.1222090481889493</v>
      </c>
      <c r="JV192" s="109">
        <f ca="1">(IF('Inputs and Summary'!$D$48="No",(JV189+JV190+JV191)*'Inputs and Summary'!$D$47,0))</f>
        <v>0.1222090481889493</v>
      </c>
      <c r="JW192" s="109">
        <f ca="1">(IF('Inputs and Summary'!$D$48="No",(JW189+JW190+JW191)*'Inputs and Summary'!$D$47,0))</f>
        <v>0.1222090481889493</v>
      </c>
      <c r="JX192" s="109">
        <f ca="1">(IF('Inputs and Summary'!$D$48="No",(JX189+JX190+JX191)*'Inputs and Summary'!$D$47,0))</f>
        <v>0.1222090481889493</v>
      </c>
      <c r="JY192" s="109">
        <f ca="1">(IF('Inputs and Summary'!$D$48="No",(JY189+JY190+JY191)*'Inputs and Summary'!$D$47,0))</f>
        <v>0.1222090481889493</v>
      </c>
      <c r="JZ192" s="109">
        <f ca="1">(IF('Inputs and Summary'!$D$48="No",(JZ189+JZ190+JZ191)*'Inputs and Summary'!$D$47,0))</f>
        <v>0.1222090481889493</v>
      </c>
      <c r="KA192" s="109">
        <f ca="1">(IF('Inputs and Summary'!$D$48="No",(KA189+KA190+KA191)*'Inputs and Summary'!$D$47,0))</f>
        <v>0.1222090481889493</v>
      </c>
      <c r="KB192" s="109">
        <f ca="1">(IF('Inputs and Summary'!$D$48="No",(KB189+KB190+KB191)*'Inputs and Summary'!$D$47,0))</f>
        <v>0.1222090481889493</v>
      </c>
      <c r="KC192" s="109">
        <f ca="1">(IF('Inputs and Summary'!$D$48="No",(KC189+KC190+KC191)*'Inputs and Summary'!$D$47,0))</f>
        <v>0.12498951945964278</v>
      </c>
      <c r="KD192" s="109">
        <f ca="1">(IF('Inputs and Summary'!$D$48="No",(KD189+KD190+KD191)*'Inputs and Summary'!$D$47,0))</f>
        <v>0.12498951945964278</v>
      </c>
      <c r="KE192" s="109">
        <f ca="1">(IF('Inputs and Summary'!$D$48="No",(KE189+KE190+KE191)*'Inputs and Summary'!$D$47,0))</f>
        <v>0.12498951945964278</v>
      </c>
      <c r="KF192" s="109">
        <f ca="1">(IF('Inputs and Summary'!$D$48="No",(KF189+KF190+KF191)*'Inputs and Summary'!$D$47,0))</f>
        <v>0.12498951945964278</v>
      </c>
      <c r="KG192" s="109">
        <f ca="1">(IF('Inputs and Summary'!$D$48="No",(KG189+KG190+KG191)*'Inputs and Summary'!$D$47,0))</f>
        <v>0.12543357642464625</v>
      </c>
      <c r="KH192" s="109">
        <f ca="1">(IF('Inputs and Summary'!$D$48="No",(KH189+KH190+KH191)*'Inputs and Summary'!$D$47,0))</f>
        <v>0.12543357642464625</v>
      </c>
      <c r="KI192" s="109">
        <f ca="1">(IF('Inputs and Summary'!$D$48="No",(KI189+KI190+KI191)*'Inputs and Summary'!$D$47,0))</f>
        <v>0.12543357642464625</v>
      </c>
      <c r="KJ192" s="109">
        <f ca="1">(IF('Inputs and Summary'!$D$48="No",(KJ189+KJ190+KJ191)*'Inputs and Summary'!$D$47,0))</f>
        <v>0.12543357642464625</v>
      </c>
      <c r="KK192" s="109">
        <f ca="1">(IF('Inputs and Summary'!$D$48="No",(KK189+KK190+KK191)*'Inputs and Summary'!$D$47,0))</f>
        <v>0.12543357642464625</v>
      </c>
      <c r="KL192" s="109">
        <f ca="1">(IF('Inputs and Summary'!$D$48="No",(KL189+KL190+KL191)*'Inputs and Summary'!$D$47,0))</f>
        <v>0.12543357642464625</v>
      </c>
      <c r="KM192" s="109">
        <f ca="1">(IF('Inputs and Summary'!$D$48="No",(KM189+KM190+KM191)*'Inputs and Summary'!$D$47,0))</f>
        <v>0.12543357642464625</v>
      </c>
      <c r="KN192" s="109">
        <f ca="1">(IF('Inputs and Summary'!$D$48="No",(KN189+KN190+KN191)*'Inputs and Summary'!$D$47,0))</f>
        <v>0.12543357642464625</v>
      </c>
      <c r="KO192" s="109">
        <f ca="1">(IF('Inputs and Summary'!$D$48="No",(KO189+KO190+KO191)*'Inputs and Summary'!$D$47,0))</f>
        <v>0.12830996399978054</v>
      </c>
      <c r="KP192" s="109">
        <f ca="1">(IF('Inputs and Summary'!$D$48="No",(KP189+KP190+KP191)*'Inputs and Summary'!$D$47,0))</f>
        <v>0.12830996399978054</v>
      </c>
      <c r="KQ192" s="109">
        <f ca="1">(IF('Inputs and Summary'!$D$48="No",(KQ189+KQ190+KQ191)*'Inputs and Summary'!$D$47,0))</f>
        <v>0.12830996399978054</v>
      </c>
      <c r="KR192" s="109">
        <f ca="1">(IF('Inputs and Summary'!$D$48="No",(KR189+KR190+KR191)*'Inputs and Summary'!$D$47,0))</f>
        <v>0.12830996399978054</v>
      </c>
      <c r="KS192" s="17" t="s">
        <v>291</v>
      </c>
    </row>
    <row r="193" spans="1:305" ht="15.75" customHeight="1" x14ac:dyDescent="0.3">
      <c r="A193" s="184" t="s">
        <v>211</v>
      </c>
      <c r="B193" s="184" t="s">
        <v>90</v>
      </c>
      <c r="C193" s="184"/>
      <c r="D193" s="187">
        <f t="shared" ref="D193:IX193" ca="1" si="106">SUM(D189:D192)</f>
        <v>0.47146553822934101</v>
      </c>
      <c r="E193" s="187">
        <f t="shared" ca="1" si="106"/>
        <v>0.47146553822934101</v>
      </c>
      <c r="F193" s="187">
        <f t="shared" ca="1" si="106"/>
        <v>0.47146553822934101</v>
      </c>
      <c r="G193" s="187">
        <f t="shared" ca="1" si="106"/>
        <v>0.47146553822934101</v>
      </c>
      <c r="H193" s="187">
        <f t="shared" ca="1" si="106"/>
        <v>0.47146553822934101</v>
      </c>
      <c r="I193" s="187">
        <f t="shared" ca="1" si="106"/>
        <v>0.47146553822934101</v>
      </c>
      <c r="J193" s="187">
        <f t="shared" ca="1" si="106"/>
        <v>0.47146553822934101</v>
      </c>
      <c r="K193" s="187">
        <f t="shared" ca="1" si="106"/>
        <v>0.47146553822934101</v>
      </c>
      <c r="L193" s="187">
        <f t="shared" ca="1" si="106"/>
        <v>0.47146553822934101</v>
      </c>
      <c r="M193" s="187">
        <f t="shared" ca="1" si="106"/>
        <v>0.47935358336683409</v>
      </c>
      <c r="N193" s="187">
        <f t="shared" ca="1" si="106"/>
        <v>0.47935358336683409</v>
      </c>
      <c r="O193" s="187">
        <f t="shared" ca="1" si="106"/>
        <v>0.47935358336683409</v>
      </c>
      <c r="P193" s="187">
        <f t="shared" ca="1" si="106"/>
        <v>0.47935358336683409</v>
      </c>
      <c r="Q193" s="187">
        <f t="shared" ca="1" si="106"/>
        <v>0.48082858336683404</v>
      </c>
      <c r="R193" s="187">
        <f t="shared" ca="1" si="106"/>
        <v>0.48082858336683404</v>
      </c>
      <c r="S193" s="187">
        <f t="shared" ca="1" si="106"/>
        <v>0.48082858336683404</v>
      </c>
      <c r="T193" s="187">
        <f t="shared" ca="1" si="106"/>
        <v>0.48082858336683404</v>
      </c>
      <c r="U193" s="187">
        <f t="shared" ca="1" si="106"/>
        <v>0.48082858336683404</v>
      </c>
      <c r="V193" s="187">
        <f t="shared" ca="1" si="106"/>
        <v>0.48082858336683404</v>
      </c>
      <c r="W193" s="187">
        <f t="shared" ca="1" si="106"/>
        <v>0.48082858336683404</v>
      </c>
      <c r="X193" s="187">
        <f t="shared" ca="1" si="106"/>
        <v>0.48082858336683404</v>
      </c>
      <c r="Y193" s="187">
        <f t="shared" ca="1" si="106"/>
        <v>0.48903522850432701</v>
      </c>
      <c r="Z193" s="187">
        <f t="shared" ca="1" si="106"/>
        <v>0.48903522850432701</v>
      </c>
      <c r="AA193" s="187">
        <f t="shared" ca="1" si="106"/>
        <v>0.48903522850432701</v>
      </c>
      <c r="AB193" s="187">
        <f t="shared" ca="1" si="106"/>
        <v>0.48903522850432701</v>
      </c>
      <c r="AC193" s="187">
        <f t="shared" ca="1" si="106"/>
        <v>0.49055447850432704</v>
      </c>
      <c r="AD193" s="187">
        <f t="shared" ca="1" si="106"/>
        <v>0.49055447850432704</v>
      </c>
      <c r="AE193" s="187">
        <f t="shared" ca="1" si="106"/>
        <v>0.49055447850432704</v>
      </c>
      <c r="AF193" s="187">
        <f t="shared" ca="1" si="106"/>
        <v>0.49055447850432704</v>
      </c>
      <c r="AG193" s="187">
        <f t="shared" ca="1" si="106"/>
        <v>0.49055447850432704</v>
      </c>
      <c r="AH193" s="187">
        <f t="shared" ca="1" si="106"/>
        <v>0.49055447850432704</v>
      </c>
      <c r="AI193" s="187">
        <f t="shared" ca="1" si="106"/>
        <v>0.49055447850432704</v>
      </c>
      <c r="AJ193" s="187">
        <f t="shared" ca="1" si="106"/>
        <v>0.49055447850432704</v>
      </c>
      <c r="AK193" s="187">
        <f t="shared" ca="1" si="106"/>
        <v>0.49908928164181998</v>
      </c>
      <c r="AL193" s="187">
        <f t="shared" ca="1" si="106"/>
        <v>0.49908928164181998</v>
      </c>
      <c r="AM193" s="187">
        <f t="shared" ca="1" si="106"/>
        <v>0.49908928164181998</v>
      </c>
      <c r="AN193" s="187">
        <f t="shared" ca="1" si="106"/>
        <v>0.49908928164181998</v>
      </c>
      <c r="AO193" s="187">
        <f t="shared" ca="1" si="106"/>
        <v>0.50065410914181996</v>
      </c>
      <c r="AP193" s="187">
        <f t="shared" ca="1" si="106"/>
        <v>0.50065410914181996</v>
      </c>
      <c r="AQ193" s="187">
        <f t="shared" ca="1" si="106"/>
        <v>0.50065410914181996</v>
      </c>
      <c r="AR193" s="187">
        <f t="shared" ca="1" si="106"/>
        <v>0.50065410914181996</v>
      </c>
      <c r="AS193" s="187">
        <f t="shared" ca="1" si="106"/>
        <v>0.50065410914181996</v>
      </c>
      <c r="AT193" s="187">
        <f t="shared" ca="1" si="106"/>
        <v>0.50065410914181996</v>
      </c>
      <c r="AU193" s="187">
        <f t="shared" ca="1" si="106"/>
        <v>0.50065410914181996</v>
      </c>
      <c r="AV193" s="187">
        <f t="shared" ca="1" si="106"/>
        <v>0.50065410914181996</v>
      </c>
      <c r="AW193" s="187">
        <f t="shared" ca="1" si="106"/>
        <v>0.50952691501931313</v>
      </c>
      <c r="AX193" s="187">
        <f t="shared" ca="1" si="106"/>
        <v>0.50952691501931313</v>
      </c>
      <c r="AY193" s="187">
        <f t="shared" ca="1" si="106"/>
        <v>0.50952691501931313</v>
      </c>
      <c r="AZ193" s="187">
        <f t="shared" ca="1" si="106"/>
        <v>0.50952691501931313</v>
      </c>
      <c r="BA193" s="187">
        <f t="shared" ca="1" si="106"/>
        <v>0.51113868734431311</v>
      </c>
      <c r="BB193" s="187">
        <f t="shared" ca="1" si="106"/>
        <v>0.51113868734431311</v>
      </c>
      <c r="BC193" s="187">
        <f t="shared" ca="1" si="106"/>
        <v>0.51113868734431311</v>
      </c>
      <c r="BD193" s="187">
        <f t="shared" ca="1" si="106"/>
        <v>0.51113868734431311</v>
      </c>
      <c r="BE193" s="187">
        <f t="shared" ca="1" si="106"/>
        <v>0.51113868734431311</v>
      </c>
      <c r="BF193" s="187">
        <f t="shared" ca="1" si="106"/>
        <v>0.51113868734431311</v>
      </c>
      <c r="BG193" s="187">
        <f t="shared" ca="1" si="106"/>
        <v>0.51113868734431311</v>
      </c>
      <c r="BH193" s="187">
        <f t="shared" ca="1" si="106"/>
        <v>0.51113868734431311</v>
      </c>
      <c r="BI193" s="187">
        <f t="shared" ca="1" si="106"/>
        <v>0.52035963604400604</v>
      </c>
      <c r="BJ193" s="187">
        <f t="shared" ca="1" si="106"/>
        <v>0.52035963604400604</v>
      </c>
      <c r="BK193" s="187">
        <f t="shared" ca="1" si="106"/>
        <v>0.52035963604400604</v>
      </c>
      <c r="BL193" s="187">
        <f t="shared" ca="1" si="106"/>
        <v>0.52035963604400604</v>
      </c>
      <c r="BM193" s="187">
        <f t="shared" ca="1" si="106"/>
        <v>0.52201976153875607</v>
      </c>
      <c r="BN193" s="187">
        <f t="shared" ca="1" si="106"/>
        <v>0.52201976153875607</v>
      </c>
      <c r="BO193" s="187">
        <f t="shared" ca="1" si="106"/>
        <v>0.52201976153875607</v>
      </c>
      <c r="BP193" s="187">
        <f t="shared" ca="1" si="106"/>
        <v>0.52201976153875607</v>
      </c>
      <c r="BQ193" s="187">
        <f t="shared" ca="1" si="106"/>
        <v>0.52201976153875607</v>
      </c>
      <c r="BR193" s="187">
        <f t="shared" ca="1" si="106"/>
        <v>0.52201976153875607</v>
      </c>
      <c r="BS193" s="187">
        <f t="shared" ca="1" si="106"/>
        <v>0.52201976153875607</v>
      </c>
      <c r="BT193" s="187">
        <f t="shared" ca="1" si="106"/>
        <v>0.52201976153875607</v>
      </c>
      <c r="BU193" s="187">
        <f t="shared" ca="1" si="106"/>
        <v>0.53159929734531519</v>
      </c>
      <c r="BV193" s="187">
        <f t="shared" ca="1" si="106"/>
        <v>0.53159929734531519</v>
      </c>
      <c r="BW193" s="187">
        <f t="shared" ca="1" si="106"/>
        <v>0.53159929734531519</v>
      </c>
      <c r="BX193" s="187">
        <f t="shared" ca="1" si="106"/>
        <v>0.53159929734531519</v>
      </c>
      <c r="BY193" s="187">
        <f t="shared" ca="1" si="106"/>
        <v>0.53330922660490765</v>
      </c>
      <c r="BZ193" s="187">
        <f t="shared" ca="1" si="106"/>
        <v>0.53330922660490765</v>
      </c>
      <c r="CA193" s="187">
        <f t="shared" ca="1" si="106"/>
        <v>0.53330922660490765</v>
      </c>
      <c r="CB193" s="187">
        <f t="shared" ca="1" si="106"/>
        <v>0.53330922660490765</v>
      </c>
      <c r="CC193" s="187">
        <f t="shared" ca="1" si="106"/>
        <v>0.53330922660490765</v>
      </c>
      <c r="CD193" s="187">
        <f t="shared" ca="1" si="106"/>
        <v>0.53330922660490765</v>
      </c>
      <c r="CE193" s="187">
        <f t="shared" ca="1" si="106"/>
        <v>0.53330922660490765</v>
      </c>
      <c r="CF193" s="187">
        <f t="shared" ca="1" si="106"/>
        <v>0.53330922660490765</v>
      </c>
      <c r="CG193" s="187">
        <f t="shared" ca="1" si="106"/>
        <v>0.54325810713153866</v>
      </c>
      <c r="CH193" s="187">
        <f t="shared" ca="1" si="106"/>
        <v>0.54325810713153866</v>
      </c>
      <c r="CI193" s="187">
        <f t="shared" ca="1" si="106"/>
        <v>0.54325810713153866</v>
      </c>
      <c r="CJ193" s="187">
        <f t="shared" ca="1" si="106"/>
        <v>0.54325810713153866</v>
      </c>
      <c r="CK193" s="187">
        <f t="shared" ca="1" si="106"/>
        <v>0.54501933426891891</v>
      </c>
      <c r="CL193" s="187">
        <f t="shared" ca="1" si="106"/>
        <v>0.54501933426891891</v>
      </c>
      <c r="CM193" s="187">
        <f t="shared" ca="1" si="106"/>
        <v>0.54501933426891891</v>
      </c>
      <c r="CN193" s="187">
        <f t="shared" ca="1" si="106"/>
        <v>0.54501933426891891</v>
      </c>
      <c r="CO193" s="187">
        <f t="shared" ca="1" si="106"/>
        <v>0.54501933426891891</v>
      </c>
      <c r="CP193" s="187">
        <f t="shared" ca="1" si="106"/>
        <v>0.54501933426891891</v>
      </c>
      <c r="CQ193" s="187">
        <f t="shared" ca="1" si="106"/>
        <v>0.54501933426891891</v>
      </c>
      <c r="CR193" s="187">
        <f t="shared" ca="1" si="106"/>
        <v>0.54501933426891891</v>
      </c>
      <c r="CS193" s="187">
        <f t="shared" ca="1" si="106"/>
        <v>0.55534863985722405</v>
      </c>
      <c r="CT193" s="187">
        <f t="shared" ca="1" si="106"/>
        <v>0.55534863985722405</v>
      </c>
      <c r="CU193" s="187">
        <f t="shared" ca="1" si="106"/>
        <v>0.55534863985722405</v>
      </c>
      <c r="CV193" s="187">
        <f t="shared" ca="1" si="106"/>
        <v>0.55534863985722405</v>
      </c>
      <c r="CW193" s="187">
        <f t="shared" ca="1" si="106"/>
        <v>0.55716270380872568</v>
      </c>
      <c r="CX193" s="187">
        <f t="shared" ca="1" si="106"/>
        <v>0.55716270380872568</v>
      </c>
      <c r="CY193" s="187">
        <f t="shared" ca="1" si="106"/>
        <v>0.55716270380872568</v>
      </c>
      <c r="CZ193" s="187">
        <f t="shared" ca="1" si="106"/>
        <v>0.55716270380872568</v>
      </c>
      <c r="DA193" s="187">
        <f t="shared" ca="1" si="106"/>
        <v>0.55716270380872568</v>
      </c>
      <c r="DB193" s="187">
        <f t="shared" ca="1" si="106"/>
        <v>0.55716270380872568</v>
      </c>
      <c r="DC193" s="187">
        <f t="shared" ca="1" si="106"/>
        <v>0.55716270380872568</v>
      </c>
      <c r="DD193" s="187">
        <f t="shared" ca="1" si="106"/>
        <v>0.55716270380872568</v>
      </c>
      <c r="DE193" s="187">
        <f t="shared" ca="1" si="106"/>
        <v>0.56788384721055518</v>
      </c>
      <c r="DF193" s="187">
        <f t="shared" ca="1" si="106"/>
        <v>0.56788384721055518</v>
      </c>
      <c r="DG193" s="187">
        <f t="shared" ca="1" si="106"/>
        <v>0.56788384721055518</v>
      </c>
      <c r="DH193" s="187">
        <f t="shared" ca="1" si="106"/>
        <v>0.56788384721055518</v>
      </c>
      <c r="DI193" s="187">
        <f t="shared" ca="1" si="106"/>
        <v>0.56975233308060191</v>
      </c>
      <c r="DJ193" s="187">
        <f t="shared" ca="1" si="106"/>
        <v>0.56975233308060191</v>
      </c>
      <c r="DK193" s="187">
        <f t="shared" ca="1" si="106"/>
        <v>0.56975233308060191</v>
      </c>
      <c r="DL193" s="187">
        <f t="shared" ca="1" si="106"/>
        <v>0.56975233308060191</v>
      </c>
      <c r="DM193" s="187">
        <f t="shared" ca="1" si="106"/>
        <v>0.56975233308060191</v>
      </c>
      <c r="DN193" s="187">
        <f t="shared" ca="1" si="106"/>
        <v>0.56975233308060191</v>
      </c>
      <c r="DO193" s="187">
        <f t="shared" ca="1" si="106"/>
        <v>0.56975233308060191</v>
      </c>
      <c r="DP193" s="187">
        <f t="shared" ca="1" si="106"/>
        <v>0.56975233308060191</v>
      </c>
      <c r="DQ193" s="187">
        <f t="shared" ca="1" si="106"/>
        <v>0.58087706943036155</v>
      </c>
      <c r="DR193" s="187">
        <f t="shared" ca="1" si="106"/>
        <v>0.58087706943036155</v>
      </c>
      <c r="DS193" s="187">
        <f t="shared" ca="1" si="106"/>
        <v>0.58087706943036155</v>
      </c>
      <c r="DT193" s="187">
        <f t="shared" ca="1" si="106"/>
        <v>0.58087706943036155</v>
      </c>
      <c r="DU193" s="187">
        <f t="shared" ca="1" si="106"/>
        <v>0.58280160987650964</v>
      </c>
      <c r="DV193" s="187">
        <f t="shared" ca="1" si="106"/>
        <v>0.58280160987650964</v>
      </c>
      <c r="DW193" s="187">
        <f t="shared" ca="1" si="106"/>
        <v>0.58280160987650964</v>
      </c>
      <c r="DX193" s="187">
        <f t="shared" ca="1" si="106"/>
        <v>0.58280160987650964</v>
      </c>
      <c r="DY193" s="187">
        <f t="shared" ca="1" si="106"/>
        <v>0.58280160987650964</v>
      </c>
      <c r="DZ193" s="187">
        <f t="shared" ca="1" si="106"/>
        <v>0.58280160987650964</v>
      </c>
      <c r="EA193" s="187">
        <f t="shared" ca="1" si="106"/>
        <v>0.58280160987650964</v>
      </c>
      <c r="EB193" s="187">
        <f t="shared" ca="1" si="106"/>
        <v>0.58280160987650964</v>
      </c>
      <c r="EC193" s="187">
        <f t="shared" ca="1" si="106"/>
        <v>0.59434204696263726</v>
      </c>
      <c r="ED193" s="187">
        <f t="shared" ca="1" si="106"/>
        <v>0.59434204696263726</v>
      </c>
      <c r="EE193" s="187">
        <f t="shared" ca="1" si="106"/>
        <v>0.59434204696263726</v>
      </c>
      <c r="EF193" s="187">
        <f t="shared" ca="1" si="106"/>
        <v>0.59434204696263726</v>
      </c>
      <c r="EG193" s="187">
        <f t="shared" ca="1" si="106"/>
        <v>0.59632432362216981</v>
      </c>
      <c r="EH193" s="187">
        <f t="shared" ca="1" si="106"/>
        <v>0.59632432362216981</v>
      </c>
      <c r="EI193" s="187">
        <f t="shared" ca="1" si="106"/>
        <v>0.59632432362216981</v>
      </c>
      <c r="EJ193" s="187">
        <f t="shared" ca="1" si="106"/>
        <v>0.59632432362216981</v>
      </c>
      <c r="EK193" s="187">
        <f t="shared" ca="1" si="106"/>
        <v>0.59632432362216981</v>
      </c>
      <c r="EL193" s="187">
        <f t="shared" ca="1" si="106"/>
        <v>0.59632432362216981</v>
      </c>
      <c r="EM193" s="187">
        <f t="shared" ca="1" si="106"/>
        <v>0.59632432362216981</v>
      </c>
      <c r="EN193" s="187">
        <f t="shared" ca="1" si="106"/>
        <v>0.59632432362216981</v>
      </c>
      <c r="EO193" s="187">
        <f t="shared" ca="1" si="106"/>
        <v>0.60829293246675642</v>
      </c>
      <c r="EP193" s="187">
        <f t="shared" ca="1" si="106"/>
        <v>0.60829293246675642</v>
      </c>
      <c r="EQ193" s="187">
        <f t="shared" ca="1" si="106"/>
        <v>0.60829293246675642</v>
      </c>
      <c r="ER193" s="187">
        <f t="shared" ca="1" si="106"/>
        <v>0.60829293246675642</v>
      </c>
      <c r="ES193" s="187">
        <f t="shared" ca="1" si="106"/>
        <v>0.61033467742607495</v>
      </c>
      <c r="ET193" s="187">
        <f t="shared" ca="1" si="106"/>
        <v>0.61033467742607495</v>
      </c>
      <c r="EU193" s="187">
        <f t="shared" ca="1" si="106"/>
        <v>0.61033467742607495</v>
      </c>
      <c r="EV193" s="187">
        <f t="shared" ca="1" si="106"/>
        <v>0.61033467742607495</v>
      </c>
      <c r="EW193" s="187">
        <f t="shared" ca="1" si="106"/>
        <v>0.61033467742607495</v>
      </c>
      <c r="EX193" s="187">
        <f t="shared" ca="1" si="106"/>
        <v>0.61033467742607495</v>
      </c>
      <c r="EY193" s="187">
        <f t="shared" ca="1" si="106"/>
        <v>0.61033467742607495</v>
      </c>
      <c r="EZ193" s="187">
        <f t="shared" ca="1" si="106"/>
        <v>0.61033467742607495</v>
      </c>
      <c r="FA193" s="187">
        <f t="shared" ca="1" si="106"/>
        <v>0.62274430318187435</v>
      </c>
      <c r="FB193" s="187">
        <f t="shared" ca="1" si="106"/>
        <v>0.62274430318187435</v>
      </c>
      <c r="FC193" s="187">
        <f t="shared" ca="1" si="106"/>
        <v>0.62274430318187435</v>
      </c>
      <c r="FD193" s="187">
        <f t="shared" ca="1" si="106"/>
        <v>0.62274430318187435</v>
      </c>
      <c r="FE193" s="187">
        <f t="shared" ca="1" si="106"/>
        <v>0.6248473004899725</v>
      </c>
      <c r="FF193" s="187">
        <f t="shared" ca="1" si="106"/>
        <v>0.6248473004899725</v>
      </c>
      <c r="FG193" s="187">
        <f t="shared" ca="1" si="106"/>
        <v>0.6248473004899725</v>
      </c>
      <c r="FH193" s="187">
        <f t="shared" ca="1" si="106"/>
        <v>0.6248473004899725</v>
      </c>
      <c r="FI193" s="187">
        <f t="shared" ca="1" si="106"/>
        <v>0.6248473004899725</v>
      </c>
      <c r="FJ193" s="187">
        <f t="shared" ca="1" si="106"/>
        <v>0.6248473004899725</v>
      </c>
      <c r="FK193" s="187">
        <f t="shared" ca="1" si="106"/>
        <v>0.6248473004899725</v>
      </c>
      <c r="FL193" s="187">
        <f t="shared" ca="1" si="106"/>
        <v>0.6248473004899725</v>
      </c>
      <c r="FM193" s="187">
        <f t="shared" ca="1" si="106"/>
        <v>0.63771117366432117</v>
      </c>
      <c r="FN193" s="187">
        <f t="shared" ca="1" si="106"/>
        <v>0.63771117366432117</v>
      </c>
      <c r="FO193" s="187">
        <f t="shared" ca="1" si="106"/>
        <v>0.63771117366432117</v>
      </c>
      <c r="FP193" s="187">
        <f t="shared" ca="1" si="106"/>
        <v>0.63771117366432117</v>
      </c>
      <c r="FQ193" s="187">
        <f t="shared" ca="1" si="106"/>
        <v>0.6398772608916623</v>
      </c>
      <c r="FR193" s="187">
        <f t="shared" ca="1" si="106"/>
        <v>0.6398772608916623</v>
      </c>
      <c r="FS193" s="187">
        <f t="shared" ca="1" si="106"/>
        <v>0.6398772608916623</v>
      </c>
      <c r="FT193" s="187">
        <f t="shared" ca="1" si="106"/>
        <v>0.6398772608916623</v>
      </c>
      <c r="FU193" s="187">
        <f t="shared" ca="1" si="106"/>
        <v>0.6398772608916623</v>
      </c>
      <c r="FV193" s="187">
        <f t="shared" ca="1" si="106"/>
        <v>0.6398772608916623</v>
      </c>
      <c r="FW193" s="187">
        <f t="shared" ca="1" si="106"/>
        <v>0.6398772608916623</v>
      </c>
      <c r="FX193" s="187">
        <f t="shared" ca="1" si="106"/>
        <v>0.6398772608916623</v>
      </c>
      <c r="FY193" s="187">
        <f t="shared" ca="1" si="106"/>
        <v>0.65320900890711653</v>
      </c>
      <c r="FZ193" s="187">
        <f t="shared" ca="1" si="106"/>
        <v>0.65320900890711653</v>
      </c>
      <c r="GA193" s="187">
        <f t="shared" ca="1" si="106"/>
        <v>0.65320900890711653</v>
      </c>
      <c r="GB193" s="187">
        <f t="shared" ca="1" si="106"/>
        <v>0.65320900890711653</v>
      </c>
      <c r="GC193" s="187">
        <f t="shared" ca="1" si="106"/>
        <v>0.65544007875127785</v>
      </c>
      <c r="GD193" s="187">
        <f t="shared" ca="1" si="106"/>
        <v>0.65544007875127785</v>
      </c>
      <c r="GE193" s="187">
        <f t="shared" ca="1" si="106"/>
        <v>0.65544007875127785</v>
      </c>
      <c r="GF193" s="187">
        <f t="shared" ca="1" si="106"/>
        <v>0.65544007875127785</v>
      </c>
      <c r="GG193" s="187">
        <f t="shared" ca="1" si="106"/>
        <v>0.65544007875127785</v>
      </c>
      <c r="GH193" s="187">
        <f t="shared" ca="1" si="106"/>
        <v>0.65544007875127785</v>
      </c>
      <c r="GI193" s="187">
        <f t="shared" ca="1" si="106"/>
        <v>0.65544007875127785</v>
      </c>
      <c r="GJ193" s="187">
        <f t="shared" ca="1" si="106"/>
        <v>0.65544007875127785</v>
      </c>
      <c r="GK193" s="187">
        <f t="shared" ca="1" si="106"/>
        <v>0.66925373785307096</v>
      </c>
      <c r="GL193" s="187">
        <f t="shared" ca="1" si="106"/>
        <v>0.66925373785307096</v>
      </c>
      <c r="GM193" s="187">
        <f t="shared" ca="1" si="106"/>
        <v>0.66925373785307096</v>
      </c>
      <c r="GN193" s="187">
        <f t="shared" ca="1" si="106"/>
        <v>0.66925373785307096</v>
      </c>
      <c r="GO193" s="187">
        <f t="shared" ca="1" si="106"/>
        <v>0.67155173979255711</v>
      </c>
      <c r="GP193" s="187">
        <f t="shared" ca="1" si="106"/>
        <v>0.67155173979255711</v>
      </c>
      <c r="GQ193" s="187">
        <f t="shared" ca="1" si="106"/>
        <v>0.67155173979255711</v>
      </c>
      <c r="GR193" s="187">
        <f t="shared" ca="1" si="106"/>
        <v>0.67155173979255711</v>
      </c>
      <c r="GS193" s="187">
        <f t="shared" ca="1" si="106"/>
        <v>0.67155173979255711</v>
      </c>
      <c r="GT193" s="187">
        <f t="shared" ca="1" si="106"/>
        <v>0.67155173979255711</v>
      </c>
      <c r="GU193" s="187">
        <f t="shared" ca="1" si="106"/>
        <v>0.67155173979255711</v>
      </c>
      <c r="GV193" s="187">
        <f t="shared" ca="1" si="106"/>
        <v>0.67155173979255711</v>
      </c>
      <c r="GW193" s="187">
        <f t="shared" ca="1" si="106"/>
        <v>0.68586176731327919</v>
      </c>
      <c r="GX193" s="187">
        <f t="shared" ca="1" si="106"/>
        <v>0.68586176731327919</v>
      </c>
      <c r="GY193" s="187">
        <f t="shared" ca="1" si="106"/>
        <v>0.68586176731327919</v>
      </c>
      <c r="GZ193" s="187">
        <f t="shared" ca="1" si="106"/>
        <v>0.68586176731327919</v>
      </c>
      <c r="HA193" s="187">
        <f t="shared" ca="1" si="106"/>
        <v>0.68822870931094982</v>
      </c>
      <c r="HB193" s="187">
        <f t="shared" ca="1" si="106"/>
        <v>0.68822870931094982</v>
      </c>
      <c r="HC193" s="187">
        <f t="shared" ca="1" si="106"/>
        <v>0.68822870931094982</v>
      </c>
      <c r="HD193" s="187">
        <f t="shared" ca="1" si="106"/>
        <v>0.68822870931094982</v>
      </c>
      <c r="HE193" s="187">
        <f t="shared" ca="1" si="106"/>
        <v>0.68822870931094982</v>
      </c>
      <c r="HF193" s="187">
        <f t="shared" ca="1" si="106"/>
        <v>0.68822870931094982</v>
      </c>
      <c r="HG193" s="187">
        <f t="shared" ca="1" si="106"/>
        <v>0.68822870931094982</v>
      </c>
      <c r="HH193" s="187">
        <f t="shared" ca="1" si="106"/>
        <v>0.68822870931094982</v>
      </c>
      <c r="HI193" s="187">
        <f t="shared" ca="1" si="106"/>
        <v>0.70304999630316889</v>
      </c>
      <c r="HJ193" s="187">
        <f t="shared" ca="1" si="106"/>
        <v>0.70304999630316889</v>
      </c>
      <c r="HK193" s="187">
        <f t="shared" ca="1" si="106"/>
        <v>0.70304999630316889</v>
      </c>
      <c r="HL193" s="187">
        <f t="shared" ca="1" si="106"/>
        <v>0.70304999630316889</v>
      </c>
      <c r="HM193" s="187">
        <f t="shared" ca="1" si="106"/>
        <v>0.70548794656076963</v>
      </c>
      <c r="HN193" s="187">
        <f t="shared" ca="1" si="106"/>
        <v>0.70548794656076963</v>
      </c>
      <c r="HO193" s="187">
        <f t="shared" ca="1" si="106"/>
        <v>0.70548794656076963</v>
      </c>
      <c r="HP193" s="187">
        <f t="shared" ca="1" si="106"/>
        <v>0.70548794656076963</v>
      </c>
      <c r="HQ193" s="187">
        <f t="shared" ca="1" si="106"/>
        <v>0.70548794656076963</v>
      </c>
      <c r="HR193" s="187">
        <f t="shared" ca="1" si="106"/>
        <v>0.70548794656076963</v>
      </c>
      <c r="HS193" s="187">
        <f t="shared" ca="1" si="106"/>
        <v>0.70548794656076963</v>
      </c>
      <c r="HT193" s="187">
        <f t="shared" ca="1" si="106"/>
        <v>0.70548794656076963</v>
      </c>
      <c r="HU193" s="187">
        <f t="shared" ca="1" si="106"/>
        <v>0.72083583080863056</v>
      </c>
      <c r="HV193" s="187">
        <f t="shared" ca="1" si="106"/>
        <v>0.72083583080863056</v>
      </c>
      <c r="HW193" s="187">
        <f t="shared" ca="1" si="106"/>
        <v>0.72083583080863056</v>
      </c>
      <c r="HX193" s="187">
        <f t="shared" ca="1" si="106"/>
        <v>0.72083583080863056</v>
      </c>
      <c r="HY193" s="187">
        <f t="shared" ca="1" si="106"/>
        <v>0.72334691957395947</v>
      </c>
      <c r="HZ193" s="187">
        <f t="shared" ca="1" si="106"/>
        <v>0.72334691957395947</v>
      </c>
      <c r="IA193" s="187">
        <f t="shared" ca="1" si="106"/>
        <v>0.72334691957395947</v>
      </c>
      <c r="IB193" s="187">
        <f t="shared" ca="1" si="106"/>
        <v>0.72334691957395947</v>
      </c>
      <c r="IC193" s="187">
        <f t="shared" ca="1" si="106"/>
        <v>0.72334691957395947</v>
      </c>
      <c r="ID193" s="187">
        <f t="shared" ca="1" si="106"/>
        <v>0.72334691957395947</v>
      </c>
      <c r="IE193" s="187">
        <f t="shared" ca="1" si="106"/>
        <v>0.72334691957395947</v>
      </c>
      <c r="IF193" s="187">
        <f t="shared" ca="1" si="106"/>
        <v>0.72334691957395947</v>
      </c>
      <c r="IG193" s="187">
        <f t="shared" ca="1" si="106"/>
        <v>0.73923719899513141</v>
      </c>
      <c r="IH193" s="187">
        <f t="shared" ca="1" si="106"/>
        <v>0.73923719899513141</v>
      </c>
      <c r="II193" s="187">
        <f t="shared" ca="1" si="106"/>
        <v>0.73923719899513141</v>
      </c>
      <c r="IJ193" s="187">
        <f t="shared" ca="1" si="106"/>
        <v>0.73923719899513141</v>
      </c>
      <c r="IK193" s="187">
        <f t="shared" ca="1" si="106"/>
        <v>0.7418236204234202</v>
      </c>
      <c r="IL193" s="187">
        <f t="shared" ca="1" si="106"/>
        <v>0.7418236204234202</v>
      </c>
      <c r="IM193" s="187">
        <f t="shared" ca="1" si="106"/>
        <v>0.7418236204234202</v>
      </c>
      <c r="IN193" s="187">
        <f t="shared" ca="1" si="106"/>
        <v>0.7418236204234202</v>
      </c>
      <c r="IO193" s="187">
        <f t="shared" ca="1" si="106"/>
        <v>0.7418236204234202</v>
      </c>
      <c r="IP193" s="187">
        <f t="shared" ca="1" si="106"/>
        <v>0.7418236204234202</v>
      </c>
      <c r="IQ193" s="187">
        <f t="shared" ca="1" si="106"/>
        <v>0.7418236204234202</v>
      </c>
      <c r="IR193" s="187">
        <f t="shared" ca="1" si="106"/>
        <v>0.7418236204234202</v>
      </c>
      <c r="IS193" s="187">
        <f t="shared" ca="1" si="106"/>
        <v>0.75827256687310185</v>
      </c>
      <c r="IT193" s="187">
        <f t="shared" ca="1" si="106"/>
        <v>0.75827256687310185</v>
      </c>
      <c r="IU193" s="187">
        <f t="shared" ca="1" si="106"/>
        <v>0.75827256687310185</v>
      </c>
      <c r="IV193" s="187">
        <f t="shared" ca="1" si="106"/>
        <v>0.75827256687310185</v>
      </c>
      <c r="IW193" s="187">
        <f t="shared" ca="1" si="106"/>
        <v>0.76093658094423922</v>
      </c>
      <c r="IX193" s="187">
        <f t="shared" ca="1" si="106"/>
        <v>0.76093658094423922</v>
      </c>
      <c r="IY193" s="187">
        <f t="shared" ref="IY193:KR193" ca="1" si="107">SUM(IY189:IY192)</f>
        <v>0.76093658094423922</v>
      </c>
      <c r="IZ193" s="187">
        <f t="shared" ca="1" si="107"/>
        <v>0.76093658094423922</v>
      </c>
      <c r="JA193" s="187">
        <f t="shared" ca="1" si="107"/>
        <v>0.76093658094423922</v>
      </c>
      <c r="JB193" s="187">
        <f t="shared" ca="1" si="107"/>
        <v>0.76093658094423922</v>
      </c>
      <c r="JC193" s="187">
        <f t="shared" ca="1" si="107"/>
        <v>0.76093658094423922</v>
      </c>
      <c r="JD193" s="187">
        <f t="shared" ca="1" si="107"/>
        <v>0.76093658094423922</v>
      </c>
      <c r="JE193" s="187">
        <f t="shared" ca="1" si="107"/>
        <v>0.77796095443328739</v>
      </c>
      <c r="JF193" s="187">
        <f t="shared" ca="1" si="107"/>
        <v>0.77796095443328739</v>
      </c>
      <c r="JG193" s="187">
        <f t="shared" ca="1" si="107"/>
        <v>0.77796095443328739</v>
      </c>
      <c r="JH193" s="187">
        <f t="shared" ca="1" si="107"/>
        <v>0.77796095443328739</v>
      </c>
      <c r="JI193" s="187">
        <f t="shared" ca="1" si="107"/>
        <v>0.78070488892655898</v>
      </c>
      <c r="JJ193" s="187">
        <f t="shared" ca="1" si="107"/>
        <v>0.78070488892655898</v>
      </c>
      <c r="JK193" s="187">
        <f t="shared" ca="1" si="107"/>
        <v>0.78070488892655898</v>
      </c>
      <c r="JL193" s="187">
        <f t="shared" ca="1" si="107"/>
        <v>0.78070488892655898</v>
      </c>
      <c r="JM193" s="187">
        <f t="shared" ca="1" si="107"/>
        <v>0.78070488892655898</v>
      </c>
      <c r="JN193" s="187">
        <f t="shared" ca="1" si="107"/>
        <v>0.78070488892655898</v>
      </c>
      <c r="JO193" s="187">
        <f t="shared" ca="1" si="107"/>
        <v>0.78070488892655898</v>
      </c>
      <c r="JP193" s="187">
        <f t="shared" ca="1" si="107"/>
        <v>0.78070488892655898</v>
      </c>
      <c r="JQ193" s="187">
        <f t="shared" ca="1" si="107"/>
        <v>0.79832195226615354</v>
      </c>
      <c r="JR193" s="187">
        <f t="shared" ca="1" si="107"/>
        <v>0.79832195226615354</v>
      </c>
      <c r="JS193" s="187">
        <f t="shared" ca="1" si="107"/>
        <v>0.79832195226615354</v>
      </c>
      <c r="JT193" s="187">
        <f t="shared" ca="1" si="107"/>
        <v>0.79832195226615354</v>
      </c>
      <c r="JU193" s="187">
        <f t="shared" ca="1" si="107"/>
        <v>0.80114820479422322</v>
      </c>
      <c r="JV193" s="187">
        <f t="shared" ca="1" si="107"/>
        <v>0.80114820479422322</v>
      </c>
      <c r="JW193" s="187">
        <f t="shared" ca="1" si="107"/>
        <v>0.80114820479422322</v>
      </c>
      <c r="JX193" s="187">
        <f t="shared" ca="1" si="107"/>
        <v>0.80114820479422322</v>
      </c>
      <c r="JY193" s="187">
        <f t="shared" ca="1" si="107"/>
        <v>0.80114820479422322</v>
      </c>
      <c r="JZ193" s="187">
        <f t="shared" ca="1" si="107"/>
        <v>0.80114820479422322</v>
      </c>
      <c r="KA193" s="187">
        <f t="shared" ca="1" si="107"/>
        <v>0.80114820479422322</v>
      </c>
      <c r="KB193" s="187">
        <f t="shared" ca="1" si="107"/>
        <v>0.80114820479422322</v>
      </c>
      <c r="KC193" s="187">
        <f t="shared" ca="1" si="107"/>
        <v>0.81937573867988045</v>
      </c>
      <c r="KD193" s="187">
        <f t="shared" ca="1" si="107"/>
        <v>0.81937573867988045</v>
      </c>
      <c r="KE193" s="187">
        <f t="shared" ca="1" si="107"/>
        <v>0.81937573867988045</v>
      </c>
      <c r="KF193" s="187">
        <f t="shared" ca="1" si="107"/>
        <v>0.81937573867988045</v>
      </c>
      <c r="KG193" s="187">
        <f t="shared" ca="1" si="107"/>
        <v>0.82228677878379219</v>
      </c>
      <c r="KH193" s="187">
        <f t="shared" ca="1" si="107"/>
        <v>0.82228677878379219</v>
      </c>
      <c r="KI193" s="187">
        <f t="shared" ca="1" si="107"/>
        <v>0.82228677878379219</v>
      </c>
      <c r="KJ193" s="187">
        <f t="shared" ca="1" si="107"/>
        <v>0.82228677878379219</v>
      </c>
      <c r="KK193" s="187">
        <f t="shared" ca="1" si="107"/>
        <v>0.82228677878379219</v>
      </c>
      <c r="KL193" s="187">
        <f t="shared" ca="1" si="107"/>
        <v>0.82228677878379219</v>
      </c>
      <c r="KM193" s="187">
        <f t="shared" ca="1" si="107"/>
        <v>0.82228677878379219</v>
      </c>
      <c r="KN193" s="187">
        <f t="shared" ca="1" si="107"/>
        <v>0.82228677878379219</v>
      </c>
      <c r="KO193" s="187">
        <f t="shared" ca="1" si="107"/>
        <v>0.84114309733189474</v>
      </c>
      <c r="KP193" s="187">
        <f t="shared" ca="1" si="107"/>
        <v>0.84114309733189474</v>
      </c>
      <c r="KQ193" s="187">
        <f t="shared" ca="1" si="107"/>
        <v>0.84114309733189474</v>
      </c>
      <c r="KR193" s="187">
        <f t="shared" ca="1" si="107"/>
        <v>0.84114309733189474</v>
      </c>
      <c r="KS193" s="17" t="s">
        <v>291</v>
      </c>
    </row>
    <row r="194" spans="1:305" ht="15.75" customHeight="1" x14ac:dyDescent="0.3">
      <c r="KS194" s="17" t="s">
        <v>291</v>
      </c>
    </row>
    <row r="195" spans="1:305" ht="15.75" customHeight="1" x14ac:dyDescent="0.3">
      <c r="A195" s="184" t="s">
        <v>212</v>
      </c>
      <c r="B195" s="184" t="s">
        <v>90</v>
      </c>
      <c r="C195" s="184"/>
      <c r="D195" s="187">
        <f t="shared" ref="D195:IX195" ca="1" si="108">D186-D193</f>
        <v>-0.47146553822934101</v>
      </c>
      <c r="E195" s="187">
        <f t="shared" ca="1" si="108"/>
        <v>4.3500554578644088</v>
      </c>
      <c r="F195" s="187">
        <f t="shared" ca="1" si="108"/>
        <v>4.3500554578644088</v>
      </c>
      <c r="G195" s="187">
        <f t="shared" ca="1" si="108"/>
        <v>4.3500554578644088</v>
      </c>
      <c r="H195" s="187">
        <f t="shared" ca="1" si="108"/>
        <v>4.3500554578644088</v>
      </c>
      <c r="I195" s="187">
        <f t="shared" ca="1" si="108"/>
        <v>4.3500554578644088</v>
      </c>
      <c r="J195" s="187">
        <f t="shared" ca="1" si="108"/>
        <v>4.3500554578644088</v>
      </c>
      <c r="K195" s="187">
        <f t="shared" ca="1" si="108"/>
        <v>4.3500554578644088</v>
      </c>
      <c r="L195" s="187">
        <f t="shared" ca="1" si="108"/>
        <v>4.3500554578644088</v>
      </c>
      <c r="M195" s="187">
        <f t="shared" ca="1" si="108"/>
        <v>4.3421674127269156</v>
      </c>
      <c r="N195" s="187">
        <f t="shared" ca="1" si="108"/>
        <v>4.3421674127269156</v>
      </c>
      <c r="O195" s="187">
        <f t="shared" ca="1" si="108"/>
        <v>4.3421674127269156</v>
      </c>
      <c r="P195" s="187">
        <f t="shared" ca="1" si="108"/>
        <v>4.3421674127269156</v>
      </c>
      <c r="Q195" s="187">
        <f t="shared" ca="1" si="108"/>
        <v>4.3214063287425422</v>
      </c>
      <c r="R195" s="187">
        <f t="shared" ca="1" si="108"/>
        <v>4.3214063287425422</v>
      </c>
      <c r="S195" s="187">
        <f t="shared" ca="1" si="108"/>
        <v>4.3214063287425422</v>
      </c>
      <c r="T195" s="187">
        <f t="shared" ca="1" si="108"/>
        <v>4.3214063287425422</v>
      </c>
      <c r="U195" s="187">
        <f t="shared" ca="1" si="108"/>
        <v>4.3214063287425422</v>
      </c>
      <c r="V195" s="187">
        <f t="shared" ca="1" si="108"/>
        <v>4.3214063287425422</v>
      </c>
      <c r="W195" s="187">
        <f t="shared" ca="1" si="108"/>
        <v>4.3214063287425422</v>
      </c>
      <c r="X195" s="187">
        <f t="shared" ca="1" si="108"/>
        <v>4.3214063287425422</v>
      </c>
      <c r="Y195" s="187">
        <f t="shared" ca="1" si="108"/>
        <v>4.313199683605049</v>
      </c>
      <c r="Z195" s="187">
        <f t="shared" ca="1" si="108"/>
        <v>4.313199683605049</v>
      </c>
      <c r="AA195" s="187">
        <f t="shared" ca="1" si="108"/>
        <v>4.313199683605049</v>
      </c>
      <c r="AB195" s="187">
        <f t="shared" ca="1" si="108"/>
        <v>4.313199683605049</v>
      </c>
      <c r="AC195" s="187">
        <f t="shared" ca="1" si="108"/>
        <v>4.2924714939566107</v>
      </c>
      <c r="AD195" s="187">
        <f t="shared" ca="1" si="108"/>
        <v>4.2924714939566107</v>
      </c>
      <c r="AE195" s="187">
        <f t="shared" ca="1" si="108"/>
        <v>4.2924714939566107</v>
      </c>
      <c r="AF195" s="187">
        <f t="shared" ca="1" si="108"/>
        <v>4.2924714939566107</v>
      </c>
      <c r="AG195" s="187">
        <f t="shared" ca="1" si="108"/>
        <v>4.2924714939566107</v>
      </c>
      <c r="AH195" s="187">
        <f t="shared" ca="1" si="108"/>
        <v>4.2924714939566107</v>
      </c>
      <c r="AI195" s="187">
        <f t="shared" ca="1" si="108"/>
        <v>4.2924714939566107</v>
      </c>
      <c r="AJ195" s="187">
        <f t="shared" ca="1" si="108"/>
        <v>4.2924714939566107</v>
      </c>
      <c r="AK195" s="187">
        <f t="shared" ca="1" si="108"/>
        <v>4.2839366908191181</v>
      </c>
      <c r="AL195" s="187">
        <f t="shared" ca="1" si="108"/>
        <v>4.2839366908191181</v>
      </c>
      <c r="AM195" s="187">
        <f t="shared" ca="1" si="108"/>
        <v>4.2839366908191181</v>
      </c>
      <c r="AN195" s="187">
        <f t="shared" ca="1" si="108"/>
        <v>4.2839366908191181</v>
      </c>
      <c r="AO195" s="187">
        <f t="shared" ca="1" si="108"/>
        <v>4.2632397594292737</v>
      </c>
      <c r="AP195" s="187">
        <f t="shared" ca="1" si="108"/>
        <v>4.2632397594292737</v>
      </c>
      <c r="AQ195" s="187">
        <f t="shared" ca="1" si="108"/>
        <v>4.2632397594292737</v>
      </c>
      <c r="AR195" s="187">
        <f t="shared" ca="1" si="108"/>
        <v>4.2632397594292737</v>
      </c>
      <c r="AS195" s="187">
        <f t="shared" ca="1" si="108"/>
        <v>4.2632397594292737</v>
      </c>
      <c r="AT195" s="187">
        <f t="shared" ca="1" si="108"/>
        <v>4.2632397594292737</v>
      </c>
      <c r="AU195" s="187">
        <f t="shared" ca="1" si="108"/>
        <v>4.2632397594292737</v>
      </c>
      <c r="AV195" s="187">
        <f t="shared" ca="1" si="108"/>
        <v>4.2632397594292737</v>
      </c>
      <c r="AW195" s="187">
        <f t="shared" ca="1" si="108"/>
        <v>4.2543669535517807</v>
      </c>
      <c r="AX195" s="187">
        <f t="shared" ca="1" si="108"/>
        <v>4.2543669535517807</v>
      </c>
      <c r="AY195" s="187">
        <f t="shared" ca="1" si="108"/>
        <v>4.2543669535517807</v>
      </c>
      <c r="AZ195" s="187">
        <f t="shared" ca="1" si="108"/>
        <v>4.2543669535517807</v>
      </c>
      <c r="BA195" s="187">
        <f t="shared" ca="1" si="108"/>
        <v>4.2336996057524967</v>
      </c>
      <c r="BB195" s="187">
        <f t="shared" ca="1" si="108"/>
        <v>4.2336996057524967</v>
      </c>
      <c r="BC195" s="187">
        <f t="shared" ca="1" si="108"/>
        <v>4.2336996057524967</v>
      </c>
      <c r="BD195" s="187">
        <f t="shared" ca="1" si="108"/>
        <v>4.2336996057524967</v>
      </c>
      <c r="BE195" s="187">
        <f t="shared" ca="1" si="108"/>
        <v>4.2336996057524967</v>
      </c>
      <c r="BF195" s="187">
        <f t="shared" ca="1" si="108"/>
        <v>4.2336996057524967</v>
      </c>
      <c r="BG195" s="187">
        <f t="shared" ca="1" si="108"/>
        <v>4.2336996057524967</v>
      </c>
      <c r="BH195" s="187">
        <f t="shared" ca="1" si="108"/>
        <v>4.2336996057524967</v>
      </c>
      <c r="BI195" s="187">
        <f t="shared" ca="1" si="108"/>
        <v>4.2244786570528037</v>
      </c>
      <c r="BJ195" s="187">
        <f t="shared" ca="1" si="108"/>
        <v>4.2244786570528037</v>
      </c>
      <c r="BK195" s="187">
        <f t="shared" ca="1" si="108"/>
        <v>4.2244786570528037</v>
      </c>
      <c r="BL195" s="187">
        <f t="shared" ca="1" si="108"/>
        <v>4.2244786570528037</v>
      </c>
      <c r="BM195" s="187">
        <f t="shared" ca="1" si="108"/>
        <v>4.2038391783856666</v>
      </c>
      <c r="BN195" s="187">
        <f t="shared" ca="1" si="108"/>
        <v>4.2038391783856666</v>
      </c>
      <c r="BO195" s="187">
        <f t="shared" ca="1" si="108"/>
        <v>4.2038391783856666</v>
      </c>
      <c r="BP195" s="187">
        <f t="shared" ca="1" si="108"/>
        <v>4.2038391783856666</v>
      </c>
      <c r="BQ195" s="187">
        <f t="shared" ca="1" si="108"/>
        <v>4.2038391783856666</v>
      </c>
      <c r="BR195" s="187">
        <f t="shared" ca="1" si="108"/>
        <v>4.2038391783856666</v>
      </c>
      <c r="BS195" s="187">
        <f t="shared" ca="1" si="108"/>
        <v>4.2038391783856666</v>
      </c>
      <c r="BT195" s="187">
        <f t="shared" ca="1" si="108"/>
        <v>4.2038391783856666</v>
      </c>
      <c r="BU195" s="187">
        <f t="shared" ca="1" si="108"/>
        <v>4.194259642579107</v>
      </c>
      <c r="BV195" s="187">
        <f t="shared" ca="1" si="108"/>
        <v>4.194259642579107</v>
      </c>
      <c r="BW195" s="187">
        <f t="shared" ca="1" si="108"/>
        <v>4.194259642579107</v>
      </c>
      <c r="BX195" s="187">
        <f t="shared" ca="1" si="108"/>
        <v>4.194259642579107</v>
      </c>
      <c r="BY195" s="187">
        <f t="shared" ca="1" si="108"/>
        <v>4.1736462775598175</v>
      </c>
      <c r="BZ195" s="187">
        <f t="shared" ca="1" si="108"/>
        <v>4.1736462775598175</v>
      </c>
      <c r="CA195" s="187">
        <f t="shared" ca="1" si="108"/>
        <v>4.1736462775598175</v>
      </c>
      <c r="CB195" s="187">
        <f t="shared" ca="1" si="108"/>
        <v>4.1736462775598175</v>
      </c>
      <c r="CC195" s="187">
        <f t="shared" ca="1" si="108"/>
        <v>4.1736462775598175</v>
      </c>
      <c r="CD195" s="187">
        <f t="shared" ca="1" si="108"/>
        <v>4.1736462775598175</v>
      </c>
      <c r="CE195" s="187">
        <f t="shared" ca="1" si="108"/>
        <v>4.1736462775598175</v>
      </c>
      <c r="CF195" s="187">
        <f t="shared" ca="1" si="108"/>
        <v>4.1736462775598175</v>
      </c>
      <c r="CG195" s="187">
        <f t="shared" ca="1" si="108"/>
        <v>4.1636973970331859</v>
      </c>
      <c r="CH195" s="187">
        <f t="shared" ca="1" si="108"/>
        <v>4.1636973970331859</v>
      </c>
      <c r="CI195" s="187">
        <f t="shared" ca="1" si="108"/>
        <v>4.1636973970331859</v>
      </c>
      <c r="CJ195" s="187">
        <f t="shared" ca="1" si="108"/>
        <v>4.1636973970331859</v>
      </c>
      <c r="CK195" s="187">
        <f t="shared" ca="1" si="108"/>
        <v>4.1431083478791466</v>
      </c>
      <c r="CL195" s="187">
        <f t="shared" ca="1" si="108"/>
        <v>4.1431083478791466</v>
      </c>
      <c r="CM195" s="187">
        <f t="shared" ca="1" si="108"/>
        <v>4.1431083478791466</v>
      </c>
      <c r="CN195" s="187">
        <f t="shared" ca="1" si="108"/>
        <v>4.1431083478791466</v>
      </c>
      <c r="CO195" s="187">
        <f t="shared" ca="1" si="108"/>
        <v>4.1431083478791466</v>
      </c>
      <c r="CP195" s="187">
        <f t="shared" ca="1" si="108"/>
        <v>4.1431083478791466</v>
      </c>
      <c r="CQ195" s="187">
        <f t="shared" ca="1" si="108"/>
        <v>4.1431083478791466</v>
      </c>
      <c r="CR195" s="187">
        <f t="shared" ca="1" si="108"/>
        <v>4.1431083478791466</v>
      </c>
      <c r="CS195" s="187">
        <f t="shared" ca="1" si="108"/>
        <v>4.1327790422908421</v>
      </c>
      <c r="CT195" s="187">
        <f t="shared" ca="1" si="108"/>
        <v>4.1327790422908421</v>
      </c>
      <c r="CU195" s="187">
        <f t="shared" ca="1" si="108"/>
        <v>4.1327790422908421</v>
      </c>
      <c r="CV195" s="187">
        <f t="shared" ca="1" si="108"/>
        <v>4.1327790422908421</v>
      </c>
      <c r="CW195" s="187">
        <f t="shared" ca="1" si="108"/>
        <v>4.112212467610747</v>
      </c>
      <c r="CX195" s="187">
        <f t="shared" ca="1" si="108"/>
        <v>4.112212467610747</v>
      </c>
      <c r="CY195" s="187">
        <f t="shared" ca="1" si="108"/>
        <v>4.112212467610747</v>
      </c>
      <c r="CZ195" s="187">
        <f t="shared" ca="1" si="108"/>
        <v>4.112212467610747</v>
      </c>
      <c r="DA195" s="187">
        <f t="shared" ca="1" si="108"/>
        <v>4.112212467610747</v>
      </c>
      <c r="DB195" s="187">
        <f t="shared" ca="1" si="108"/>
        <v>4.112212467610747</v>
      </c>
      <c r="DC195" s="187">
        <f t="shared" ca="1" si="108"/>
        <v>4.112212467610747</v>
      </c>
      <c r="DD195" s="187">
        <f t="shared" ca="1" si="108"/>
        <v>4.112212467610747</v>
      </c>
      <c r="DE195" s="187">
        <f t="shared" ca="1" si="108"/>
        <v>4.1014913242089177</v>
      </c>
      <c r="DF195" s="187">
        <f t="shared" ca="1" si="108"/>
        <v>4.1014913242089177</v>
      </c>
      <c r="DG195" s="187">
        <f t="shared" ca="1" si="108"/>
        <v>4.1014913242089177</v>
      </c>
      <c r="DH195" s="187">
        <f t="shared" ca="1" si="108"/>
        <v>4.1014913242089177</v>
      </c>
      <c r="DI195" s="187">
        <f t="shared" ca="1" si="108"/>
        <v>4.0809453376531932</v>
      </c>
      <c r="DJ195" s="187">
        <f t="shared" ca="1" si="108"/>
        <v>4.0809453376531932</v>
      </c>
      <c r="DK195" s="187">
        <f t="shared" ca="1" si="108"/>
        <v>4.0809453376531932</v>
      </c>
      <c r="DL195" s="187">
        <f t="shared" ca="1" si="108"/>
        <v>4.0809453376531932</v>
      </c>
      <c r="DM195" s="187">
        <f t="shared" ca="1" si="108"/>
        <v>4.0809453376531932</v>
      </c>
      <c r="DN195" s="187">
        <f t="shared" ca="1" si="108"/>
        <v>4.0809453376531932</v>
      </c>
      <c r="DO195" s="187">
        <f t="shared" ca="1" si="108"/>
        <v>4.0809453376531932</v>
      </c>
      <c r="DP195" s="187">
        <f t="shared" ca="1" si="108"/>
        <v>4.0809453376531932</v>
      </c>
      <c r="DQ195" s="187">
        <f t="shared" ca="1" si="108"/>
        <v>4.0698206013034337</v>
      </c>
      <c r="DR195" s="187">
        <f t="shared" ca="1" si="108"/>
        <v>4.0698206013034337</v>
      </c>
      <c r="DS195" s="187">
        <f t="shared" ca="1" si="108"/>
        <v>4.0698206013034337</v>
      </c>
      <c r="DT195" s="187">
        <f t="shared" ca="1" si="108"/>
        <v>4.0698206013034337</v>
      </c>
      <c r="DU195" s="187">
        <f t="shared" ca="1" si="108"/>
        <v>4.0492932701743491</v>
      </c>
      <c r="DV195" s="187">
        <f t="shared" ca="1" si="108"/>
        <v>4.0492932701743491</v>
      </c>
      <c r="DW195" s="187">
        <f t="shared" ca="1" si="108"/>
        <v>4.0492932701743491</v>
      </c>
      <c r="DX195" s="187">
        <f t="shared" ca="1" si="108"/>
        <v>4.0492932701743491</v>
      </c>
      <c r="DY195" s="187">
        <f t="shared" ca="1" si="108"/>
        <v>4.0492932701743491</v>
      </c>
      <c r="DZ195" s="187">
        <f t="shared" ca="1" si="108"/>
        <v>4.0492932701743491</v>
      </c>
      <c r="EA195" s="187">
        <f t="shared" ca="1" si="108"/>
        <v>4.0492932701743491</v>
      </c>
      <c r="EB195" s="187">
        <f t="shared" ca="1" si="108"/>
        <v>4.0492932701743491</v>
      </c>
      <c r="EC195" s="187">
        <f t="shared" ca="1" si="108"/>
        <v>4.0377528330882217</v>
      </c>
      <c r="ED195" s="187">
        <f t="shared" ca="1" si="108"/>
        <v>4.0377528330882217</v>
      </c>
      <c r="EE195" s="187">
        <f t="shared" ca="1" si="108"/>
        <v>4.0377528330882217</v>
      </c>
      <c r="EF195" s="187">
        <f t="shared" ca="1" si="108"/>
        <v>4.0377528330882217</v>
      </c>
      <c r="EG195" s="187">
        <f t="shared" ca="1" si="108"/>
        <v>4.0172421769084865</v>
      </c>
      <c r="EH195" s="187">
        <f t="shared" ca="1" si="108"/>
        <v>4.0172421769084865</v>
      </c>
      <c r="EI195" s="187">
        <f t="shared" ca="1" si="108"/>
        <v>4.0172421769084865</v>
      </c>
      <c r="EJ195" s="187">
        <f t="shared" ca="1" si="108"/>
        <v>4.0172421769084865</v>
      </c>
      <c r="EK195" s="187">
        <f t="shared" ca="1" si="108"/>
        <v>4.0172421769084865</v>
      </c>
      <c r="EL195" s="187">
        <f t="shared" ca="1" si="108"/>
        <v>4.0172421769084865</v>
      </c>
      <c r="EM195" s="187">
        <f t="shared" ca="1" si="108"/>
        <v>4.0172421769084865</v>
      </c>
      <c r="EN195" s="187">
        <f t="shared" ca="1" si="108"/>
        <v>4.0172421769084865</v>
      </c>
      <c r="EO195" s="187">
        <f t="shared" ca="1" si="108"/>
        <v>4.0052735680638998</v>
      </c>
      <c r="EP195" s="187">
        <f t="shared" ca="1" si="108"/>
        <v>4.0052735680638998</v>
      </c>
      <c r="EQ195" s="187">
        <f t="shared" ca="1" si="108"/>
        <v>4.0052735680638998</v>
      </c>
      <c r="ER195" s="187">
        <f t="shared" ca="1" si="108"/>
        <v>4.0052735680638998</v>
      </c>
      <c r="ES195" s="187">
        <f t="shared" ca="1" si="108"/>
        <v>3.9847775571024586</v>
      </c>
      <c r="ET195" s="187">
        <f t="shared" ca="1" si="108"/>
        <v>3.9847775571024586</v>
      </c>
      <c r="EU195" s="187">
        <f t="shared" ca="1" si="108"/>
        <v>3.9847775571024586</v>
      </c>
      <c r="EV195" s="187">
        <f t="shared" ca="1" si="108"/>
        <v>3.9847775571024586</v>
      </c>
      <c r="EW195" s="187">
        <f t="shared" ca="1" si="108"/>
        <v>3.9847775571024586</v>
      </c>
      <c r="EX195" s="187">
        <f t="shared" ca="1" si="108"/>
        <v>3.9847775571024586</v>
      </c>
      <c r="EY195" s="187">
        <f t="shared" ca="1" si="108"/>
        <v>3.9847775571024586</v>
      </c>
      <c r="EZ195" s="187">
        <f t="shared" ca="1" si="108"/>
        <v>3.9847775571024586</v>
      </c>
      <c r="FA195" s="187">
        <f t="shared" ca="1" si="108"/>
        <v>3.9723679313466596</v>
      </c>
      <c r="FB195" s="187">
        <f t="shared" ca="1" si="108"/>
        <v>3.9723679313466596</v>
      </c>
      <c r="FC195" s="187">
        <f t="shared" ca="1" si="108"/>
        <v>3.9723679313466596</v>
      </c>
      <c r="FD195" s="187">
        <f t="shared" ca="1" si="108"/>
        <v>3.9723679313466596</v>
      </c>
      <c r="FE195" s="187">
        <f t="shared" ca="1" si="108"/>
        <v>3.9518844851004475</v>
      </c>
      <c r="FF195" s="187">
        <f t="shared" ca="1" si="108"/>
        <v>3.9518844851004475</v>
      </c>
      <c r="FG195" s="187">
        <f t="shared" ca="1" si="108"/>
        <v>3.9518844851004475</v>
      </c>
      <c r="FH195" s="187">
        <f t="shared" ca="1" si="108"/>
        <v>3.9518844851004475</v>
      </c>
      <c r="FI195" s="187">
        <f t="shared" ca="1" si="108"/>
        <v>3.9518844851004475</v>
      </c>
      <c r="FJ195" s="187">
        <f t="shared" ca="1" si="108"/>
        <v>3.9518844851004475</v>
      </c>
      <c r="FK195" s="187">
        <f t="shared" ca="1" si="108"/>
        <v>3.9518844851004475</v>
      </c>
      <c r="FL195" s="187">
        <f t="shared" ca="1" si="108"/>
        <v>3.9518844851004475</v>
      </c>
      <c r="FM195" s="187">
        <f t="shared" ca="1" si="108"/>
        <v>3.9390206119260989</v>
      </c>
      <c r="FN195" s="187">
        <f t="shared" ca="1" si="108"/>
        <v>3.9390206119260989</v>
      </c>
      <c r="FO195" s="187">
        <f t="shared" ca="1" si="108"/>
        <v>3.9390206119260989</v>
      </c>
      <c r="FP195" s="187">
        <f t="shared" ca="1" si="108"/>
        <v>3.9390206119260989</v>
      </c>
      <c r="FQ195" s="187">
        <f t="shared" ca="1" si="108"/>
        <v>3.9185475975563957</v>
      </c>
      <c r="FR195" s="187">
        <f t="shared" ca="1" si="108"/>
        <v>3.9185475975563957</v>
      </c>
      <c r="FS195" s="187">
        <f t="shared" ca="1" si="108"/>
        <v>3.9185475975563957</v>
      </c>
      <c r="FT195" s="187">
        <f t="shared" ca="1" si="108"/>
        <v>3.9185475975563957</v>
      </c>
      <c r="FU195" s="187">
        <f t="shared" ca="1" si="108"/>
        <v>3.9185475975563957</v>
      </c>
      <c r="FV195" s="187">
        <f t="shared" ca="1" si="108"/>
        <v>3.9185475975563957</v>
      </c>
      <c r="FW195" s="187">
        <f t="shared" ca="1" si="108"/>
        <v>3.9185475975563957</v>
      </c>
      <c r="FX195" s="187">
        <f t="shared" ca="1" si="108"/>
        <v>3.9185475975563957</v>
      </c>
      <c r="FY195" s="187">
        <f t="shared" ca="1" si="108"/>
        <v>3.9052158495409417</v>
      </c>
      <c r="FZ195" s="187">
        <f t="shared" ca="1" si="108"/>
        <v>3.9052158495409417</v>
      </c>
      <c r="GA195" s="187">
        <f t="shared" ca="1" si="108"/>
        <v>3.9052158495409417</v>
      </c>
      <c r="GB195" s="187">
        <f t="shared" ca="1" si="108"/>
        <v>3.9052158495409417</v>
      </c>
      <c r="GC195" s="187">
        <f t="shared" ca="1" si="108"/>
        <v>3.8847510802629879</v>
      </c>
      <c r="GD195" s="187">
        <f t="shared" ca="1" si="108"/>
        <v>3.8847510802629879</v>
      </c>
      <c r="GE195" s="187">
        <f t="shared" ca="1" si="108"/>
        <v>3.8847510802629879</v>
      </c>
      <c r="GF195" s="187">
        <f t="shared" ca="1" si="108"/>
        <v>3.8847510802629879</v>
      </c>
      <c r="GG195" s="187">
        <f t="shared" ca="1" si="108"/>
        <v>3.8847510802629879</v>
      </c>
      <c r="GH195" s="187">
        <f t="shared" ca="1" si="108"/>
        <v>3.8847510802629879</v>
      </c>
      <c r="GI195" s="187">
        <f t="shared" ca="1" si="108"/>
        <v>3.8847510802629879</v>
      </c>
      <c r="GJ195" s="187">
        <f t="shared" ca="1" si="108"/>
        <v>3.8847510802629879</v>
      </c>
      <c r="GK195" s="187">
        <f t="shared" ca="1" si="108"/>
        <v>3.8709374211611949</v>
      </c>
      <c r="GL195" s="187">
        <f t="shared" ca="1" si="108"/>
        <v>3.8709374211611949</v>
      </c>
      <c r="GM195" s="187">
        <f t="shared" ca="1" si="108"/>
        <v>3.8709374211611949</v>
      </c>
      <c r="GN195" s="187">
        <f t="shared" ca="1" si="108"/>
        <v>3.8709374211611949</v>
      </c>
      <c r="GO195" s="187">
        <f t="shared" ca="1" si="108"/>
        <v>3.8504786545856513</v>
      </c>
      <c r="GP195" s="187">
        <f t="shared" ca="1" si="108"/>
        <v>3.8504786545856513</v>
      </c>
      <c r="GQ195" s="187">
        <f t="shared" ca="1" si="108"/>
        <v>3.8504786545856513</v>
      </c>
      <c r="GR195" s="187">
        <f t="shared" ca="1" si="108"/>
        <v>3.8504786545856513</v>
      </c>
      <c r="GS195" s="187">
        <f t="shared" ca="1" si="108"/>
        <v>3.8504786545856513</v>
      </c>
      <c r="GT195" s="187">
        <f t="shared" ca="1" si="108"/>
        <v>3.8504786545856513</v>
      </c>
      <c r="GU195" s="187">
        <f t="shared" ca="1" si="108"/>
        <v>3.8504786545856513</v>
      </c>
      <c r="GV195" s="187">
        <f t="shared" ca="1" si="108"/>
        <v>3.8504786545856513</v>
      </c>
      <c r="GW195" s="187">
        <f t="shared" ca="1" si="108"/>
        <v>3.8361686270649291</v>
      </c>
      <c r="GX195" s="187">
        <f t="shared" ca="1" si="108"/>
        <v>3.8361686270649291</v>
      </c>
      <c r="GY195" s="187">
        <f t="shared" ca="1" si="108"/>
        <v>3.8361686270649291</v>
      </c>
      <c r="GZ195" s="187">
        <f t="shared" ca="1" si="108"/>
        <v>3.8361686270649291</v>
      </c>
      <c r="HA195" s="187">
        <f t="shared" ca="1" si="108"/>
        <v>3.8157135634897461</v>
      </c>
      <c r="HB195" s="187">
        <f t="shared" ca="1" si="108"/>
        <v>3.8157135634897461</v>
      </c>
      <c r="HC195" s="187">
        <f t="shared" ca="1" si="108"/>
        <v>3.8157135634897461</v>
      </c>
      <c r="HD195" s="187">
        <f t="shared" ca="1" si="108"/>
        <v>3.8157135634897461</v>
      </c>
      <c r="HE195" s="187">
        <f t="shared" ca="1" si="108"/>
        <v>3.8157135634897461</v>
      </c>
      <c r="HF195" s="187">
        <f t="shared" ca="1" si="108"/>
        <v>3.8157135634897461</v>
      </c>
      <c r="HG195" s="187">
        <f t="shared" ca="1" si="108"/>
        <v>3.8157135634897461</v>
      </c>
      <c r="HH195" s="187">
        <f t="shared" ca="1" si="108"/>
        <v>3.8157135634897461</v>
      </c>
      <c r="HI195" s="187">
        <f t="shared" ca="1" si="108"/>
        <v>3.8008922764975273</v>
      </c>
      <c r="HJ195" s="187">
        <f t="shared" ca="1" si="108"/>
        <v>3.8008922764975273</v>
      </c>
      <c r="HK195" s="187">
        <f t="shared" ca="1" si="108"/>
        <v>3.8008922764975273</v>
      </c>
      <c r="HL195" s="187">
        <f t="shared" ca="1" si="108"/>
        <v>3.8008922764975273</v>
      </c>
      <c r="HM195" s="187">
        <f t="shared" ca="1" si="108"/>
        <v>3.7804385571487233</v>
      </c>
      <c r="HN195" s="187">
        <f t="shared" ca="1" si="108"/>
        <v>3.7804385571487233</v>
      </c>
      <c r="HO195" s="187">
        <f t="shared" ca="1" si="108"/>
        <v>3.7804385571487233</v>
      </c>
      <c r="HP195" s="187">
        <f t="shared" ca="1" si="108"/>
        <v>3.7804385571487233</v>
      </c>
      <c r="HQ195" s="187">
        <f t="shared" ca="1" si="108"/>
        <v>3.7804385571487233</v>
      </c>
      <c r="HR195" s="187">
        <f t="shared" ca="1" si="108"/>
        <v>3.7804385571487233</v>
      </c>
      <c r="HS195" s="187">
        <f t="shared" ca="1" si="108"/>
        <v>3.7804385571487233</v>
      </c>
      <c r="HT195" s="187">
        <f t="shared" ca="1" si="108"/>
        <v>3.7804385571487233</v>
      </c>
      <c r="HU195" s="187">
        <f t="shared" ca="1" si="108"/>
        <v>3.7650906729008624</v>
      </c>
      <c r="HV195" s="187">
        <f t="shared" ca="1" si="108"/>
        <v>3.7650906729008624</v>
      </c>
      <c r="HW195" s="187">
        <f t="shared" ca="1" si="108"/>
        <v>3.7650906729008624</v>
      </c>
      <c r="HX195" s="187">
        <f t="shared" ca="1" si="108"/>
        <v>3.7650906729008624</v>
      </c>
      <c r="HY195" s="187">
        <f t="shared" ca="1" si="108"/>
        <v>3.7446358781206959</v>
      </c>
      <c r="HZ195" s="187">
        <f t="shared" ca="1" si="108"/>
        <v>3.7446358781206959</v>
      </c>
      <c r="IA195" s="187">
        <f t="shared" ca="1" si="108"/>
        <v>3.7446358781206959</v>
      </c>
      <c r="IB195" s="187">
        <f t="shared" ca="1" si="108"/>
        <v>3.7446358781206959</v>
      </c>
      <c r="IC195" s="187">
        <f t="shared" ca="1" si="108"/>
        <v>3.7446358781206959</v>
      </c>
      <c r="ID195" s="187">
        <f t="shared" ca="1" si="108"/>
        <v>3.7446358781206959</v>
      </c>
      <c r="IE195" s="187">
        <f t="shared" ca="1" si="108"/>
        <v>3.7446358781206959</v>
      </c>
      <c r="IF195" s="187">
        <f t="shared" ca="1" si="108"/>
        <v>3.7446358781206959</v>
      </c>
      <c r="IG195" s="187">
        <f t="shared" ca="1" si="108"/>
        <v>3.7287455986995237</v>
      </c>
      <c r="IH195" s="187">
        <f t="shared" ca="1" si="108"/>
        <v>3.7287455986995237</v>
      </c>
      <c r="II195" s="187">
        <f t="shared" ca="1" si="108"/>
        <v>3.7287455986995237</v>
      </c>
      <c r="IJ195" s="187">
        <f t="shared" ca="1" si="108"/>
        <v>3.7287455986995237</v>
      </c>
      <c r="IK195" s="187">
        <f t="shared" ca="1" si="108"/>
        <v>3.7082872460804568</v>
      </c>
      <c r="IL195" s="187">
        <f t="shared" ca="1" si="108"/>
        <v>3.7082872460804568</v>
      </c>
      <c r="IM195" s="187">
        <f t="shared" ca="1" si="108"/>
        <v>3.7082872460804568</v>
      </c>
      <c r="IN195" s="187">
        <f t="shared" ca="1" si="108"/>
        <v>3.7082872460804568</v>
      </c>
      <c r="IO195" s="187">
        <f t="shared" ca="1" si="108"/>
        <v>3.7082872460804568</v>
      </c>
      <c r="IP195" s="187">
        <f t="shared" ca="1" si="108"/>
        <v>3.7082872460804568</v>
      </c>
      <c r="IQ195" s="187">
        <f t="shared" ca="1" si="108"/>
        <v>3.7082872460804568</v>
      </c>
      <c r="IR195" s="187">
        <f t="shared" ca="1" si="108"/>
        <v>3.7082872460804568</v>
      </c>
      <c r="IS195" s="187">
        <f t="shared" ca="1" si="108"/>
        <v>3.691838299630775</v>
      </c>
      <c r="IT195" s="187">
        <f t="shared" ca="1" si="108"/>
        <v>3.691838299630775</v>
      </c>
      <c r="IU195" s="187">
        <f t="shared" ca="1" si="108"/>
        <v>3.691838299630775</v>
      </c>
      <c r="IV195" s="187">
        <f t="shared" ca="1" si="108"/>
        <v>3.691838299630775</v>
      </c>
      <c r="IW195" s="187">
        <f t="shared" ca="1" si="108"/>
        <v>3.6713738420936215</v>
      </c>
      <c r="IX195" s="187">
        <f t="shared" ca="1" si="108"/>
        <v>3.6713738420936215</v>
      </c>
      <c r="IY195" s="187">
        <f t="shared" ref="IY195:KR195" ca="1" si="109">IY186-IY193</f>
        <v>3.6713738420936215</v>
      </c>
      <c r="IZ195" s="187">
        <f t="shared" ca="1" si="109"/>
        <v>3.6713738420936215</v>
      </c>
      <c r="JA195" s="187">
        <f t="shared" ca="1" si="109"/>
        <v>3.6713738420936215</v>
      </c>
      <c r="JB195" s="187">
        <f t="shared" ca="1" si="109"/>
        <v>3.6713738420936215</v>
      </c>
      <c r="JC195" s="187">
        <f t="shared" ca="1" si="109"/>
        <v>3.6713738420936215</v>
      </c>
      <c r="JD195" s="187">
        <f t="shared" ca="1" si="109"/>
        <v>3.6713738420936215</v>
      </c>
      <c r="JE195" s="187">
        <f t="shared" ca="1" si="109"/>
        <v>3.6543494686045737</v>
      </c>
      <c r="JF195" s="187">
        <f t="shared" ca="1" si="109"/>
        <v>3.6543494686045737</v>
      </c>
      <c r="JG195" s="187">
        <f t="shared" ca="1" si="109"/>
        <v>3.6543494686045737</v>
      </c>
      <c r="JH195" s="187">
        <f t="shared" ca="1" si="109"/>
        <v>3.6543494686045737</v>
      </c>
      <c r="JI195" s="187">
        <f t="shared" ca="1" si="109"/>
        <v>3.633876292419151</v>
      </c>
      <c r="JJ195" s="187">
        <f t="shared" ca="1" si="109"/>
        <v>3.633876292419151</v>
      </c>
      <c r="JK195" s="187">
        <f t="shared" ca="1" si="109"/>
        <v>3.633876292419151</v>
      </c>
      <c r="JL195" s="187">
        <f t="shared" ca="1" si="109"/>
        <v>3.633876292419151</v>
      </c>
      <c r="JM195" s="187">
        <f t="shared" ca="1" si="109"/>
        <v>3.633876292419151</v>
      </c>
      <c r="JN195" s="187">
        <f t="shared" ca="1" si="109"/>
        <v>3.633876292419151</v>
      </c>
      <c r="JO195" s="187">
        <f t="shared" ca="1" si="109"/>
        <v>3.633876292419151</v>
      </c>
      <c r="JP195" s="187">
        <f t="shared" ca="1" si="109"/>
        <v>3.633876292419151</v>
      </c>
      <c r="JQ195" s="187">
        <f t="shared" ca="1" si="109"/>
        <v>3.6162592290795565</v>
      </c>
      <c r="JR195" s="187">
        <f t="shared" ca="1" si="109"/>
        <v>3.6162592290795565</v>
      </c>
      <c r="JS195" s="187">
        <f t="shared" ca="1" si="109"/>
        <v>3.6162592290795565</v>
      </c>
      <c r="JT195" s="187">
        <f t="shared" ca="1" si="109"/>
        <v>3.6162592290795565</v>
      </c>
      <c r="JU195" s="187">
        <f t="shared" ca="1" si="109"/>
        <v>3.5957746518261042</v>
      </c>
      <c r="JV195" s="187">
        <f t="shared" ca="1" si="109"/>
        <v>3.5957746518261042</v>
      </c>
      <c r="JW195" s="187">
        <f t="shared" ca="1" si="109"/>
        <v>3.5957746518261042</v>
      </c>
      <c r="JX195" s="187">
        <f t="shared" ca="1" si="109"/>
        <v>3.5957746518261042</v>
      </c>
      <c r="JY195" s="187">
        <f t="shared" ca="1" si="109"/>
        <v>3.5957746518261042</v>
      </c>
      <c r="JZ195" s="187">
        <f t="shared" ca="1" si="109"/>
        <v>3.5957746518261042</v>
      </c>
      <c r="KA195" s="187">
        <f t="shared" ca="1" si="109"/>
        <v>3.5957746518261042</v>
      </c>
      <c r="KB195" s="187">
        <f t="shared" ca="1" si="109"/>
        <v>3.5957746518261042</v>
      </c>
      <c r="KC195" s="187">
        <f t="shared" ca="1" si="109"/>
        <v>3.5775471179404472</v>
      </c>
      <c r="KD195" s="187">
        <f t="shared" ca="1" si="109"/>
        <v>3.5775471179404472</v>
      </c>
      <c r="KE195" s="187">
        <f t="shared" ca="1" si="109"/>
        <v>3.5775471179404472</v>
      </c>
      <c r="KF195" s="187">
        <f t="shared" ca="1" si="109"/>
        <v>3.5775471179404472</v>
      </c>
      <c r="KG195" s="187">
        <f t="shared" ca="1" si="109"/>
        <v>3.5570483864100542</v>
      </c>
      <c r="KH195" s="187">
        <f t="shared" ca="1" si="109"/>
        <v>3.5570483864100542</v>
      </c>
      <c r="KI195" s="187">
        <f t="shared" ca="1" si="109"/>
        <v>3.5570483864100542</v>
      </c>
      <c r="KJ195" s="187">
        <f t="shared" ca="1" si="109"/>
        <v>3.5570483864100542</v>
      </c>
      <c r="KK195" s="187">
        <f t="shared" ca="1" si="109"/>
        <v>3.5570483864100542</v>
      </c>
      <c r="KL195" s="187">
        <f t="shared" ca="1" si="109"/>
        <v>3.5570483864100542</v>
      </c>
      <c r="KM195" s="187">
        <f t="shared" ca="1" si="109"/>
        <v>3.5570483864100542</v>
      </c>
      <c r="KN195" s="187">
        <f t="shared" ca="1" si="109"/>
        <v>3.5570483864100542</v>
      </c>
      <c r="KO195" s="187">
        <f t="shared" ca="1" si="109"/>
        <v>3.5381920678619516</v>
      </c>
      <c r="KP195" s="187">
        <f t="shared" ca="1" si="109"/>
        <v>3.5381920678619516</v>
      </c>
      <c r="KQ195" s="187">
        <f t="shared" ca="1" si="109"/>
        <v>3.5381920678619516</v>
      </c>
      <c r="KR195" s="187">
        <f t="shared" ca="1" si="109"/>
        <v>3.5381920678619516</v>
      </c>
      <c r="KS195" s="17" t="s">
        <v>291</v>
      </c>
    </row>
    <row r="196" spans="1:305" ht="15.75" customHeight="1" x14ac:dyDescent="0.3">
      <c r="KS196" s="17" t="s">
        <v>291</v>
      </c>
    </row>
    <row r="197" spans="1:305" ht="15.75" customHeight="1" x14ac:dyDescent="0.3">
      <c r="A197" s="17" t="s">
        <v>213</v>
      </c>
      <c r="B197" s="17" t="s">
        <v>90</v>
      </c>
      <c r="D197" s="78">
        <f ca="1">D226</f>
        <v>1.8738779380013406</v>
      </c>
      <c r="E197" s="78">
        <f ca="1">E226-IF(E226&gt;0,'Inputs and Summary'!$G$18,0)</f>
        <v>1.7905731734596144</v>
      </c>
      <c r="F197" s="78">
        <f ca="1">F226-IF(F226&gt;0,'Inputs and Summary'!$G$18,0)</f>
        <v>1.7905731734596144</v>
      </c>
      <c r="G197" s="78">
        <f ca="1">G226-IF(G226&gt;0,'Inputs and Summary'!$G$18,0)</f>
        <v>1.7437262250095809</v>
      </c>
      <c r="H197" s="78">
        <f ca="1">H226-IF(H226&gt;0,'Inputs and Summary'!$G$18,0)</f>
        <v>1.7437262250095809</v>
      </c>
      <c r="I197" s="78">
        <f ca="1">I226-IF(I226&gt;0,'Inputs and Summary'!$G$18,0)</f>
        <v>1.7437262250095809</v>
      </c>
      <c r="J197" s="78">
        <f ca="1">J226-IF(J226&gt;0,'Inputs and Summary'!$G$18,0)</f>
        <v>1.6968792765595473</v>
      </c>
      <c r="K197" s="78">
        <f ca="1">K226-IF(K226&gt;0,'Inputs and Summary'!$G$18,0)</f>
        <v>1.6968792765595473</v>
      </c>
      <c r="L197" s="78">
        <f ca="1">L226-IF(L226&gt;0,'Inputs and Summary'!$G$18,0)</f>
        <v>1.6968792765595473</v>
      </c>
      <c r="M197" s="78">
        <f ca="1">M226-IF(M226&gt;0,'Inputs and Summary'!$G$18,0)</f>
        <v>1.6500323281095137</v>
      </c>
      <c r="N197" s="78">
        <f ca="1">N226-IF(N226&gt;0,'Inputs and Summary'!$G$18,0)</f>
        <v>1.6500323281095137</v>
      </c>
      <c r="O197" s="78">
        <f ca="1">O226-IF(O226&gt;0,'Inputs and Summary'!$G$18,0)</f>
        <v>1.6500323281095137</v>
      </c>
      <c r="P197" s="78">
        <f ca="1">P226-IF(P226&gt;0,'Inputs and Summary'!$G$18,0)</f>
        <v>1.6031853796594797</v>
      </c>
      <c r="Q197" s="78">
        <f ca="1">Q226-IF(Q226&gt;0,'Inputs and Summary'!$G$18,0)</f>
        <v>1.6031853796594797</v>
      </c>
      <c r="R197" s="78">
        <f ca="1">R226-IF(R226&gt;0,'Inputs and Summary'!$G$18,0)</f>
        <v>1.6031853796594797</v>
      </c>
      <c r="S197" s="78">
        <f ca="1">S226-IF(S226&gt;0,'Inputs and Summary'!$G$18,0)</f>
        <v>1.5563384312094461</v>
      </c>
      <c r="T197" s="78">
        <f ca="1">T226-IF(T226&gt;0,'Inputs and Summary'!$G$18,0)</f>
        <v>1.5563384312094461</v>
      </c>
      <c r="U197" s="78">
        <f ca="1">U226-IF(U226&gt;0,'Inputs and Summary'!$G$18,0)</f>
        <v>1.5563384312094461</v>
      </c>
      <c r="V197" s="78">
        <f ca="1">V226-IF(V226&gt;0,'Inputs and Summary'!$G$18,0)</f>
        <v>1.5094914827594126</v>
      </c>
      <c r="W197" s="78">
        <f ca="1">W226-IF(W226&gt;0,'Inputs and Summary'!$G$18,0)</f>
        <v>1.5094914827594126</v>
      </c>
      <c r="X197" s="78">
        <f ca="1">X226-IF(X226&gt;0,'Inputs and Summary'!$G$18,0)</f>
        <v>1.5094914827594126</v>
      </c>
      <c r="Y197" s="78">
        <f ca="1">Y226-IF(Y226&gt;0,'Inputs and Summary'!$G$18,0)</f>
        <v>1.4208621208269168</v>
      </c>
      <c r="Z197" s="78">
        <f ca="1">Z226-IF(Z226&gt;0,'Inputs and Summary'!$G$18,0)</f>
        <v>1.4208621208269168</v>
      </c>
      <c r="AA197" s="78">
        <f ca="1">AA226-IF(AA226&gt;0,'Inputs and Summary'!$G$18,0)</f>
        <v>1.4208621208269168</v>
      </c>
      <c r="AB197" s="78">
        <f ca="1">AB226-IF(AB226&gt;0,'Inputs and Summary'!$G$18,0)</f>
        <v>1.3752813061187759</v>
      </c>
      <c r="AC197" s="78">
        <f ca="1">AC226-IF(AC226&gt;0,'Inputs and Summary'!$G$18,0)</f>
        <v>1.3752813061187759</v>
      </c>
      <c r="AD197" s="78">
        <f ca="1">AD226-IF(AD226&gt;0,'Inputs and Summary'!$G$18,0)</f>
        <v>1.3752813061187759</v>
      </c>
      <c r="AE197" s="78">
        <f ca="1">AE226-IF(AE226&gt;0,'Inputs and Summary'!$G$18,0)</f>
        <v>1.3297004914106352</v>
      </c>
      <c r="AF197" s="78">
        <f ca="1">AF226-IF(AF226&gt;0,'Inputs and Summary'!$G$18,0)</f>
        <v>1.3297004914106352</v>
      </c>
      <c r="AG197" s="78">
        <f ca="1">AG226-IF(AG226&gt;0,'Inputs and Summary'!$G$18,0)</f>
        <v>1.3297004914106352</v>
      </c>
      <c r="AH197" s="78">
        <f ca="1">AH226-IF(AH226&gt;0,'Inputs and Summary'!$G$18,0)</f>
        <v>1.2841196767024943</v>
      </c>
      <c r="AI197" s="78">
        <f ca="1">AI226-IF(AI226&gt;0,'Inputs and Summary'!$G$18,0)</f>
        <v>1.2841196767024943</v>
      </c>
      <c r="AJ197" s="78">
        <f ca="1">AJ226-IF(AJ226&gt;0,'Inputs and Summary'!$G$18,0)</f>
        <v>1.2841196767024943</v>
      </c>
      <c r="AK197" s="78">
        <f ca="1">AK226-IF(AK226&gt;0,'Inputs and Summary'!$G$18,0)</f>
        <v>1.2385388619943536</v>
      </c>
      <c r="AL197" s="78">
        <f ca="1">AL226-IF(AL226&gt;0,'Inputs and Summary'!$G$18,0)</f>
        <v>1.2385388619943536</v>
      </c>
      <c r="AM197" s="78">
        <f ca="1">AM226-IF(AM226&gt;0,'Inputs and Summary'!$G$18,0)</f>
        <v>1.2385388619943536</v>
      </c>
      <c r="AN197" s="78">
        <f ca="1">AN226-IF(AN226&gt;0,'Inputs and Summary'!$G$18,0)</f>
        <v>1.1929580472862127</v>
      </c>
      <c r="AO197" s="78">
        <f ca="1">AO226-IF(AO226&gt;0,'Inputs and Summary'!$G$18,0)</f>
        <v>1.1929580472862127</v>
      </c>
      <c r="AP197" s="78">
        <f ca="1">AP226-IF(AP226&gt;0,'Inputs and Summary'!$G$18,0)</f>
        <v>1.1929580472862127</v>
      </c>
      <c r="AQ197" s="78">
        <f ca="1">AQ226-IF(AQ226&gt;0,'Inputs and Summary'!$G$18,0)</f>
        <v>1.147377232578072</v>
      </c>
      <c r="AR197" s="78">
        <f ca="1">AR226-IF(AR226&gt;0,'Inputs and Summary'!$G$18,0)</f>
        <v>1.147377232578072</v>
      </c>
      <c r="AS197" s="78">
        <f ca="1">AS226-IF(AS226&gt;0,'Inputs and Summary'!$G$18,0)</f>
        <v>1.147377232578072</v>
      </c>
      <c r="AT197" s="78">
        <f ca="1">AT226-IF(AT226&gt;0,'Inputs and Summary'!$G$18,0)</f>
        <v>1.1017964178699311</v>
      </c>
      <c r="AU197" s="78">
        <f ca="1">AU226-IF(AU226&gt;0,'Inputs and Summary'!$G$18,0)</f>
        <v>1.1017964178699311</v>
      </c>
      <c r="AV197" s="78">
        <f ca="1">AV226-IF(AV226&gt;0,'Inputs and Summary'!$G$18,0)</f>
        <v>1.1017964178699311</v>
      </c>
      <c r="AW197" s="78">
        <f ca="1">AW226-IF(AW226&gt;0,'Inputs and Summary'!$G$18,0)</f>
        <v>1.0562156031617902</v>
      </c>
      <c r="AX197" s="78">
        <f ca="1">AX226-IF(AX226&gt;0,'Inputs and Summary'!$G$18,0)</f>
        <v>1.0562156031617902</v>
      </c>
      <c r="AY197" s="78">
        <f ca="1">AY226-IF(AY226&gt;0,'Inputs and Summary'!$G$18,0)</f>
        <v>1.0562156031617902</v>
      </c>
      <c r="AZ197" s="78">
        <f ca="1">AZ226-IF(AZ226&gt;0,'Inputs and Summary'!$G$18,0)</f>
        <v>1.0106347884536495</v>
      </c>
      <c r="BA197" s="78">
        <f ca="1">BA226-IF(BA226&gt;0,'Inputs and Summary'!$G$18,0)</f>
        <v>1.0106347884536495</v>
      </c>
      <c r="BB197" s="78">
        <f ca="1">BB226-IF(BB226&gt;0,'Inputs and Summary'!$G$18,0)</f>
        <v>1.0106347884536495</v>
      </c>
      <c r="BC197" s="78">
        <f ca="1">BC226-IF(BC226&gt;0,'Inputs and Summary'!$G$18,0)</f>
        <v>0.96505397374550872</v>
      </c>
      <c r="BD197" s="78">
        <f ca="1">BD226-IF(BD226&gt;0,'Inputs and Summary'!$G$18,0)</f>
        <v>0.96505397374550872</v>
      </c>
      <c r="BE197" s="78">
        <f ca="1">BE226-IF(BE226&gt;0,'Inputs and Summary'!$G$18,0)</f>
        <v>0.96505397374550872</v>
      </c>
      <c r="BF197" s="78">
        <f ca="1">BF226-IF(BF226&gt;0,'Inputs and Summary'!$G$18,0)</f>
        <v>0.91947315903736782</v>
      </c>
      <c r="BG197" s="78">
        <f ca="1">BG226-IF(BG226&gt;0,'Inputs and Summary'!$G$18,0)</f>
        <v>0.91947315903736782</v>
      </c>
      <c r="BH197" s="78">
        <f ca="1">BH226-IF(BH226&gt;0,'Inputs and Summary'!$G$18,0)</f>
        <v>0.91947315903736782</v>
      </c>
      <c r="BI197" s="78">
        <f ca="1">BI226-IF(BI226&gt;0,'Inputs and Summary'!$G$18,0)</f>
        <v>0.87389234432922713</v>
      </c>
      <c r="BJ197" s="78">
        <f ca="1">BJ226-IF(BJ226&gt;0,'Inputs and Summary'!$G$18,0)</f>
        <v>0.87389234432922713</v>
      </c>
      <c r="BK197" s="78">
        <f ca="1">BK226-IF(BK226&gt;0,'Inputs and Summary'!$G$18,0)</f>
        <v>0.87389234432922713</v>
      </c>
      <c r="BL197" s="78">
        <f ca="1">BL226-IF(BL226&gt;0,'Inputs and Summary'!$G$18,0)</f>
        <v>0.82831152962108645</v>
      </c>
      <c r="BM197" s="78">
        <f ca="1">BM226-IF(BM226&gt;0,'Inputs and Summary'!$G$18,0)</f>
        <v>0.82831152962108645</v>
      </c>
      <c r="BN197" s="78">
        <f ca="1">BN226-IF(BN226&gt;0,'Inputs and Summary'!$G$18,0)</f>
        <v>0.82831152962108645</v>
      </c>
      <c r="BO197" s="78">
        <f ca="1">BO226-IF(BO226&gt;0,'Inputs and Summary'!$G$18,0)</f>
        <v>0.78273071491294566</v>
      </c>
      <c r="BP197" s="78">
        <f ca="1">BP226-IF(BP226&gt;0,'Inputs and Summary'!$G$18,0)</f>
        <v>0.78273071491294566</v>
      </c>
      <c r="BQ197" s="78">
        <f ca="1">BQ226-IF(BQ226&gt;0,'Inputs and Summary'!$G$18,0)</f>
        <v>0.78273071491294566</v>
      </c>
      <c r="BR197" s="78">
        <f ca="1">BR226-IF(BR226&gt;0,'Inputs and Summary'!$G$18,0)</f>
        <v>0.73714990020480498</v>
      </c>
      <c r="BS197" s="78">
        <f ca="1">BS226-IF(BS226&gt;0,'Inputs and Summary'!$G$18,0)</f>
        <v>0.73714990020480498</v>
      </c>
      <c r="BT197" s="78">
        <f ca="1">BT226-IF(BT226&gt;0,'Inputs and Summary'!$G$18,0)</f>
        <v>0.73714990020480498</v>
      </c>
      <c r="BU197" s="78">
        <f ca="1">BU226-IF(BU226&gt;0,'Inputs and Summary'!$G$18,0)</f>
        <v>0.69156908549666429</v>
      </c>
      <c r="BV197" s="78">
        <f ca="1">BV226-IF(BV226&gt;0,'Inputs and Summary'!$G$18,0)</f>
        <v>0.69156908549666429</v>
      </c>
      <c r="BW197" s="78">
        <f ca="1">BW226-IF(BW226&gt;0,'Inputs and Summary'!$G$18,0)</f>
        <v>0.69156908549666429</v>
      </c>
      <c r="BX197" s="78">
        <f ca="1">BX226-IF(BX226&gt;0,'Inputs and Summary'!$G$18,0)</f>
        <v>0.64598827078852361</v>
      </c>
      <c r="BY197" s="78">
        <f ca="1">BY226-IF(BY226&gt;0,'Inputs and Summary'!$G$18,0)</f>
        <v>0.64598827078852361</v>
      </c>
      <c r="BZ197" s="78">
        <f ca="1">BZ226-IF(BZ226&gt;0,'Inputs and Summary'!$G$18,0)</f>
        <v>0.64598827078852361</v>
      </c>
      <c r="CA197" s="78">
        <f ca="1">CA226-IF(CA226&gt;0,'Inputs and Summary'!$G$18,0)</f>
        <v>0.60040745608038293</v>
      </c>
      <c r="CB197" s="78">
        <f ca="1">CB226-IF(CB226&gt;0,'Inputs and Summary'!$G$18,0)</f>
        <v>0.60040745608038293</v>
      </c>
      <c r="CC197" s="78">
        <f ca="1">CC226-IF(CC226&gt;0,'Inputs and Summary'!$G$18,0)</f>
        <v>0.60040745608038293</v>
      </c>
      <c r="CD197" s="78">
        <f ca="1">CD226-IF(CD226&gt;0,'Inputs and Summary'!$G$18,0)</f>
        <v>0.55482664137224225</v>
      </c>
      <c r="CE197" s="78">
        <f ca="1">CE226-IF(CE226&gt;0,'Inputs and Summary'!$G$18,0)</f>
        <v>0.55482664137224225</v>
      </c>
      <c r="CF197" s="78">
        <f ca="1">CF226-IF(CF226&gt;0,'Inputs and Summary'!$G$18,0)</f>
        <v>0.55482664137224225</v>
      </c>
      <c r="CG197" s="78">
        <f ca="1">CG226-IF(CG226&gt;0,'Inputs and Summary'!$G$18,0)</f>
        <v>0.50924582666410156</v>
      </c>
      <c r="CH197" s="78">
        <f ca="1">CH226-IF(CH226&gt;0,'Inputs and Summary'!$G$18,0)</f>
        <v>0.50924582666410156</v>
      </c>
      <c r="CI197" s="78">
        <f ca="1">CI226-IF(CI226&gt;0,'Inputs and Summary'!$G$18,0)</f>
        <v>0.50924582666410156</v>
      </c>
      <c r="CJ197" s="78">
        <f ca="1">CJ226-IF(CJ226&gt;0,'Inputs and Summary'!$G$18,0)</f>
        <v>0.46366501195596077</v>
      </c>
      <c r="CK197" s="78">
        <f ca="1">CK226-IF(CK226&gt;0,'Inputs and Summary'!$G$18,0)</f>
        <v>0.46366501195596077</v>
      </c>
      <c r="CL197" s="78">
        <f ca="1">CL226-IF(CL226&gt;0,'Inputs and Summary'!$G$18,0)</f>
        <v>0.46366501195596077</v>
      </c>
      <c r="CM197" s="78">
        <f ca="1">CM226-IF(CM226&gt;0,'Inputs and Summary'!$G$18,0)</f>
        <v>0.41808419724782009</v>
      </c>
      <c r="CN197" s="78">
        <f ca="1">CN226-IF(CN226&gt;0,'Inputs and Summary'!$G$18,0)</f>
        <v>0.41808419724782009</v>
      </c>
      <c r="CO197" s="78">
        <f ca="1">CO226-IF(CO226&gt;0,'Inputs and Summary'!$G$18,0)</f>
        <v>0.41808419724782009</v>
      </c>
      <c r="CP197" s="78">
        <f ca="1">CP226-IF(CP226&gt;0,'Inputs and Summary'!$G$18,0)</f>
        <v>0.37250338253967941</v>
      </c>
      <c r="CQ197" s="78">
        <f ca="1">CQ226-IF(CQ226&gt;0,'Inputs and Summary'!$G$18,0)</f>
        <v>0.37250338253967941</v>
      </c>
      <c r="CR197" s="78">
        <f ca="1">CR226-IF(CR226&gt;0,'Inputs and Summary'!$G$18,0)</f>
        <v>0.37250338253967941</v>
      </c>
      <c r="CS197" s="78">
        <f ca="1">CS226-IF(CS226&gt;0,'Inputs and Summary'!$G$18,0)</f>
        <v>0.32692256783153872</v>
      </c>
      <c r="CT197" s="78">
        <f ca="1">CT226-IF(CT226&gt;0,'Inputs and Summary'!$G$18,0)</f>
        <v>0.32692256783153872</v>
      </c>
      <c r="CU197" s="78">
        <f ca="1">CU226-IF(CU226&gt;0,'Inputs and Summary'!$G$18,0)</f>
        <v>0.32692256783153872</v>
      </c>
      <c r="CV197" s="78">
        <f ca="1">CV226-IF(CV226&gt;0,'Inputs and Summary'!$G$18,0)</f>
        <v>0.28134175312339804</v>
      </c>
      <c r="CW197" s="78">
        <f ca="1">CW226-IF(CW226&gt;0,'Inputs and Summary'!$G$18,0)</f>
        <v>0.28134175312339804</v>
      </c>
      <c r="CX197" s="78">
        <f ca="1">CX226-IF(CX226&gt;0,'Inputs and Summary'!$G$18,0)</f>
        <v>0.28134175312339804</v>
      </c>
      <c r="CY197" s="78">
        <f ca="1">CY226-IF(CY226&gt;0,'Inputs and Summary'!$G$18,0)</f>
        <v>0.23576093841525733</v>
      </c>
      <c r="CZ197" s="78">
        <f ca="1">CZ226-IF(CZ226&gt;0,'Inputs and Summary'!$G$18,0)</f>
        <v>0.23576093841525733</v>
      </c>
      <c r="DA197" s="78">
        <f ca="1">DA226-IF(DA226&gt;0,'Inputs and Summary'!$G$18,0)</f>
        <v>0.23576093841525733</v>
      </c>
      <c r="DB197" s="78">
        <f ca="1">DB226-IF(DB226&gt;0,'Inputs and Summary'!$G$18,0)</f>
        <v>0.19018012370711665</v>
      </c>
      <c r="DC197" s="78">
        <f ca="1">DC226-IF(DC226&gt;0,'Inputs and Summary'!$G$18,0)</f>
        <v>0.19018012370711665</v>
      </c>
      <c r="DD197" s="78">
        <f ca="1">DD226-IF(DD226&gt;0,'Inputs and Summary'!$G$18,0)</f>
        <v>0.19018012370711665</v>
      </c>
      <c r="DE197" s="78">
        <f ca="1">DE226-IF(DE226&gt;0,'Inputs and Summary'!$G$18,0)</f>
        <v>0.14459930899897591</v>
      </c>
      <c r="DF197" s="78">
        <f ca="1">DF226-IF(DF226&gt;0,'Inputs and Summary'!$G$18,0)</f>
        <v>0.14459930899897591</v>
      </c>
      <c r="DG197" s="78">
        <f ca="1">DG226-IF(DG226&gt;0,'Inputs and Summary'!$G$18,0)</f>
        <v>0.14459930899897591</v>
      </c>
      <c r="DH197" s="78">
        <f ca="1">DH226-IF(DH226&gt;0,'Inputs and Summary'!$G$18,0)</f>
        <v>9.9018494290835202E-2</v>
      </c>
      <c r="DI197" s="78">
        <f ca="1">DI226-IF(DI226&gt;0,'Inputs and Summary'!$G$18,0)</f>
        <v>9.9018494290835202E-2</v>
      </c>
      <c r="DJ197" s="78">
        <f ca="1">DJ226-IF(DJ226&gt;0,'Inputs and Summary'!$G$18,0)</f>
        <v>9.9018494290835202E-2</v>
      </c>
      <c r="DK197" s="78">
        <f ca="1">DK226-IF(DK226&gt;0,'Inputs and Summary'!$G$18,0)</f>
        <v>5.3437679582694464E-2</v>
      </c>
      <c r="DL197" s="78">
        <f ca="1">DL226-IF(DL226&gt;0,'Inputs and Summary'!$G$18,0)</f>
        <v>5.3437679582694464E-2</v>
      </c>
      <c r="DM197" s="78">
        <f ca="1">DM226-IF(DM226&gt;0,'Inputs and Summary'!$G$18,0)</f>
        <v>5.3437679582694464E-2</v>
      </c>
      <c r="DN197" s="78">
        <f ca="1">DN226-IF(DN226&gt;0,'Inputs and Summary'!$G$18,0)</f>
        <v>7.8568648745537401E-3</v>
      </c>
      <c r="DO197" s="78">
        <f ca="1">DO226-IF(DO226&gt;0,'Inputs and Summary'!$G$18,0)</f>
        <v>7.8568648745537401E-3</v>
      </c>
      <c r="DP197" s="78">
        <f ca="1">DP226-IF(DP226&gt;0,'Inputs and Summary'!$G$18,0)</f>
        <v>7.8568648745537401E-3</v>
      </c>
      <c r="DQ197" s="78">
        <f ca="1">DQ226-IF(DQ226&gt;0,'Inputs and Summary'!$G$18,0)</f>
        <v>-3.7723949833586984E-2</v>
      </c>
      <c r="DR197" s="78">
        <f ca="1">DR226-IF(DR226&gt;0,'Inputs and Summary'!$G$18,0)</f>
        <v>-3.7723949833586984E-2</v>
      </c>
      <c r="DS197" s="78">
        <f ca="1">DS226-IF(DS226&gt;0,'Inputs and Summary'!$G$18,0)</f>
        <v>-3.7723949833586984E-2</v>
      </c>
      <c r="DT197" s="78">
        <f ca="1">DT226-IF(DT226&gt;0,'Inputs and Summary'!$G$18,0)</f>
        <v>0</v>
      </c>
      <c r="DU197" s="78">
        <f ca="1">DU226-IF(DU226&gt;0,'Inputs and Summary'!$G$18,0)</f>
        <v>0</v>
      </c>
      <c r="DV197" s="78">
        <f ca="1">DV226-IF(DV226&gt;0,'Inputs and Summary'!$G$18,0)</f>
        <v>0</v>
      </c>
      <c r="DW197" s="78">
        <f ca="1">DW226-IF(DW226&gt;0,'Inputs and Summary'!$G$18,0)</f>
        <v>0</v>
      </c>
      <c r="DX197" s="78">
        <f ca="1">DX226-IF(DX226&gt;0,'Inputs and Summary'!$G$18,0)</f>
        <v>0</v>
      </c>
      <c r="DY197" s="78">
        <f ca="1">DY226-IF(DY226&gt;0,'Inputs and Summary'!$G$18,0)</f>
        <v>0</v>
      </c>
      <c r="DZ197" s="78">
        <f ca="1">DZ226-IF(DZ226&gt;0,'Inputs and Summary'!$G$18,0)</f>
        <v>0</v>
      </c>
      <c r="EA197" s="78">
        <f ca="1">EA226-IF(EA226&gt;0,'Inputs and Summary'!$G$18,0)</f>
        <v>0</v>
      </c>
      <c r="EB197" s="78">
        <f ca="1">EB226-IF(EB226&gt;0,'Inputs and Summary'!$G$18,0)</f>
        <v>0</v>
      </c>
      <c r="EC197" s="78">
        <f ca="1">EC226-IF(EC226&gt;0,'Inputs and Summary'!$G$18,0)</f>
        <v>0</v>
      </c>
      <c r="ED197" s="78">
        <f ca="1">ED226-IF(ED226&gt;0,'Inputs and Summary'!$G$18,0)</f>
        <v>0</v>
      </c>
      <c r="EE197" s="78">
        <f ca="1">EE226-IF(EE226&gt;0,'Inputs and Summary'!$G$18,0)</f>
        <v>0</v>
      </c>
      <c r="EF197" s="78">
        <f ca="1">EF226-IF(EF226&gt;0,'Inputs and Summary'!$G$18,0)</f>
        <v>0</v>
      </c>
      <c r="EG197" s="78">
        <f ca="1">EG226-IF(EG226&gt;0,'Inputs and Summary'!$G$18,0)</f>
        <v>0</v>
      </c>
      <c r="EH197" s="78">
        <f ca="1">EH226-IF(EH226&gt;0,'Inputs and Summary'!$G$18,0)</f>
        <v>0</v>
      </c>
      <c r="EI197" s="78">
        <f ca="1">EI226-IF(EI226&gt;0,'Inputs and Summary'!$G$18,0)</f>
        <v>0</v>
      </c>
      <c r="EJ197" s="78">
        <f ca="1">EJ226-IF(EJ226&gt;0,'Inputs and Summary'!$G$18,0)</f>
        <v>0</v>
      </c>
      <c r="EK197" s="78">
        <f ca="1">EK226-IF(EK226&gt;0,'Inputs and Summary'!$G$18,0)</f>
        <v>0</v>
      </c>
      <c r="EL197" s="78">
        <f ca="1">EL226-IF(EL226&gt;0,'Inputs and Summary'!$G$18,0)</f>
        <v>0</v>
      </c>
      <c r="EM197" s="78">
        <f ca="1">EM226-IF(EM226&gt;0,'Inputs and Summary'!$G$18,0)</f>
        <v>0</v>
      </c>
      <c r="EN197" s="78">
        <f ca="1">EN226-IF(EN226&gt;0,'Inputs and Summary'!$G$18,0)</f>
        <v>0</v>
      </c>
      <c r="EO197" s="78">
        <f ca="1">EO226-IF(EO226&gt;0,'Inputs and Summary'!$G$18,0)</f>
        <v>0</v>
      </c>
      <c r="EP197" s="78">
        <f ca="1">EP226-IF(EP226&gt;0,'Inputs and Summary'!$G$18,0)</f>
        <v>0</v>
      </c>
      <c r="EQ197" s="78">
        <f ca="1">EQ226-IF(EQ226&gt;0,'Inputs and Summary'!$G$18,0)</f>
        <v>0</v>
      </c>
      <c r="ER197" s="78">
        <f ca="1">ER226-IF(ER226&gt;0,'Inputs and Summary'!$G$18,0)</f>
        <v>0</v>
      </c>
      <c r="ES197" s="78">
        <f ca="1">ES226-IF(ES226&gt;0,'Inputs and Summary'!$G$18,0)</f>
        <v>0</v>
      </c>
      <c r="ET197" s="78">
        <f ca="1">ET226-IF(ET226&gt;0,'Inputs and Summary'!$G$18,0)</f>
        <v>0</v>
      </c>
      <c r="EU197" s="78">
        <f ca="1">EU226-IF(EU226&gt;0,'Inputs and Summary'!$G$18,0)</f>
        <v>0</v>
      </c>
      <c r="EV197" s="78">
        <f ca="1">EV226-IF(EV226&gt;0,'Inputs and Summary'!$G$18,0)</f>
        <v>0</v>
      </c>
      <c r="EW197" s="78">
        <f ca="1">EW226-IF(EW226&gt;0,'Inputs and Summary'!$G$18,0)</f>
        <v>0</v>
      </c>
      <c r="EX197" s="78">
        <f ca="1">EX226-IF(EX226&gt;0,'Inputs and Summary'!$G$18,0)</f>
        <v>0</v>
      </c>
      <c r="EY197" s="78">
        <f ca="1">EY226-IF(EY226&gt;0,'Inputs and Summary'!$G$18,0)</f>
        <v>0</v>
      </c>
      <c r="EZ197" s="78">
        <f ca="1">EZ226-IF(EZ226&gt;0,'Inputs and Summary'!$G$18,0)</f>
        <v>0</v>
      </c>
      <c r="FA197" s="78">
        <f ca="1">FA226-IF(FA226&gt;0,'Inputs and Summary'!$G$18,0)</f>
        <v>0</v>
      </c>
      <c r="FB197" s="78">
        <f ca="1">FB226-IF(FB226&gt;0,'Inputs and Summary'!$G$18,0)</f>
        <v>0</v>
      </c>
      <c r="FC197" s="78">
        <f ca="1">FC226-IF(FC226&gt;0,'Inputs and Summary'!$G$18,0)</f>
        <v>0</v>
      </c>
      <c r="FD197" s="78">
        <f ca="1">FD226-IF(FD226&gt;0,'Inputs and Summary'!$G$18,0)</f>
        <v>0</v>
      </c>
      <c r="FE197" s="78">
        <f ca="1">FE226-IF(FE226&gt;0,'Inputs and Summary'!$G$18,0)</f>
        <v>0</v>
      </c>
      <c r="FF197" s="78">
        <f ca="1">FF226-IF(FF226&gt;0,'Inputs and Summary'!$G$18,0)</f>
        <v>0</v>
      </c>
      <c r="FG197" s="78">
        <f ca="1">FG226-IF(FG226&gt;0,'Inputs and Summary'!$G$18,0)</f>
        <v>0</v>
      </c>
      <c r="FH197" s="78">
        <f ca="1">FH226-IF(FH226&gt;0,'Inputs and Summary'!$G$18,0)</f>
        <v>0</v>
      </c>
      <c r="FI197" s="78">
        <f ca="1">FI226-IF(FI226&gt;0,'Inputs and Summary'!$G$18,0)</f>
        <v>0</v>
      </c>
      <c r="FJ197" s="78">
        <f ca="1">FJ226-IF(FJ226&gt;0,'Inputs and Summary'!$G$18,0)</f>
        <v>0</v>
      </c>
      <c r="FK197" s="78">
        <f ca="1">FK226-IF(FK226&gt;0,'Inputs and Summary'!$G$18,0)</f>
        <v>0</v>
      </c>
      <c r="FL197" s="78">
        <f ca="1">FL226-IF(FL226&gt;0,'Inputs and Summary'!$G$18,0)</f>
        <v>0</v>
      </c>
      <c r="FM197" s="78">
        <f ca="1">FM226-IF(FM226&gt;0,'Inputs and Summary'!$G$18,0)</f>
        <v>0</v>
      </c>
      <c r="FN197" s="78">
        <f ca="1">FN226-IF(FN226&gt;0,'Inputs and Summary'!$G$18,0)</f>
        <v>0</v>
      </c>
      <c r="FO197" s="78">
        <f ca="1">FO226-IF(FO226&gt;0,'Inputs and Summary'!$G$18,0)</f>
        <v>0</v>
      </c>
      <c r="FP197" s="78">
        <f ca="1">FP226-IF(FP226&gt;0,'Inputs and Summary'!$G$18,0)</f>
        <v>0</v>
      </c>
      <c r="FQ197" s="78">
        <f ca="1">FQ226-IF(FQ226&gt;0,'Inputs and Summary'!$G$18,0)</f>
        <v>0</v>
      </c>
      <c r="FR197" s="78">
        <f ca="1">FR226-IF(FR226&gt;0,'Inputs and Summary'!$G$18,0)</f>
        <v>0</v>
      </c>
      <c r="FS197" s="78">
        <f ca="1">FS226-IF(FS226&gt;0,'Inputs and Summary'!$G$18,0)</f>
        <v>0</v>
      </c>
      <c r="FT197" s="78">
        <f ca="1">FT226-IF(FT226&gt;0,'Inputs and Summary'!$G$18,0)</f>
        <v>0</v>
      </c>
      <c r="FU197" s="78">
        <f ca="1">FU226-IF(FU226&gt;0,'Inputs and Summary'!$G$18,0)</f>
        <v>0</v>
      </c>
      <c r="FV197" s="78">
        <f ca="1">FV226-IF(FV226&gt;0,'Inputs and Summary'!$G$18,0)</f>
        <v>0</v>
      </c>
      <c r="FW197" s="78">
        <f ca="1">FW226-IF(FW226&gt;0,'Inputs and Summary'!$G$18,0)</f>
        <v>0</v>
      </c>
      <c r="FX197" s="78">
        <f ca="1">FX226-IF(FX226&gt;0,'Inputs and Summary'!$G$18,0)</f>
        <v>0</v>
      </c>
      <c r="FY197" s="78">
        <f ca="1">FY226-IF(FY226&gt;0,'Inputs and Summary'!$G$18,0)</f>
        <v>0</v>
      </c>
      <c r="FZ197" s="78">
        <f ca="1">FZ226-IF(FZ226&gt;0,'Inputs and Summary'!$G$18,0)</f>
        <v>0</v>
      </c>
      <c r="GA197" s="78">
        <f ca="1">GA226-IF(GA226&gt;0,'Inputs and Summary'!$G$18,0)</f>
        <v>0</v>
      </c>
      <c r="GB197" s="78">
        <f ca="1">GB226-IF(GB226&gt;0,'Inputs and Summary'!$G$18,0)</f>
        <v>0</v>
      </c>
      <c r="GC197" s="78">
        <f ca="1">GC226-IF(GC226&gt;0,'Inputs and Summary'!$G$18,0)</f>
        <v>0</v>
      </c>
      <c r="GD197" s="78">
        <f ca="1">GD226-IF(GD226&gt;0,'Inputs and Summary'!$G$18,0)</f>
        <v>0</v>
      </c>
      <c r="GE197" s="78">
        <f ca="1">GE226-IF(GE226&gt;0,'Inputs and Summary'!$G$18,0)</f>
        <v>0</v>
      </c>
      <c r="GF197" s="78">
        <f ca="1">GF226-IF(GF226&gt;0,'Inputs and Summary'!$G$18,0)</f>
        <v>0</v>
      </c>
      <c r="GG197" s="78">
        <f ca="1">GG226-IF(GG226&gt;0,'Inputs and Summary'!$G$18,0)</f>
        <v>0</v>
      </c>
      <c r="GH197" s="78">
        <f ca="1">GH226-IF(GH226&gt;0,'Inputs and Summary'!$G$18,0)</f>
        <v>0</v>
      </c>
      <c r="GI197" s="78">
        <f ca="1">GI226-IF(GI226&gt;0,'Inputs and Summary'!$G$18,0)</f>
        <v>0</v>
      </c>
      <c r="GJ197" s="78">
        <f ca="1">GJ226-IF(GJ226&gt;0,'Inputs and Summary'!$G$18,0)</f>
        <v>0</v>
      </c>
      <c r="GK197" s="78">
        <f ca="1">GK226-IF(GK226&gt;0,'Inputs and Summary'!$G$18,0)</f>
        <v>0</v>
      </c>
      <c r="GL197" s="78">
        <f ca="1">GL226-IF(GL226&gt;0,'Inputs and Summary'!$G$18,0)</f>
        <v>0</v>
      </c>
      <c r="GM197" s="78">
        <f ca="1">GM226-IF(GM226&gt;0,'Inputs and Summary'!$G$18,0)</f>
        <v>0</v>
      </c>
      <c r="GN197" s="78">
        <f ca="1">GN226-IF(GN226&gt;0,'Inputs and Summary'!$G$18,0)</f>
        <v>0</v>
      </c>
      <c r="GO197" s="78">
        <f ca="1">GO226-IF(GO226&gt;0,'Inputs and Summary'!$G$18,0)</f>
        <v>0</v>
      </c>
      <c r="GP197" s="78">
        <f ca="1">GP226-IF(GP226&gt;0,'Inputs and Summary'!$G$18,0)</f>
        <v>0</v>
      </c>
      <c r="GQ197" s="78">
        <f ca="1">GQ226-IF(GQ226&gt;0,'Inputs and Summary'!$G$18,0)</f>
        <v>0</v>
      </c>
      <c r="GR197" s="78">
        <f ca="1">GR226-IF(GR226&gt;0,'Inputs and Summary'!$G$18,0)</f>
        <v>0</v>
      </c>
      <c r="GS197" s="78">
        <f ca="1">GS226-IF(GS226&gt;0,'Inputs and Summary'!$G$18,0)</f>
        <v>0</v>
      </c>
      <c r="GT197" s="78">
        <f ca="1">GT226-IF(GT226&gt;0,'Inputs and Summary'!$G$18,0)</f>
        <v>0</v>
      </c>
      <c r="GU197" s="78">
        <f ca="1">GU226-IF(GU226&gt;0,'Inputs and Summary'!$G$18,0)</f>
        <v>0</v>
      </c>
      <c r="GV197" s="78">
        <f ca="1">GV226-IF(GV226&gt;0,'Inputs and Summary'!$G$18,0)</f>
        <v>0</v>
      </c>
      <c r="GW197" s="78">
        <f ca="1">GW226-IF(GW226&gt;0,'Inputs and Summary'!$G$18,0)</f>
        <v>0</v>
      </c>
      <c r="GX197" s="78">
        <f ca="1">GX226-IF(GX226&gt;0,'Inputs and Summary'!$G$18,0)</f>
        <v>0</v>
      </c>
      <c r="GY197" s="78">
        <f ca="1">GY226-IF(GY226&gt;0,'Inputs and Summary'!$G$18,0)</f>
        <v>0</v>
      </c>
      <c r="GZ197" s="78">
        <f ca="1">GZ226-IF(GZ226&gt;0,'Inputs and Summary'!$G$18,0)</f>
        <v>0</v>
      </c>
      <c r="HA197" s="78">
        <f ca="1">HA226-IF(HA226&gt;0,'Inputs and Summary'!$G$18,0)</f>
        <v>0</v>
      </c>
      <c r="HB197" s="78">
        <f ca="1">HB226-IF(HB226&gt;0,'Inputs and Summary'!$G$18,0)</f>
        <v>0</v>
      </c>
      <c r="HC197" s="78">
        <f ca="1">HC226-IF(HC226&gt;0,'Inputs and Summary'!$G$18,0)</f>
        <v>0</v>
      </c>
      <c r="HD197" s="78">
        <f ca="1">HD226-IF(HD226&gt;0,'Inputs and Summary'!$G$18,0)</f>
        <v>0</v>
      </c>
      <c r="HE197" s="78">
        <f ca="1">HE226-IF(HE226&gt;0,'Inputs and Summary'!$G$18,0)</f>
        <v>0</v>
      </c>
      <c r="HF197" s="78">
        <f ca="1">HF226-IF(HF226&gt;0,'Inputs and Summary'!$G$18,0)</f>
        <v>0</v>
      </c>
      <c r="HG197" s="78">
        <f ca="1">HG226-IF(HG226&gt;0,'Inputs and Summary'!$G$18,0)</f>
        <v>0</v>
      </c>
      <c r="HH197" s="78">
        <f ca="1">HH226-IF(HH226&gt;0,'Inputs and Summary'!$G$18,0)</f>
        <v>0</v>
      </c>
      <c r="HI197" s="78">
        <f ca="1">HI226-IF(HI226&gt;0,'Inputs and Summary'!$G$18,0)</f>
        <v>0</v>
      </c>
      <c r="HJ197" s="78">
        <f ca="1">HJ226-IF(HJ226&gt;0,'Inputs and Summary'!$G$18,0)</f>
        <v>0</v>
      </c>
      <c r="HK197" s="78">
        <f ca="1">HK226-IF(HK226&gt;0,'Inputs and Summary'!$G$18,0)</f>
        <v>0</v>
      </c>
      <c r="HL197" s="78">
        <f ca="1">HL226-IF(HL226&gt;0,'Inputs and Summary'!$G$18,0)</f>
        <v>0</v>
      </c>
      <c r="HM197" s="78">
        <f ca="1">HM226-IF(HM226&gt;0,'Inputs and Summary'!$G$18,0)</f>
        <v>0</v>
      </c>
      <c r="HN197" s="78">
        <f ca="1">HN226-IF(HN226&gt;0,'Inputs and Summary'!$G$18,0)</f>
        <v>0</v>
      </c>
      <c r="HO197" s="78">
        <f ca="1">HO226-IF(HO226&gt;0,'Inputs and Summary'!$G$18,0)</f>
        <v>0</v>
      </c>
      <c r="HP197" s="78">
        <f ca="1">HP226-IF(HP226&gt;0,'Inputs and Summary'!$G$18,0)</f>
        <v>0</v>
      </c>
      <c r="HQ197" s="78">
        <f ca="1">HQ226-IF(HQ226&gt;0,'Inputs and Summary'!$G$18,0)</f>
        <v>0</v>
      </c>
      <c r="HR197" s="78">
        <f ca="1">HR226-IF(HR226&gt;0,'Inputs and Summary'!$G$18,0)</f>
        <v>0</v>
      </c>
      <c r="HS197" s="78">
        <f ca="1">HS226-IF(HS226&gt;0,'Inputs and Summary'!$G$18,0)</f>
        <v>0</v>
      </c>
      <c r="HT197" s="78">
        <f ca="1">HT226-IF(HT226&gt;0,'Inputs and Summary'!$G$18,0)</f>
        <v>0</v>
      </c>
      <c r="HU197" s="78">
        <f ca="1">HU226-IF(HU226&gt;0,'Inputs and Summary'!$G$18,0)</f>
        <v>0</v>
      </c>
      <c r="HV197" s="78">
        <f ca="1">HV226-IF(HV226&gt;0,'Inputs and Summary'!$G$18,0)</f>
        <v>0</v>
      </c>
      <c r="HW197" s="78">
        <f ca="1">HW226-IF(HW226&gt;0,'Inputs and Summary'!$G$18,0)</f>
        <v>0</v>
      </c>
      <c r="HX197" s="78">
        <f ca="1">HX226-IF(HX226&gt;0,'Inputs and Summary'!$G$18,0)</f>
        <v>0</v>
      </c>
      <c r="HY197" s="78">
        <f ca="1">HY226-IF(HY226&gt;0,'Inputs and Summary'!$G$18,0)</f>
        <v>0</v>
      </c>
      <c r="HZ197" s="78">
        <f ca="1">HZ226-IF(HZ226&gt;0,'Inputs and Summary'!$G$18,0)</f>
        <v>0</v>
      </c>
      <c r="IA197" s="78">
        <f ca="1">IA226-IF(IA226&gt;0,'Inputs and Summary'!$G$18,0)</f>
        <v>0</v>
      </c>
      <c r="IB197" s="78">
        <f ca="1">IB226-IF(IB226&gt;0,'Inputs and Summary'!$G$18,0)</f>
        <v>0</v>
      </c>
      <c r="IC197" s="78">
        <f ca="1">IC226-IF(IC226&gt;0,'Inputs and Summary'!$G$18,0)</f>
        <v>0</v>
      </c>
      <c r="ID197" s="78">
        <f ca="1">ID226-IF(ID226&gt;0,'Inputs and Summary'!$G$18,0)</f>
        <v>0</v>
      </c>
      <c r="IE197" s="78">
        <f ca="1">IE226-IF(IE226&gt;0,'Inputs and Summary'!$G$18,0)</f>
        <v>0</v>
      </c>
      <c r="IF197" s="78">
        <f ca="1">IF226-IF(IF226&gt;0,'Inputs and Summary'!$G$18,0)</f>
        <v>0</v>
      </c>
      <c r="IG197" s="78">
        <f ca="1">IG226-IF(IG226&gt;0,'Inputs and Summary'!$G$18,0)</f>
        <v>0</v>
      </c>
      <c r="IH197" s="78">
        <f ca="1">IH226-IF(IH226&gt;0,'Inputs and Summary'!$G$18,0)</f>
        <v>0</v>
      </c>
      <c r="II197" s="78">
        <f ca="1">II226-IF(II226&gt;0,'Inputs and Summary'!$G$18,0)</f>
        <v>0</v>
      </c>
      <c r="IJ197" s="78">
        <f ca="1">IJ226-IF(IJ226&gt;0,'Inputs and Summary'!$G$18,0)</f>
        <v>0</v>
      </c>
      <c r="IK197" s="78">
        <f ca="1">IK226-IF(IK226&gt;0,'Inputs and Summary'!$G$18,0)</f>
        <v>0</v>
      </c>
      <c r="IL197" s="78">
        <f ca="1">IL226-IF(IL226&gt;0,'Inputs and Summary'!$G$18,0)</f>
        <v>0</v>
      </c>
      <c r="IM197" s="78">
        <f ca="1">IM226-IF(IM226&gt;0,'Inputs and Summary'!$G$18,0)</f>
        <v>0</v>
      </c>
      <c r="IN197" s="78">
        <f ca="1">IN226-IF(IN226&gt;0,'Inputs and Summary'!$G$18,0)</f>
        <v>0</v>
      </c>
      <c r="IO197" s="78">
        <f ca="1">IO226-IF(IO226&gt;0,'Inputs and Summary'!$G$18,0)</f>
        <v>0</v>
      </c>
      <c r="IP197" s="78">
        <f ca="1">IP226-IF(IP226&gt;0,'Inputs and Summary'!$G$18,0)</f>
        <v>0</v>
      </c>
      <c r="IQ197" s="78">
        <f ca="1">IQ226-IF(IQ226&gt;0,'Inputs and Summary'!$G$18,0)</f>
        <v>0</v>
      </c>
      <c r="IR197" s="78">
        <f ca="1">IR226-IF(IR226&gt;0,'Inputs and Summary'!$G$18,0)</f>
        <v>0</v>
      </c>
      <c r="IS197" s="78">
        <f ca="1">IS226-IF(IS226&gt;0,'Inputs and Summary'!$G$18,0)</f>
        <v>0</v>
      </c>
      <c r="IT197" s="78">
        <f ca="1">IT226-IF(IT226&gt;0,'Inputs and Summary'!$G$18,0)</f>
        <v>0</v>
      </c>
      <c r="IU197" s="78">
        <f ca="1">IU226-IF(IU226&gt;0,'Inputs and Summary'!$G$18,0)</f>
        <v>0</v>
      </c>
      <c r="IV197" s="78">
        <f ca="1">IV226-IF(IV226&gt;0,'Inputs and Summary'!$G$18,0)</f>
        <v>0</v>
      </c>
      <c r="IW197" s="78">
        <f ca="1">IW226-IF(IW226&gt;0,'Inputs and Summary'!$G$18,0)</f>
        <v>0</v>
      </c>
      <c r="IX197" s="78">
        <f ca="1">IX226-IF(IX226&gt;0,'Inputs and Summary'!$G$18,0)</f>
        <v>0</v>
      </c>
      <c r="IY197" s="78">
        <f ca="1">IY226-IF(IY226&gt;0,'Inputs and Summary'!$G$18,0)</f>
        <v>0</v>
      </c>
      <c r="IZ197" s="78">
        <f ca="1">IZ226-IF(IZ226&gt;0,'Inputs and Summary'!$G$18,0)</f>
        <v>0</v>
      </c>
      <c r="JA197" s="78">
        <f ca="1">JA226-IF(JA226&gt;0,'Inputs and Summary'!$G$18,0)</f>
        <v>0</v>
      </c>
      <c r="JB197" s="78">
        <f ca="1">JB226-IF(JB226&gt;0,'Inputs and Summary'!$G$18,0)</f>
        <v>0</v>
      </c>
      <c r="JC197" s="78">
        <f ca="1">JC226-IF(JC226&gt;0,'Inputs and Summary'!$G$18,0)</f>
        <v>0</v>
      </c>
      <c r="JD197" s="78">
        <f ca="1">JD226-IF(JD226&gt;0,'Inputs and Summary'!$G$18,0)</f>
        <v>0</v>
      </c>
      <c r="JE197" s="78">
        <f ca="1">JE226-IF(JE226&gt;0,'Inputs and Summary'!$G$18,0)</f>
        <v>0</v>
      </c>
      <c r="JF197" s="78">
        <f ca="1">JF226-IF(JF226&gt;0,'Inputs and Summary'!$G$18,0)</f>
        <v>0</v>
      </c>
      <c r="JG197" s="78">
        <f ca="1">JG226-IF(JG226&gt;0,'Inputs and Summary'!$G$18,0)</f>
        <v>0</v>
      </c>
      <c r="JH197" s="78">
        <f ca="1">JH226-IF(JH226&gt;0,'Inputs and Summary'!$G$18,0)</f>
        <v>0</v>
      </c>
      <c r="JI197" s="78">
        <f ca="1">JI226-IF(JI226&gt;0,'Inputs and Summary'!$G$18,0)</f>
        <v>0</v>
      </c>
      <c r="JJ197" s="78">
        <f ca="1">JJ226-IF(JJ226&gt;0,'Inputs and Summary'!$G$18,0)</f>
        <v>0</v>
      </c>
      <c r="JK197" s="78">
        <f ca="1">JK226-IF(JK226&gt;0,'Inputs and Summary'!$G$18,0)</f>
        <v>0</v>
      </c>
      <c r="JL197" s="78">
        <f ca="1">JL226-IF(JL226&gt;0,'Inputs and Summary'!$G$18,0)</f>
        <v>0</v>
      </c>
      <c r="JM197" s="78">
        <f ca="1">JM226-IF(JM226&gt;0,'Inputs and Summary'!$G$18,0)</f>
        <v>0</v>
      </c>
      <c r="JN197" s="78">
        <f ca="1">JN226-IF(JN226&gt;0,'Inputs and Summary'!$G$18,0)</f>
        <v>0</v>
      </c>
      <c r="JO197" s="78">
        <f ca="1">JO226-IF(JO226&gt;0,'Inputs and Summary'!$G$18,0)</f>
        <v>0</v>
      </c>
      <c r="JP197" s="78">
        <f ca="1">JP226-IF(JP226&gt;0,'Inputs and Summary'!$G$18,0)</f>
        <v>0</v>
      </c>
      <c r="JQ197" s="78">
        <f ca="1">JQ226-IF(JQ226&gt;0,'Inputs and Summary'!$G$18,0)</f>
        <v>0</v>
      </c>
      <c r="JR197" s="78">
        <f ca="1">JR226-IF(JR226&gt;0,'Inputs and Summary'!$G$18,0)</f>
        <v>0</v>
      </c>
      <c r="JS197" s="78">
        <f ca="1">JS226-IF(JS226&gt;0,'Inputs and Summary'!$G$18,0)</f>
        <v>0</v>
      </c>
      <c r="JT197" s="78">
        <f ca="1">JT226-IF(JT226&gt;0,'Inputs and Summary'!$G$18,0)</f>
        <v>0</v>
      </c>
      <c r="JU197" s="78">
        <f ca="1">JU226-IF(JU226&gt;0,'Inputs and Summary'!$G$18,0)</f>
        <v>0</v>
      </c>
      <c r="JV197" s="78">
        <f ca="1">JV226-IF(JV226&gt;0,'Inputs and Summary'!$G$18,0)</f>
        <v>0</v>
      </c>
      <c r="JW197" s="78">
        <f ca="1">JW226-IF(JW226&gt;0,'Inputs and Summary'!$G$18,0)</f>
        <v>0</v>
      </c>
      <c r="JX197" s="78">
        <f ca="1">JX226-IF(JX226&gt;0,'Inputs and Summary'!$G$18,0)</f>
        <v>0</v>
      </c>
      <c r="JY197" s="78">
        <f ca="1">JY226-IF(JY226&gt;0,'Inputs and Summary'!$G$18,0)</f>
        <v>0</v>
      </c>
      <c r="JZ197" s="78">
        <f ca="1">JZ226-IF(JZ226&gt;0,'Inputs and Summary'!$G$18,0)</f>
        <v>0</v>
      </c>
      <c r="KA197" s="78">
        <f ca="1">KA226-IF(KA226&gt;0,'Inputs and Summary'!$G$18,0)</f>
        <v>0</v>
      </c>
      <c r="KB197" s="78">
        <f ca="1">KB226-IF(KB226&gt;0,'Inputs and Summary'!$G$18,0)</f>
        <v>0</v>
      </c>
      <c r="KC197" s="78">
        <f ca="1">KC226-IF(KC226&gt;0,'Inputs and Summary'!$G$18,0)</f>
        <v>0</v>
      </c>
      <c r="KD197" s="78">
        <f ca="1">KD226-IF(KD226&gt;0,'Inputs and Summary'!$G$18,0)</f>
        <v>0</v>
      </c>
      <c r="KE197" s="78">
        <f ca="1">KE226-IF(KE226&gt;0,'Inputs and Summary'!$G$18,0)</f>
        <v>0</v>
      </c>
      <c r="KF197" s="78">
        <f ca="1">KF226-IF(KF226&gt;0,'Inputs and Summary'!$G$18,0)</f>
        <v>0</v>
      </c>
      <c r="KG197" s="78">
        <f ca="1">KG226-IF(KG226&gt;0,'Inputs and Summary'!$G$18,0)</f>
        <v>0</v>
      </c>
      <c r="KH197" s="78">
        <f ca="1">KH226-IF(KH226&gt;0,'Inputs and Summary'!$G$18,0)</f>
        <v>0</v>
      </c>
      <c r="KI197" s="78">
        <f ca="1">KI226-IF(KI226&gt;0,'Inputs and Summary'!$G$18,0)</f>
        <v>0</v>
      </c>
      <c r="KJ197" s="78">
        <f ca="1">KJ226-IF(KJ226&gt;0,'Inputs and Summary'!$G$18,0)</f>
        <v>0</v>
      </c>
      <c r="KK197" s="78">
        <f ca="1">KK226-IF(KK226&gt;0,'Inputs and Summary'!$G$18,0)</f>
        <v>0</v>
      </c>
      <c r="KL197" s="78">
        <f ca="1">KL226-IF(KL226&gt;0,'Inputs and Summary'!$G$18,0)</f>
        <v>0</v>
      </c>
      <c r="KM197" s="78">
        <f ca="1">KM226-IF(KM226&gt;0,'Inputs and Summary'!$G$18,0)</f>
        <v>0</v>
      </c>
      <c r="KN197" s="78">
        <f ca="1">KN226-IF(KN226&gt;0,'Inputs and Summary'!$G$18,0)</f>
        <v>0</v>
      </c>
      <c r="KO197" s="78">
        <f ca="1">KO226-IF(KO226&gt;0,'Inputs and Summary'!$G$18,0)</f>
        <v>0</v>
      </c>
      <c r="KP197" s="78">
        <f ca="1">KP226-IF(KP226&gt;0,'Inputs and Summary'!$G$18,0)</f>
        <v>0</v>
      </c>
      <c r="KQ197" s="78">
        <f ca="1">KQ226-IF(KQ226&gt;0,'Inputs and Summary'!$G$18,0)</f>
        <v>0</v>
      </c>
      <c r="KR197" s="78">
        <f ca="1">KR226-IF(KR226&gt;0,'Inputs and Summary'!$G$18,0)</f>
        <v>0</v>
      </c>
      <c r="KS197" s="78" t="str">
        <f>KS226</f>
        <v>c</v>
      </c>
    </row>
    <row r="198" spans="1:305" ht="15.75" customHeight="1" x14ac:dyDescent="0.3">
      <c r="KS198" s="17" t="s">
        <v>291</v>
      </c>
    </row>
    <row r="199" spans="1:305" ht="15.75" customHeight="1" x14ac:dyDescent="0.3">
      <c r="A199" s="184" t="s">
        <v>214</v>
      </c>
      <c r="B199" s="184" t="s">
        <v>90</v>
      </c>
      <c r="C199" s="184"/>
      <c r="D199" s="187">
        <f t="shared" ref="D199:IX199" ca="1" si="110">D195-D197</f>
        <v>-2.3453434762306817</v>
      </c>
      <c r="E199" s="187">
        <f t="shared" ca="1" si="110"/>
        <v>2.5594822844047944</v>
      </c>
      <c r="F199" s="187">
        <f t="shared" ca="1" si="110"/>
        <v>2.5594822844047944</v>
      </c>
      <c r="G199" s="187">
        <f t="shared" ca="1" si="110"/>
        <v>2.606329232854828</v>
      </c>
      <c r="H199" s="187">
        <f t="shared" ca="1" si="110"/>
        <v>2.606329232854828</v>
      </c>
      <c r="I199" s="187">
        <f t="shared" ca="1" si="110"/>
        <v>2.606329232854828</v>
      </c>
      <c r="J199" s="187">
        <f t="shared" ca="1" si="110"/>
        <v>2.6531761813048615</v>
      </c>
      <c r="K199" s="187">
        <f t="shared" ca="1" si="110"/>
        <v>2.6531761813048615</v>
      </c>
      <c r="L199" s="187">
        <f t="shared" ca="1" si="110"/>
        <v>2.6531761813048615</v>
      </c>
      <c r="M199" s="187">
        <f t="shared" ca="1" si="110"/>
        <v>2.6921350846174019</v>
      </c>
      <c r="N199" s="187">
        <f t="shared" ca="1" si="110"/>
        <v>2.6921350846174019</v>
      </c>
      <c r="O199" s="187">
        <f t="shared" ca="1" si="110"/>
        <v>2.6921350846174019</v>
      </c>
      <c r="P199" s="187">
        <f t="shared" ca="1" si="110"/>
        <v>2.7389820330674359</v>
      </c>
      <c r="Q199" s="187">
        <f t="shared" ca="1" si="110"/>
        <v>2.7182209490830624</v>
      </c>
      <c r="R199" s="187">
        <f t="shared" ca="1" si="110"/>
        <v>2.7182209490830624</v>
      </c>
      <c r="S199" s="187">
        <f t="shared" ca="1" si="110"/>
        <v>2.765067897533096</v>
      </c>
      <c r="T199" s="187">
        <f t="shared" ca="1" si="110"/>
        <v>2.765067897533096</v>
      </c>
      <c r="U199" s="187">
        <f t="shared" ca="1" si="110"/>
        <v>2.765067897533096</v>
      </c>
      <c r="V199" s="187">
        <f t="shared" ca="1" si="110"/>
        <v>2.8119148459831296</v>
      </c>
      <c r="W199" s="187">
        <f t="shared" ca="1" si="110"/>
        <v>2.8119148459831296</v>
      </c>
      <c r="X199" s="187">
        <f t="shared" ca="1" si="110"/>
        <v>2.8119148459831296</v>
      </c>
      <c r="Y199" s="187">
        <f t="shared" ca="1" si="110"/>
        <v>2.892337562778132</v>
      </c>
      <c r="Z199" s="187">
        <f t="shared" ca="1" si="110"/>
        <v>2.892337562778132</v>
      </c>
      <c r="AA199" s="187">
        <f t="shared" ca="1" si="110"/>
        <v>2.892337562778132</v>
      </c>
      <c r="AB199" s="187">
        <f t="shared" ca="1" si="110"/>
        <v>2.9379183774862732</v>
      </c>
      <c r="AC199" s="187">
        <f t="shared" ca="1" si="110"/>
        <v>2.9171901878378348</v>
      </c>
      <c r="AD199" s="187">
        <f t="shared" ca="1" si="110"/>
        <v>2.9171901878378348</v>
      </c>
      <c r="AE199" s="187">
        <f t="shared" ca="1" si="110"/>
        <v>2.9627710025459755</v>
      </c>
      <c r="AF199" s="187">
        <f t="shared" ca="1" si="110"/>
        <v>2.9627710025459755</v>
      </c>
      <c r="AG199" s="187">
        <f t="shared" ca="1" si="110"/>
        <v>2.9627710025459755</v>
      </c>
      <c r="AH199" s="187">
        <f t="shared" ca="1" si="110"/>
        <v>3.0083518172541162</v>
      </c>
      <c r="AI199" s="187">
        <f t="shared" ca="1" si="110"/>
        <v>3.0083518172541162</v>
      </c>
      <c r="AJ199" s="187">
        <f t="shared" ca="1" si="110"/>
        <v>3.0083518172541162</v>
      </c>
      <c r="AK199" s="187">
        <f t="shared" ca="1" si="110"/>
        <v>3.0453978288247647</v>
      </c>
      <c r="AL199" s="187">
        <f t="shared" ca="1" si="110"/>
        <v>3.0453978288247647</v>
      </c>
      <c r="AM199" s="187">
        <f t="shared" ca="1" si="110"/>
        <v>3.0453978288247647</v>
      </c>
      <c r="AN199" s="187">
        <f t="shared" ca="1" si="110"/>
        <v>3.0909786435329054</v>
      </c>
      <c r="AO199" s="187">
        <f t="shared" ca="1" si="110"/>
        <v>3.070281712143061</v>
      </c>
      <c r="AP199" s="187">
        <f t="shared" ca="1" si="110"/>
        <v>3.070281712143061</v>
      </c>
      <c r="AQ199" s="187">
        <f t="shared" ca="1" si="110"/>
        <v>3.1158625268512017</v>
      </c>
      <c r="AR199" s="187">
        <f t="shared" ca="1" si="110"/>
        <v>3.1158625268512017</v>
      </c>
      <c r="AS199" s="187">
        <f t="shared" ca="1" si="110"/>
        <v>3.1158625268512017</v>
      </c>
      <c r="AT199" s="187">
        <f t="shared" ca="1" si="110"/>
        <v>3.1614433415593428</v>
      </c>
      <c r="AU199" s="187">
        <f t="shared" ca="1" si="110"/>
        <v>3.1614433415593428</v>
      </c>
      <c r="AV199" s="187">
        <f t="shared" ca="1" si="110"/>
        <v>3.1614433415593428</v>
      </c>
      <c r="AW199" s="187">
        <f t="shared" ca="1" si="110"/>
        <v>3.1981513503899905</v>
      </c>
      <c r="AX199" s="187">
        <f t="shared" ca="1" si="110"/>
        <v>3.1981513503899905</v>
      </c>
      <c r="AY199" s="187">
        <f t="shared" ca="1" si="110"/>
        <v>3.1981513503899905</v>
      </c>
      <c r="AZ199" s="187">
        <f t="shared" ca="1" si="110"/>
        <v>3.2437321650981312</v>
      </c>
      <c r="BA199" s="187">
        <f t="shared" ca="1" si="110"/>
        <v>3.2230648172988472</v>
      </c>
      <c r="BB199" s="187">
        <f t="shared" ca="1" si="110"/>
        <v>3.2230648172988472</v>
      </c>
      <c r="BC199" s="187">
        <f t="shared" ca="1" si="110"/>
        <v>3.2686456320069879</v>
      </c>
      <c r="BD199" s="187">
        <f t="shared" ca="1" si="110"/>
        <v>3.2686456320069879</v>
      </c>
      <c r="BE199" s="187">
        <f t="shared" ca="1" si="110"/>
        <v>3.2686456320069879</v>
      </c>
      <c r="BF199" s="187">
        <f t="shared" ca="1" si="110"/>
        <v>3.314226446715129</v>
      </c>
      <c r="BG199" s="187">
        <f t="shared" ca="1" si="110"/>
        <v>3.314226446715129</v>
      </c>
      <c r="BH199" s="187">
        <f t="shared" ca="1" si="110"/>
        <v>3.314226446715129</v>
      </c>
      <c r="BI199" s="187">
        <f t="shared" ca="1" si="110"/>
        <v>3.3505863127235767</v>
      </c>
      <c r="BJ199" s="187">
        <f t="shared" ca="1" si="110"/>
        <v>3.3505863127235767</v>
      </c>
      <c r="BK199" s="187">
        <f t="shared" ca="1" si="110"/>
        <v>3.3505863127235767</v>
      </c>
      <c r="BL199" s="187">
        <f t="shared" ca="1" si="110"/>
        <v>3.3961671274317173</v>
      </c>
      <c r="BM199" s="187">
        <f t="shared" ca="1" si="110"/>
        <v>3.3755276487645802</v>
      </c>
      <c r="BN199" s="187">
        <f t="shared" ca="1" si="110"/>
        <v>3.3755276487645802</v>
      </c>
      <c r="BO199" s="187">
        <f t="shared" ca="1" si="110"/>
        <v>3.4211084634727209</v>
      </c>
      <c r="BP199" s="187">
        <f t="shared" ca="1" si="110"/>
        <v>3.4211084634727209</v>
      </c>
      <c r="BQ199" s="187">
        <f t="shared" ca="1" si="110"/>
        <v>3.4211084634727209</v>
      </c>
      <c r="BR199" s="187">
        <f t="shared" ca="1" si="110"/>
        <v>3.4666892781808616</v>
      </c>
      <c r="BS199" s="187">
        <f t="shared" ca="1" si="110"/>
        <v>3.4666892781808616</v>
      </c>
      <c r="BT199" s="187">
        <f t="shared" ca="1" si="110"/>
        <v>3.4666892781808616</v>
      </c>
      <c r="BU199" s="187">
        <f t="shared" ca="1" si="110"/>
        <v>3.5026905570824427</v>
      </c>
      <c r="BV199" s="187">
        <f t="shared" ca="1" si="110"/>
        <v>3.5026905570824427</v>
      </c>
      <c r="BW199" s="187">
        <f t="shared" ca="1" si="110"/>
        <v>3.5026905570824427</v>
      </c>
      <c r="BX199" s="187">
        <f t="shared" ca="1" si="110"/>
        <v>3.5482713717905834</v>
      </c>
      <c r="BY199" s="187">
        <f t="shared" ca="1" si="110"/>
        <v>3.5276580067712939</v>
      </c>
      <c r="BZ199" s="187">
        <f t="shared" ca="1" si="110"/>
        <v>3.5276580067712939</v>
      </c>
      <c r="CA199" s="187">
        <f t="shared" ca="1" si="110"/>
        <v>3.5732388214794346</v>
      </c>
      <c r="CB199" s="187">
        <f t="shared" ca="1" si="110"/>
        <v>3.5732388214794346</v>
      </c>
      <c r="CC199" s="187">
        <f t="shared" ca="1" si="110"/>
        <v>3.5732388214794346</v>
      </c>
      <c r="CD199" s="187">
        <f t="shared" ca="1" si="110"/>
        <v>3.6188196361875753</v>
      </c>
      <c r="CE199" s="187">
        <f t="shared" ca="1" si="110"/>
        <v>3.6188196361875753</v>
      </c>
      <c r="CF199" s="187">
        <f t="shared" ca="1" si="110"/>
        <v>3.6188196361875753</v>
      </c>
      <c r="CG199" s="187">
        <f t="shared" ca="1" si="110"/>
        <v>3.6544515703690843</v>
      </c>
      <c r="CH199" s="187">
        <f t="shared" ca="1" si="110"/>
        <v>3.6544515703690843</v>
      </c>
      <c r="CI199" s="187">
        <f t="shared" ca="1" si="110"/>
        <v>3.6544515703690843</v>
      </c>
      <c r="CJ199" s="187">
        <f t="shared" ca="1" si="110"/>
        <v>3.700032385077225</v>
      </c>
      <c r="CK199" s="187">
        <f t="shared" ca="1" si="110"/>
        <v>3.6794433359231857</v>
      </c>
      <c r="CL199" s="187">
        <f t="shared" ca="1" si="110"/>
        <v>3.6794433359231857</v>
      </c>
      <c r="CM199" s="187">
        <f t="shared" ca="1" si="110"/>
        <v>3.7250241506313264</v>
      </c>
      <c r="CN199" s="187">
        <f t="shared" ca="1" si="110"/>
        <v>3.7250241506313264</v>
      </c>
      <c r="CO199" s="187">
        <f t="shared" ca="1" si="110"/>
        <v>3.7250241506313264</v>
      </c>
      <c r="CP199" s="187">
        <f t="shared" ca="1" si="110"/>
        <v>3.7706049653394671</v>
      </c>
      <c r="CQ199" s="187">
        <f t="shared" ca="1" si="110"/>
        <v>3.7706049653394671</v>
      </c>
      <c r="CR199" s="187">
        <f t="shared" ca="1" si="110"/>
        <v>3.7706049653394671</v>
      </c>
      <c r="CS199" s="187">
        <f t="shared" ca="1" si="110"/>
        <v>3.8058564744593033</v>
      </c>
      <c r="CT199" s="187">
        <f t="shared" ca="1" si="110"/>
        <v>3.8058564744593033</v>
      </c>
      <c r="CU199" s="187">
        <f t="shared" ca="1" si="110"/>
        <v>3.8058564744593033</v>
      </c>
      <c r="CV199" s="187">
        <f t="shared" ca="1" si="110"/>
        <v>3.851437289167444</v>
      </c>
      <c r="CW199" s="187">
        <f t="shared" ca="1" si="110"/>
        <v>3.8308707144873488</v>
      </c>
      <c r="CX199" s="187">
        <f t="shared" ca="1" si="110"/>
        <v>3.8308707144873488</v>
      </c>
      <c r="CY199" s="187">
        <f t="shared" ca="1" si="110"/>
        <v>3.8764515291954895</v>
      </c>
      <c r="CZ199" s="187">
        <f t="shared" ca="1" si="110"/>
        <v>3.8764515291954895</v>
      </c>
      <c r="DA199" s="187">
        <f t="shared" ca="1" si="110"/>
        <v>3.8764515291954895</v>
      </c>
      <c r="DB199" s="187">
        <f t="shared" ca="1" si="110"/>
        <v>3.9220323439036302</v>
      </c>
      <c r="DC199" s="187">
        <f t="shared" ca="1" si="110"/>
        <v>3.9220323439036302</v>
      </c>
      <c r="DD199" s="187">
        <f t="shared" ca="1" si="110"/>
        <v>3.9220323439036302</v>
      </c>
      <c r="DE199" s="187">
        <f t="shared" ca="1" si="110"/>
        <v>3.9568920152099416</v>
      </c>
      <c r="DF199" s="187">
        <f t="shared" ca="1" si="110"/>
        <v>3.9568920152099416</v>
      </c>
      <c r="DG199" s="187">
        <f t="shared" ca="1" si="110"/>
        <v>3.9568920152099416</v>
      </c>
      <c r="DH199" s="187">
        <f t="shared" ca="1" si="110"/>
        <v>4.0024728299180827</v>
      </c>
      <c r="DI199" s="187">
        <f t="shared" ca="1" si="110"/>
        <v>3.9819268433623582</v>
      </c>
      <c r="DJ199" s="187">
        <f t="shared" ca="1" si="110"/>
        <v>3.9819268433623582</v>
      </c>
      <c r="DK199" s="187">
        <f t="shared" ca="1" si="110"/>
        <v>4.0275076580704985</v>
      </c>
      <c r="DL199" s="187">
        <f t="shared" ca="1" si="110"/>
        <v>4.0275076580704985</v>
      </c>
      <c r="DM199" s="187">
        <f t="shared" ca="1" si="110"/>
        <v>4.0275076580704985</v>
      </c>
      <c r="DN199" s="187">
        <f t="shared" ca="1" si="110"/>
        <v>4.0730884727786396</v>
      </c>
      <c r="DO199" s="187">
        <f t="shared" ca="1" si="110"/>
        <v>4.0730884727786396</v>
      </c>
      <c r="DP199" s="187">
        <f t="shared" ca="1" si="110"/>
        <v>4.0730884727786396</v>
      </c>
      <c r="DQ199" s="187">
        <f t="shared" ca="1" si="110"/>
        <v>4.1075445511370203</v>
      </c>
      <c r="DR199" s="187">
        <f t="shared" ca="1" si="110"/>
        <v>4.1075445511370203</v>
      </c>
      <c r="DS199" s="187">
        <f t="shared" ca="1" si="110"/>
        <v>4.1075445511370203</v>
      </c>
      <c r="DT199" s="187">
        <f t="shared" ca="1" si="110"/>
        <v>4.0698206013034337</v>
      </c>
      <c r="DU199" s="187">
        <f t="shared" ca="1" si="110"/>
        <v>4.0492932701743491</v>
      </c>
      <c r="DV199" s="187">
        <f t="shared" ca="1" si="110"/>
        <v>4.0492932701743491</v>
      </c>
      <c r="DW199" s="187">
        <f t="shared" ca="1" si="110"/>
        <v>4.0492932701743491</v>
      </c>
      <c r="DX199" s="187">
        <f t="shared" ca="1" si="110"/>
        <v>4.0492932701743491</v>
      </c>
      <c r="DY199" s="187">
        <f t="shared" ca="1" si="110"/>
        <v>4.0492932701743491</v>
      </c>
      <c r="DZ199" s="187">
        <f t="shared" ca="1" si="110"/>
        <v>4.0492932701743491</v>
      </c>
      <c r="EA199" s="187">
        <f t="shared" ca="1" si="110"/>
        <v>4.0492932701743491</v>
      </c>
      <c r="EB199" s="187">
        <f t="shared" ca="1" si="110"/>
        <v>4.0492932701743491</v>
      </c>
      <c r="EC199" s="187">
        <f t="shared" ca="1" si="110"/>
        <v>4.0377528330882217</v>
      </c>
      <c r="ED199" s="187">
        <f t="shared" ca="1" si="110"/>
        <v>4.0377528330882217</v>
      </c>
      <c r="EE199" s="187">
        <f t="shared" ca="1" si="110"/>
        <v>4.0377528330882217</v>
      </c>
      <c r="EF199" s="187">
        <f t="shared" ca="1" si="110"/>
        <v>4.0377528330882217</v>
      </c>
      <c r="EG199" s="187">
        <f t="shared" ca="1" si="110"/>
        <v>4.0172421769084865</v>
      </c>
      <c r="EH199" s="187">
        <f t="shared" ca="1" si="110"/>
        <v>4.0172421769084865</v>
      </c>
      <c r="EI199" s="187">
        <f t="shared" ca="1" si="110"/>
        <v>4.0172421769084865</v>
      </c>
      <c r="EJ199" s="187">
        <f t="shared" ca="1" si="110"/>
        <v>4.0172421769084865</v>
      </c>
      <c r="EK199" s="187">
        <f t="shared" ca="1" si="110"/>
        <v>4.0172421769084865</v>
      </c>
      <c r="EL199" s="187">
        <f t="shared" ca="1" si="110"/>
        <v>4.0172421769084865</v>
      </c>
      <c r="EM199" s="187">
        <f t="shared" ca="1" si="110"/>
        <v>4.0172421769084865</v>
      </c>
      <c r="EN199" s="187">
        <f t="shared" ca="1" si="110"/>
        <v>4.0172421769084865</v>
      </c>
      <c r="EO199" s="187">
        <f t="shared" ca="1" si="110"/>
        <v>4.0052735680638998</v>
      </c>
      <c r="EP199" s="187">
        <f t="shared" ca="1" si="110"/>
        <v>4.0052735680638998</v>
      </c>
      <c r="EQ199" s="187">
        <f t="shared" ca="1" si="110"/>
        <v>4.0052735680638998</v>
      </c>
      <c r="ER199" s="187">
        <f t="shared" ca="1" si="110"/>
        <v>4.0052735680638998</v>
      </c>
      <c r="ES199" s="187">
        <f t="shared" ca="1" si="110"/>
        <v>3.9847775571024586</v>
      </c>
      <c r="ET199" s="187">
        <f t="shared" ca="1" si="110"/>
        <v>3.9847775571024586</v>
      </c>
      <c r="EU199" s="187">
        <f t="shared" ca="1" si="110"/>
        <v>3.9847775571024586</v>
      </c>
      <c r="EV199" s="187">
        <f t="shared" ca="1" si="110"/>
        <v>3.9847775571024586</v>
      </c>
      <c r="EW199" s="187">
        <f t="shared" ca="1" si="110"/>
        <v>3.9847775571024586</v>
      </c>
      <c r="EX199" s="187">
        <f t="shared" ca="1" si="110"/>
        <v>3.9847775571024586</v>
      </c>
      <c r="EY199" s="187">
        <f t="shared" ca="1" si="110"/>
        <v>3.9847775571024586</v>
      </c>
      <c r="EZ199" s="187">
        <f t="shared" ca="1" si="110"/>
        <v>3.9847775571024586</v>
      </c>
      <c r="FA199" s="187">
        <f t="shared" ca="1" si="110"/>
        <v>3.9723679313466596</v>
      </c>
      <c r="FB199" s="187">
        <f t="shared" ca="1" si="110"/>
        <v>3.9723679313466596</v>
      </c>
      <c r="FC199" s="187">
        <f t="shared" ca="1" si="110"/>
        <v>3.9723679313466596</v>
      </c>
      <c r="FD199" s="187">
        <f t="shared" ca="1" si="110"/>
        <v>3.9723679313466596</v>
      </c>
      <c r="FE199" s="187">
        <f t="shared" ca="1" si="110"/>
        <v>3.9518844851004475</v>
      </c>
      <c r="FF199" s="187">
        <f t="shared" ca="1" si="110"/>
        <v>3.9518844851004475</v>
      </c>
      <c r="FG199" s="187">
        <f t="shared" ca="1" si="110"/>
        <v>3.9518844851004475</v>
      </c>
      <c r="FH199" s="187">
        <f t="shared" ca="1" si="110"/>
        <v>3.9518844851004475</v>
      </c>
      <c r="FI199" s="187">
        <f t="shared" ca="1" si="110"/>
        <v>3.9518844851004475</v>
      </c>
      <c r="FJ199" s="187">
        <f t="shared" ca="1" si="110"/>
        <v>3.9518844851004475</v>
      </c>
      <c r="FK199" s="187">
        <f t="shared" ca="1" si="110"/>
        <v>3.9518844851004475</v>
      </c>
      <c r="FL199" s="187">
        <f t="shared" ca="1" si="110"/>
        <v>3.9518844851004475</v>
      </c>
      <c r="FM199" s="187">
        <f t="shared" ca="1" si="110"/>
        <v>3.9390206119260989</v>
      </c>
      <c r="FN199" s="187">
        <f t="shared" ca="1" si="110"/>
        <v>3.9390206119260989</v>
      </c>
      <c r="FO199" s="187">
        <f t="shared" ca="1" si="110"/>
        <v>3.9390206119260989</v>
      </c>
      <c r="FP199" s="187">
        <f t="shared" ca="1" si="110"/>
        <v>3.9390206119260989</v>
      </c>
      <c r="FQ199" s="187">
        <f t="shared" ca="1" si="110"/>
        <v>3.9185475975563957</v>
      </c>
      <c r="FR199" s="187">
        <f t="shared" ca="1" si="110"/>
        <v>3.9185475975563957</v>
      </c>
      <c r="FS199" s="187">
        <f t="shared" ca="1" si="110"/>
        <v>3.9185475975563957</v>
      </c>
      <c r="FT199" s="187">
        <f t="shared" ca="1" si="110"/>
        <v>3.9185475975563957</v>
      </c>
      <c r="FU199" s="187">
        <f t="shared" ca="1" si="110"/>
        <v>3.9185475975563957</v>
      </c>
      <c r="FV199" s="187">
        <f t="shared" ca="1" si="110"/>
        <v>3.9185475975563957</v>
      </c>
      <c r="FW199" s="187">
        <f t="shared" ca="1" si="110"/>
        <v>3.9185475975563957</v>
      </c>
      <c r="FX199" s="187">
        <f t="shared" ca="1" si="110"/>
        <v>3.9185475975563957</v>
      </c>
      <c r="FY199" s="187">
        <f t="shared" ca="1" si="110"/>
        <v>3.9052158495409417</v>
      </c>
      <c r="FZ199" s="187">
        <f t="shared" ca="1" si="110"/>
        <v>3.9052158495409417</v>
      </c>
      <c r="GA199" s="187">
        <f t="shared" ca="1" si="110"/>
        <v>3.9052158495409417</v>
      </c>
      <c r="GB199" s="187">
        <f t="shared" ca="1" si="110"/>
        <v>3.9052158495409417</v>
      </c>
      <c r="GC199" s="187">
        <f t="shared" ca="1" si="110"/>
        <v>3.8847510802629879</v>
      </c>
      <c r="GD199" s="187">
        <f t="shared" ca="1" si="110"/>
        <v>3.8847510802629879</v>
      </c>
      <c r="GE199" s="187">
        <f t="shared" ca="1" si="110"/>
        <v>3.8847510802629879</v>
      </c>
      <c r="GF199" s="187">
        <f t="shared" ca="1" si="110"/>
        <v>3.8847510802629879</v>
      </c>
      <c r="GG199" s="187">
        <f t="shared" ca="1" si="110"/>
        <v>3.8847510802629879</v>
      </c>
      <c r="GH199" s="187">
        <f t="shared" ca="1" si="110"/>
        <v>3.8847510802629879</v>
      </c>
      <c r="GI199" s="187">
        <f t="shared" ca="1" si="110"/>
        <v>3.8847510802629879</v>
      </c>
      <c r="GJ199" s="187">
        <f t="shared" ca="1" si="110"/>
        <v>3.8847510802629879</v>
      </c>
      <c r="GK199" s="187">
        <f t="shared" ca="1" si="110"/>
        <v>3.8709374211611949</v>
      </c>
      <c r="GL199" s="187">
        <f t="shared" ca="1" si="110"/>
        <v>3.8709374211611949</v>
      </c>
      <c r="GM199" s="187">
        <f t="shared" ca="1" si="110"/>
        <v>3.8709374211611949</v>
      </c>
      <c r="GN199" s="187">
        <f t="shared" ca="1" si="110"/>
        <v>3.8709374211611949</v>
      </c>
      <c r="GO199" s="187">
        <f t="shared" ca="1" si="110"/>
        <v>3.8504786545856513</v>
      </c>
      <c r="GP199" s="187">
        <f t="shared" ca="1" si="110"/>
        <v>3.8504786545856513</v>
      </c>
      <c r="GQ199" s="187">
        <f t="shared" ca="1" si="110"/>
        <v>3.8504786545856513</v>
      </c>
      <c r="GR199" s="187">
        <f t="shared" ca="1" si="110"/>
        <v>3.8504786545856513</v>
      </c>
      <c r="GS199" s="187">
        <f t="shared" ca="1" si="110"/>
        <v>3.8504786545856513</v>
      </c>
      <c r="GT199" s="187">
        <f t="shared" ca="1" si="110"/>
        <v>3.8504786545856513</v>
      </c>
      <c r="GU199" s="187">
        <f t="shared" ca="1" si="110"/>
        <v>3.8504786545856513</v>
      </c>
      <c r="GV199" s="187">
        <f t="shared" ca="1" si="110"/>
        <v>3.8504786545856513</v>
      </c>
      <c r="GW199" s="187">
        <f t="shared" ca="1" si="110"/>
        <v>3.8361686270649291</v>
      </c>
      <c r="GX199" s="187">
        <f t="shared" ca="1" si="110"/>
        <v>3.8361686270649291</v>
      </c>
      <c r="GY199" s="187">
        <f t="shared" ca="1" si="110"/>
        <v>3.8361686270649291</v>
      </c>
      <c r="GZ199" s="187">
        <f t="shared" ca="1" si="110"/>
        <v>3.8361686270649291</v>
      </c>
      <c r="HA199" s="187">
        <f t="shared" ca="1" si="110"/>
        <v>3.8157135634897461</v>
      </c>
      <c r="HB199" s="187">
        <f t="shared" ca="1" si="110"/>
        <v>3.8157135634897461</v>
      </c>
      <c r="HC199" s="187">
        <f t="shared" ca="1" si="110"/>
        <v>3.8157135634897461</v>
      </c>
      <c r="HD199" s="187">
        <f t="shared" ca="1" si="110"/>
        <v>3.8157135634897461</v>
      </c>
      <c r="HE199" s="187">
        <f t="shared" ca="1" si="110"/>
        <v>3.8157135634897461</v>
      </c>
      <c r="HF199" s="187">
        <f t="shared" ca="1" si="110"/>
        <v>3.8157135634897461</v>
      </c>
      <c r="HG199" s="187">
        <f t="shared" ca="1" si="110"/>
        <v>3.8157135634897461</v>
      </c>
      <c r="HH199" s="187">
        <f t="shared" ca="1" si="110"/>
        <v>3.8157135634897461</v>
      </c>
      <c r="HI199" s="187">
        <f t="shared" ca="1" si="110"/>
        <v>3.8008922764975273</v>
      </c>
      <c r="HJ199" s="187">
        <f t="shared" ca="1" si="110"/>
        <v>3.8008922764975273</v>
      </c>
      <c r="HK199" s="187">
        <f t="shared" ca="1" si="110"/>
        <v>3.8008922764975273</v>
      </c>
      <c r="HL199" s="187">
        <f t="shared" ca="1" si="110"/>
        <v>3.8008922764975273</v>
      </c>
      <c r="HM199" s="187">
        <f t="shared" ca="1" si="110"/>
        <v>3.7804385571487233</v>
      </c>
      <c r="HN199" s="187">
        <f t="shared" ca="1" si="110"/>
        <v>3.7804385571487233</v>
      </c>
      <c r="HO199" s="187">
        <f t="shared" ca="1" si="110"/>
        <v>3.7804385571487233</v>
      </c>
      <c r="HP199" s="187">
        <f t="shared" ca="1" si="110"/>
        <v>3.7804385571487233</v>
      </c>
      <c r="HQ199" s="187">
        <f t="shared" ca="1" si="110"/>
        <v>3.7804385571487233</v>
      </c>
      <c r="HR199" s="187">
        <f t="shared" ca="1" si="110"/>
        <v>3.7804385571487233</v>
      </c>
      <c r="HS199" s="187">
        <f t="shared" ca="1" si="110"/>
        <v>3.7804385571487233</v>
      </c>
      <c r="HT199" s="187">
        <f t="shared" ca="1" si="110"/>
        <v>3.7804385571487233</v>
      </c>
      <c r="HU199" s="187">
        <f t="shared" ca="1" si="110"/>
        <v>3.7650906729008624</v>
      </c>
      <c r="HV199" s="187">
        <f t="shared" ca="1" si="110"/>
        <v>3.7650906729008624</v>
      </c>
      <c r="HW199" s="187">
        <f t="shared" ca="1" si="110"/>
        <v>3.7650906729008624</v>
      </c>
      <c r="HX199" s="187">
        <f t="shared" ca="1" si="110"/>
        <v>3.7650906729008624</v>
      </c>
      <c r="HY199" s="187">
        <f t="shared" ca="1" si="110"/>
        <v>3.7446358781206959</v>
      </c>
      <c r="HZ199" s="187">
        <f t="shared" ca="1" si="110"/>
        <v>3.7446358781206959</v>
      </c>
      <c r="IA199" s="187">
        <f t="shared" ca="1" si="110"/>
        <v>3.7446358781206959</v>
      </c>
      <c r="IB199" s="187">
        <f t="shared" ca="1" si="110"/>
        <v>3.7446358781206959</v>
      </c>
      <c r="IC199" s="187">
        <f t="shared" ca="1" si="110"/>
        <v>3.7446358781206959</v>
      </c>
      <c r="ID199" s="187">
        <f t="shared" ca="1" si="110"/>
        <v>3.7446358781206959</v>
      </c>
      <c r="IE199" s="187">
        <f t="shared" ca="1" si="110"/>
        <v>3.7446358781206959</v>
      </c>
      <c r="IF199" s="187">
        <f t="shared" ca="1" si="110"/>
        <v>3.7446358781206959</v>
      </c>
      <c r="IG199" s="187">
        <f t="shared" ca="1" si="110"/>
        <v>3.7287455986995237</v>
      </c>
      <c r="IH199" s="187">
        <f t="shared" ca="1" si="110"/>
        <v>3.7287455986995237</v>
      </c>
      <c r="II199" s="187">
        <f t="shared" ca="1" si="110"/>
        <v>3.7287455986995237</v>
      </c>
      <c r="IJ199" s="187">
        <f t="shared" ca="1" si="110"/>
        <v>3.7287455986995237</v>
      </c>
      <c r="IK199" s="187">
        <f t="shared" ca="1" si="110"/>
        <v>3.7082872460804568</v>
      </c>
      <c r="IL199" s="187">
        <f t="shared" ca="1" si="110"/>
        <v>3.7082872460804568</v>
      </c>
      <c r="IM199" s="187">
        <f t="shared" ca="1" si="110"/>
        <v>3.7082872460804568</v>
      </c>
      <c r="IN199" s="187">
        <f t="shared" ca="1" si="110"/>
        <v>3.7082872460804568</v>
      </c>
      <c r="IO199" s="187">
        <f t="shared" ca="1" si="110"/>
        <v>3.7082872460804568</v>
      </c>
      <c r="IP199" s="187">
        <f t="shared" ca="1" si="110"/>
        <v>3.7082872460804568</v>
      </c>
      <c r="IQ199" s="187">
        <f t="shared" ca="1" si="110"/>
        <v>3.7082872460804568</v>
      </c>
      <c r="IR199" s="187">
        <f t="shared" ca="1" si="110"/>
        <v>3.7082872460804568</v>
      </c>
      <c r="IS199" s="187">
        <f t="shared" ca="1" si="110"/>
        <v>3.691838299630775</v>
      </c>
      <c r="IT199" s="187">
        <f t="shared" ca="1" si="110"/>
        <v>3.691838299630775</v>
      </c>
      <c r="IU199" s="187">
        <f t="shared" ca="1" si="110"/>
        <v>3.691838299630775</v>
      </c>
      <c r="IV199" s="187">
        <f t="shared" ca="1" si="110"/>
        <v>3.691838299630775</v>
      </c>
      <c r="IW199" s="187">
        <f t="shared" ca="1" si="110"/>
        <v>3.6713738420936215</v>
      </c>
      <c r="IX199" s="187">
        <f t="shared" ca="1" si="110"/>
        <v>3.6713738420936215</v>
      </c>
      <c r="IY199" s="187">
        <f t="shared" ref="IY199:KR199" ca="1" si="111">IY195-IY197</f>
        <v>3.6713738420936215</v>
      </c>
      <c r="IZ199" s="187">
        <f t="shared" ca="1" si="111"/>
        <v>3.6713738420936215</v>
      </c>
      <c r="JA199" s="187">
        <f t="shared" ca="1" si="111"/>
        <v>3.6713738420936215</v>
      </c>
      <c r="JB199" s="187">
        <f t="shared" ca="1" si="111"/>
        <v>3.6713738420936215</v>
      </c>
      <c r="JC199" s="187">
        <f t="shared" ca="1" si="111"/>
        <v>3.6713738420936215</v>
      </c>
      <c r="JD199" s="187">
        <f t="shared" ca="1" si="111"/>
        <v>3.6713738420936215</v>
      </c>
      <c r="JE199" s="187">
        <f t="shared" ca="1" si="111"/>
        <v>3.6543494686045737</v>
      </c>
      <c r="JF199" s="187">
        <f t="shared" ca="1" si="111"/>
        <v>3.6543494686045737</v>
      </c>
      <c r="JG199" s="187">
        <f t="shared" ca="1" si="111"/>
        <v>3.6543494686045737</v>
      </c>
      <c r="JH199" s="187">
        <f t="shared" ca="1" si="111"/>
        <v>3.6543494686045737</v>
      </c>
      <c r="JI199" s="187">
        <f t="shared" ca="1" si="111"/>
        <v>3.633876292419151</v>
      </c>
      <c r="JJ199" s="187">
        <f t="shared" ca="1" si="111"/>
        <v>3.633876292419151</v>
      </c>
      <c r="JK199" s="187">
        <f t="shared" ca="1" si="111"/>
        <v>3.633876292419151</v>
      </c>
      <c r="JL199" s="187">
        <f t="shared" ca="1" si="111"/>
        <v>3.633876292419151</v>
      </c>
      <c r="JM199" s="187">
        <f t="shared" ca="1" si="111"/>
        <v>3.633876292419151</v>
      </c>
      <c r="JN199" s="187">
        <f t="shared" ca="1" si="111"/>
        <v>3.633876292419151</v>
      </c>
      <c r="JO199" s="187">
        <f t="shared" ca="1" si="111"/>
        <v>3.633876292419151</v>
      </c>
      <c r="JP199" s="187">
        <f t="shared" ca="1" si="111"/>
        <v>3.633876292419151</v>
      </c>
      <c r="JQ199" s="187">
        <f t="shared" ca="1" si="111"/>
        <v>3.6162592290795565</v>
      </c>
      <c r="JR199" s="187">
        <f t="shared" ca="1" si="111"/>
        <v>3.6162592290795565</v>
      </c>
      <c r="JS199" s="187">
        <f t="shared" ca="1" si="111"/>
        <v>3.6162592290795565</v>
      </c>
      <c r="JT199" s="187">
        <f t="shared" ca="1" si="111"/>
        <v>3.6162592290795565</v>
      </c>
      <c r="JU199" s="187">
        <f t="shared" ca="1" si="111"/>
        <v>3.5957746518261042</v>
      </c>
      <c r="JV199" s="187">
        <f t="shared" ca="1" si="111"/>
        <v>3.5957746518261042</v>
      </c>
      <c r="JW199" s="187">
        <f t="shared" ca="1" si="111"/>
        <v>3.5957746518261042</v>
      </c>
      <c r="JX199" s="187">
        <f t="shared" ca="1" si="111"/>
        <v>3.5957746518261042</v>
      </c>
      <c r="JY199" s="187">
        <f t="shared" ca="1" si="111"/>
        <v>3.5957746518261042</v>
      </c>
      <c r="JZ199" s="187">
        <f t="shared" ca="1" si="111"/>
        <v>3.5957746518261042</v>
      </c>
      <c r="KA199" s="187">
        <f t="shared" ca="1" si="111"/>
        <v>3.5957746518261042</v>
      </c>
      <c r="KB199" s="187">
        <f t="shared" ca="1" si="111"/>
        <v>3.5957746518261042</v>
      </c>
      <c r="KC199" s="187">
        <f t="shared" ca="1" si="111"/>
        <v>3.5775471179404472</v>
      </c>
      <c r="KD199" s="187">
        <f t="shared" ca="1" si="111"/>
        <v>3.5775471179404472</v>
      </c>
      <c r="KE199" s="187">
        <f t="shared" ca="1" si="111"/>
        <v>3.5775471179404472</v>
      </c>
      <c r="KF199" s="187">
        <f t="shared" ca="1" si="111"/>
        <v>3.5775471179404472</v>
      </c>
      <c r="KG199" s="187">
        <f t="shared" ca="1" si="111"/>
        <v>3.5570483864100542</v>
      </c>
      <c r="KH199" s="187">
        <f t="shared" ca="1" si="111"/>
        <v>3.5570483864100542</v>
      </c>
      <c r="KI199" s="187">
        <f t="shared" ca="1" si="111"/>
        <v>3.5570483864100542</v>
      </c>
      <c r="KJ199" s="187">
        <f t="shared" ca="1" si="111"/>
        <v>3.5570483864100542</v>
      </c>
      <c r="KK199" s="187">
        <f t="shared" ca="1" si="111"/>
        <v>3.5570483864100542</v>
      </c>
      <c r="KL199" s="187">
        <f t="shared" ca="1" si="111"/>
        <v>3.5570483864100542</v>
      </c>
      <c r="KM199" s="187">
        <f t="shared" ca="1" si="111"/>
        <v>3.5570483864100542</v>
      </c>
      <c r="KN199" s="187">
        <f t="shared" ca="1" si="111"/>
        <v>3.5570483864100542</v>
      </c>
      <c r="KO199" s="187">
        <f t="shared" ca="1" si="111"/>
        <v>3.5381920678619516</v>
      </c>
      <c r="KP199" s="187">
        <f t="shared" ca="1" si="111"/>
        <v>3.5381920678619516</v>
      </c>
      <c r="KQ199" s="187">
        <f t="shared" ca="1" si="111"/>
        <v>3.5381920678619516</v>
      </c>
      <c r="KR199" s="187">
        <f t="shared" ca="1" si="111"/>
        <v>3.5381920678619516</v>
      </c>
      <c r="KS199" s="17" t="s">
        <v>291</v>
      </c>
    </row>
    <row r="200" spans="1:305" ht="15.75" customHeight="1" x14ac:dyDescent="0.3">
      <c r="KS200" s="17" t="s">
        <v>291</v>
      </c>
    </row>
    <row r="201" spans="1:305" ht="15.75" customHeight="1" x14ac:dyDescent="0.3">
      <c r="A201" s="17" t="s">
        <v>215</v>
      </c>
      <c r="B201" s="17" t="s">
        <v>90</v>
      </c>
      <c r="D201" s="78">
        <f t="shared" ref="D201:IX201" ca="1" si="112">SUMIF($D$5:$AC$5,D173,$D$32:$AC$32)/SUMIF($D$173:$KR$173,D173,$D$176:$KR$176)</f>
        <v>1.0393163092345865</v>
      </c>
      <c r="E201" s="78">
        <f t="shared" ca="1" si="112"/>
        <v>1.0393163092345865</v>
      </c>
      <c r="F201" s="78">
        <f t="shared" ca="1" si="112"/>
        <v>1.0393163092345865</v>
      </c>
      <c r="G201" s="78">
        <f t="shared" ca="1" si="112"/>
        <v>1.0393163092345865</v>
      </c>
      <c r="H201" s="78">
        <f t="shared" ca="1" si="112"/>
        <v>1.0393163092345865</v>
      </c>
      <c r="I201" s="78">
        <f t="shared" ca="1" si="112"/>
        <v>1.0393163092345865</v>
      </c>
      <c r="J201" s="78">
        <f t="shared" ca="1" si="112"/>
        <v>1.0393163092345865</v>
      </c>
      <c r="K201" s="78">
        <f t="shared" ca="1" si="112"/>
        <v>1.0393163092345865</v>
      </c>
      <c r="L201" s="78">
        <f t="shared" ca="1" si="112"/>
        <v>1.0393163092345865</v>
      </c>
      <c r="M201" s="78">
        <f t="shared" ca="1" si="112"/>
        <v>1.0421715738203956</v>
      </c>
      <c r="N201" s="78">
        <f t="shared" ca="1" si="112"/>
        <v>1.0421715738203956</v>
      </c>
      <c r="O201" s="78">
        <f t="shared" ca="1" si="112"/>
        <v>1.0421715738203956</v>
      </c>
      <c r="P201" s="78">
        <f t="shared" ca="1" si="112"/>
        <v>1.0421715738203956</v>
      </c>
      <c r="Q201" s="78">
        <f t="shared" ca="1" si="112"/>
        <v>1.0421715738203956</v>
      </c>
      <c r="R201" s="78">
        <f t="shared" ca="1" si="112"/>
        <v>1.0421715738203956</v>
      </c>
      <c r="S201" s="78">
        <f t="shared" ca="1" si="112"/>
        <v>1.0421715738203956</v>
      </c>
      <c r="T201" s="78">
        <f t="shared" ca="1" si="112"/>
        <v>1.0421715738203956</v>
      </c>
      <c r="U201" s="78">
        <f t="shared" ca="1" si="112"/>
        <v>1.0421715738203956</v>
      </c>
      <c r="V201" s="78">
        <f t="shared" ca="1" si="112"/>
        <v>1.0421715738203956</v>
      </c>
      <c r="W201" s="78">
        <f t="shared" ca="1" si="112"/>
        <v>1.0421715738203956</v>
      </c>
      <c r="X201" s="78">
        <f t="shared" ca="1" si="112"/>
        <v>1.0421715738203956</v>
      </c>
      <c r="Y201" s="78">
        <f t="shared" ca="1" si="112"/>
        <v>1.0421715738203956</v>
      </c>
      <c r="Z201" s="78">
        <f t="shared" ca="1" si="112"/>
        <v>1.0421715738203956</v>
      </c>
      <c r="AA201" s="78">
        <f t="shared" ca="1" si="112"/>
        <v>1.0421715738203956</v>
      </c>
      <c r="AB201" s="78">
        <f t="shared" ca="1" si="112"/>
        <v>1.0421715738203956</v>
      </c>
      <c r="AC201" s="78">
        <f t="shared" ca="1" si="112"/>
        <v>1.0421715738203956</v>
      </c>
      <c r="AD201" s="78">
        <f t="shared" ca="1" si="112"/>
        <v>1.0421715738203956</v>
      </c>
      <c r="AE201" s="78">
        <f t="shared" ca="1" si="112"/>
        <v>1.0421715738203956</v>
      </c>
      <c r="AF201" s="78">
        <f t="shared" ca="1" si="112"/>
        <v>1.0421715738203956</v>
      </c>
      <c r="AG201" s="78">
        <f t="shared" ca="1" si="112"/>
        <v>1.0421715738203956</v>
      </c>
      <c r="AH201" s="78">
        <f t="shared" ca="1" si="112"/>
        <v>1.0421715738203956</v>
      </c>
      <c r="AI201" s="78">
        <f t="shared" ca="1" si="112"/>
        <v>1.0421715738203956</v>
      </c>
      <c r="AJ201" s="78">
        <f t="shared" ca="1" si="112"/>
        <v>1.0421715738203956</v>
      </c>
      <c r="AK201" s="78">
        <f t="shared" ca="1" si="112"/>
        <v>1.0421715738203956</v>
      </c>
      <c r="AL201" s="78">
        <f t="shared" ca="1" si="112"/>
        <v>1.0421715738203956</v>
      </c>
      <c r="AM201" s="78">
        <f t="shared" ca="1" si="112"/>
        <v>1.0421715738203956</v>
      </c>
      <c r="AN201" s="78">
        <f t="shared" ca="1" si="112"/>
        <v>1.0421715738203956</v>
      </c>
      <c r="AO201" s="78">
        <f t="shared" ca="1" si="112"/>
        <v>1.0421715738203956</v>
      </c>
      <c r="AP201" s="78">
        <f t="shared" ca="1" si="112"/>
        <v>1.0421715738203956</v>
      </c>
      <c r="AQ201" s="78">
        <f t="shared" ca="1" si="112"/>
        <v>1.0421715738203956</v>
      </c>
      <c r="AR201" s="78">
        <f t="shared" ca="1" si="112"/>
        <v>1.0421715738203956</v>
      </c>
      <c r="AS201" s="78">
        <f t="shared" ca="1" si="112"/>
        <v>1.0421715738203956</v>
      </c>
      <c r="AT201" s="78">
        <f t="shared" ca="1" si="112"/>
        <v>1.0421715738203956</v>
      </c>
      <c r="AU201" s="78">
        <f t="shared" ca="1" si="112"/>
        <v>1.0421715738203956</v>
      </c>
      <c r="AV201" s="78">
        <f t="shared" ca="1" si="112"/>
        <v>1.0421715738203956</v>
      </c>
      <c r="AW201" s="78">
        <f t="shared" ca="1" si="112"/>
        <v>1.0421715738203956</v>
      </c>
      <c r="AX201" s="78">
        <f t="shared" ca="1" si="112"/>
        <v>1.0421715738203956</v>
      </c>
      <c r="AY201" s="78">
        <f t="shared" ca="1" si="112"/>
        <v>1.0421715738203956</v>
      </c>
      <c r="AZ201" s="78">
        <f t="shared" ca="1" si="112"/>
        <v>1.0421715738203956</v>
      </c>
      <c r="BA201" s="78">
        <f t="shared" ca="1" si="112"/>
        <v>1.0421715738203956</v>
      </c>
      <c r="BB201" s="78">
        <f t="shared" ca="1" si="112"/>
        <v>1.0421715738203956</v>
      </c>
      <c r="BC201" s="78">
        <f t="shared" ca="1" si="112"/>
        <v>1.0421715738203956</v>
      </c>
      <c r="BD201" s="78">
        <f t="shared" ca="1" si="112"/>
        <v>1.0421715738203956</v>
      </c>
      <c r="BE201" s="78">
        <f t="shared" ca="1" si="112"/>
        <v>1.0421715738203956</v>
      </c>
      <c r="BF201" s="78">
        <f t="shared" ca="1" si="112"/>
        <v>1.0421715738203956</v>
      </c>
      <c r="BG201" s="78">
        <f t="shared" ca="1" si="112"/>
        <v>1.0421715738203956</v>
      </c>
      <c r="BH201" s="78">
        <f t="shared" ca="1" si="112"/>
        <v>1.0421715738203956</v>
      </c>
      <c r="BI201" s="78">
        <f t="shared" ca="1" si="112"/>
        <v>1.0421715738203956</v>
      </c>
      <c r="BJ201" s="78">
        <f t="shared" ca="1" si="112"/>
        <v>1.0421715738203956</v>
      </c>
      <c r="BK201" s="78">
        <f t="shared" ca="1" si="112"/>
        <v>1.0421715738203956</v>
      </c>
      <c r="BL201" s="78">
        <f t="shared" ca="1" si="112"/>
        <v>1.0421715738203956</v>
      </c>
      <c r="BM201" s="78">
        <f t="shared" ca="1" si="112"/>
        <v>1.0421715738203956</v>
      </c>
      <c r="BN201" s="78">
        <f t="shared" ca="1" si="112"/>
        <v>1.0421715738203956</v>
      </c>
      <c r="BO201" s="78">
        <f t="shared" ca="1" si="112"/>
        <v>1.0421715738203956</v>
      </c>
      <c r="BP201" s="78">
        <f t="shared" ca="1" si="112"/>
        <v>1.0421715738203956</v>
      </c>
      <c r="BQ201" s="78">
        <f t="shared" ca="1" si="112"/>
        <v>1.0421715738203956</v>
      </c>
      <c r="BR201" s="78">
        <f t="shared" ca="1" si="112"/>
        <v>1.0421715738203956</v>
      </c>
      <c r="BS201" s="78">
        <f t="shared" ca="1" si="112"/>
        <v>1.0421715738203956</v>
      </c>
      <c r="BT201" s="78">
        <f t="shared" ca="1" si="112"/>
        <v>1.0421715738203956</v>
      </c>
      <c r="BU201" s="78">
        <f t="shared" ca="1" si="112"/>
        <v>1.0421715738203956</v>
      </c>
      <c r="BV201" s="78">
        <f t="shared" ca="1" si="112"/>
        <v>1.0421715738203956</v>
      </c>
      <c r="BW201" s="78">
        <f t="shared" ca="1" si="112"/>
        <v>1.0421715738203956</v>
      </c>
      <c r="BX201" s="78">
        <f t="shared" ca="1" si="112"/>
        <v>1.0421715738203956</v>
      </c>
      <c r="BY201" s="78">
        <f t="shared" ca="1" si="112"/>
        <v>1.0421715738203956</v>
      </c>
      <c r="BZ201" s="78">
        <f t="shared" ca="1" si="112"/>
        <v>1.0421715738203956</v>
      </c>
      <c r="CA201" s="78">
        <f t="shared" ca="1" si="112"/>
        <v>1.0421715738203956</v>
      </c>
      <c r="CB201" s="78">
        <f t="shared" ca="1" si="112"/>
        <v>1.0421715738203956</v>
      </c>
      <c r="CC201" s="78">
        <f t="shared" ca="1" si="112"/>
        <v>1.0421715738203956</v>
      </c>
      <c r="CD201" s="78">
        <f t="shared" ca="1" si="112"/>
        <v>1.0421715738203956</v>
      </c>
      <c r="CE201" s="78">
        <f t="shared" ca="1" si="112"/>
        <v>1.0421715738203956</v>
      </c>
      <c r="CF201" s="78">
        <f t="shared" ca="1" si="112"/>
        <v>1.0421715738203956</v>
      </c>
      <c r="CG201" s="78">
        <f t="shared" ca="1" si="112"/>
        <v>1.0421715738203956</v>
      </c>
      <c r="CH201" s="78">
        <f t="shared" ca="1" si="112"/>
        <v>1.0421715738203956</v>
      </c>
      <c r="CI201" s="78">
        <f t="shared" ca="1" si="112"/>
        <v>1.0421715738203956</v>
      </c>
      <c r="CJ201" s="78">
        <f t="shared" ca="1" si="112"/>
        <v>1.0421715738203956</v>
      </c>
      <c r="CK201" s="78">
        <f t="shared" ca="1" si="112"/>
        <v>1.0421715738203956</v>
      </c>
      <c r="CL201" s="78">
        <f t="shared" ca="1" si="112"/>
        <v>1.0421715738203956</v>
      </c>
      <c r="CM201" s="78">
        <f t="shared" ca="1" si="112"/>
        <v>1.0421715738203956</v>
      </c>
      <c r="CN201" s="78">
        <f t="shared" ca="1" si="112"/>
        <v>1.0421715738203956</v>
      </c>
      <c r="CO201" s="78">
        <f t="shared" ca="1" si="112"/>
        <v>1.0421715738203956</v>
      </c>
      <c r="CP201" s="78">
        <f t="shared" ca="1" si="112"/>
        <v>1.0421715738203956</v>
      </c>
      <c r="CQ201" s="78">
        <f t="shared" ca="1" si="112"/>
        <v>1.0421715738203956</v>
      </c>
      <c r="CR201" s="78">
        <f t="shared" ca="1" si="112"/>
        <v>1.0421715738203956</v>
      </c>
      <c r="CS201" s="78">
        <f t="shared" ca="1" si="112"/>
        <v>1.0421715738203956</v>
      </c>
      <c r="CT201" s="78">
        <f t="shared" ca="1" si="112"/>
        <v>1.0421715738203956</v>
      </c>
      <c r="CU201" s="78">
        <f t="shared" ca="1" si="112"/>
        <v>1.0421715738203956</v>
      </c>
      <c r="CV201" s="78">
        <f t="shared" ca="1" si="112"/>
        <v>1.0421715738203956</v>
      </c>
      <c r="CW201" s="78">
        <f t="shared" ca="1" si="112"/>
        <v>1.0421715738203956</v>
      </c>
      <c r="CX201" s="78">
        <f t="shared" ca="1" si="112"/>
        <v>1.0421715738203956</v>
      </c>
      <c r="CY201" s="78">
        <f t="shared" ca="1" si="112"/>
        <v>1.0421715738203956</v>
      </c>
      <c r="CZ201" s="78">
        <f t="shared" ca="1" si="112"/>
        <v>1.0421715738203956</v>
      </c>
      <c r="DA201" s="78">
        <f t="shared" ca="1" si="112"/>
        <v>1.0421715738203956</v>
      </c>
      <c r="DB201" s="78">
        <f t="shared" ca="1" si="112"/>
        <v>1.0421715738203956</v>
      </c>
      <c r="DC201" s="78">
        <f t="shared" ca="1" si="112"/>
        <v>1.0421715738203956</v>
      </c>
      <c r="DD201" s="78">
        <f t="shared" ca="1" si="112"/>
        <v>1.0421715738203956</v>
      </c>
      <c r="DE201" s="78">
        <f t="shared" ca="1" si="112"/>
        <v>1.0421715738203956</v>
      </c>
      <c r="DF201" s="78">
        <f t="shared" ca="1" si="112"/>
        <v>1.0421715738203956</v>
      </c>
      <c r="DG201" s="78">
        <f t="shared" ca="1" si="112"/>
        <v>1.0421715738203956</v>
      </c>
      <c r="DH201" s="78">
        <f t="shared" ca="1" si="112"/>
        <v>1.0421715738203956</v>
      </c>
      <c r="DI201" s="78">
        <f t="shared" ca="1" si="112"/>
        <v>1.0421715738203956</v>
      </c>
      <c r="DJ201" s="78">
        <f t="shared" ca="1" si="112"/>
        <v>1.0421715738203956</v>
      </c>
      <c r="DK201" s="78">
        <f t="shared" ca="1" si="112"/>
        <v>1.0421715738203956</v>
      </c>
      <c r="DL201" s="78">
        <f t="shared" ca="1" si="112"/>
        <v>1.0421715738203956</v>
      </c>
      <c r="DM201" s="78">
        <f t="shared" ca="1" si="112"/>
        <v>1.0421715738203956</v>
      </c>
      <c r="DN201" s="78">
        <f t="shared" ca="1" si="112"/>
        <v>1.0421715738203956</v>
      </c>
      <c r="DO201" s="78">
        <f t="shared" ca="1" si="112"/>
        <v>1.0421715738203956</v>
      </c>
      <c r="DP201" s="78">
        <f t="shared" ca="1" si="112"/>
        <v>1.0421715738203956</v>
      </c>
      <c r="DQ201" s="78">
        <f t="shared" ca="1" si="112"/>
        <v>1.0421715738203956</v>
      </c>
      <c r="DR201" s="78">
        <f t="shared" ca="1" si="112"/>
        <v>1.0421715738203956</v>
      </c>
      <c r="DS201" s="78">
        <f t="shared" ca="1" si="112"/>
        <v>1.0421715738203956</v>
      </c>
      <c r="DT201" s="78">
        <f t="shared" ca="1" si="112"/>
        <v>1.0421715738203956</v>
      </c>
      <c r="DU201" s="78">
        <f t="shared" ca="1" si="112"/>
        <v>1.0421715738203956</v>
      </c>
      <c r="DV201" s="78">
        <f t="shared" ca="1" si="112"/>
        <v>1.0421715738203956</v>
      </c>
      <c r="DW201" s="78">
        <f t="shared" ca="1" si="112"/>
        <v>1.0421715738203956</v>
      </c>
      <c r="DX201" s="78">
        <f t="shared" ca="1" si="112"/>
        <v>1.0421715738203956</v>
      </c>
      <c r="DY201" s="78">
        <f t="shared" ca="1" si="112"/>
        <v>1.0421715738203956</v>
      </c>
      <c r="DZ201" s="78">
        <f t="shared" ca="1" si="112"/>
        <v>1.0421715738203956</v>
      </c>
      <c r="EA201" s="78">
        <f t="shared" ca="1" si="112"/>
        <v>1.0421715738203956</v>
      </c>
      <c r="EB201" s="78">
        <f t="shared" ca="1" si="112"/>
        <v>1.0421715738203956</v>
      </c>
      <c r="EC201" s="78">
        <f t="shared" ca="1" si="112"/>
        <v>1.0421715738203956</v>
      </c>
      <c r="ED201" s="78">
        <f t="shared" ca="1" si="112"/>
        <v>1.0421715738203956</v>
      </c>
      <c r="EE201" s="78">
        <f t="shared" ca="1" si="112"/>
        <v>1.0421715738203956</v>
      </c>
      <c r="EF201" s="78">
        <f t="shared" ca="1" si="112"/>
        <v>1.0421715738203956</v>
      </c>
      <c r="EG201" s="78">
        <f t="shared" ca="1" si="112"/>
        <v>1.0421715738203956</v>
      </c>
      <c r="EH201" s="78">
        <f t="shared" ca="1" si="112"/>
        <v>1.0421715738203956</v>
      </c>
      <c r="EI201" s="78">
        <f t="shared" ca="1" si="112"/>
        <v>1.0421715738203956</v>
      </c>
      <c r="EJ201" s="78">
        <f t="shared" ca="1" si="112"/>
        <v>1.0421715738203956</v>
      </c>
      <c r="EK201" s="78">
        <f t="shared" ca="1" si="112"/>
        <v>1.0421715738203956</v>
      </c>
      <c r="EL201" s="78">
        <f t="shared" ca="1" si="112"/>
        <v>1.0421715738203956</v>
      </c>
      <c r="EM201" s="78">
        <f t="shared" ca="1" si="112"/>
        <v>1.0421715738203956</v>
      </c>
      <c r="EN201" s="78">
        <f t="shared" ca="1" si="112"/>
        <v>1.0421715738203956</v>
      </c>
      <c r="EO201" s="78">
        <f t="shared" ca="1" si="112"/>
        <v>1.0421715738203956</v>
      </c>
      <c r="EP201" s="78">
        <f t="shared" ca="1" si="112"/>
        <v>1.0421715738203956</v>
      </c>
      <c r="EQ201" s="78">
        <f t="shared" ca="1" si="112"/>
        <v>1.0421715738203956</v>
      </c>
      <c r="ER201" s="78">
        <f t="shared" ca="1" si="112"/>
        <v>1.0421715738203956</v>
      </c>
      <c r="ES201" s="78">
        <f t="shared" ca="1" si="112"/>
        <v>1.0421715738203956</v>
      </c>
      <c r="ET201" s="78">
        <f t="shared" ca="1" si="112"/>
        <v>1.0421715738203956</v>
      </c>
      <c r="EU201" s="78">
        <f t="shared" ca="1" si="112"/>
        <v>1.0421715738203956</v>
      </c>
      <c r="EV201" s="78">
        <f t="shared" ca="1" si="112"/>
        <v>1.0421715738203956</v>
      </c>
      <c r="EW201" s="78">
        <f t="shared" ca="1" si="112"/>
        <v>1.0421715738203956</v>
      </c>
      <c r="EX201" s="78">
        <f t="shared" ca="1" si="112"/>
        <v>1.0421715738203956</v>
      </c>
      <c r="EY201" s="78">
        <f t="shared" ca="1" si="112"/>
        <v>1.0421715738203956</v>
      </c>
      <c r="EZ201" s="78">
        <f t="shared" ca="1" si="112"/>
        <v>1.0421715738203956</v>
      </c>
      <c r="FA201" s="78">
        <f t="shared" ca="1" si="112"/>
        <v>1.0421715738203956</v>
      </c>
      <c r="FB201" s="78">
        <f t="shared" ca="1" si="112"/>
        <v>1.0421715738203956</v>
      </c>
      <c r="FC201" s="78">
        <f t="shared" ca="1" si="112"/>
        <v>1.0421715738203956</v>
      </c>
      <c r="FD201" s="78">
        <f t="shared" ca="1" si="112"/>
        <v>1.0421715738203956</v>
      </c>
      <c r="FE201" s="78">
        <f t="shared" ca="1" si="112"/>
        <v>1.0421715738203956</v>
      </c>
      <c r="FF201" s="78">
        <f t="shared" ca="1" si="112"/>
        <v>1.0421715738203956</v>
      </c>
      <c r="FG201" s="78">
        <f t="shared" ca="1" si="112"/>
        <v>1.0421715738203956</v>
      </c>
      <c r="FH201" s="78">
        <f t="shared" ca="1" si="112"/>
        <v>1.0421715738203956</v>
      </c>
      <c r="FI201" s="78">
        <f t="shared" ca="1" si="112"/>
        <v>1.0421715738203956</v>
      </c>
      <c r="FJ201" s="78">
        <f t="shared" ca="1" si="112"/>
        <v>1.0421715738203956</v>
      </c>
      <c r="FK201" s="78">
        <f t="shared" ca="1" si="112"/>
        <v>1.0421715738203956</v>
      </c>
      <c r="FL201" s="78">
        <f t="shared" ca="1" si="112"/>
        <v>1.0421715738203956</v>
      </c>
      <c r="FM201" s="78">
        <f t="shared" ca="1" si="112"/>
        <v>1.0421715738203956</v>
      </c>
      <c r="FN201" s="78">
        <f t="shared" ca="1" si="112"/>
        <v>1.0421715738203956</v>
      </c>
      <c r="FO201" s="78">
        <f t="shared" ca="1" si="112"/>
        <v>1.0421715738203956</v>
      </c>
      <c r="FP201" s="78">
        <f t="shared" ca="1" si="112"/>
        <v>1.0421715738203956</v>
      </c>
      <c r="FQ201" s="78">
        <f t="shared" ca="1" si="112"/>
        <v>1.0421715738203956</v>
      </c>
      <c r="FR201" s="78">
        <f t="shared" ca="1" si="112"/>
        <v>1.0421715738203956</v>
      </c>
      <c r="FS201" s="78">
        <f t="shared" ca="1" si="112"/>
        <v>1.0421715738203956</v>
      </c>
      <c r="FT201" s="78">
        <f t="shared" ca="1" si="112"/>
        <v>1.0421715738203956</v>
      </c>
      <c r="FU201" s="78">
        <f t="shared" ca="1" si="112"/>
        <v>1.0421715738203956</v>
      </c>
      <c r="FV201" s="78">
        <f t="shared" ca="1" si="112"/>
        <v>1.0421715738203956</v>
      </c>
      <c r="FW201" s="78">
        <f t="shared" ca="1" si="112"/>
        <v>1.0421715738203956</v>
      </c>
      <c r="FX201" s="78">
        <f t="shared" ca="1" si="112"/>
        <v>1.0421715738203956</v>
      </c>
      <c r="FY201" s="78">
        <f t="shared" ca="1" si="112"/>
        <v>1.0421715738203956</v>
      </c>
      <c r="FZ201" s="78">
        <f t="shared" ca="1" si="112"/>
        <v>1.0421715738203956</v>
      </c>
      <c r="GA201" s="78">
        <f t="shared" ca="1" si="112"/>
        <v>1.0421715738203956</v>
      </c>
      <c r="GB201" s="78">
        <f t="shared" ca="1" si="112"/>
        <v>1.0421715738203956</v>
      </c>
      <c r="GC201" s="78">
        <f t="shared" ca="1" si="112"/>
        <v>1.0421715738203956</v>
      </c>
      <c r="GD201" s="78">
        <f t="shared" ca="1" si="112"/>
        <v>1.0421715738203956</v>
      </c>
      <c r="GE201" s="78">
        <f t="shared" ca="1" si="112"/>
        <v>1.0421715738203956</v>
      </c>
      <c r="GF201" s="78">
        <f t="shared" ca="1" si="112"/>
        <v>1.0421715738203956</v>
      </c>
      <c r="GG201" s="78">
        <f t="shared" ca="1" si="112"/>
        <v>1.0421715738203956</v>
      </c>
      <c r="GH201" s="78">
        <f t="shared" ca="1" si="112"/>
        <v>1.0421715738203956</v>
      </c>
      <c r="GI201" s="78">
        <f t="shared" ca="1" si="112"/>
        <v>1.0421715738203956</v>
      </c>
      <c r="GJ201" s="78">
        <f t="shared" ca="1" si="112"/>
        <v>1.0421715738203956</v>
      </c>
      <c r="GK201" s="78">
        <f t="shared" ca="1" si="112"/>
        <v>1.0421715738203956</v>
      </c>
      <c r="GL201" s="78">
        <f t="shared" ca="1" si="112"/>
        <v>1.0421715738203956</v>
      </c>
      <c r="GM201" s="78">
        <f t="shared" ca="1" si="112"/>
        <v>1.0421715738203956</v>
      </c>
      <c r="GN201" s="78">
        <f t="shared" ca="1" si="112"/>
        <v>1.0421715738203956</v>
      </c>
      <c r="GO201" s="78">
        <f t="shared" ca="1" si="112"/>
        <v>1.0421715738203956</v>
      </c>
      <c r="GP201" s="78">
        <f t="shared" ca="1" si="112"/>
        <v>1.0421715738203956</v>
      </c>
      <c r="GQ201" s="78">
        <f t="shared" ca="1" si="112"/>
        <v>1.0421715738203956</v>
      </c>
      <c r="GR201" s="78">
        <f t="shared" ca="1" si="112"/>
        <v>1.0421715738203956</v>
      </c>
      <c r="GS201" s="78">
        <f t="shared" ca="1" si="112"/>
        <v>1.0421715738203956</v>
      </c>
      <c r="GT201" s="78">
        <f t="shared" ca="1" si="112"/>
        <v>1.0421715738203956</v>
      </c>
      <c r="GU201" s="78">
        <f t="shared" ca="1" si="112"/>
        <v>1.0421715738203956</v>
      </c>
      <c r="GV201" s="78">
        <f t="shared" ca="1" si="112"/>
        <v>1.0421715738203956</v>
      </c>
      <c r="GW201" s="78">
        <f t="shared" ca="1" si="112"/>
        <v>1.0421715738203956</v>
      </c>
      <c r="GX201" s="78">
        <f t="shared" ca="1" si="112"/>
        <v>1.0421715738203956</v>
      </c>
      <c r="GY201" s="78">
        <f t="shared" ca="1" si="112"/>
        <v>1.0421715738203956</v>
      </c>
      <c r="GZ201" s="78">
        <f t="shared" ca="1" si="112"/>
        <v>1.0421715738203956</v>
      </c>
      <c r="HA201" s="78">
        <f t="shared" ca="1" si="112"/>
        <v>1.0421715738203956</v>
      </c>
      <c r="HB201" s="78">
        <f t="shared" ca="1" si="112"/>
        <v>1.0421715738203956</v>
      </c>
      <c r="HC201" s="78">
        <f t="shared" ca="1" si="112"/>
        <v>1.0421715738203956</v>
      </c>
      <c r="HD201" s="78">
        <f t="shared" ca="1" si="112"/>
        <v>1.0421715738203956</v>
      </c>
      <c r="HE201" s="78">
        <f t="shared" ca="1" si="112"/>
        <v>1.0421715738203956</v>
      </c>
      <c r="HF201" s="78">
        <f t="shared" ca="1" si="112"/>
        <v>1.0421715738203956</v>
      </c>
      <c r="HG201" s="78">
        <f t="shared" ca="1" si="112"/>
        <v>1.0421715738203956</v>
      </c>
      <c r="HH201" s="78">
        <f t="shared" ca="1" si="112"/>
        <v>1.0421715738203956</v>
      </c>
      <c r="HI201" s="78">
        <f t="shared" ca="1" si="112"/>
        <v>1.0421715738203956</v>
      </c>
      <c r="HJ201" s="78">
        <f t="shared" ca="1" si="112"/>
        <v>1.0421715738203956</v>
      </c>
      <c r="HK201" s="78">
        <f t="shared" ca="1" si="112"/>
        <v>1.0421715738203956</v>
      </c>
      <c r="HL201" s="78">
        <f t="shared" ca="1" si="112"/>
        <v>1.0421715738203956</v>
      </c>
      <c r="HM201" s="78">
        <f t="shared" ca="1" si="112"/>
        <v>1.0421715738203956</v>
      </c>
      <c r="HN201" s="78">
        <f t="shared" ca="1" si="112"/>
        <v>1.0421715738203956</v>
      </c>
      <c r="HO201" s="78">
        <f t="shared" ca="1" si="112"/>
        <v>1.0421715738203956</v>
      </c>
      <c r="HP201" s="78">
        <f t="shared" ca="1" si="112"/>
        <v>1.0421715738203956</v>
      </c>
      <c r="HQ201" s="78">
        <f t="shared" ca="1" si="112"/>
        <v>1.0421715738203956</v>
      </c>
      <c r="HR201" s="78">
        <f t="shared" ca="1" si="112"/>
        <v>1.0421715738203956</v>
      </c>
      <c r="HS201" s="78">
        <f t="shared" ca="1" si="112"/>
        <v>1.0421715738203956</v>
      </c>
      <c r="HT201" s="78">
        <f t="shared" ca="1" si="112"/>
        <v>1.0421715738203956</v>
      </c>
      <c r="HU201" s="78">
        <f t="shared" ca="1" si="112"/>
        <v>1.0421715738203956</v>
      </c>
      <c r="HV201" s="78">
        <f t="shared" ca="1" si="112"/>
        <v>1.0421715738203956</v>
      </c>
      <c r="HW201" s="78">
        <f t="shared" ca="1" si="112"/>
        <v>1.0421715738203956</v>
      </c>
      <c r="HX201" s="78">
        <f t="shared" ca="1" si="112"/>
        <v>1.0421715738203956</v>
      </c>
      <c r="HY201" s="78">
        <f t="shared" ca="1" si="112"/>
        <v>1.0421715738203956</v>
      </c>
      <c r="HZ201" s="78">
        <f t="shared" ca="1" si="112"/>
        <v>1.0421715738203956</v>
      </c>
      <c r="IA201" s="78">
        <f t="shared" ca="1" si="112"/>
        <v>1.0421715738203956</v>
      </c>
      <c r="IB201" s="78">
        <f t="shared" ca="1" si="112"/>
        <v>1.0421715738203956</v>
      </c>
      <c r="IC201" s="78">
        <f t="shared" ca="1" si="112"/>
        <v>1.0421715738203956</v>
      </c>
      <c r="ID201" s="78">
        <f t="shared" ca="1" si="112"/>
        <v>1.0421715738203956</v>
      </c>
      <c r="IE201" s="78">
        <f t="shared" ca="1" si="112"/>
        <v>1.0421715738203956</v>
      </c>
      <c r="IF201" s="78">
        <f t="shared" ca="1" si="112"/>
        <v>1.0421715738203956</v>
      </c>
      <c r="IG201" s="78">
        <f t="shared" ca="1" si="112"/>
        <v>1.0421715738203956</v>
      </c>
      <c r="IH201" s="78">
        <f t="shared" ca="1" si="112"/>
        <v>1.0421715738203956</v>
      </c>
      <c r="II201" s="78">
        <f t="shared" ca="1" si="112"/>
        <v>1.0421715738203956</v>
      </c>
      <c r="IJ201" s="78">
        <f t="shared" ca="1" si="112"/>
        <v>1.0421715738203956</v>
      </c>
      <c r="IK201" s="78">
        <f t="shared" ca="1" si="112"/>
        <v>1.0421715738203956</v>
      </c>
      <c r="IL201" s="78">
        <f t="shared" ca="1" si="112"/>
        <v>1.0421715738203956</v>
      </c>
      <c r="IM201" s="78">
        <f t="shared" ca="1" si="112"/>
        <v>1.0421715738203956</v>
      </c>
      <c r="IN201" s="78">
        <f t="shared" ca="1" si="112"/>
        <v>1.0421715738203956</v>
      </c>
      <c r="IO201" s="78">
        <f t="shared" ca="1" si="112"/>
        <v>1.0421715738203956</v>
      </c>
      <c r="IP201" s="78">
        <f t="shared" ca="1" si="112"/>
        <v>1.0421715738203956</v>
      </c>
      <c r="IQ201" s="78">
        <f t="shared" ca="1" si="112"/>
        <v>1.0421715738203956</v>
      </c>
      <c r="IR201" s="78">
        <f t="shared" ca="1" si="112"/>
        <v>1.0421715738203956</v>
      </c>
      <c r="IS201" s="78">
        <f t="shared" ca="1" si="112"/>
        <v>1.0421715738203956</v>
      </c>
      <c r="IT201" s="78">
        <f t="shared" ca="1" si="112"/>
        <v>1.0421715738203956</v>
      </c>
      <c r="IU201" s="78">
        <f t="shared" ca="1" si="112"/>
        <v>1.0421715738203956</v>
      </c>
      <c r="IV201" s="78">
        <f t="shared" ca="1" si="112"/>
        <v>1.0421715738203956</v>
      </c>
      <c r="IW201" s="78">
        <f t="shared" ca="1" si="112"/>
        <v>1.0421715738203956</v>
      </c>
      <c r="IX201" s="78">
        <f t="shared" ca="1" si="112"/>
        <v>1.0421715738203956</v>
      </c>
      <c r="IY201" s="78">
        <f t="shared" ref="IY201:KR201" ca="1" si="113">SUMIF($D$5:$AC$5,IY173,$D$32:$AC$32)/SUMIF($D$173:$KR$173,IY173,$D$176:$KR$176)</f>
        <v>1.0421715738203956</v>
      </c>
      <c r="IZ201" s="78">
        <f t="shared" ca="1" si="113"/>
        <v>1.0421715738203956</v>
      </c>
      <c r="JA201" s="78">
        <f t="shared" ca="1" si="113"/>
        <v>1.0421715738203956</v>
      </c>
      <c r="JB201" s="78">
        <f t="shared" ca="1" si="113"/>
        <v>1.0421715738203956</v>
      </c>
      <c r="JC201" s="78">
        <f t="shared" ca="1" si="113"/>
        <v>1.0421715738203956</v>
      </c>
      <c r="JD201" s="78">
        <f t="shared" ca="1" si="113"/>
        <v>1.0421715738203956</v>
      </c>
      <c r="JE201" s="78">
        <f t="shared" ca="1" si="113"/>
        <v>1.0421715738203956</v>
      </c>
      <c r="JF201" s="78">
        <f t="shared" ca="1" si="113"/>
        <v>1.0421715738203956</v>
      </c>
      <c r="JG201" s="78">
        <f t="shared" ca="1" si="113"/>
        <v>1.0421715738203956</v>
      </c>
      <c r="JH201" s="78">
        <f t="shared" ca="1" si="113"/>
        <v>1.0421715738203956</v>
      </c>
      <c r="JI201" s="78">
        <f t="shared" ca="1" si="113"/>
        <v>1.0421715738203956</v>
      </c>
      <c r="JJ201" s="78">
        <f t="shared" ca="1" si="113"/>
        <v>1.0421715738203956</v>
      </c>
      <c r="JK201" s="78">
        <f t="shared" ca="1" si="113"/>
        <v>1.0421715738203956</v>
      </c>
      <c r="JL201" s="78">
        <f t="shared" ca="1" si="113"/>
        <v>1.0421715738203956</v>
      </c>
      <c r="JM201" s="78">
        <f t="shared" ca="1" si="113"/>
        <v>1.0421715738203956</v>
      </c>
      <c r="JN201" s="78">
        <f t="shared" ca="1" si="113"/>
        <v>1.0421715738203956</v>
      </c>
      <c r="JO201" s="78">
        <f t="shared" ca="1" si="113"/>
        <v>1.0421715738203956</v>
      </c>
      <c r="JP201" s="78">
        <f t="shared" ca="1" si="113"/>
        <v>1.0421715738203956</v>
      </c>
      <c r="JQ201" s="78">
        <f t="shared" ca="1" si="113"/>
        <v>1.0421715738203956</v>
      </c>
      <c r="JR201" s="78">
        <f t="shared" ca="1" si="113"/>
        <v>1.0421715738203956</v>
      </c>
      <c r="JS201" s="78">
        <f t="shared" ca="1" si="113"/>
        <v>1.0421715738203956</v>
      </c>
      <c r="JT201" s="78">
        <f t="shared" ca="1" si="113"/>
        <v>1.0421715738203956</v>
      </c>
      <c r="JU201" s="78">
        <f t="shared" ca="1" si="113"/>
        <v>1.0421715738203956</v>
      </c>
      <c r="JV201" s="78">
        <f t="shared" ca="1" si="113"/>
        <v>1.0421715738203956</v>
      </c>
      <c r="JW201" s="78">
        <f t="shared" ca="1" si="113"/>
        <v>1.0421715738203956</v>
      </c>
      <c r="JX201" s="78">
        <f t="shared" ca="1" si="113"/>
        <v>1.0421715738203956</v>
      </c>
      <c r="JY201" s="78">
        <f t="shared" ca="1" si="113"/>
        <v>1.0421715738203956</v>
      </c>
      <c r="JZ201" s="78">
        <f t="shared" ca="1" si="113"/>
        <v>1.0421715738203956</v>
      </c>
      <c r="KA201" s="78">
        <f t="shared" ca="1" si="113"/>
        <v>1.0421715738203956</v>
      </c>
      <c r="KB201" s="78">
        <f t="shared" ca="1" si="113"/>
        <v>1.0421715738203956</v>
      </c>
      <c r="KC201" s="78">
        <f t="shared" ca="1" si="113"/>
        <v>1.0421715738203956</v>
      </c>
      <c r="KD201" s="78">
        <f t="shared" ca="1" si="113"/>
        <v>1.0421715738203956</v>
      </c>
      <c r="KE201" s="78">
        <f t="shared" ca="1" si="113"/>
        <v>1.0421715738203956</v>
      </c>
      <c r="KF201" s="78">
        <f t="shared" ca="1" si="113"/>
        <v>1.0421715738203956</v>
      </c>
      <c r="KG201" s="78">
        <f t="shared" ca="1" si="113"/>
        <v>1.0421715738203956</v>
      </c>
      <c r="KH201" s="78">
        <f t="shared" ca="1" si="113"/>
        <v>1.0421715738203956</v>
      </c>
      <c r="KI201" s="78">
        <f t="shared" ca="1" si="113"/>
        <v>1.0421715738203956</v>
      </c>
      <c r="KJ201" s="78">
        <f t="shared" ca="1" si="113"/>
        <v>1.0421715738203956</v>
      </c>
      <c r="KK201" s="78">
        <f t="shared" ca="1" si="113"/>
        <v>1.0421715738203956</v>
      </c>
      <c r="KL201" s="78">
        <f t="shared" ca="1" si="113"/>
        <v>1.0421715738203956</v>
      </c>
      <c r="KM201" s="78">
        <f t="shared" ca="1" si="113"/>
        <v>1.0421715738203956</v>
      </c>
      <c r="KN201" s="78">
        <f t="shared" ca="1" si="113"/>
        <v>1.0421715738203956</v>
      </c>
      <c r="KO201" s="78">
        <f t="shared" ca="1" si="113"/>
        <v>3.126514721461187</v>
      </c>
      <c r="KP201" s="78">
        <f t="shared" ca="1" si="113"/>
        <v>3.126514721461187</v>
      </c>
      <c r="KQ201" s="78">
        <f t="shared" ca="1" si="113"/>
        <v>3.126514721461187</v>
      </c>
      <c r="KR201" s="78">
        <f t="shared" ca="1" si="113"/>
        <v>3.126514721461187</v>
      </c>
      <c r="KS201" s="17" t="s">
        <v>291</v>
      </c>
    </row>
    <row r="202" spans="1:305" ht="15.75" customHeight="1" x14ac:dyDescent="0.3">
      <c r="KS202" s="17" t="s">
        <v>291</v>
      </c>
    </row>
    <row r="203" spans="1:305" ht="15.75" customHeight="1" x14ac:dyDescent="0.3">
      <c r="A203" s="184" t="s">
        <v>216</v>
      </c>
      <c r="B203" s="184" t="s">
        <v>90</v>
      </c>
      <c r="C203" s="184"/>
      <c r="D203" s="187">
        <f t="shared" ref="D203:IX203" ca="1" si="114">D199-D201</f>
        <v>-3.384659785465268</v>
      </c>
      <c r="E203" s="187">
        <f t="shared" ca="1" si="114"/>
        <v>1.5201659751702079</v>
      </c>
      <c r="F203" s="187">
        <f t="shared" ca="1" si="114"/>
        <v>1.5201659751702079</v>
      </c>
      <c r="G203" s="187">
        <f t="shared" ca="1" si="114"/>
        <v>1.5670129236202415</v>
      </c>
      <c r="H203" s="187">
        <f t="shared" ca="1" si="114"/>
        <v>1.5670129236202415</v>
      </c>
      <c r="I203" s="187">
        <f t="shared" ca="1" si="114"/>
        <v>1.5670129236202415</v>
      </c>
      <c r="J203" s="187">
        <f t="shared" ca="1" si="114"/>
        <v>1.613859872070275</v>
      </c>
      <c r="K203" s="187">
        <f t="shared" ca="1" si="114"/>
        <v>1.613859872070275</v>
      </c>
      <c r="L203" s="187">
        <f t="shared" ca="1" si="114"/>
        <v>1.613859872070275</v>
      </c>
      <c r="M203" s="187">
        <f t="shared" ca="1" si="114"/>
        <v>1.6499635107970063</v>
      </c>
      <c r="N203" s="187">
        <f t="shared" ca="1" si="114"/>
        <v>1.6499635107970063</v>
      </c>
      <c r="O203" s="187">
        <f t="shared" ca="1" si="114"/>
        <v>1.6499635107970063</v>
      </c>
      <c r="P203" s="187">
        <f t="shared" ca="1" si="114"/>
        <v>1.6968104592470403</v>
      </c>
      <c r="Q203" s="187">
        <f t="shared" ca="1" si="114"/>
        <v>1.6760493752626668</v>
      </c>
      <c r="R203" s="187">
        <f t="shared" ca="1" si="114"/>
        <v>1.6760493752626668</v>
      </c>
      <c r="S203" s="187">
        <f t="shared" ca="1" si="114"/>
        <v>1.7228963237127004</v>
      </c>
      <c r="T203" s="187">
        <f t="shared" ca="1" si="114"/>
        <v>1.7228963237127004</v>
      </c>
      <c r="U203" s="187">
        <f t="shared" ca="1" si="114"/>
        <v>1.7228963237127004</v>
      </c>
      <c r="V203" s="187">
        <f t="shared" ca="1" si="114"/>
        <v>1.769743272162734</v>
      </c>
      <c r="W203" s="187">
        <f t="shared" ca="1" si="114"/>
        <v>1.769743272162734</v>
      </c>
      <c r="X203" s="187">
        <f t="shared" ca="1" si="114"/>
        <v>1.769743272162734</v>
      </c>
      <c r="Y203" s="187">
        <f t="shared" ca="1" si="114"/>
        <v>1.8501659889577364</v>
      </c>
      <c r="Z203" s="187">
        <f t="shared" ca="1" si="114"/>
        <v>1.8501659889577364</v>
      </c>
      <c r="AA203" s="187">
        <f t="shared" ca="1" si="114"/>
        <v>1.8501659889577364</v>
      </c>
      <c r="AB203" s="187">
        <f t="shared" ca="1" si="114"/>
        <v>1.8957468036658776</v>
      </c>
      <c r="AC203" s="187">
        <f t="shared" ca="1" si="114"/>
        <v>1.8750186140174392</v>
      </c>
      <c r="AD203" s="187">
        <f t="shared" ca="1" si="114"/>
        <v>1.8750186140174392</v>
      </c>
      <c r="AE203" s="187">
        <f t="shared" ca="1" si="114"/>
        <v>1.9205994287255799</v>
      </c>
      <c r="AF203" s="187">
        <f t="shared" ca="1" si="114"/>
        <v>1.9205994287255799</v>
      </c>
      <c r="AG203" s="187">
        <f t="shared" ca="1" si="114"/>
        <v>1.9205994287255799</v>
      </c>
      <c r="AH203" s="187">
        <f t="shared" ca="1" si="114"/>
        <v>1.9661802434337206</v>
      </c>
      <c r="AI203" s="187">
        <f t="shared" ca="1" si="114"/>
        <v>1.9661802434337206</v>
      </c>
      <c r="AJ203" s="187">
        <f t="shared" ca="1" si="114"/>
        <v>1.9661802434337206</v>
      </c>
      <c r="AK203" s="187">
        <f t="shared" ca="1" si="114"/>
        <v>2.0032262550043693</v>
      </c>
      <c r="AL203" s="187">
        <f t="shared" ca="1" si="114"/>
        <v>2.0032262550043693</v>
      </c>
      <c r="AM203" s="187">
        <f t="shared" ca="1" si="114"/>
        <v>2.0032262550043693</v>
      </c>
      <c r="AN203" s="187">
        <f t="shared" ca="1" si="114"/>
        <v>2.0488070697125096</v>
      </c>
      <c r="AO203" s="187">
        <f t="shared" ca="1" si="114"/>
        <v>2.0281101383226652</v>
      </c>
      <c r="AP203" s="187">
        <f t="shared" ca="1" si="114"/>
        <v>2.0281101383226652</v>
      </c>
      <c r="AQ203" s="187">
        <f t="shared" ca="1" si="114"/>
        <v>2.0736909530308063</v>
      </c>
      <c r="AR203" s="187">
        <f t="shared" ca="1" si="114"/>
        <v>2.0736909530308063</v>
      </c>
      <c r="AS203" s="187">
        <f t="shared" ca="1" si="114"/>
        <v>2.0736909530308063</v>
      </c>
      <c r="AT203" s="187">
        <f t="shared" ca="1" si="114"/>
        <v>2.1192717677389474</v>
      </c>
      <c r="AU203" s="187">
        <f t="shared" ca="1" si="114"/>
        <v>2.1192717677389474</v>
      </c>
      <c r="AV203" s="187">
        <f t="shared" ca="1" si="114"/>
        <v>2.1192717677389474</v>
      </c>
      <c r="AW203" s="187">
        <f t="shared" ca="1" si="114"/>
        <v>2.1559797765695947</v>
      </c>
      <c r="AX203" s="187">
        <f t="shared" ca="1" si="114"/>
        <v>2.1559797765695947</v>
      </c>
      <c r="AY203" s="187">
        <f t="shared" ca="1" si="114"/>
        <v>2.1559797765695947</v>
      </c>
      <c r="AZ203" s="187">
        <f t="shared" ca="1" si="114"/>
        <v>2.2015605912777358</v>
      </c>
      <c r="BA203" s="187">
        <f t="shared" ca="1" si="114"/>
        <v>2.1808932434784518</v>
      </c>
      <c r="BB203" s="187">
        <f t="shared" ca="1" si="114"/>
        <v>2.1808932434784518</v>
      </c>
      <c r="BC203" s="187">
        <f t="shared" ca="1" si="114"/>
        <v>2.2264740581865921</v>
      </c>
      <c r="BD203" s="187">
        <f t="shared" ca="1" si="114"/>
        <v>2.2264740581865921</v>
      </c>
      <c r="BE203" s="187">
        <f t="shared" ca="1" si="114"/>
        <v>2.2264740581865921</v>
      </c>
      <c r="BF203" s="187">
        <f t="shared" ca="1" si="114"/>
        <v>2.2720548728947332</v>
      </c>
      <c r="BG203" s="187">
        <f t="shared" ca="1" si="114"/>
        <v>2.2720548728947332</v>
      </c>
      <c r="BH203" s="187">
        <f t="shared" ca="1" si="114"/>
        <v>2.2720548728947332</v>
      </c>
      <c r="BI203" s="187">
        <f t="shared" ca="1" si="114"/>
        <v>2.3084147389031813</v>
      </c>
      <c r="BJ203" s="187">
        <f t="shared" ca="1" si="114"/>
        <v>2.3084147389031813</v>
      </c>
      <c r="BK203" s="187">
        <f t="shared" ca="1" si="114"/>
        <v>2.3084147389031813</v>
      </c>
      <c r="BL203" s="187">
        <f t="shared" ca="1" si="114"/>
        <v>2.3539955536113215</v>
      </c>
      <c r="BM203" s="187">
        <f t="shared" ca="1" si="114"/>
        <v>2.3333560749441844</v>
      </c>
      <c r="BN203" s="187">
        <f t="shared" ca="1" si="114"/>
        <v>2.3333560749441844</v>
      </c>
      <c r="BO203" s="187">
        <f t="shared" ca="1" si="114"/>
        <v>2.3789368896523255</v>
      </c>
      <c r="BP203" s="187">
        <f t="shared" ca="1" si="114"/>
        <v>2.3789368896523255</v>
      </c>
      <c r="BQ203" s="187">
        <f t="shared" ca="1" si="114"/>
        <v>2.3789368896523255</v>
      </c>
      <c r="BR203" s="187">
        <f t="shared" ca="1" si="114"/>
        <v>2.4245177043604658</v>
      </c>
      <c r="BS203" s="187">
        <f t="shared" ca="1" si="114"/>
        <v>2.4245177043604658</v>
      </c>
      <c r="BT203" s="187">
        <f t="shared" ca="1" si="114"/>
        <v>2.4245177043604658</v>
      </c>
      <c r="BU203" s="187">
        <f t="shared" ca="1" si="114"/>
        <v>2.4605189832620473</v>
      </c>
      <c r="BV203" s="187">
        <f t="shared" ca="1" si="114"/>
        <v>2.4605189832620473</v>
      </c>
      <c r="BW203" s="187">
        <f t="shared" ca="1" si="114"/>
        <v>2.4605189832620473</v>
      </c>
      <c r="BX203" s="187">
        <f t="shared" ca="1" si="114"/>
        <v>2.5060997979701876</v>
      </c>
      <c r="BY203" s="187">
        <f t="shared" ca="1" si="114"/>
        <v>2.4854864329508981</v>
      </c>
      <c r="BZ203" s="187">
        <f t="shared" ca="1" si="114"/>
        <v>2.4854864329508981</v>
      </c>
      <c r="CA203" s="187">
        <f t="shared" ca="1" si="114"/>
        <v>2.5310672476590392</v>
      </c>
      <c r="CB203" s="187">
        <f t="shared" ca="1" si="114"/>
        <v>2.5310672476590392</v>
      </c>
      <c r="CC203" s="187">
        <f t="shared" ca="1" si="114"/>
        <v>2.5310672476590392</v>
      </c>
      <c r="CD203" s="187">
        <f t="shared" ca="1" si="114"/>
        <v>2.5766480623671795</v>
      </c>
      <c r="CE203" s="187">
        <f t="shared" ca="1" si="114"/>
        <v>2.5766480623671795</v>
      </c>
      <c r="CF203" s="187">
        <f t="shared" ca="1" si="114"/>
        <v>2.5766480623671795</v>
      </c>
      <c r="CG203" s="187">
        <f t="shared" ca="1" si="114"/>
        <v>2.6122799965486889</v>
      </c>
      <c r="CH203" s="187">
        <f t="shared" ca="1" si="114"/>
        <v>2.6122799965486889</v>
      </c>
      <c r="CI203" s="187">
        <f t="shared" ca="1" si="114"/>
        <v>2.6122799965486889</v>
      </c>
      <c r="CJ203" s="187">
        <f t="shared" ca="1" si="114"/>
        <v>2.6578608112568292</v>
      </c>
      <c r="CK203" s="187">
        <f t="shared" ca="1" si="114"/>
        <v>2.6372717621027899</v>
      </c>
      <c r="CL203" s="187">
        <f t="shared" ca="1" si="114"/>
        <v>2.6372717621027899</v>
      </c>
      <c r="CM203" s="187">
        <f t="shared" ca="1" si="114"/>
        <v>2.682852576810931</v>
      </c>
      <c r="CN203" s="187">
        <f t="shared" ca="1" si="114"/>
        <v>2.682852576810931</v>
      </c>
      <c r="CO203" s="187">
        <f t="shared" ca="1" si="114"/>
        <v>2.682852576810931</v>
      </c>
      <c r="CP203" s="187">
        <f t="shared" ca="1" si="114"/>
        <v>2.7284333915190713</v>
      </c>
      <c r="CQ203" s="187">
        <f t="shared" ca="1" si="114"/>
        <v>2.7284333915190713</v>
      </c>
      <c r="CR203" s="187">
        <f t="shared" ca="1" si="114"/>
        <v>2.7284333915190713</v>
      </c>
      <c r="CS203" s="187">
        <f t="shared" ca="1" si="114"/>
        <v>2.7636849006389079</v>
      </c>
      <c r="CT203" s="187">
        <f t="shared" ca="1" si="114"/>
        <v>2.7636849006389079</v>
      </c>
      <c r="CU203" s="187">
        <f t="shared" ca="1" si="114"/>
        <v>2.7636849006389079</v>
      </c>
      <c r="CV203" s="187">
        <f t="shared" ca="1" si="114"/>
        <v>2.8092657153470482</v>
      </c>
      <c r="CW203" s="187">
        <f t="shared" ca="1" si="114"/>
        <v>2.788699140666953</v>
      </c>
      <c r="CX203" s="187">
        <f t="shared" ca="1" si="114"/>
        <v>2.788699140666953</v>
      </c>
      <c r="CY203" s="187">
        <f t="shared" ca="1" si="114"/>
        <v>2.8342799553750941</v>
      </c>
      <c r="CZ203" s="187">
        <f t="shared" ca="1" si="114"/>
        <v>2.8342799553750941</v>
      </c>
      <c r="DA203" s="187">
        <f t="shared" ca="1" si="114"/>
        <v>2.8342799553750941</v>
      </c>
      <c r="DB203" s="187">
        <f t="shared" ca="1" si="114"/>
        <v>2.8798607700832344</v>
      </c>
      <c r="DC203" s="187">
        <f t="shared" ca="1" si="114"/>
        <v>2.8798607700832344</v>
      </c>
      <c r="DD203" s="187">
        <f t="shared" ca="1" si="114"/>
        <v>2.8798607700832344</v>
      </c>
      <c r="DE203" s="187">
        <f t="shared" ca="1" si="114"/>
        <v>2.9147204413895462</v>
      </c>
      <c r="DF203" s="187">
        <f t="shared" ca="1" si="114"/>
        <v>2.9147204413895462</v>
      </c>
      <c r="DG203" s="187">
        <f t="shared" ca="1" si="114"/>
        <v>2.9147204413895462</v>
      </c>
      <c r="DH203" s="187">
        <f t="shared" ca="1" si="114"/>
        <v>2.9603012560976874</v>
      </c>
      <c r="DI203" s="187">
        <f t="shared" ca="1" si="114"/>
        <v>2.9397552695419629</v>
      </c>
      <c r="DJ203" s="187">
        <f t="shared" ca="1" si="114"/>
        <v>2.9397552695419629</v>
      </c>
      <c r="DK203" s="187">
        <f t="shared" ca="1" si="114"/>
        <v>2.9853360842501031</v>
      </c>
      <c r="DL203" s="187">
        <f t="shared" ca="1" si="114"/>
        <v>2.9853360842501031</v>
      </c>
      <c r="DM203" s="187">
        <f t="shared" ca="1" si="114"/>
        <v>2.9853360842501031</v>
      </c>
      <c r="DN203" s="187">
        <f t="shared" ca="1" si="114"/>
        <v>3.0309168989582442</v>
      </c>
      <c r="DO203" s="187">
        <f t="shared" ca="1" si="114"/>
        <v>3.0309168989582442</v>
      </c>
      <c r="DP203" s="187">
        <f t="shared" ca="1" si="114"/>
        <v>3.0309168989582442</v>
      </c>
      <c r="DQ203" s="187">
        <f t="shared" ca="1" si="114"/>
        <v>3.0653729773166249</v>
      </c>
      <c r="DR203" s="187">
        <f t="shared" ca="1" si="114"/>
        <v>3.0653729773166249</v>
      </c>
      <c r="DS203" s="187">
        <f t="shared" ca="1" si="114"/>
        <v>3.0653729773166249</v>
      </c>
      <c r="DT203" s="187">
        <f t="shared" ca="1" si="114"/>
        <v>3.0276490274830383</v>
      </c>
      <c r="DU203" s="187">
        <f t="shared" ca="1" si="114"/>
        <v>3.0071216963539538</v>
      </c>
      <c r="DV203" s="187">
        <f t="shared" ca="1" si="114"/>
        <v>3.0071216963539538</v>
      </c>
      <c r="DW203" s="187">
        <f t="shared" ca="1" si="114"/>
        <v>3.0071216963539538</v>
      </c>
      <c r="DX203" s="187">
        <f t="shared" ca="1" si="114"/>
        <v>3.0071216963539538</v>
      </c>
      <c r="DY203" s="187">
        <f t="shared" ca="1" si="114"/>
        <v>3.0071216963539538</v>
      </c>
      <c r="DZ203" s="187">
        <f t="shared" ca="1" si="114"/>
        <v>3.0071216963539538</v>
      </c>
      <c r="EA203" s="187">
        <f t="shared" ca="1" si="114"/>
        <v>3.0071216963539538</v>
      </c>
      <c r="EB203" s="187">
        <f t="shared" ca="1" si="114"/>
        <v>3.0071216963539538</v>
      </c>
      <c r="EC203" s="187">
        <f t="shared" ca="1" si="114"/>
        <v>2.9955812592678264</v>
      </c>
      <c r="ED203" s="187">
        <f t="shared" ca="1" si="114"/>
        <v>2.9955812592678264</v>
      </c>
      <c r="EE203" s="187">
        <f t="shared" ca="1" si="114"/>
        <v>2.9955812592678264</v>
      </c>
      <c r="EF203" s="187">
        <f t="shared" ca="1" si="114"/>
        <v>2.9955812592678264</v>
      </c>
      <c r="EG203" s="187">
        <f t="shared" ca="1" si="114"/>
        <v>2.9750706030880911</v>
      </c>
      <c r="EH203" s="187">
        <f t="shared" ca="1" si="114"/>
        <v>2.9750706030880911</v>
      </c>
      <c r="EI203" s="187">
        <f t="shared" ca="1" si="114"/>
        <v>2.9750706030880911</v>
      </c>
      <c r="EJ203" s="187">
        <f t="shared" ca="1" si="114"/>
        <v>2.9750706030880911</v>
      </c>
      <c r="EK203" s="187">
        <f t="shared" ca="1" si="114"/>
        <v>2.9750706030880911</v>
      </c>
      <c r="EL203" s="187">
        <f t="shared" ca="1" si="114"/>
        <v>2.9750706030880911</v>
      </c>
      <c r="EM203" s="187">
        <f t="shared" ca="1" si="114"/>
        <v>2.9750706030880911</v>
      </c>
      <c r="EN203" s="187">
        <f t="shared" ca="1" si="114"/>
        <v>2.9750706030880911</v>
      </c>
      <c r="EO203" s="187">
        <f t="shared" ca="1" si="114"/>
        <v>2.9631019942435044</v>
      </c>
      <c r="EP203" s="187">
        <f t="shared" ca="1" si="114"/>
        <v>2.9631019942435044</v>
      </c>
      <c r="EQ203" s="187">
        <f t="shared" ca="1" si="114"/>
        <v>2.9631019942435044</v>
      </c>
      <c r="ER203" s="187">
        <f t="shared" ca="1" si="114"/>
        <v>2.9631019942435044</v>
      </c>
      <c r="ES203" s="187">
        <f t="shared" ca="1" si="114"/>
        <v>2.9426059832820632</v>
      </c>
      <c r="ET203" s="187">
        <f t="shared" ca="1" si="114"/>
        <v>2.9426059832820632</v>
      </c>
      <c r="EU203" s="187">
        <f t="shared" ca="1" si="114"/>
        <v>2.9426059832820632</v>
      </c>
      <c r="EV203" s="187">
        <f t="shared" ca="1" si="114"/>
        <v>2.9426059832820632</v>
      </c>
      <c r="EW203" s="187">
        <f t="shared" ca="1" si="114"/>
        <v>2.9426059832820632</v>
      </c>
      <c r="EX203" s="187">
        <f t="shared" ca="1" si="114"/>
        <v>2.9426059832820632</v>
      </c>
      <c r="EY203" s="187">
        <f t="shared" ca="1" si="114"/>
        <v>2.9426059832820632</v>
      </c>
      <c r="EZ203" s="187">
        <f t="shared" ca="1" si="114"/>
        <v>2.9426059832820632</v>
      </c>
      <c r="FA203" s="187">
        <f t="shared" ca="1" si="114"/>
        <v>2.9301963575262642</v>
      </c>
      <c r="FB203" s="187">
        <f t="shared" ca="1" si="114"/>
        <v>2.9301963575262642</v>
      </c>
      <c r="FC203" s="187">
        <f t="shared" ca="1" si="114"/>
        <v>2.9301963575262642</v>
      </c>
      <c r="FD203" s="187">
        <f t="shared" ca="1" si="114"/>
        <v>2.9301963575262642</v>
      </c>
      <c r="FE203" s="187">
        <f t="shared" ca="1" si="114"/>
        <v>2.9097129112800522</v>
      </c>
      <c r="FF203" s="187">
        <f t="shared" ca="1" si="114"/>
        <v>2.9097129112800522</v>
      </c>
      <c r="FG203" s="187">
        <f t="shared" ca="1" si="114"/>
        <v>2.9097129112800522</v>
      </c>
      <c r="FH203" s="187">
        <f t="shared" ca="1" si="114"/>
        <v>2.9097129112800522</v>
      </c>
      <c r="FI203" s="187">
        <f t="shared" ca="1" si="114"/>
        <v>2.9097129112800522</v>
      </c>
      <c r="FJ203" s="187">
        <f t="shared" ca="1" si="114"/>
        <v>2.9097129112800522</v>
      </c>
      <c r="FK203" s="187">
        <f t="shared" ca="1" si="114"/>
        <v>2.9097129112800522</v>
      </c>
      <c r="FL203" s="187">
        <f t="shared" ca="1" si="114"/>
        <v>2.9097129112800522</v>
      </c>
      <c r="FM203" s="187">
        <f t="shared" ca="1" si="114"/>
        <v>2.896849038105703</v>
      </c>
      <c r="FN203" s="187">
        <f t="shared" ca="1" si="114"/>
        <v>2.896849038105703</v>
      </c>
      <c r="FO203" s="187">
        <f t="shared" ca="1" si="114"/>
        <v>2.896849038105703</v>
      </c>
      <c r="FP203" s="187">
        <f t="shared" ca="1" si="114"/>
        <v>2.896849038105703</v>
      </c>
      <c r="FQ203" s="187">
        <f t="shared" ca="1" si="114"/>
        <v>2.8763760237360003</v>
      </c>
      <c r="FR203" s="187">
        <f t="shared" ca="1" si="114"/>
        <v>2.8763760237360003</v>
      </c>
      <c r="FS203" s="187">
        <f t="shared" ca="1" si="114"/>
        <v>2.8763760237360003</v>
      </c>
      <c r="FT203" s="187">
        <f t="shared" ca="1" si="114"/>
        <v>2.8763760237360003</v>
      </c>
      <c r="FU203" s="187">
        <f t="shared" ca="1" si="114"/>
        <v>2.8763760237360003</v>
      </c>
      <c r="FV203" s="187">
        <f t="shared" ca="1" si="114"/>
        <v>2.8763760237360003</v>
      </c>
      <c r="FW203" s="187">
        <f t="shared" ca="1" si="114"/>
        <v>2.8763760237360003</v>
      </c>
      <c r="FX203" s="187">
        <f t="shared" ca="1" si="114"/>
        <v>2.8763760237360003</v>
      </c>
      <c r="FY203" s="187">
        <f t="shared" ca="1" si="114"/>
        <v>2.8630442757205463</v>
      </c>
      <c r="FZ203" s="187">
        <f t="shared" ca="1" si="114"/>
        <v>2.8630442757205463</v>
      </c>
      <c r="GA203" s="187">
        <f t="shared" ca="1" si="114"/>
        <v>2.8630442757205463</v>
      </c>
      <c r="GB203" s="187">
        <f t="shared" ca="1" si="114"/>
        <v>2.8630442757205463</v>
      </c>
      <c r="GC203" s="187">
        <f t="shared" ca="1" si="114"/>
        <v>2.8425795064425925</v>
      </c>
      <c r="GD203" s="187">
        <f t="shared" ca="1" si="114"/>
        <v>2.8425795064425925</v>
      </c>
      <c r="GE203" s="187">
        <f t="shared" ca="1" si="114"/>
        <v>2.8425795064425925</v>
      </c>
      <c r="GF203" s="187">
        <f t="shared" ca="1" si="114"/>
        <v>2.8425795064425925</v>
      </c>
      <c r="GG203" s="187">
        <f t="shared" ca="1" si="114"/>
        <v>2.8425795064425925</v>
      </c>
      <c r="GH203" s="187">
        <f t="shared" ca="1" si="114"/>
        <v>2.8425795064425925</v>
      </c>
      <c r="GI203" s="187">
        <f t="shared" ca="1" si="114"/>
        <v>2.8425795064425925</v>
      </c>
      <c r="GJ203" s="187">
        <f t="shared" ca="1" si="114"/>
        <v>2.8425795064425925</v>
      </c>
      <c r="GK203" s="187">
        <f t="shared" ca="1" si="114"/>
        <v>2.8287658473407991</v>
      </c>
      <c r="GL203" s="187">
        <f t="shared" ca="1" si="114"/>
        <v>2.8287658473407991</v>
      </c>
      <c r="GM203" s="187">
        <f t="shared" ca="1" si="114"/>
        <v>2.8287658473407991</v>
      </c>
      <c r="GN203" s="187">
        <f t="shared" ca="1" si="114"/>
        <v>2.8287658473407991</v>
      </c>
      <c r="GO203" s="187">
        <f t="shared" ca="1" si="114"/>
        <v>2.8083070807652559</v>
      </c>
      <c r="GP203" s="187">
        <f t="shared" ca="1" si="114"/>
        <v>2.8083070807652559</v>
      </c>
      <c r="GQ203" s="187">
        <f t="shared" ca="1" si="114"/>
        <v>2.8083070807652559</v>
      </c>
      <c r="GR203" s="187">
        <f t="shared" ca="1" si="114"/>
        <v>2.8083070807652559</v>
      </c>
      <c r="GS203" s="187">
        <f t="shared" ca="1" si="114"/>
        <v>2.8083070807652559</v>
      </c>
      <c r="GT203" s="187">
        <f t="shared" ca="1" si="114"/>
        <v>2.8083070807652559</v>
      </c>
      <c r="GU203" s="187">
        <f t="shared" ca="1" si="114"/>
        <v>2.8083070807652559</v>
      </c>
      <c r="GV203" s="187">
        <f t="shared" ca="1" si="114"/>
        <v>2.8083070807652559</v>
      </c>
      <c r="GW203" s="187">
        <f t="shared" ca="1" si="114"/>
        <v>2.7939970532445333</v>
      </c>
      <c r="GX203" s="187">
        <f t="shared" ca="1" si="114"/>
        <v>2.7939970532445333</v>
      </c>
      <c r="GY203" s="187">
        <f t="shared" ca="1" si="114"/>
        <v>2.7939970532445333</v>
      </c>
      <c r="GZ203" s="187">
        <f t="shared" ca="1" si="114"/>
        <v>2.7939970532445333</v>
      </c>
      <c r="HA203" s="187">
        <f t="shared" ca="1" si="114"/>
        <v>2.7735419896693507</v>
      </c>
      <c r="HB203" s="187">
        <f t="shared" ca="1" si="114"/>
        <v>2.7735419896693507</v>
      </c>
      <c r="HC203" s="187">
        <f t="shared" ca="1" si="114"/>
        <v>2.7735419896693507</v>
      </c>
      <c r="HD203" s="187">
        <f t="shared" ca="1" si="114"/>
        <v>2.7735419896693507</v>
      </c>
      <c r="HE203" s="187">
        <f t="shared" ca="1" si="114"/>
        <v>2.7735419896693507</v>
      </c>
      <c r="HF203" s="187">
        <f t="shared" ca="1" si="114"/>
        <v>2.7735419896693507</v>
      </c>
      <c r="HG203" s="187">
        <f t="shared" ca="1" si="114"/>
        <v>2.7735419896693507</v>
      </c>
      <c r="HH203" s="187">
        <f t="shared" ca="1" si="114"/>
        <v>2.7735419896693507</v>
      </c>
      <c r="HI203" s="187">
        <f t="shared" ca="1" si="114"/>
        <v>2.7587207026771319</v>
      </c>
      <c r="HJ203" s="187">
        <f t="shared" ca="1" si="114"/>
        <v>2.7587207026771319</v>
      </c>
      <c r="HK203" s="187">
        <f t="shared" ca="1" si="114"/>
        <v>2.7587207026771319</v>
      </c>
      <c r="HL203" s="187">
        <f t="shared" ca="1" si="114"/>
        <v>2.7587207026771319</v>
      </c>
      <c r="HM203" s="187">
        <f t="shared" ca="1" si="114"/>
        <v>2.7382669833283275</v>
      </c>
      <c r="HN203" s="187">
        <f t="shared" ca="1" si="114"/>
        <v>2.7382669833283275</v>
      </c>
      <c r="HO203" s="187">
        <f t="shared" ca="1" si="114"/>
        <v>2.7382669833283275</v>
      </c>
      <c r="HP203" s="187">
        <f t="shared" ca="1" si="114"/>
        <v>2.7382669833283275</v>
      </c>
      <c r="HQ203" s="187">
        <f t="shared" ca="1" si="114"/>
        <v>2.7382669833283275</v>
      </c>
      <c r="HR203" s="187">
        <f t="shared" ca="1" si="114"/>
        <v>2.7382669833283275</v>
      </c>
      <c r="HS203" s="187">
        <f t="shared" ca="1" si="114"/>
        <v>2.7382669833283275</v>
      </c>
      <c r="HT203" s="187">
        <f t="shared" ca="1" si="114"/>
        <v>2.7382669833283275</v>
      </c>
      <c r="HU203" s="187">
        <f t="shared" ca="1" si="114"/>
        <v>2.7229190990804666</v>
      </c>
      <c r="HV203" s="187">
        <f t="shared" ca="1" si="114"/>
        <v>2.7229190990804666</v>
      </c>
      <c r="HW203" s="187">
        <f t="shared" ca="1" si="114"/>
        <v>2.7229190990804666</v>
      </c>
      <c r="HX203" s="187">
        <f t="shared" ca="1" si="114"/>
        <v>2.7229190990804666</v>
      </c>
      <c r="HY203" s="187">
        <f t="shared" ca="1" si="114"/>
        <v>2.7024643043003005</v>
      </c>
      <c r="HZ203" s="187">
        <f t="shared" ca="1" si="114"/>
        <v>2.7024643043003005</v>
      </c>
      <c r="IA203" s="187">
        <f t="shared" ca="1" si="114"/>
        <v>2.7024643043003005</v>
      </c>
      <c r="IB203" s="187">
        <f t="shared" ca="1" si="114"/>
        <v>2.7024643043003005</v>
      </c>
      <c r="IC203" s="187">
        <f t="shared" ca="1" si="114"/>
        <v>2.7024643043003005</v>
      </c>
      <c r="ID203" s="187">
        <f t="shared" ca="1" si="114"/>
        <v>2.7024643043003005</v>
      </c>
      <c r="IE203" s="187">
        <f t="shared" ca="1" si="114"/>
        <v>2.7024643043003005</v>
      </c>
      <c r="IF203" s="187">
        <f t="shared" ca="1" si="114"/>
        <v>2.7024643043003005</v>
      </c>
      <c r="IG203" s="187">
        <f t="shared" ca="1" si="114"/>
        <v>2.6865740248791283</v>
      </c>
      <c r="IH203" s="187">
        <f t="shared" ca="1" si="114"/>
        <v>2.6865740248791283</v>
      </c>
      <c r="II203" s="187">
        <f t="shared" ca="1" si="114"/>
        <v>2.6865740248791283</v>
      </c>
      <c r="IJ203" s="187">
        <f t="shared" ca="1" si="114"/>
        <v>2.6865740248791283</v>
      </c>
      <c r="IK203" s="187">
        <f t="shared" ca="1" si="114"/>
        <v>2.6661156722600614</v>
      </c>
      <c r="IL203" s="187">
        <f t="shared" ca="1" si="114"/>
        <v>2.6661156722600614</v>
      </c>
      <c r="IM203" s="187">
        <f t="shared" ca="1" si="114"/>
        <v>2.6661156722600614</v>
      </c>
      <c r="IN203" s="187">
        <f t="shared" ca="1" si="114"/>
        <v>2.6661156722600614</v>
      </c>
      <c r="IO203" s="187">
        <f t="shared" ca="1" si="114"/>
        <v>2.6661156722600614</v>
      </c>
      <c r="IP203" s="187">
        <f t="shared" ca="1" si="114"/>
        <v>2.6661156722600614</v>
      </c>
      <c r="IQ203" s="187">
        <f t="shared" ca="1" si="114"/>
        <v>2.6661156722600614</v>
      </c>
      <c r="IR203" s="187">
        <f t="shared" ca="1" si="114"/>
        <v>2.6661156722600614</v>
      </c>
      <c r="IS203" s="187">
        <f t="shared" ca="1" si="114"/>
        <v>2.6496667258103797</v>
      </c>
      <c r="IT203" s="187">
        <f t="shared" ca="1" si="114"/>
        <v>2.6496667258103797</v>
      </c>
      <c r="IU203" s="187">
        <f t="shared" ca="1" si="114"/>
        <v>2.6496667258103797</v>
      </c>
      <c r="IV203" s="187">
        <f t="shared" ca="1" si="114"/>
        <v>2.6496667258103797</v>
      </c>
      <c r="IW203" s="187">
        <f t="shared" ca="1" si="114"/>
        <v>2.6292022682732261</v>
      </c>
      <c r="IX203" s="187">
        <f t="shared" ca="1" si="114"/>
        <v>2.6292022682732261</v>
      </c>
      <c r="IY203" s="187">
        <f t="shared" ref="IY203:KR203" ca="1" si="115">IY199-IY201</f>
        <v>2.6292022682732261</v>
      </c>
      <c r="IZ203" s="187">
        <f t="shared" ca="1" si="115"/>
        <v>2.6292022682732261</v>
      </c>
      <c r="JA203" s="187">
        <f t="shared" ca="1" si="115"/>
        <v>2.6292022682732261</v>
      </c>
      <c r="JB203" s="187">
        <f t="shared" ca="1" si="115"/>
        <v>2.6292022682732261</v>
      </c>
      <c r="JC203" s="187">
        <f t="shared" ca="1" si="115"/>
        <v>2.6292022682732261</v>
      </c>
      <c r="JD203" s="187">
        <f t="shared" ca="1" si="115"/>
        <v>2.6292022682732261</v>
      </c>
      <c r="JE203" s="187">
        <f t="shared" ca="1" si="115"/>
        <v>2.6121778947841783</v>
      </c>
      <c r="JF203" s="187">
        <f t="shared" ca="1" si="115"/>
        <v>2.6121778947841783</v>
      </c>
      <c r="JG203" s="187">
        <f t="shared" ca="1" si="115"/>
        <v>2.6121778947841783</v>
      </c>
      <c r="JH203" s="187">
        <f t="shared" ca="1" si="115"/>
        <v>2.6121778947841783</v>
      </c>
      <c r="JI203" s="187">
        <f t="shared" ca="1" si="115"/>
        <v>2.5917047185987556</v>
      </c>
      <c r="JJ203" s="187">
        <f t="shared" ca="1" si="115"/>
        <v>2.5917047185987556</v>
      </c>
      <c r="JK203" s="187">
        <f t="shared" ca="1" si="115"/>
        <v>2.5917047185987556</v>
      </c>
      <c r="JL203" s="187">
        <f t="shared" ca="1" si="115"/>
        <v>2.5917047185987556</v>
      </c>
      <c r="JM203" s="187">
        <f t="shared" ca="1" si="115"/>
        <v>2.5917047185987556</v>
      </c>
      <c r="JN203" s="187">
        <f t="shared" ca="1" si="115"/>
        <v>2.5917047185987556</v>
      </c>
      <c r="JO203" s="187">
        <f t="shared" ca="1" si="115"/>
        <v>2.5917047185987556</v>
      </c>
      <c r="JP203" s="187">
        <f t="shared" ca="1" si="115"/>
        <v>2.5917047185987556</v>
      </c>
      <c r="JQ203" s="187">
        <f t="shared" ca="1" si="115"/>
        <v>2.5740876552591612</v>
      </c>
      <c r="JR203" s="187">
        <f t="shared" ca="1" si="115"/>
        <v>2.5740876552591612</v>
      </c>
      <c r="JS203" s="187">
        <f t="shared" ca="1" si="115"/>
        <v>2.5740876552591612</v>
      </c>
      <c r="JT203" s="187">
        <f t="shared" ca="1" si="115"/>
        <v>2.5740876552591612</v>
      </c>
      <c r="JU203" s="187">
        <f t="shared" ca="1" si="115"/>
        <v>2.5536030780057084</v>
      </c>
      <c r="JV203" s="187">
        <f t="shared" ca="1" si="115"/>
        <v>2.5536030780057084</v>
      </c>
      <c r="JW203" s="187">
        <f t="shared" ca="1" si="115"/>
        <v>2.5536030780057084</v>
      </c>
      <c r="JX203" s="187">
        <f t="shared" ca="1" si="115"/>
        <v>2.5536030780057084</v>
      </c>
      <c r="JY203" s="187">
        <f t="shared" ca="1" si="115"/>
        <v>2.5536030780057084</v>
      </c>
      <c r="JZ203" s="187">
        <f t="shared" ca="1" si="115"/>
        <v>2.5536030780057084</v>
      </c>
      <c r="KA203" s="187">
        <f t="shared" ca="1" si="115"/>
        <v>2.5536030780057084</v>
      </c>
      <c r="KB203" s="187">
        <f t="shared" ca="1" si="115"/>
        <v>2.5536030780057084</v>
      </c>
      <c r="KC203" s="187">
        <f t="shared" ca="1" si="115"/>
        <v>2.5353755441200514</v>
      </c>
      <c r="KD203" s="187">
        <f t="shared" ca="1" si="115"/>
        <v>2.5353755441200514</v>
      </c>
      <c r="KE203" s="187">
        <f t="shared" ca="1" si="115"/>
        <v>2.5353755441200514</v>
      </c>
      <c r="KF203" s="187">
        <f t="shared" ca="1" si="115"/>
        <v>2.5353755441200514</v>
      </c>
      <c r="KG203" s="187">
        <f t="shared" ca="1" si="115"/>
        <v>2.5148768125896588</v>
      </c>
      <c r="KH203" s="187">
        <f t="shared" ca="1" si="115"/>
        <v>2.5148768125896588</v>
      </c>
      <c r="KI203" s="187">
        <f t="shared" ca="1" si="115"/>
        <v>2.5148768125896588</v>
      </c>
      <c r="KJ203" s="187">
        <f t="shared" ca="1" si="115"/>
        <v>2.5148768125896588</v>
      </c>
      <c r="KK203" s="187">
        <f t="shared" ca="1" si="115"/>
        <v>2.5148768125896588</v>
      </c>
      <c r="KL203" s="187">
        <f t="shared" ca="1" si="115"/>
        <v>2.5148768125896588</v>
      </c>
      <c r="KM203" s="187">
        <f t="shared" ca="1" si="115"/>
        <v>2.5148768125896588</v>
      </c>
      <c r="KN203" s="187">
        <f t="shared" ca="1" si="115"/>
        <v>2.5148768125896588</v>
      </c>
      <c r="KO203" s="187">
        <f t="shared" ca="1" si="115"/>
        <v>0.41167734640076459</v>
      </c>
      <c r="KP203" s="187">
        <f t="shared" ca="1" si="115"/>
        <v>0.41167734640076459</v>
      </c>
      <c r="KQ203" s="187">
        <f t="shared" ca="1" si="115"/>
        <v>0.41167734640076459</v>
      </c>
      <c r="KR203" s="187">
        <f t="shared" ca="1" si="115"/>
        <v>0.41167734640076459</v>
      </c>
      <c r="KS203" s="17" t="s">
        <v>291</v>
      </c>
    </row>
    <row r="204" spans="1:305" ht="15.75" customHeight="1" x14ac:dyDescent="0.3">
      <c r="KS204" s="17" t="s">
        <v>291</v>
      </c>
    </row>
    <row r="205" spans="1:305" ht="15.75" customHeight="1" x14ac:dyDescent="0.3">
      <c r="A205" s="17" t="s">
        <v>217</v>
      </c>
      <c r="B205" s="17" t="s">
        <v>90</v>
      </c>
      <c r="D205" s="78">
        <f t="shared" ref="D205:IX205" si="116">IF(E174&gt;D174,SUMIF($D$5:$AC$5,D173,$D$36:$AC$36),0)</f>
        <v>0</v>
      </c>
      <c r="E205" s="78">
        <f t="shared" si="116"/>
        <v>0</v>
      </c>
      <c r="F205" s="78">
        <f t="shared" si="116"/>
        <v>0</v>
      </c>
      <c r="G205" s="78">
        <f t="shared" si="116"/>
        <v>0</v>
      </c>
      <c r="H205" s="78">
        <f t="shared" si="116"/>
        <v>0</v>
      </c>
      <c r="I205" s="78">
        <f t="shared" si="116"/>
        <v>0</v>
      </c>
      <c r="J205" s="78">
        <f t="shared" si="116"/>
        <v>0</v>
      </c>
      <c r="K205" s="78">
        <f t="shared" si="116"/>
        <v>0</v>
      </c>
      <c r="L205" s="78">
        <f t="shared" ca="1" si="116"/>
        <v>0</v>
      </c>
      <c r="M205" s="78">
        <f t="shared" si="116"/>
        <v>0</v>
      </c>
      <c r="N205" s="78">
        <f t="shared" si="116"/>
        <v>0</v>
      </c>
      <c r="O205" s="78">
        <f t="shared" si="116"/>
        <v>0</v>
      </c>
      <c r="P205" s="78">
        <f t="shared" si="116"/>
        <v>0</v>
      </c>
      <c r="Q205" s="78">
        <f t="shared" si="116"/>
        <v>0</v>
      </c>
      <c r="R205" s="78">
        <f t="shared" si="116"/>
        <v>0</v>
      </c>
      <c r="S205" s="78">
        <f t="shared" si="116"/>
        <v>0</v>
      </c>
      <c r="T205" s="78">
        <f t="shared" si="116"/>
        <v>0</v>
      </c>
      <c r="U205" s="78">
        <f t="shared" si="116"/>
        <v>0</v>
      </c>
      <c r="V205" s="78">
        <f t="shared" si="116"/>
        <v>0</v>
      </c>
      <c r="W205" s="78">
        <f t="shared" si="116"/>
        <v>0</v>
      </c>
      <c r="X205" s="78">
        <f t="shared" ca="1" si="116"/>
        <v>0</v>
      </c>
      <c r="Y205" s="78">
        <f t="shared" si="116"/>
        <v>0</v>
      </c>
      <c r="Z205" s="78">
        <f t="shared" si="116"/>
        <v>0</v>
      </c>
      <c r="AA205" s="78">
        <f t="shared" si="116"/>
        <v>0</v>
      </c>
      <c r="AB205" s="78">
        <f t="shared" si="116"/>
        <v>0</v>
      </c>
      <c r="AC205" s="78">
        <f t="shared" si="116"/>
        <v>0</v>
      </c>
      <c r="AD205" s="78">
        <f t="shared" si="116"/>
        <v>0</v>
      </c>
      <c r="AE205" s="78">
        <f t="shared" si="116"/>
        <v>0</v>
      </c>
      <c r="AF205" s="78">
        <f t="shared" si="116"/>
        <v>0</v>
      </c>
      <c r="AG205" s="78">
        <f t="shared" si="116"/>
        <v>0</v>
      </c>
      <c r="AH205" s="78">
        <f t="shared" si="116"/>
        <v>0</v>
      </c>
      <c r="AI205" s="78">
        <f t="shared" si="116"/>
        <v>0</v>
      </c>
      <c r="AJ205" s="78">
        <f t="shared" ca="1" si="116"/>
        <v>0</v>
      </c>
      <c r="AK205" s="78">
        <f t="shared" si="116"/>
        <v>0</v>
      </c>
      <c r="AL205" s="78">
        <f t="shared" si="116"/>
        <v>0</v>
      </c>
      <c r="AM205" s="78">
        <f t="shared" si="116"/>
        <v>0</v>
      </c>
      <c r="AN205" s="78">
        <f t="shared" si="116"/>
        <v>0</v>
      </c>
      <c r="AO205" s="78">
        <f t="shared" si="116"/>
        <v>0</v>
      </c>
      <c r="AP205" s="78">
        <f t="shared" si="116"/>
        <v>0</v>
      </c>
      <c r="AQ205" s="78">
        <f t="shared" si="116"/>
        <v>0</v>
      </c>
      <c r="AR205" s="78">
        <f t="shared" si="116"/>
        <v>0</v>
      </c>
      <c r="AS205" s="78">
        <f t="shared" si="116"/>
        <v>0</v>
      </c>
      <c r="AT205" s="78">
        <f t="shared" si="116"/>
        <v>0</v>
      </c>
      <c r="AU205" s="78">
        <f t="shared" si="116"/>
        <v>0</v>
      </c>
      <c r="AV205" s="78">
        <f t="shared" ca="1" si="116"/>
        <v>0</v>
      </c>
      <c r="AW205" s="78">
        <f t="shared" si="116"/>
        <v>0</v>
      </c>
      <c r="AX205" s="78">
        <f t="shared" si="116"/>
        <v>0</v>
      </c>
      <c r="AY205" s="78">
        <f t="shared" si="116"/>
        <v>0</v>
      </c>
      <c r="AZ205" s="78">
        <f t="shared" si="116"/>
        <v>0</v>
      </c>
      <c r="BA205" s="78">
        <f t="shared" si="116"/>
        <v>0</v>
      </c>
      <c r="BB205" s="78">
        <f t="shared" si="116"/>
        <v>0</v>
      </c>
      <c r="BC205" s="78">
        <f t="shared" si="116"/>
        <v>0</v>
      </c>
      <c r="BD205" s="78">
        <f t="shared" si="116"/>
        <v>0</v>
      </c>
      <c r="BE205" s="78">
        <f t="shared" si="116"/>
        <v>0</v>
      </c>
      <c r="BF205" s="78">
        <f t="shared" si="116"/>
        <v>0</v>
      </c>
      <c r="BG205" s="78">
        <f t="shared" si="116"/>
        <v>0</v>
      </c>
      <c r="BH205" s="78">
        <f t="shared" ca="1" si="116"/>
        <v>0</v>
      </c>
      <c r="BI205" s="78">
        <f t="shared" si="116"/>
        <v>0</v>
      </c>
      <c r="BJ205" s="78">
        <f t="shared" si="116"/>
        <v>0</v>
      </c>
      <c r="BK205" s="78">
        <f t="shared" si="116"/>
        <v>0</v>
      </c>
      <c r="BL205" s="78">
        <f t="shared" si="116"/>
        <v>0</v>
      </c>
      <c r="BM205" s="78">
        <f t="shared" si="116"/>
        <v>0</v>
      </c>
      <c r="BN205" s="78">
        <f t="shared" si="116"/>
        <v>0</v>
      </c>
      <c r="BO205" s="78">
        <f t="shared" si="116"/>
        <v>0</v>
      </c>
      <c r="BP205" s="78">
        <f t="shared" si="116"/>
        <v>0</v>
      </c>
      <c r="BQ205" s="78">
        <f t="shared" si="116"/>
        <v>0</v>
      </c>
      <c r="BR205" s="78">
        <f t="shared" si="116"/>
        <v>0</v>
      </c>
      <c r="BS205" s="78">
        <f t="shared" si="116"/>
        <v>0</v>
      </c>
      <c r="BT205" s="78">
        <f t="shared" ca="1" si="116"/>
        <v>0</v>
      </c>
      <c r="BU205" s="78">
        <f t="shared" si="116"/>
        <v>0</v>
      </c>
      <c r="BV205" s="78">
        <f t="shared" si="116"/>
        <v>0</v>
      </c>
      <c r="BW205" s="78">
        <f t="shared" si="116"/>
        <v>0</v>
      </c>
      <c r="BX205" s="78">
        <f t="shared" si="116"/>
        <v>0</v>
      </c>
      <c r="BY205" s="78">
        <f t="shared" si="116"/>
        <v>0</v>
      </c>
      <c r="BZ205" s="78">
        <f t="shared" si="116"/>
        <v>0</v>
      </c>
      <c r="CA205" s="78">
        <f t="shared" si="116"/>
        <v>0</v>
      </c>
      <c r="CB205" s="78">
        <f t="shared" si="116"/>
        <v>0</v>
      </c>
      <c r="CC205" s="78">
        <f t="shared" si="116"/>
        <v>0</v>
      </c>
      <c r="CD205" s="78">
        <f t="shared" si="116"/>
        <v>0</v>
      </c>
      <c r="CE205" s="78">
        <f t="shared" si="116"/>
        <v>0</v>
      </c>
      <c r="CF205" s="78">
        <f t="shared" ca="1" si="116"/>
        <v>0</v>
      </c>
      <c r="CG205" s="78">
        <f t="shared" si="116"/>
        <v>0</v>
      </c>
      <c r="CH205" s="78">
        <f t="shared" si="116"/>
        <v>0</v>
      </c>
      <c r="CI205" s="78">
        <f t="shared" si="116"/>
        <v>0</v>
      </c>
      <c r="CJ205" s="78">
        <f t="shared" si="116"/>
        <v>0</v>
      </c>
      <c r="CK205" s="78">
        <f t="shared" si="116"/>
        <v>0</v>
      </c>
      <c r="CL205" s="78">
        <f t="shared" si="116"/>
        <v>0</v>
      </c>
      <c r="CM205" s="78">
        <f t="shared" si="116"/>
        <v>0</v>
      </c>
      <c r="CN205" s="78">
        <f t="shared" si="116"/>
        <v>0</v>
      </c>
      <c r="CO205" s="78">
        <f t="shared" si="116"/>
        <v>0</v>
      </c>
      <c r="CP205" s="78">
        <f t="shared" si="116"/>
        <v>0</v>
      </c>
      <c r="CQ205" s="78">
        <f t="shared" si="116"/>
        <v>0</v>
      </c>
      <c r="CR205" s="78">
        <f t="shared" ca="1" si="116"/>
        <v>0</v>
      </c>
      <c r="CS205" s="78">
        <f t="shared" si="116"/>
        <v>0</v>
      </c>
      <c r="CT205" s="78">
        <f t="shared" si="116"/>
        <v>0</v>
      </c>
      <c r="CU205" s="78">
        <f t="shared" si="116"/>
        <v>0</v>
      </c>
      <c r="CV205" s="78">
        <f t="shared" si="116"/>
        <v>0</v>
      </c>
      <c r="CW205" s="78">
        <f t="shared" si="116"/>
        <v>0</v>
      </c>
      <c r="CX205" s="78">
        <f t="shared" si="116"/>
        <v>0</v>
      </c>
      <c r="CY205" s="78">
        <f t="shared" si="116"/>
        <v>0</v>
      </c>
      <c r="CZ205" s="78">
        <f t="shared" si="116"/>
        <v>0</v>
      </c>
      <c r="DA205" s="78">
        <f t="shared" si="116"/>
        <v>0</v>
      </c>
      <c r="DB205" s="78">
        <f t="shared" si="116"/>
        <v>0</v>
      </c>
      <c r="DC205" s="78">
        <f t="shared" si="116"/>
        <v>0</v>
      </c>
      <c r="DD205" s="78">
        <f t="shared" ca="1" si="116"/>
        <v>7.3986112736187115</v>
      </c>
      <c r="DE205" s="78">
        <f t="shared" si="116"/>
        <v>0</v>
      </c>
      <c r="DF205" s="78">
        <f t="shared" si="116"/>
        <v>0</v>
      </c>
      <c r="DG205" s="78">
        <f t="shared" si="116"/>
        <v>0</v>
      </c>
      <c r="DH205" s="78">
        <f t="shared" si="116"/>
        <v>0</v>
      </c>
      <c r="DI205" s="78">
        <f t="shared" si="116"/>
        <v>0</v>
      </c>
      <c r="DJ205" s="78">
        <f t="shared" si="116"/>
        <v>0</v>
      </c>
      <c r="DK205" s="78">
        <f t="shared" si="116"/>
        <v>0</v>
      </c>
      <c r="DL205" s="78">
        <f t="shared" si="116"/>
        <v>0</v>
      </c>
      <c r="DM205" s="78">
        <f t="shared" si="116"/>
        <v>0</v>
      </c>
      <c r="DN205" s="78">
        <f t="shared" si="116"/>
        <v>0</v>
      </c>
      <c r="DO205" s="78">
        <f t="shared" si="116"/>
        <v>0</v>
      </c>
      <c r="DP205" s="78">
        <f t="shared" ca="1" si="116"/>
        <v>7.8614212961868484</v>
      </c>
      <c r="DQ205" s="78">
        <f t="shared" si="116"/>
        <v>0</v>
      </c>
      <c r="DR205" s="78">
        <f t="shared" si="116"/>
        <v>0</v>
      </c>
      <c r="DS205" s="78">
        <f t="shared" si="116"/>
        <v>0</v>
      </c>
      <c r="DT205" s="78">
        <f t="shared" si="116"/>
        <v>0</v>
      </c>
      <c r="DU205" s="78">
        <f t="shared" si="116"/>
        <v>0</v>
      </c>
      <c r="DV205" s="78">
        <f t="shared" si="116"/>
        <v>0</v>
      </c>
      <c r="DW205" s="78">
        <f t="shared" si="116"/>
        <v>0</v>
      </c>
      <c r="DX205" s="78">
        <f t="shared" si="116"/>
        <v>0</v>
      </c>
      <c r="DY205" s="78">
        <f t="shared" si="116"/>
        <v>0</v>
      </c>
      <c r="DZ205" s="78">
        <f t="shared" si="116"/>
        <v>0</v>
      </c>
      <c r="EA205" s="78">
        <f t="shared" si="116"/>
        <v>0</v>
      </c>
      <c r="EB205" s="78">
        <f t="shared" ca="1" si="116"/>
        <v>8.1923372223087068</v>
      </c>
      <c r="EC205" s="78">
        <f t="shared" si="116"/>
        <v>0</v>
      </c>
      <c r="ED205" s="78">
        <f t="shared" si="116"/>
        <v>0</v>
      </c>
      <c r="EE205" s="78">
        <f t="shared" si="116"/>
        <v>0</v>
      </c>
      <c r="EF205" s="78">
        <f t="shared" si="116"/>
        <v>0</v>
      </c>
      <c r="EG205" s="78">
        <f t="shared" si="116"/>
        <v>0</v>
      </c>
      <c r="EH205" s="78">
        <f t="shared" si="116"/>
        <v>0</v>
      </c>
      <c r="EI205" s="78">
        <f t="shared" si="116"/>
        <v>0</v>
      </c>
      <c r="EJ205" s="78">
        <f t="shared" si="116"/>
        <v>0</v>
      </c>
      <c r="EK205" s="78">
        <f t="shared" si="116"/>
        <v>0</v>
      </c>
      <c r="EL205" s="78">
        <f t="shared" si="116"/>
        <v>0</v>
      </c>
      <c r="EM205" s="78">
        <f t="shared" si="116"/>
        <v>0</v>
      </c>
      <c r="EN205" s="78">
        <f t="shared" ca="1" si="116"/>
        <v>8.2044281433059894</v>
      </c>
      <c r="EO205" s="78">
        <f t="shared" si="116"/>
        <v>0</v>
      </c>
      <c r="EP205" s="78">
        <f t="shared" si="116"/>
        <v>0</v>
      </c>
      <c r="EQ205" s="78">
        <f t="shared" si="116"/>
        <v>0</v>
      </c>
      <c r="ER205" s="78">
        <f t="shared" si="116"/>
        <v>0</v>
      </c>
      <c r="ES205" s="78">
        <f t="shared" si="116"/>
        <v>0</v>
      </c>
      <c r="ET205" s="78">
        <f t="shared" si="116"/>
        <v>0</v>
      </c>
      <c r="EU205" s="78">
        <f t="shared" si="116"/>
        <v>0</v>
      </c>
      <c r="EV205" s="78">
        <f t="shared" si="116"/>
        <v>0</v>
      </c>
      <c r="EW205" s="78">
        <f t="shared" si="116"/>
        <v>0</v>
      </c>
      <c r="EX205" s="78">
        <f t="shared" si="116"/>
        <v>0</v>
      </c>
      <c r="EY205" s="78">
        <f t="shared" si="116"/>
        <v>0</v>
      </c>
      <c r="EZ205" s="78">
        <f t="shared" ca="1" si="116"/>
        <v>8.1703491304378755</v>
      </c>
      <c r="FA205" s="78">
        <f t="shared" si="116"/>
        <v>0</v>
      </c>
      <c r="FB205" s="78">
        <f t="shared" si="116"/>
        <v>0</v>
      </c>
      <c r="FC205" s="78">
        <f t="shared" si="116"/>
        <v>0</v>
      </c>
      <c r="FD205" s="78">
        <f t="shared" si="116"/>
        <v>0</v>
      </c>
      <c r="FE205" s="78">
        <f t="shared" si="116"/>
        <v>0</v>
      </c>
      <c r="FF205" s="78">
        <f t="shared" si="116"/>
        <v>0</v>
      </c>
      <c r="FG205" s="78">
        <f t="shared" si="116"/>
        <v>0</v>
      </c>
      <c r="FH205" s="78">
        <f t="shared" si="116"/>
        <v>0</v>
      </c>
      <c r="FI205" s="78">
        <f t="shared" si="116"/>
        <v>0</v>
      </c>
      <c r="FJ205" s="78">
        <f t="shared" si="116"/>
        <v>0</v>
      </c>
      <c r="FK205" s="78">
        <f t="shared" si="116"/>
        <v>0</v>
      </c>
      <c r="FL205" s="78">
        <f t="shared" ca="1" si="116"/>
        <v>8.1222764029793719</v>
      </c>
      <c r="FM205" s="78">
        <f t="shared" si="116"/>
        <v>0</v>
      </c>
      <c r="FN205" s="78">
        <f t="shared" si="116"/>
        <v>0</v>
      </c>
      <c r="FO205" s="78">
        <f t="shared" si="116"/>
        <v>0</v>
      </c>
      <c r="FP205" s="78">
        <f t="shared" si="116"/>
        <v>0</v>
      </c>
      <c r="FQ205" s="78">
        <f t="shared" si="116"/>
        <v>0</v>
      </c>
      <c r="FR205" s="78">
        <f t="shared" si="116"/>
        <v>0</v>
      </c>
      <c r="FS205" s="78">
        <f t="shared" si="116"/>
        <v>0</v>
      </c>
      <c r="FT205" s="78">
        <f t="shared" si="116"/>
        <v>0</v>
      </c>
      <c r="FU205" s="78">
        <f t="shared" si="116"/>
        <v>0</v>
      </c>
      <c r="FV205" s="78">
        <f t="shared" si="116"/>
        <v>0</v>
      </c>
      <c r="FW205" s="78">
        <f t="shared" si="116"/>
        <v>0</v>
      </c>
      <c r="FX205" s="78">
        <f t="shared" ca="1" si="116"/>
        <v>8.0654235102057736</v>
      </c>
      <c r="FY205" s="78">
        <f t="shared" si="116"/>
        <v>0</v>
      </c>
      <c r="FZ205" s="78">
        <f t="shared" si="116"/>
        <v>0</v>
      </c>
      <c r="GA205" s="78">
        <f t="shared" si="116"/>
        <v>0</v>
      </c>
      <c r="GB205" s="78">
        <f t="shared" si="116"/>
        <v>0</v>
      </c>
      <c r="GC205" s="78">
        <f t="shared" si="116"/>
        <v>0</v>
      </c>
      <c r="GD205" s="78">
        <f t="shared" si="116"/>
        <v>0</v>
      </c>
      <c r="GE205" s="78">
        <f t="shared" si="116"/>
        <v>0</v>
      </c>
      <c r="GF205" s="78">
        <f t="shared" si="116"/>
        <v>0</v>
      </c>
      <c r="GG205" s="78">
        <f t="shared" si="116"/>
        <v>0</v>
      </c>
      <c r="GH205" s="78">
        <f t="shared" si="116"/>
        <v>0</v>
      </c>
      <c r="GI205" s="78">
        <f t="shared" si="116"/>
        <v>0</v>
      </c>
      <c r="GJ205" s="78">
        <f t="shared" ca="1" si="116"/>
        <v>8.0029050142625007</v>
      </c>
      <c r="GK205" s="78">
        <f t="shared" si="116"/>
        <v>0</v>
      </c>
      <c r="GL205" s="78">
        <f t="shared" si="116"/>
        <v>0</v>
      </c>
      <c r="GM205" s="78">
        <f t="shared" si="116"/>
        <v>0</v>
      </c>
      <c r="GN205" s="78">
        <f t="shared" si="116"/>
        <v>0</v>
      </c>
      <c r="GO205" s="78">
        <f t="shared" si="116"/>
        <v>0</v>
      </c>
      <c r="GP205" s="78">
        <f t="shared" si="116"/>
        <v>0</v>
      </c>
      <c r="GQ205" s="78">
        <f t="shared" si="116"/>
        <v>0</v>
      </c>
      <c r="GR205" s="78">
        <f t="shared" si="116"/>
        <v>0</v>
      </c>
      <c r="GS205" s="78">
        <f t="shared" si="116"/>
        <v>0</v>
      </c>
      <c r="GT205" s="78">
        <f t="shared" si="116"/>
        <v>0</v>
      </c>
      <c r="GU205" s="78">
        <f t="shared" si="116"/>
        <v>0</v>
      </c>
      <c r="GV205" s="78">
        <f t="shared" ca="1" si="116"/>
        <v>7.936575686191766</v>
      </c>
      <c r="GW205" s="78">
        <f t="shared" si="116"/>
        <v>0</v>
      </c>
      <c r="GX205" s="78">
        <f t="shared" si="116"/>
        <v>0</v>
      </c>
      <c r="GY205" s="78">
        <f t="shared" si="116"/>
        <v>0</v>
      </c>
      <c r="GZ205" s="78">
        <f t="shared" si="116"/>
        <v>0</v>
      </c>
      <c r="HA205" s="78">
        <f t="shared" si="116"/>
        <v>0</v>
      </c>
      <c r="HB205" s="78">
        <f t="shared" si="116"/>
        <v>0</v>
      </c>
      <c r="HC205" s="78">
        <f t="shared" si="116"/>
        <v>0</v>
      </c>
      <c r="HD205" s="78">
        <f t="shared" si="116"/>
        <v>0</v>
      </c>
      <c r="HE205" s="78">
        <f t="shared" si="116"/>
        <v>0</v>
      </c>
      <c r="HF205" s="78">
        <f t="shared" si="116"/>
        <v>0</v>
      </c>
      <c r="HG205" s="78">
        <f t="shared" si="116"/>
        <v>0</v>
      </c>
      <c r="HH205" s="78">
        <f t="shared" ca="1" si="116"/>
        <v>7.8675340115510179</v>
      </c>
      <c r="HI205" s="78">
        <f t="shared" si="116"/>
        <v>0</v>
      </c>
      <c r="HJ205" s="78">
        <f t="shared" si="116"/>
        <v>0</v>
      </c>
      <c r="HK205" s="78">
        <f t="shared" si="116"/>
        <v>0</v>
      </c>
      <c r="HL205" s="78">
        <f t="shared" si="116"/>
        <v>0</v>
      </c>
      <c r="HM205" s="78">
        <f t="shared" si="116"/>
        <v>0</v>
      </c>
      <c r="HN205" s="78">
        <f t="shared" si="116"/>
        <v>0</v>
      </c>
      <c r="HO205" s="78">
        <f t="shared" si="116"/>
        <v>0</v>
      </c>
      <c r="HP205" s="78">
        <f t="shared" si="116"/>
        <v>0</v>
      </c>
      <c r="HQ205" s="78">
        <f t="shared" si="116"/>
        <v>0</v>
      </c>
      <c r="HR205" s="78">
        <f t="shared" si="116"/>
        <v>0</v>
      </c>
      <c r="HS205" s="78">
        <f t="shared" si="116"/>
        <v>0</v>
      </c>
      <c r="HT205" s="78">
        <f t="shared" ca="1" si="116"/>
        <v>7.7964242814266269</v>
      </c>
      <c r="HU205" s="78">
        <f t="shared" si="116"/>
        <v>0</v>
      </c>
      <c r="HV205" s="78">
        <f t="shared" si="116"/>
        <v>0</v>
      </c>
      <c r="HW205" s="78">
        <f t="shared" si="116"/>
        <v>0</v>
      </c>
      <c r="HX205" s="78">
        <f t="shared" si="116"/>
        <v>0</v>
      </c>
      <c r="HY205" s="78">
        <f t="shared" si="116"/>
        <v>0</v>
      </c>
      <c r="HZ205" s="78">
        <f t="shared" si="116"/>
        <v>0</v>
      </c>
      <c r="IA205" s="78">
        <f t="shared" si="116"/>
        <v>0</v>
      </c>
      <c r="IB205" s="78">
        <f t="shared" si="116"/>
        <v>0</v>
      </c>
      <c r="IC205" s="78">
        <f t="shared" si="116"/>
        <v>0</v>
      </c>
      <c r="ID205" s="78">
        <f t="shared" si="116"/>
        <v>0</v>
      </c>
      <c r="IE205" s="78">
        <f t="shared" si="116"/>
        <v>0</v>
      </c>
      <c r="IF205" s="78">
        <f t="shared" ca="1" si="116"/>
        <v>7.7236178343142168</v>
      </c>
      <c r="IG205" s="78">
        <f t="shared" si="116"/>
        <v>0</v>
      </c>
      <c r="IH205" s="78">
        <f t="shared" si="116"/>
        <v>0</v>
      </c>
      <c r="II205" s="78">
        <f t="shared" si="116"/>
        <v>0</v>
      </c>
      <c r="IJ205" s="78">
        <f t="shared" si="116"/>
        <v>0</v>
      </c>
      <c r="IK205" s="78">
        <f t="shared" si="116"/>
        <v>0</v>
      </c>
      <c r="IL205" s="78">
        <f t="shared" si="116"/>
        <v>0</v>
      </c>
      <c r="IM205" s="78">
        <f t="shared" si="116"/>
        <v>0</v>
      </c>
      <c r="IN205" s="78">
        <f t="shared" si="116"/>
        <v>0</v>
      </c>
      <c r="IO205" s="78">
        <f t="shared" si="116"/>
        <v>0</v>
      </c>
      <c r="IP205" s="78">
        <f t="shared" si="116"/>
        <v>0</v>
      </c>
      <c r="IQ205" s="78">
        <f t="shared" si="116"/>
        <v>0</v>
      </c>
      <c r="IR205" s="78">
        <f t="shared" ca="1" si="116"/>
        <v>7.6493217881371907</v>
      </c>
      <c r="IS205" s="78">
        <f t="shared" si="116"/>
        <v>0</v>
      </c>
      <c r="IT205" s="78">
        <f t="shared" si="116"/>
        <v>0</v>
      </c>
      <c r="IU205" s="78">
        <f t="shared" si="116"/>
        <v>0</v>
      </c>
      <c r="IV205" s="78">
        <f t="shared" si="116"/>
        <v>0</v>
      </c>
      <c r="IW205" s="78">
        <f t="shared" si="116"/>
        <v>0</v>
      </c>
      <c r="IX205" s="78">
        <f t="shared" si="116"/>
        <v>0</v>
      </c>
      <c r="IY205" s="78">
        <f t="shared" ref="IY205:KR205" si="117">IF(IZ174&gt;IY174,SUMIF($D$5:$AC$5,IY173,$D$36:$AC$36),0)</f>
        <v>0</v>
      </c>
      <c r="IZ205" s="78">
        <f t="shared" si="117"/>
        <v>0</v>
      </c>
      <c r="JA205" s="78">
        <f t="shared" si="117"/>
        <v>0</v>
      </c>
      <c r="JB205" s="78">
        <f t="shared" si="117"/>
        <v>0</v>
      </c>
      <c r="JC205" s="78">
        <f t="shared" si="117"/>
        <v>0</v>
      </c>
      <c r="JD205" s="78">
        <f t="shared" ca="1" si="117"/>
        <v>7.57364426595504</v>
      </c>
      <c r="JE205" s="78">
        <f t="shared" si="117"/>
        <v>0</v>
      </c>
      <c r="JF205" s="78">
        <f t="shared" si="117"/>
        <v>0</v>
      </c>
      <c r="JG205" s="78">
        <f t="shared" si="117"/>
        <v>0</v>
      </c>
      <c r="JH205" s="78">
        <f t="shared" si="117"/>
        <v>0</v>
      </c>
      <c r="JI205" s="78">
        <f t="shared" si="117"/>
        <v>0</v>
      </c>
      <c r="JJ205" s="78">
        <f t="shared" si="117"/>
        <v>0</v>
      </c>
      <c r="JK205" s="78">
        <f t="shared" si="117"/>
        <v>0</v>
      </c>
      <c r="JL205" s="78">
        <f t="shared" si="117"/>
        <v>0</v>
      </c>
      <c r="JM205" s="78">
        <f t="shared" si="117"/>
        <v>0</v>
      </c>
      <c r="JN205" s="78">
        <f t="shared" si="117"/>
        <v>0</v>
      </c>
      <c r="JO205" s="78">
        <f t="shared" si="117"/>
        <v>0</v>
      </c>
      <c r="JP205" s="78">
        <f t="shared" ca="1" si="117"/>
        <v>7.4966335174806016</v>
      </c>
      <c r="JQ205" s="78">
        <f t="shared" si="117"/>
        <v>0</v>
      </c>
      <c r="JR205" s="78">
        <f t="shared" si="117"/>
        <v>0</v>
      </c>
      <c r="JS205" s="78">
        <f t="shared" si="117"/>
        <v>0</v>
      </c>
      <c r="JT205" s="78">
        <f t="shared" si="117"/>
        <v>0</v>
      </c>
      <c r="JU205" s="78">
        <f t="shared" si="117"/>
        <v>0</v>
      </c>
      <c r="JV205" s="78">
        <f t="shared" si="117"/>
        <v>0</v>
      </c>
      <c r="JW205" s="78">
        <f t="shared" si="117"/>
        <v>0</v>
      </c>
      <c r="JX205" s="78">
        <f t="shared" si="117"/>
        <v>0</v>
      </c>
      <c r="JY205" s="78">
        <f t="shared" si="117"/>
        <v>0</v>
      </c>
      <c r="JZ205" s="78">
        <f t="shared" si="117"/>
        <v>0</v>
      </c>
      <c r="KA205" s="78">
        <f t="shared" si="117"/>
        <v>0</v>
      </c>
      <c r="KB205" s="78">
        <f t="shared" ca="1" si="117"/>
        <v>7.4183013776655304</v>
      </c>
      <c r="KC205" s="78">
        <f t="shared" si="117"/>
        <v>0</v>
      </c>
      <c r="KD205" s="78">
        <f t="shared" si="117"/>
        <v>0</v>
      </c>
      <c r="KE205" s="78">
        <f t="shared" si="117"/>
        <v>0</v>
      </c>
      <c r="KF205" s="78">
        <f t="shared" si="117"/>
        <v>0</v>
      </c>
      <c r="KG205" s="78">
        <f t="shared" si="117"/>
        <v>0</v>
      </c>
      <c r="KH205" s="78">
        <f t="shared" si="117"/>
        <v>0</v>
      </c>
      <c r="KI205" s="78">
        <f t="shared" si="117"/>
        <v>0</v>
      </c>
      <c r="KJ205" s="78">
        <f t="shared" si="117"/>
        <v>0</v>
      </c>
      <c r="KK205" s="78">
        <f t="shared" si="117"/>
        <v>0</v>
      </c>
      <c r="KL205" s="78">
        <f t="shared" si="117"/>
        <v>0</v>
      </c>
      <c r="KM205" s="78">
        <f t="shared" si="117"/>
        <v>0</v>
      </c>
      <c r="KN205" s="78">
        <f t="shared" ca="1" si="117"/>
        <v>7.3386373270971115</v>
      </c>
      <c r="KO205" s="78">
        <f t="shared" si="117"/>
        <v>0</v>
      </c>
      <c r="KP205" s="78">
        <f t="shared" si="117"/>
        <v>0</v>
      </c>
      <c r="KQ205" s="78">
        <f t="shared" si="117"/>
        <v>0</v>
      </c>
      <c r="KR205" s="78">
        <f t="shared" ca="1" si="117"/>
        <v>2.4285508116678844</v>
      </c>
      <c r="KS205" s="17" t="s">
        <v>291</v>
      </c>
    </row>
    <row r="206" spans="1:305" ht="15.75" customHeight="1" x14ac:dyDescent="0.3">
      <c r="KS206" s="17" t="s">
        <v>291</v>
      </c>
    </row>
    <row r="207" spans="1:305" ht="15.75" customHeight="1" x14ac:dyDescent="0.3">
      <c r="A207" s="184" t="s">
        <v>218</v>
      </c>
      <c r="B207" s="184" t="s">
        <v>90</v>
      </c>
      <c r="C207" s="184"/>
      <c r="D207" s="187">
        <f t="shared" ref="D207:IX207" ca="1" si="118">D203-D205</f>
        <v>-3.384659785465268</v>
      </c>
      <c r="E207" s="187">
        <f t="shared" ca="1" si="118"/>
        <v>1.5201659751702079</v>
      </c>
      <c r="F207" s="187">
        <f t="shared" ca="1" si="118"/>
        <v>1.5201659751702079</v>
      </c>
      <c r="G207" s="187">
        <f t="shared" ca="1" si="118"/>
        <v>1.5670129236202415</v>
      </c>
      <c r="H207" s="187">
        <f t="shared" ca="1" si="118"/>
        <v>1.5670129236202415</v>
      </c>
      <c r="I207" s="187">
        <f t="shared" ca="1" si="118"/>
        <v>1.5670129236202415</v>
      </c>
      <c r="J207" s="187">
        <f t="shared" ca="1" si="118"/>
        <v>1.613859872070275</v>
      </c>
      <c r="K207" s="187">
        <f t="shared" ca="1" si="118"/>
        <v>1.613859872070275</v>
      </c>
      <c r="L207" s="187">
        <f t="shared" ca="1" si="118"/>
        <v>1.613859872070275</v>
      </c>
      <c r="M207" s="187">
        <f t="shared" ca="1" si="118"/>
        <v>1.6499635107970063</v>
      </c>
      <c r="N207" s="187">
        <f t="shared" ca="1" si="118"/>
        <v>1.6499635107970063</v>
      </c>
      <c r="O207" s="187">
        <f t="shared" ca="1" si="118"/>
        <v>1.6499635107970063</v>
      </c>
      <c r="P207" s="187">
        <f t="shared" ca="1" si="118"/>
        <v>1.6968104592470403</v>
      </c>
      <c r="Q207" s="187">
        <f t="shared" ca="1" si="118"/>
        <v>1.6760493752626668</v>
      </c>
      <c r="R207" s="187">
        <f t="shared" ca="1" si="118"/>
        <v>1.6760493752626668</v>
      </c>
      <c r="S207" s="187">
        <f t="shared" ca="1" si="118"/>
        <v>1.7228963237127004</v>
      </c>
      <c r="T207" s="187">
        <f t="shared" ca="1" si="118"/>
        <v>1.7228963237127004</v>
      </c>
      <c r="U207" s="187">
        <f t="shared" ca="1" si="118"/>
        <v>1.7228963237127004</v>
      </c>
      <c r="V207" s="187">
        <f t="shared" ca="1" si="118"/>
        <v>1.769743272162734</v>
      </c>
      <c r="W207" s="187">
        <f t="shared" ca="1" si="118"/>
        <v>1.769743272162734</v>
      </c>
      <c r="X207" s="187">
        <f t="shared" ca="1" si="118"/>
        <v>1.769743272162734</v>
      </c>
      <c r="Y207" s="187">
        <f t="shared" ca="1" si="118"/>
        <v>1.8501659889577364</v>
      </c>
      <c r="Z207" s="187">
        <f t="shared" ca="1" si="118"/>
        <v>1.8501659889577364</v>
      </c>
      <c r="AA207" s="187">
        <f t="shared" ca="1" si="118"/>
        <v>1.8501659889577364</v>
      </c>
      <c r="AB207" s="187">
        <f t="shared" ca="1" si="118"/>
        <v>1.8957468036658776</v>
      </c>
      <c r="AC207" s="187">
        <f t="shared" ca="1" si="118"/>
        <v>1.8750186140174392</v>
      </c>
      <c r="AD207" s="187">
        <f t="shared" ca="1" si="118"/>
        <v>1.8750186140174392</v>
      </c>
      <c r="AE207" s="187">
        <f t="shared" ca="1" si="118"/>
        <v>1.9205994287255799</v>
      </c>
      <c r="AF207" s="187">
        <f t="shared" ca="1" si="118"/>
        <v>1.9205994287255799</v>
      </c>
      <c r="AG207" s="187">
        <f t="shared" ca="1" si="118"/>
        <v>1.9205994287255799</v>
      </c>
      <c r="AH207" s="187">
        <f t="shared" ca="1" si="118"/>
        <v>1.9661802434337206</v>
      </c>
      <c r="AI207" s="187">
        <f t="shared" ca="1" si="118"/>
        <v>1.9661802434337206</v>
      </c>
      <c r="AJ207" s="187">
        <f t="shared" ca="1" si="118"/>
        <v>1.9661802434337206</v>
      </c>
      <c r="AK207" s="187">
        <f t="shared" ca="1" si="118"/>
        <v>2.0032262550043693</v>
      </c>
      <c r="AL207" s="187">
        <f t="shared" ca="1" si="118"/>
        <v>2.0032262550043693</v>
      </c>
      <c r="AM207" s="187">
        <f t="shared" ca="1" si="118"/>
        <v>2.0032262550043693</v>
      </c>
      <c r="AN207" s="187">
        <f t="shared" ca="1" si="118"/>
        <v>2.0488070697125096</v>
      </c>
      <c r="AO207" s="187">
        <f t="shared" ca="1" si="118"/>
        <v>2.0281101383226652</v>
      </c>
      <c r="AP207" s="187">
        <f t="shared" ca="1" si="118"/>
        <v>2.0281101383226652</v>
      </c>
      <c r="AQ207" s="187">
        <f t="shared" ca="1" si="118"/>
        <v>2.0736909530308063</v>
      </c>
      <c r="AR207" s="187">
        <f t="shared" ca="1" si="118"/>
        <v>2.0736909530308063</v>
      </c>
      <c r="AS207" s="187">
        <f t="shared" ca="1" si="118"/>
        <v>2.0736909530308063</v>
      </c>
      <c r="AT207" s="187">
        <f t="shared" ca="1" si="118"/>
        <v>2.1192717677389474</v>
      </c>
      <c r="AU207" s="187">
        <f t="shared" ca="1" si="118"/>
        <v>2.1192717677389474</v>
      </c>
      <c r="AV207" s="187">
        <f t="shared" ca="1" si="118"/>
        <v>2.1192717677389474</v>
      </c>
      <c r="AW207" s="187">
        <f t="shared" ca="1" si="118"/>
        <v>2.1559797765695947</v>
      </c>
      <c r="AX207" s="187">
        <f t="shared" ca="1" si="118"/>
        <v>2.1559797765695947</v>
      </c>
      <c r="AY207" s="187">
        <f t="shared" ca="1" si="118"/>
        <v>2.1559797765695947</v>
      </c>
      <c r="AZ207" s="187">
        <f t="shared" ca="1" si="118"/>
        <v>2.2015605912777358</v>
      </c>
      <c r="BA207" s="187">
        <f t="shared" ca="1" si="118"/>
        <v>2.1808932434784518</v>
      </c>
      <c r="BB207" s="187">
        <f t="shared" ca="1" si="118"/>
        <v>2.1808932434784518</v>
      </c>
      <c r="BC207" s="187">
        <f t="shared" ca="1" si="118"/>
        <v>2.2264740581865921</v>
      </c>
      <c r="BD207" s="187">
        <f t="shared" ca="1" si="118"/>
        <v>2.2264740581865921</v>
      </c>
      <c r="BE207" s="187">
        <f t="shared" ca="1" si="118"/>
        <v>2.2264740581865921</v>
      </c>
      <c r="BF207" s="187">
        <f t="shared" ca="1" si="118"/>
        <v>2.2720548728947332</v>
      </c>
      <c r="BG207" s="187">
        <f t="shared" ca="1" si="118"/>
        <v>2.2720548728947332</v>
      </c>
      <c r="BH207" s="187">
        <f t="shared" ca="1" si="118"/>
        <v>2.2720548728947332</v>
      </c>
      <c r="BI207" s="187">
        <f t="shared" ca="1" si="118"/>
        <v>2.3084147389031813</v>
      </c>
      <c r="BJ207" s="187">
        <f t="shared" ca="1" si="118"/>
        <v>2.3084147389031813</v>
      </c>
      <c r="BK207" s="187">
        <f t="shared" ca="1" si="118"/>
        <v>2.3084147389031813</v>
      </c>
      <c r="BL207" s="187">
        <f t="shared" ca="1" si="118"/>
        <v>2.3539955536113215</v>
      </c>
      <c r="BM207" s="187">
        <f t="shared" ca="1" si="118"/>
        <v>2.3333560749441844</v>
      </c>
      <c r="BN207" s="187">
        <f t="shared" ca="1" si="118"/>
        <v>2.3333560749441844</v>
      </c>
      <c r="BO207" s="187">
        <f t="shared" ca="1" si="118"/>
        <v>2.3789368896523255</v>
      </c>
      <c r="BP207" s="187">
        <f t="shared" ca="1" si="118"/>
        <v>2.3789368896523255</v>
      </c>
      <c r="BQ207" s="187">
        <f t="shared" ca="1" si="118"/>
        <v>2.3789368896523255</v>
      </c>
      <c r="BR207" s="187">
        <f t="shared" ca="1" si="118"/>
        <v>2.4245177043604658</v>
      </c>
      <c r="BS207" s="187">
        <f t="shared" ca="1" si="118"/>
        <v>2.4245177043604658</v>
      </c>
      <c r="BT207" s="187">
        <f t="shared" ca="1" si="118"/>
        <v>2.4245177043604658</v>
      </c>
      <c r="BU207" s="187">
        <f t="shared" ca="1" si="118"/>
        <v>2.4605189832620473</v>
      </c>
      <c r="BV207" s="187">
        <f t="shared" ca="1" si="118"/>
        <v>2.4605189832620473</v>
      </c>
      <c r="BW207" s="187">
        <f t="shared" ca="1" si="118"/>
        <v>2.4605189832620473</v>
      </c>
      <c r="BX207" s="187">
        <f t="shared" ca="1" si="118"/>
        <v>2.5060997979701876</v>
      </c>
      <c r="BY207" s="187">
        <f t="shared" ca="1" si="118"/>
        <v>2.4854864329508981</v>
      </c>
      <c r="BZ207" s="187">
        <f t="shared" ca="1" si="118"/>
        <v>2.4854864329508981</v>
      </c>
      <c r="CA207" s="187">
        <f t="shared" ca="1" si="118"/>
        <v>2.5310672476590392</v>
      </c>
      <c r="CB207" s="187">
        <f t="shared" ca="1" si="118"/>
        <v>2.5310672476590392</v>
      </c>
      <c r="CC207" s="187">
        <f t="shared" ca="1" si="118"/>
        <v>2.5310672476590392</v>
      </c>
      <c r="CD207" s="187">
        <f t="shared" ca="1" si="118"/>
        <v>2.5766480623671795</v>
      </c>
      <c r="CE207" s="187">
        <f t="shared" ca="1" si="118"/>
        <v>2.5766480623671795</v>
      </c>
      <c r="CF207" s="187">
        <f t="shared" ca="1" si="118"/>
        <v>2.5766480623671795</v>
      </c>
      <c r="CG207" s="187">
        <f t="shared" ca="1" si="118"/>
        <v>2.6122799965486889</v>
      </c>
      <c r="CH207" s="187">
        <f t="shared" ca="1" si="118"/>
        <v>2.6122799965486889</v>
      </c>
      <c r="CI207" s="187">
        <f t="shared" ca="1" si="118"/>
        <v>2.6122799965486889</v>
      </c>
      <c r="CJ207" s="187">
        <f t="shared" ca="1" si="118"/>
        <v>2.6578608112568292</v>
      </c>
      <c r="CK207" s="187">
        <f t="shared" ca="1" si="118"/>
        <v>2.6372717621027899</v>
      </c>
      <c r="CL207" s="187">
        <f t="shared" ca="1" si="118"/>
        <v>2.6372717621027899</v>
      </c>
      <c r="CM207" s="187">
        <f t="shared" ca="1" si="118"/>
        <v>2.682852576810931</v>
      </c>
      <c r="CN207" s="187">
        <f t="shared" ca="1" si="118"/>
        <v>2.682852576810931</v>
      </c>
      <c r="CO207" s="187">
        <f t="shared" ca="1" si="118"/>
        <v>2.682852576810931</v>
      </c>
      <c r="CP207" s="187">
        <f t="shared" ca="1" si="118"/>
        <v>2.7284333915190713</v>
      </c>
      <c r="CQ207" s="187">
        <f t="shared" ca="1" si="118"/>
        <v>2.7284333915190713</v>
      </c>
      <c r="CR207" s="187">
        <f t="shared" ca="1" si="118"/>
        <v>2.7284333915190713</v>
      </c>
      <c r="CS207" s="187">
        <f t="shared" ca="1" si="118"/>
        <v>2.7636849006389079</v>
      </c>
      <c r="CT207" s="187">
        <f t="shared" ca="1" si="118"/>
        <v>2.7636849006389079</v>
      </c>
      <c r="CU207" s="187">
        <f t="shared" ca="1" si="118"/>
        <v>2.7636849006389079</v>
      </c>
      <c r="CV207" s="187">
        <f t="shared" ca="1" si="118"/>
        <v>2.8092657153470482</v>
      </c>
      <c r="CW207" s="187">
        <f t="shared" ca="1" si="118"/>
        <v>2.788699140666953</v>
      </c>
      <c r="CX207" s="187">
        <f t="shared" ca="1" si="118"/>
        <v>2.788699140666953</v>
      </c>
      <c r="CY207" s="187">
        <f t="shared" ca="1" si="118"/>
        <v>2.8342799553750941</v>
      </c>
      <c r="CZ207" s="187">
        <f t="shared" ca="1" si="118"/>
        <v>2.8342799553750941</v>
      </c>
      <c r="DA207" s="187">
        <f t="shared" ca="1" si="118"/>
        <v>2.8342799553750941</v>
      </c>
      <c r="DB207" s="187">
        <f t="shared" ca="1" si="118"/>
        <v>2.8798607700832344</v>
      </c>
      <c r="DC207" s="187">
        <f t="shared" ca="1" si="118"/>
        <v>2.8798607700832344</v>
      </c>
      <c r="DD207" s="187">
        <f t="shared" ca="1" si="118"/>
        <v>-4.5187505035354771</v>
      </c>
      <c r="DE207" s="187">
        <f t="shared" ca="1" si="118"/>
        <v>2.9147204413895462</v>
      </c>
      <c r="DF207" s="187">
        <f t="shared" ca="1" si="118"/>
        <v>2.9147204413895462</v>
      </c>
      <c r="DG207" s="187">
        <f t="shared" ca="1" si="118"/>
        <v>2.9147204413895462</v>
      </c>
      <c r="DH207" s="187">
        <f t="shared" ca="1" si="118"/>
        <v>2.9603012560976874</v>
      </c>
      <c r="DI207" s="187">
        <f t="shared" ca="1" si="118"/>
        <v>2.9397552695419629</v>
      </c>
      <c r="DJ207" s="187">
        <f t="shared" ca="1" si="118"/>
        <v>2.9397552695419629</v>
      </c>
      <c r="DK207" s="187">
        <f t="shared" ca="1" si="118"/>
        <v>2.9853360842501031</v>
      </c>
      <c r="DL207" s="187">
        <f t="shared" ca="1" si="118"/>
        <v>2.9853360842501031</v>
      </c>
      <c r="DM207" s="187">
        <f t="shared" ca="1" si="118"/>
        <v>2.9853360842501031</v>
      </c>
      <c r="DN207" s="187">
        <f t="shared" ca="1" si="118"/>
        <v>3.0309168989582442</v>
      </c>
      <c r="DO207" s="187">
        <f t="shared" ca="1" si="118"/>
        <v>3.0309168989582442</v>
      </c>
      <c r="DP207" s="187">
        <f t="shared" ca="1" si="118"/>
        <v>-4.8305043972286041</v>
      </c>
      <c r="DQ207" s="187">
        <f t="shared" ca="1" si="118"/>
        <v>3.0653729773166249</v>
      </c>
      <c r="DR207" s="187">
        <f t="shared" ca="1" si="118"/>
        <v>3.0653729773166249</v>
      </c>
      <c r="DS207" s="187">
        <f t="shared" ca="1" si="118"/>
        <v>3.0653729773166249</v>
      </c>
      <c r="DT207" s="187">
        <f t="shared" ca="1" si="118"/>
        <v>3.0276490274830383</v>
      </c>
      <c r="DU207" s="187">
        <f t="shared" ca="1" si="118"/>
        <v>3.0071216963539538</v>
      </c>
      <c r="DV207" s="187">
        <f t="shared" ca="1" si="118"/>
        <v>3.0071216963539538</v>
      </c>
      <c r="DW207" s="187">
        <f t="shared" ca="1" si="118"/>
        <v>3.0071216963539538</v>
      </c>
      <c r="DX207" s="187">
        <f t="shared" ca="1" si="118"/>
        <v>3.0071216963539538</v>
      </c>
      <c r="DY207" s="187">
        <f t="shared" ca="1" si="118"/>
        <v>3.0071216963539538</v>
      </c>
      <c r="DZ207" s="187">
        <f t="shared" ca="1" si="118"/>
        <v>3.0071216963539538</v>
      </c>
      <c r="EA207" s="187">
        <f t="shared" ca="1" si="118"/>
        <v>3.0071216963539538</v>
      </c>
      <c r="EB207" s="187">
        <f t="shared" ca="1" si="118"/>
        <v>-5.185215525954753</v>
      </c>
      <c r="EC207" s="187">
        <f t="shared" ca="1" si="118"/>
        <v>2.9955812592678264</v>
      </c>
      <c r="ED207" s="187">
        <f t="shared" ca="1" si="118"/>
        <v>2.9955812592678264</v>
      </c>
      <c r="EE207" s="187">
        <f t="shared" ca="1" si="118"/>
        <v>2.9955812592678264</v>
      </c>
      <c r="EF207" s="187">
        <f t="shared" ca="1" si="118"/>
        <v>2.9955812592678264</v>
      </c>
      <c r="EG207" s="187">
        <f t="shared" ca="1" si="118"/>
        <v>2.9750706030880911</v>
      </c>
      <c r="EH207" s="187">
        <f t="shared" ca="1" si="118"/>
        <v>2.9750706030880911</v>
      </c>
      <c r="EI207" s="187">
        <f t="shared" ca="1" si="118"/>
        <v>2.9750706030880911</v>
      </c>
      <c r="EJ207" s="187">
        <f t="shared" ca="1" si="118"/>
        <v>2.9750706030880911</v>
      </c>
      <c r="EK207" s="187">
        <f t="shared" ca="1" si="118"/>
        <v>2.9750706030880911</v>
      </c>
      <c r="EL207" s="187">
        <f t="shared" ca="1" si="118"/>
        <v>2.9750706030880911</v>
      </c>
      <c r="EM207" s="187">
        <f t="shared" ca="1" si="118"/>
        <v>2.9750706030880911</v>
      </c>
      <c r="EN207" s="187">
        <f t="shared" ca="1" si="118"/>
        <v>-5.2293575402178982</v>
      </c>
      <c r="EO207" s="187">
        <f t="shared" ca="1" si="118"/>
        <v>2.9631019942435044</v>
      </c>
      <c r="EP207" s="187">
        <f t="shared" ca="1" si="118"/>
        <v>2.9631019942435044</v>
      </c>
      <c r="EQ207" s="187">
        <f t="shared" ca="1" si="118"/>
        <v>2.9631019942435044</v>
      </c>
      <c r="ER207" s="187">
        <f t="shared" ca="1" si="118"/>
        <v>2.9631019942435044</v>
      </c>
      <c r="ES207" s="187">
        <f t="shared" ca="1" si="118"/>
        <v>2.9426059832820632</v>
      </c>
      <c r="ET207" s="187">
        <f t="shared" ca="1" si="118"/>
        <v>2.9426059832820632</v>
      </c>
      <c r="EU207" s="187">
        <f t="shared" ca="1" si="118"/>
        <v>2.9426059832820632</v>
      </c>
      <c r="EV207" s="187">
        <f t="shared" ca="1" si="118"/>
        <v>2.9426059832820632</v>
      </c>
      <c r="EW207" s="187">
        <f t="shared" ca="1" si="118"/>
        <v>2.9426059832820632</v>
      </c>
      <c r="EX207" s="187">
        <f t="shared" ca="1" si="118"/>
        <v>2.9426059832820632</v>
      </c>
      <c r="EY207" s="187">
        <f t="shared" ca="1" si="118"/>
        <v>2.9426059832820632</v>
      </c>
      <c r="EZ207" s="187">
        <f t="shared" ca="1" si="118"/>
        <v>-5.2277431471558122</v>
      </c>
      <c r="FA207" s="187">
        <f t="shared" ca="1" si="118"/>
        <v>2.9301963575262642</v>
      </c>
      <c r="FB207" s="187">
        <f t="shared" ca="1" si="118"/>
        <v>2.9301963575262642</v>
      </c>
      <c r="FC207" s="187">
        <f t="shared" ca="1" si="118"/>
        <v>2.9301963575262642</v>
      </c>
      <c r="FD207" s="187">
        <f t="shared" ca="1" si="118"/>
        <v>2.9301963575262642</v>
      </c>
      <c r="FE207" s="187">
        <f t="shared" ca="1" si="118"/>
        <v>2.9097129112800522</v>
      </c>
      <c r="FF207" s="187">
        <f t="shared" ca="1" si="118"/>
        <v>2.9097129112800522</v>
      </c>
      <c r="FG207" s="187">
        <f t="shared" ca="1" si="118"/>
        <v>2.9097129112800522</v>
      </c>
      <c r="FH207" s="187">
        <f t="shared" ca="1" si="118"/>
        <v>2.9097129112800522</v>
      </c>
      <c r="FI207" s="187">
        <f t="shared" ca="1" si="118"/>
        <v>2.9097129112800522</v>
      </c>
      <c r="FJ207" s="187">
        <f t="shared" ca="1" si="118"/>
        <v>2.9097129112800522</v>
      </c>
      <c r="FK207" s="187">
        <f t="shared" ca="1" si="118"/>
        <v>2.9097129112800522</v>
      </c>
      <c r="FL207" s="187">
        <f t="shared" ca="1" si="118"/>
        <v>-5.2125634916993198</v>
      </c>
      <c r="FM207" s="187">
        <f t="shared" ca="1" si="118"/>
        <v>2.896849038105703</v>
      </c>
      <c r="FN207" s="187">
        <f t="shared" ca="1" si="118"/>
        <v>2.896849038105703</v>
      </c>
      <c r="FO207" s="187">
        <f t="shared" ca="1" si="118"/>
        <v>2.896849038105703</v>
      </c>
      <c r="FP207" s="187">
        <f t="shared" ca="1" si="118"/>
        <v>2.896849038105703</v>
      </c>
      <c r="FQ207" s="187">
        <f t="shared" ca="1" si="118"/>
        <v>2.8763760237360003</v>
      </c>
      <c r="FR207" s="187">
        <f t="shared" ca="1" si="118"/>
        <v>2.8763760237360003</v>
      </c>
      <c r="FS207" s="187">
        <f t="shared" ca="1" si="118"/>
        <v>2.8763760237360003</v>
      </c>
      <c r="FT207" s="187">
        <f t="shared" ca="1" si="118"/>
        <v>2.8763760237360003</v>
      </c>
      <c r="FU207" s="187">
        <f t="shared" ca="1" si="118"/>
        <v>2.8763760237360003</v>
      </c>
      <c r="FV207" s="187">
        <f t="shared" ca="1" si="118"/>
        <v>2.8763760237360003</v>
      </c>
      <c r="FW207" s="187">
        <f t="shared" ca="1" si="118"/>
        <v>2.8763760237360003</v>
      </c>
      <c r="FX207" s="187">
        <f t="shared" ca="1" si="118"/>
        <v>-5.1890474864697733</v>
      </c>
      <c r="FY207" s="187">
        <f t="shared" ca="1" si="118"/>
        <v>2.8630442757205463</v>
      </c>
      <c r="FZ207" s="187">
        <f t="shared" ca="1" si="118"/>
        <v>2.8630442757205463</v>
      </c>
      <c r="GA207" s="187">
        <f t="shared" ca="1" si="118"/>
        <v>2.8630442757205463</v>
      </c>
      <c r="GB207" s="187">
        <f t="shared" ca="1" si="118"/>
        <v>2.8630442757205463</v>
      </c>
      <c r="GC207" s="187">
        <f t="shared" ca="1" si="118"/>
        <v>2.8425795064425925</v>
      </c>
      <c r="GD207" s="187">
        <f t="shared" ca="1" si="118"/>
        <v>2.8425795064425925</v>
      </c>
      <c r="GE207" s="187">
        <f t="shared" ca="1" si="118"/>
        <v>2.8425795064425925</v>
      </c>
      <c r="GF207" s="187">
        <f t="shared" ca="1" si="118"/>
        <v>2.8425795064425925</v>
      </c>
      <c r="GG207" s="187">
        <f t="shared" ca="1" si="118"/>
        <v>2.8425795064425925</v>
      </c>
      <c r="GH207" s="187">
        <f t="shared" ca="1" si="118"/>
        <v>2.8425795064425925</v>
      </c>
      <c r="GI207" s="187">
        <f t="shared" ca="1" si="118"/>
        <v>2.8425795064425925</v>
      </c>
      <c r="GJ207" s="187">
        <f t="shared" ca="1" si="118"/>
        <v>-5.1603255078199082</v>
      </c>
      <c r="GK207" s="187">
        <f t="shared" ca="1" si="118"/>
        <v>2.8287658473407991</v>
      </c>
      <c r="GL207" s="187">
        <f t="shared" ca="1" si="118"/>
        <v>2.8287658473407991</v>
      </c>
      <c r="GM207" s="187">
        <f t="shared" ca="1" si="118"/>
        <v>2.8287658473407991</v>
      </c>
      <c r="GN207" s="187">
        <f t="shared" ca="1" si="118"/>
        <v>2.8287658473407991</v>
      </c>
      <c r="GO207" s="187">
        <f t="shared" ca="1" si="118"/>
        <v>2.8083070807652559</v>
      </c>
      <c r="GP207" s="187">
        <f t="shared" ca="1" si="118"/>
        <v>2.8083070807652559</v>
      </c>
      <c r="GQ207" s="187">
        <f t="shared" ca="1" si="118"/>
        <v>2.8083070807652559</v>
      </c>
      <c r="GR207" s="187">
        <f t="shared" ca="1" si="118"/>
        <v>2.8083070807652559</v>
      </c>
      <c r="GS207" s="187">
        <f t="shared" ca="1" si="118"/>
        <v>2.8083070807652559</v>
      </c>
      <c r="GT207" s="187">
        <f t="shared" ca="1" si="118"/>
        <v>2.8083070807652559</v>
      </c>
      <c r="GU207" s="187">
        <f t="shared" ca="1" si="118"/>
        <v>2.8083070807652559</v>
      </c>
      <c r="GV207" s="187">
        <f t="shared" ca="1" si="118"/>
        <v>-5.1282686054265101</v>
      </c>
      <c r="GW207" s="187">
        <f t="shared" ca="1" si="118"/>
        <v>2.7939970532445333</v>
      </c>
      <c r="GX207" s="187">
        <f t="shared" ca="1" si="118"/>
        <v>2.7939970532445333</v>
      </c>
      <c r="GY207" s="187">
        <f t="shared" ca="1" si="118"/>
        <v>2.7939970532445333</v>
      </c>
      <c r="GZ207" s="187">
        <f t="shared" ca="1" si="118"/>
        <v>2.7939970532445333</v>
      </c>
      <c r="HA207" s="187">
        <f t="shared" ca="1" si="118"/>
        <v>2.7735419896693507</v>
      </c>
      <c r="HB207" s="187">
        <f t="shared" ca="1" si="118"/>
        <v>2.7735419896693507</v>
      </c>
      <c r="HC207" s="187">
        <f t="shared" ca="1" si="118"/>
        <v>2.7735419896693507</v>
      </c>
      <c r="HD207" s="187">
        <f t="shared" ca="1" si="118"/>
        <v>2.7735419896693507</v>
      </c>
      <c r="HE207" s="187">
        <f t="shared" ca="1" si="118"/>
        <v>2.7735419896693507</v>
      </c>
      <c r="HF207" s="187">
        <f t="shared" ca="1" si="118"/>
        <v>2.7735419896693507</v>
      </c>
      <c r="HG207" s="187">
        <f t="shared" ca="1" si="118"/>
        <v>2.7735419896693507</v>
      </c>
      <c r="HH207" s="187">
        <f t="shared" ca="1" si="118"/>
        <v>-5.0939920218816672</v>
      </c>
      <c r="HI207" s="187">
        <f t="shared" ca="1" si="118"/>
        <v>2.7587207026771319</v>
      </c>
      <c r="HJ207" s="187">
        <f t="shared" ca="1" si="118"/>
        <v>2.7587207026771319</v>
      </c>
      <c r="HK207" s="187">
        <f t="shared" ca="1" si="118"/>
        <v>2.7587207026771319</v>
      </c>
      <c r="HL207" s="187">
        <f t="shared" ca="1" si="118"/>
        <v>2.7587207026771319</v>
      </c>
      <c r="HM207" s="187">
        <f t="shared" ca="1" si="118"/>
        <v>2.7382669833283275</v>
      </c>
      <c r="HN207" s="187">
        <f t="shared" ca="1" si="118"/>
        <v>2.7382669833283275</v>
      </c>
      <c r="HO207" s="187">
        <f t="shared" ca="1" si="118"/>
        <v>2.7382669833283275</v>
      </c>
      <c r="HP207" s="187">
        <f t="shared" ca="1" si="118"/>
        <v>2.7382669833283275</v>
      </c>
      <c r="HQ207" s="187">
        <f t="shared" ca="1" si="118"/>
        <v>2.7382669833283275</v>
      </c>
      <c r="HR207" s="187">
        <f t="shared" ca="1" si="118"/>
        <v>2.7382669833283275</v>
      </c>
      <c r="HS207" s="187">
        <f t="shared" ca="1" si="118"/>
        <v>2.7382669833283275</v>
      </c>
      <c r="HT207" s="187">
        <f t="shared" ca="1" si="118"/>
        <v>-5.0581572980982994</v>
      </c>
      <c r="HU207" s="187">
        <f t="shared" ca="1" si="118"/>
        <v>2.7229190990804666</v>
      </c>
      <c r="HV207" s="187">
        <f t="shared" ca="1" si="118"/>
        <v>2.7229190990804666</v>
      </c>
      <c r="HW207" s="187">
        <f t="shared" ca="1" si="118"/>
        <v>2.7229190990804666</v>
      </c>
      <c r="HX207" s="187">
        <f t="shared" ca="1" si="118"/>
        <v>2.7229190990804666</v>
      </c>
      <c r="HY207" s="187">
        <f t="shared" ca="1" si="118"/>
        <v>2.7024643043003005</v>
      </c>
      <c r="HZ207" s="187">
        <f t="shared" ca="1" si="118"/>
        <v>2.7024643043003005</v>
      </c>
      <c r="IA207" s="187">
        <f t="shared" ca="1" si="118"/>
        <v>2.7024643043003005</v>
      </c>
      <c r="IB207" s="187">
        <f t="shared" ca="1" si="118"/>
        <v>2.7024643043003005</v>
      </c>
      <c r="IC207" s="187">
        <f t="shared" ca="1" si="118"/>
        <v>2.7024643043003005</v>
      </c>
      <c r="ID207" s="187">
        <f t="shared" ca="1" si="118"/>
        <v>2.7024643043003005</v>
      </c>
      <c r="IE207" s="187">
        <f t="shared" ca="1" si="118"/>
        <v>2.7024643043003005</v>
      </c>
      <c r="IF207" s="187">
        <f t="shared" ca="1" si="118"/>
        <v>-5.0211535300139163</v>
      </c>
      <c r="IG207" s="187">
        <f t="shared" ca="1" si="118"/>
        <v>2.6865740248791283</v>
      </c>
      <c r="IH207" s="187">
        <f t="shared" ca="1" si="118"/>
        <v>2.6865740248791283</v>
      </c>
      <c r="II207" s="187">
        <f t="shared" ca="1" si="118"/>
        <v>2.6865740248791283</v>
      </c>
      <c r="IJ207" s="187">
        <f t="shared" ca="1" si="118"/>
        <v>2.6865740248791283</v>
      </c>
      <c r="IK207" s="187">
        <f t="shared" ca="1" si="118"/>
        <v>2.6661156722600614</v>
      </c>
      <c r="IL207" s="187">
        <f t="shared" ca="1" si="118"/>
        <v>2.6661156722600614</v>
      </c>
      <c r="IM207" s="187">
        <f t="shared" ca="1" si="118"/>
        <v>2.6661156722600614</v>
      </c>
      <c r="IN207" s="187">
        <f t="shared" ca="1" si="118"/>
        <v>2.6661156722600614</v>
      </c>
      <c r="IO207" s="187">
        <f t="shared" ca="1" si="118"/>
        <v>2.6661156722600614</v>
      </c>
      <c r="IP207" s="187">
        <f t="shared" ca="1" si="118"/>
        <v>2.6661156722600614</v>
      </c>
      <c r="IQ207" s="187">
        <f t="shared" ca="1" si="118"/>
        <v>2.6661156722600614</v>
      </c>
      <c r="IR207" s="187">
        <f t="shared" ca="1" si="118"/>
        <v>-4.9832061158771292</v>
      </c>
      <c r="IS207" s="187">
        <f t="shared" ca="1" si="118"/>
        <v>2.6496667258103797</v>
      </c>
      <c r="IT207" s="187">
        <f t="shared" ca="1" si="118"/>
        <v>2.6496667258103797</v>
      </c>
      <c r="IU207" s="187">
        <f t="shared" ca="1" si="118"/>
        <v>2.6496667258103797</v>
      </c>
      <c r="IV207" s="187">
        <f t="shared" ca="1" si="118"/>
        <v>2.6496667258103797</v>
      </c>
      <c r="IW207" s="187">
        <f t="shared" ca="1" si="118"/>
        <v>2.6292022682732261</v>
      </c>
      <c r="IX207" s="187">
        <f t="shared" ca="1" si="118"/>
        <v>2.6292022682732261</v>
      </c>
      <c r="IY207" s="187">
        <f t="shared" ref="IY207:KR207" ca="1" si="119">IY203-IY205</f>
        <v>2.6292022682732261</v>
      </c>
      <c r="IZ207" s="187">
        <f t="shared" ca="1" si="119"/>
        <v>2.6292022682732261</v>
      </c>
      <c r="JA207" s="187">
        <f t="shared" ca="1" si="119"/>
        <v>2.6292022682732261</v>
      </c>
      <c r="JB207" s="187">
        <f t="shared" ca="1" si="119"/>
        <v>2.6292022682732261</v>
      </c>
      <c r="JC207" s="187">
        <f t="shared" ca="1" si="119"/>
        <v>2.6292022682732261</v>
      </c>
      <c r="JD207" s="187">
        <f t="shared" ca="1" si="119"/>
        <v>-4.9444419976818139</v>
      </c>
      <c r="JE207" s="187">
        <f t="shared" ca="1" si="119"/>
        <v>2.6121778947841783</v>
      </c>
      <c r="JF207" s="187">
        <f t="shared" ca="1" si="119"/>
        <v>2.6121778947841783</v>
      </c>
      <c r="JG207" s="187">
        <f t="shared" ca="1" si="119"/>
        <v>2.6121778947841783</v>
      </c>
      <c r="JH207" s="187">
        <f t="shared" ca="1" si="119"/>
        <v>2.6121778947841783</v>
      </c>
      <c r="JI207" s="187">
        <f t="shared" ca="1" si="119"/>
        <v>2.5917047185987556</v>
      </c>
      <c r="JJ207" s="187">
        <f t="shared" ca="1" si="119"/>
        <v>2.5917047185987556</v>
      </c>
      <c r="JK207" s="187">
        <f t="shared" ca="1" si="119"/>
        <v>2.5917047185987556</v>
      </c>
      <c r="JL207" s="187">
        <f t="shared" ca="1" si="119"/>
        <v>2.5917047185987556</v>
      </c>
      <c r="JM207" s="187">
        <f t="shared" ca="1" si="119"/>
        <v>2.5917047185987556</v>
      </c>
      <c r="JN207" s="187">
        <f t="shared" ca="1" si="119"/>
        <v>2.5917047185987556</v>
      </c>
      <c r="JO207" s="187">
        <f t="shared" ca="1" si="119"/>
        <v>2.5917047185987556</v>
      </c>
      <c r="JP207" s="187">
        <f t="shared" ca="1" si="119"/>
        <v>-4.904928798881846</v>
      </c>
      <c r="JQ207" s="187">
        <f t="shared" ca="1" si="119"/>
        <v>2.5740876552591612</v>
      </c>
      <c r="JR207" s="187">
        <f t="shared" ca="1" si="119"/>
        <v>2.5740876552591612</v>
      </c>
      <c r="JS207" s="187">
        <f t="shared" ca="1" si="119"/>
        <v>2.5740876552591612</v>
      </c>
      <c r="JT207" s="187">
        <f t="shared" ca="1" si="119"/>
        <v>2.5740876552591612</v>
      </c>
      <c r="JU207" s="187">
        <f t="shared" ca="1" si="119"/>
        <v>2.5536030780057084</v>
      </c>
      <c r="JV207" s="187">
        <f t="shared" ca="1" si="119"/>
        <v>2.5536030780057084</v>
      </c>
      <c r="JW207" s="187">
        <f t="shared" ca="1" si="119"/>
        <v>2.5536030780057084</v>
      </c>
      <c r="JX207" s="187">
        <f t="shared" ca="1" si="119"/>
        <v>2.5536030780057084</v>
      </c>
      <c r="JY207" s="187">
        <f t="shared" ca="1" si="119"/>
        <v>2.5536030780057084</v>
      </c>
      <c r="JZ207" s="187">
        <f t="shared" ca="1" si="119"/>
        <v>2.5536030780057084</v>
      </c>
      <c r="KA207" s="187">
        <f t="shared" ca="1" si="119"/>
        <v>2.5536030780057084</v>
      </c>
      <c r="KB207" s="187">
        <f t="shared" ca="1" si="119"/>
        <v>-4.864698299659822</v>
      </c>
      <c r="KC207" s="187">
        <f t="shared" ca="1" si="119"/>
        <v>2.5353755441200514</v>
      </c>
      <c r="KD207" s="187">
        <f t="shared" ca="1" si="119"/>
        <v>2.5353755441200514</v>
      </c>
      <c r="KE207" s="187">
        <f t="shared" ca="1" si="119"/>
        <v>2.5353755441200514</v>
      </c>
      <c r="KF207" s="187">
        <f t="shared" ca="1" si="119"/>
        <v>2.5353755441200514</v>
      </c>
      <c r="KG207" s="187">
        <f t="shared" ca="1" si="119"/>
        <v>2.5148768125896588</v>
      </c>
      <c r="KH207" s="187">
        <f t="shared" ca="1" si="119"/>
        <v>2.5148768125896588</v>
      </c>
      <c r="KI207" s="187">
        <f t="shared" ca="1" si="119"/>
        <v>2.5148768125896588</v>
      </c>
      <c r="KJ207" s="187">
        <f t="shared" ca="1" si="119"/>
        <v>2.5148768125896588</v>
      </c>
      <c r="KK207" s="187">
        <f t="shared" ca="1" si="119"/>
        <v>2.5148768125896588</v>
      </c>
      <c r="KL207" s="187">
        <f t="shared" ca="1" si="119"/>
        <v>2.5148768125896588</v>
      </c>
      <c r="KM207" s="187">
        <f t="shared" ca="1" si="119"/>
        <v>2.5148768125896588</v>
      </c>
      <c r="KN207" s="187">
        <f t="shared" ca="1" si="119"/>
        <v>-4.8237605145074527</v>
      </c>
      <c r="KO207" s="187">
        <f t="shared" ca="1" si="119"/>
        <v>0.41167734640076459</v>
      </c>
      <c r="KP207" s="187">
        <f t="shared" ca="1" si="119"/>
        <v>0.41167734640076459</v>
      </c>
      <c r="KQ207" s="187">
        <f t="shared" ca="1" si="119"/>
        <v>0.41167734640076459</v>
      </c>
      <c r="KR207" s="187">
        <f t="shared" ca="1" si="119"/>
        <v>-2.0168734652671199</v>
      </c>
      <c r="KS207" s="17" t="s">
        <v>291</v>
      </c>
    </row>
    <row r="208" spans="1:305" ht="15.75" customHeight="1" x14ac:dyDescent="0.3">
      <c r="KS208" s="17" t="s">
        <v>291</v>
      </c>
    </row>
    <row r="209" spans="1:305" ht="15.75" customHeight="1" x14ac:dyDescent="0.3">
      <c r="KS209" s="17" t="s">
        <v>291</v>
      </c>
    </row>
    <row r="210" spans="1:305" ht="15.75" customHeight="1" x14ac:dyDescent="0.3">
      <c r="A210" s="184" t="s">
        <v>138</v>
      </c>
      <c r="B210" s="184"/>
      <c r="C210" s="184"/>
      <c r="D210" s="213">
        <f t="shared" ref="D210:IX210" si="120">D171</f>
        <v>45839</v>
      </c>
      <c r="E210" s="213">
        <f t="shared" si="120"/>
        <v>45900</v>
      </c>
      <c r="F210" s="213">
        <f t="shared" si="120"/>
        <v>45930</v>
      </c>
      <c r="G210" s="213">
        <f t="shared" si="120"/>
        <v>45961</v>
      </c>
      <c r="H210" s="213">
        <f t="shared" si="120"/>
        <v>45991</v>
      </c>
      <c r="I210" s="213">
        <f t="shared" si="120"/>
        <v>46022</v>
      </c>
      <c r="J210" s="213">
        <f t="shared" si="120"/>
        <v>46053</v>
      </c>
      <c r="K210" s="213">
        <f t="shared" si="120"/>
        <v>46081</v>
      </c>
      <c r="L210" s="213">
        <f t="shared" si="120"/>
        <v>46112</v>
      </c>
      <c r="M210" s="213">
        <f t="shared" si="120"/>
        <v>46142</v>
      </c>
      <c r="N210" s="213">
        <f t="shared" si="120"/>
        <v>46173</v>
      </c>
      <c r="O210" s="213">
        <f t="shared" si="120"/>
        <v>46203</v>
      </c>
      <c r="P210" s="213">
        <f t="shared" si="120"/>
        <v>46234</v>
      </c>
      <c r="Q210" s="213">
        <f t="shared" si="120"/>
        <v>46265</v>
      </c>
      <c r="R210" s="213">
        <f t="shared" si="120"/>
        <v>46295</v>
      </c>
      <c r="S210" s="213">
        <f t="shared" si="120"/>
        <v>46326</v>
      </c>
      <c r="T210" s="213">
        <f t="shared" si="120"/>
        <v>46356</v>
      </c>
      <c r="U210" s="213">
        <f t="shared" si="120"/>
        <v>46387</v>
      </c>
      <c r="V210" s="213">
        <f t="shared" si="120"/>
        <v>46418</v>
      </c>
      <c r="W210" s="213">
        <f t="shared" si="120"/>
        <v>46446</v>
      </c>
      <c r="X210" s="213">
        <f t="shared" si="120"/>
        <v>46477</v>
      </c>
      <c r="Y210" s="213">
        <f t="shared" si="120"/>
        <v>46507</v>
      </c>
      <c r="Z210" s="213">
        <f t="shared" si="120"/>
        <v>46538</v>
      </c>
      <c r="AA210" s="213">
        <f t="shared" si="120"/>
        <v>46568</v>
      </c>
      <c r="AB210" s="213">
        <f t="shared" si="120"/>
        <v>46599</v>
      </c>
      <c r="AC210" s="213">
        <f t="shared" si="120"/>
        <v>46630</v>
      </c>
      <c r="AD210" s="213">
        <f t="shared" si="120"/>
        <v>46660</v>
      </c>
      <c r="AE210" s="213">
        <f t="shared" si="120"/>
        <v>46691</v>
      </c>
      <c r="AF210" s="213">
        <f t="shared" si="120"/>
        <v>46721</v>
      </c>
      <c r="AG210" s="213">
        <f t="shared" si="120"/>
        <v>46752</v>
      </c>
      <c r="AH210" s="213">
        <f t="shared" si="120"/>
        <v>46783</v>
      </c>
      <c r="AI210" s="213">
        <f t="shared" si="120"/>
        <v>46812</v>
      </c>
      <c r="AJ210" s="213">
        <f t="shared" si="120"/>
        <v>46843</v>
      </c>
      <c r="AK210" s="213">
        <f t="shared" si="120"/>
        <v>46873</v>
      </c>
      <c r="AL210" s="213">
        <f t="shared" si="120"/>
        <v>46904</v>
      </c>
      <c r="AM210" s="213">
        <f t="shared" si="120"/>
        <v>46934</v>
      </c>
      <c r="AN210" s="213">
        <f t="shared" si="120"/>
        <v>46965</v>
      </c>
      <c r="AO210" s="213">
        <f t="shared" si="120"/>
        <v>46996</v>
      </c>
      <c r="AP210" s="213">
        <f t="shared" si="120"/>
        <v>47026</v>
      </c>
      <c r="AQ210" s="213">
        <f t="shared" si="120"/>
        <v>47057</v>
      </c>
      <c r="AR210" s="213">
        <f t="shared" si="120"/>
        <v>47087</v>
      </c>
      <c r="AS210" s="213">
        <f t="shared" si="120"/>
        <v>47118</v>
      </c>
      <c r="AT210" s="213">
        <f t="shared" si="120"/>
        <v>47149</v>
      </c>
      <c r="AU210" s="213">
        <f t="shared" si="120"/>
        <v>47177</v>
      </c>
      <c r="AV210" s="213">
        <f t="shared" si="120"/>
        <v>47208</v>
      </c>
      <c r="AW210" s="213">
        <f t="shared" si="120"/>
        <v>47238</v>
      </c>
      <c r="AX210" s="213">
        <f t="shared" si="120"/>
        <v>47269</v>
      </c>
      <c r="AY210" s="213">
        <f t="shared" si="120"/>
        <v>47299</v>
      </c>
      <c r="AZ210" s="213">
        <f t="shared" si="120"/>
        <v>47330</v>
      </c>
      <c r="BA210" s="213">
        <f t="shared" si="120"/>
        <v>47361</v>
      </c>
      <c r="BB210" s="213">
        <f t="shared" si="120"/>
        <v>47391</v>
      </c>
      <c r="BC210" s="213">
        <f t="shared" si="120"/>
        <v>47422</v>
      </c>
      <c r="BD210" s="213">
        <f t="shared" si="120"/>
        <v>47452</v>
      </c>
      <c r="BE210" s="213">
        <f t="shared" si="120"/>
        <v>47483</v>
      </c>
      <c r="BF210" s="213">
        <f t="shared" si="120"/>
        <v>47514</v>
      </c>
      <c r="BG210" s="213">
        <f t="shared" si="120"/>
        <v>47542</v>
      </c>
      <c r="BH210" s="213">
        <f t="shared" si="120"/>
        <v>47573</v>
      </c>
      <c r="BI210" s="213">
        <f t="shared" si="120"/>
        <v>47603</v>
      </c>
      <c r="BJ210" s="213">
        <f t="shared" si="120"/>
        <v>47634</v>
      </c>
      <c r="BK210" s="213">
        <f t="shared" si="120"/>
        <v>47664</v>
      </c>
      <c r="BL210" s="213">
        <f t="shared" si="120"/>
        <v>47695</v>
      </c>
      <c r="BM210" s="213">
        <f t="shared" si="120"/>
        <v>47726</v>
      </c>
      <c r="BN210" s="213">
        <f t="shared" si="120"/>
        <v>47756</v>
      </c>
      <c r="BO210" s="213">
        <f t="shared" si="120"/>
        <v>47787</v>
      </c>
      <c r="BP210" s="213">
        <f t="shared" si="120"/>
        <v>47817</v>
      </c>
      <c r="BQ210" s="213">
        <f t="shared" si="120"/>
        <v>47848</v>
      </c>
      <c r="BR210" s="213">
        <f t="shared" si="120"/>
        <v>47879</v>
      </c>
      <c r="BS210" s="213">
        <f t="shared" si="120"/>
        <v>47907</v>
      </c>
      <c r="BT210" s="213">
        <f t="shared" si="120"/>
        <v>47938</v>
      </c>
      <c r="BU210" s="213">
        <f t="shared" si="120"/>
        <v>47968</v>
      </c>
      <c r="BV210" s="213">
        <f t="shared" si="120"/>
        <v>47999</v>
      </c>
      <c r="BW210" s="213">
        <f t="shared" si="120"/>
        <v>48029</v>
      </c>
      <c r="BX210" s="213">
        <f t="shared" si="120"/>
        <v>48060</v>
      </c>
      <c r="BY210" s="213">
        <f t="shared" si="120"/>
        <v>48091</v>
      </c>
      <c r="BZ210" s="213">
        <f t="shared" si="120"/>
        <v>48121</v>
      </c>
      <c r="CA210" s="213">
        <f t="shared" si="120"/>
        <v>48152</v>
      </c>
      <c r="CB210" s="213">
        <f t="shared" si="120"/>
        <v>48182</v>
      </c>
      <c r="CC210" s="213">
        <f t="shared" si="120"/>
        <v>48213</v>
      </c>
      <c r="CD210" s="213">
        <f t="shared" si="120"/>
        <v>48244</v>
      </c>
      <c r="CE210" s="213">
        <f t="shared" si="120"/>
        <v>48273</v>
      </c>
      <c r="CF210" s="213">
        <f t="shared" si="120"/>
        <v>48304</v>
      </c>
      <c r="CG210" s="213">
        <f t="shared" si="120"/>
        <v>48334</v>
      </c>
      <c r="CH210" s="213">
        <f t="shared" si="120"/>
        <v>48365</v>
      </c>
      <c r="CI210" s="213">
        <f t="shared" si="120"/>
        <v>48395</v>
      </c>
      <c r="CJ210" s="213">
        <f t="shared" si="120"/>
        <v>48426</v>
      </c>
      <c r="CK210" s="213">
        <f t="shared" si="120"/>
        <v>48457</v>
      </c>
      <c r="CL210" s="213">
        <f t="shared" si="120"/>
        <v>48487</v>
      </c>
      <c r="CM210" s="213">
        <f t="shared" si="120"/>
        <v>48518</v>
      </c>
      <c r="CN210" s="213">
        <f t="shared" si="120"/>
        <v>48548</v>
      </c>
      <c r="CO210" s="213">
        <f t="shared" si="120"/>
        <v>48579</v>
      </c>
      <c r="CP210" s="213">
        <f t="shared" si="120"/>
        <v>48610</v>
      </c>
      <c r="CQ210" s="213">
        <f t="shared" si="120"/>
        <v>48638</v>
      </c>
      <c r="CR210" s="213">
        <f t="shared" si="120"/>
        <v>48669</v>
      </c>
      <c r="CS210" s="213">
        <f t="shared" si="120"/>
        <v>48699</v>
      </c>
      <c r="CT210" s="213">
        <f t="shared" si="120"/>
        <v>48730</v>
      </c>
      <c r="CU210" s="213">
        <f t="shared" si="120"/>
        <v>48760</v>
      </c>
      <c r="CV210" s="213">
        <f t="shared" si="120"/>
        <v>48791</v>
      </c>
      <c r="CW210" s="213">
        <f t="shared" si="120"/>
        <v>48822</v>
      </c>
      <c r="CX210" s="213">
        <f t="shared" si="120"/>
        <v>48852</v>
      </c>
      <c r="CY210" s="213">
        <f t="shared" si="120"/>
        <v>48883</v>
      </c>
      <c r="CZ210" s="213">
        <f t="shared" si="120"/>
        <v>48913</v>
      </c>
      <c r="DA210" s="213">
        <f t="shared" si="120"/>
        <v>48944</v>
      </c>
      <c r="DB210" s="213">
        <f t="shared" si="120"/>
        <v>48975</v>
      </c>
      <c r="DC210" s="213">
        <f t="shared" si="120"/>
        <v>49003</v>
      </c>
      <c r="DD210" s="213">
        <f t="shared" si="120"/>
        <v>49034</v>
      </c>
      <c r="DE210" s="213">
        <f t="shared" si="120"/>
        <v>49064</v>
      </c>
      <c r="DF210" s="213">
        <f t="shared" si="120"/>
        <v>49095</v>
      </c>
      <c r="DG210" s="213">
        <f t="shared" si="120"/>
        <v>49125</v>
      </c>
      <c r="DH210" s="213">
        <f t="shared" si="120"/>
        <v>49156</v>
      </c>
      <c r="DI210" s="213">
        <f t="shared" si="120"/>
        <v>49187</v>
      </c>
      <c r="DJ210" s="213">
        <f t="shared" si="120"/>
        <v>49217</v>
      </c>
      <c r="DK210" s="213">
        <f t="shared" si="120"/>
        <v>49248</v>
      </c>
      <c r="DL210" s="213">
        <f t="shared" si="120"/>
        <v>49278</v>
      </c>
      <c r="DM210" s="213">
        <f t="shared" si="120"/>
        <v>49309</v>
      </c>
      <c r="DN210" s="213">
        <f t="shared" si="120"/>
        <v>49340</v>
      </c>
      <c r="DO210" s="213">
        <f t="shared" si="120"/>
        <v>49368</v>
      </c>
      <c r="DP210" s="213">
        <f t="shared" si="120"/>
        <v>49399</v>
      </c>
      <c r="DQ210" s="213">
        <f t="shared" si="120"/>
        <v>49429</v>
      </c>
      <c r="DR210" s="213">
        <f t="shared" si="120"/>
        <v>49460</v>
      </c>
      <c r="DS210" s="213">
        <f t="shared" si="120"/>
        <v>49490</v>
      </c>
      <c r="DT210" s="213">
        <f t="shared" si="120"/>
        <v>49521</v>
      </c>
      <c r="DU210" s="213">
        <f t="shared" si="120"/>
        <v>49552</v>
      </c>
      <c r="DV210" s="213">
        <f t="shared" si="120"/>
        <v>49582</v>
      </c>
      <c r="DW210" s="213">
        <f t="shared" si="120"/>
        <v>49613</v>
      </c>
      <c r="DX210" s="213">
        <f t="shared" si="120"/>
        <v>49643</v>
      </c>
      <c r="DY210" s="213">
        <f t="shared" si="120"/>
        <v>49674</v>
      </c>
      <c r="DZ210" s="213">
        <f t="shared" si="120"/>
        <v>49705</v>
      </c>
      <c r="EA210" s="213">
        <f t="shared" si="120"/>
        <v>49734</v>
      </c>
      <c r="EB210" s="213">
        <f t="shared" si="120"/>
        <v>49765</v>
      </c>
      <c r="EC210" s="213">
        <f t="shared" si="120"/>
        <v>49795</v>
      </c>
      <c r="ED210" s="213">
        <f t="shared" si="120"/>
        <v>49826</v>
      </c>
      <c r="EE210" s="213">
        <f t="shared" si="120"/>
        <v>49856</v>
      </c>
      <c r="EF210" s="213">
        <f t="shared" si="120"/>
        <v>49887</v>
      </c>
      <c r="EG210" s="213">
        <f t="shared" si="120"/>
        <v>49918</v>
      </c>
      <c r="EH210" s="213">
        <f t="shared" si="120"/>
        <v>49948</v>
      </c>
      <c r="EI210" s="213">
        <f t="shared" si="120"/>
        <v>49979</v>
      </c>
      <c r="EJ210" s="213">
        <f t="shared" si="120"/>
        <v>50009</v>
      </c>
      <c r="EK210" s="213">
        <f t="shared" si="120"/>
        <v>50040</v>
      </c>
      <c r="EL210" s="213">
        <f t="shared" si="120"/>
        <v>50071</v>
      </c>
      <c r="EM210" s="213">
        <f t="shared" si="120"/>
        <v>50099</v>
      </c>
      <c r="EN210" s="213">
        <f t="shared" si="120"/>
        <v>50130</v>
      </c>
      <c r="EO210" s="213">
        <f t="shared" si="120"/>
        <v>50160</v>
      </c>
      <c r="EP210" s="213">
        <f t="shared" si="120"/>
        <v>50191</v>
      </c>
      <c r="EQ210" s="213">
        <f t="shared" si="120"/>
        <v>50221</v>
      </c>
      <c r="ER210" s="213">
        <f t="shared" si="120"/>
        <v>50252</v>
      </c>
      <c r="ES210" s="213">
        <f t="shared" si="120"/>
        <v>50283</v>
      </c>
      <c r="ET210" s="213">
        <f t="shared" si="120"/>
        <v>50313</v>
      </c>
      <c r="EU210" s="213">
        <f t="shared" si="120"/>
        <v>50344</v>
      </c>
      <c r="EV210" s="213">
        <f t="shared" si="120"/>
        <v>50374</v>
      </c>
      <c r="EW210" s="213">
        <f t="shared" si="120"/>
        <v>50405</v>
      </c>
      <c r="EX210" s="213">
        <f t="shared" si="120"/>
        <v>50436</v>
      </c>
      <c r="EY210" s="213">
        <f t="shared" si="120"/>
        <v>50464</v>
      </c>
      <c r="EZ210" s="213">
        <f t="shared" si="120"/>
        <v>50495</v>
      </c>
      <c r="FA210" s="213">
        <f t="shared" si="120"/>
        <v>50525</v>
      </c>
      <c r="FB210" s="213">
        <f t="shared" si="120"/>
        <v>50556</v>
      </c>
      <c r="FC210" s="213">
        <f t="shared" si="120"/>
        <v>50586</v>
      </c>
      <c r="FD210" s="213">
        <f t="shared" si="120"/>
        <v>50617</v>
      </c>
      <c r="FE210" s="213">
        <f t="shared" si="120"/>
        <v>50648</v>
      </c>
      <c r="FF210" s="213">
        <f t="shared" si="120"/>
        <v>50678</v>
      </c>
      <c r="FG210" s="213">
        <f t="shared" si="120"/>
        <v>50709</v>
      </c>
      <c r="FH210" s="213">
        <f t="shared" si="120"/>
        <v>50739</v>
      </c>
      <c r="FI210" s="213">
        <f t="shared" si="120"/>
        <v>50770</v>
      </c>
      <c r="FJ210" s="213">
        <f t="shared" si="120"/>
        <v>50801</v>
      </c>
      <c r="FK210" s="213">
        <f t="shared" si="120"/>
        <v>50829</v>
      </c>
      <c r="FL210" s="213">
        <f t="shared" si="120"/>
        <v>50860</v>
      </c>
      <c r="FM210" s="213">
        <f t="shared" si="120"/>
        <v>50890</v>
      </c>
      <c r="FN210" s="213">
        <f t="shared" si="120"/>
        <v>50921</v>
      </c>
      <c r="FO210" s="213">
        <f t="shared" si="120"/>
        <v>50951</v>
      </c>
      <c r="FP210" s="213">
        <f t="shared" si="120"/>
        <v>50982</v>
      </c>
      <c r="FQ210" s="213">
        <f t="shared" si="120"/>
        <v>51013</v>
      </c>
      <c r="FR210" s="213">
        <f t="shared" si="120"/>
        <v>51043</v>
      </c>
      <c r="FS210" s="213">
        <f t="shared" si="120"/>
        <v>51074</v>
      </c>
      <c r="FT210" s="213">
        <f t="shared" si="120"/>
        <v>51104</v>
      </c>
      <c r="FU210" s="213">
        <f t="shared" si="120"/>
        <v>51135</v>
      </c>
      <c r="FV210" s="213">
        <f t="shared" si="120"/>
        <v>51166</v>
      </c>
      <c r="FW210" s="213">
        <f t="shared" si="120"/>
        <v>51195</v>
      </c>
      <c r="FX210" s="213">
        <f t="shared" si="120"/>
        <v>51226</v>
      </c>
      <c r="FY210" s="213">
        <f t="shared" si="120"/>
        <v>51256</v>
      </c>
      <c r="FZ210" s="213">
        <f t="shared" si="120"/>
        <v>51287</v>
      </c>
      <c r="GA210" s="213">
        <f t="shared" si="120"/>
        <v>51317</v>
      </c>
      <c r="GB210" s="213">
        <f t="shared" si="120"/>
        <v>51348</v>
      </c>
      <c r="GC210" s="213">
        <f t="shared" si="120"/>
        <v>51379</v>
      </c>
      <c r="GD210" s="213">
        <f t="shared" si="120"/>
        <v>51409</v>
      </c>
      <c r="GE210" s="213">
        <f t="shared" si="120"/>
        <v>51440</v>
      </c>
      <c r="GF210" s="213">
        <f t="shared" si="120"/>
        <v>51470</v>
      </c>
      <c r="GG210" s="213">
        <f t="shared" si="120"/>
        <v>51501</v>
      </c>
      <c r="GH210" s="213">
        <f t="shared" si="120"/>
        <v>51532</v>
      </c>
      <c r="GI210" s="213">
        <f t="shared" si="120"/>
        <v>51560</v>
      </c>
      <c r="GJ210" s="213">
        <f t="shared" si="120"/>
        <v>51591</v>
      </c>
      <c r="GK210" s="213">
        <f t="shared" si="120"/>
        <v>51621</v>
      </c>
      <c r="GL210" s="213">
        <f t="shared" si="120"/>
        <v>51652</v>
      </c>
      <c r="GM210" s="213">
        <f t="shared" si="120"/>
        <v>51682</v>
      </c>
      <c r="GN210" s="213">
        <f t="shared" si="120"/>
        <v>51713</v>
      </c>
      <c r="GO210" s="213">
        <f t="shared" si="120"/>
        <v>51744</v>
      </c>
      <c r="GP210" s="213">
        <f t="shared" si="120"/>
        <v>51774</v>
      </c>
      <c r="GQ210" s="213">
        <f t="shared" si="120"/>
        <v>51805</v>
      </c>
      <c r="GR210" s="213">
        <f t="shared" si="120"/>
        <v>51835</v>
      </c>
      <c r="GS210" s="213">
        <f t="shared" si="120"/>
        <v>51866</v>
      </c>
      <c r="GT210" s="213">
        <f t="shared" si="120"/>
        <v>51897</v>
      </c>
      <c r="GU210" s="213">
        <f t="shared" si="120"/>
        <v>51925</v>
      </c>
      <c r="GV210" s="213">
        <f t="shared" si="120"/>
        <v>51956</v>
      </c>
      <c r="GW210" s="213">
        <f t="shared" si="120"/>
        <v>51986</v>
      </c>
      <c r="GX210" s="213">
        <f t="shared" si="120"/>
        <v>52017</v>
      </c>
      <c r="GY210" s="213">
        <f t="shared" si="120"/>
        <v>52047</v>
      </c>
      <c r="GZ210" s="213">
        <f t="shared" si="120"/>
        <v>52078</v>
      </c>
      <c r="HA210" s="213">
        <f t="shared" si="120"/>
        <v>52109</v>
      </c>
      <c r="HB210" s="213">
        <f t="shared" si="120"/>
        <v>52139</v>
      </c>
      <c r="HC210" s="213">
        <f t="shared" si="120"/>
        <v>52170</v>
      </c>
      <c r="HD210" s="213">
        <f t="shared" si="120"/>
        <v>52200</v>
      </c>
      <c r="HE210" s="213">
        <f t="shared" si="120"/>
        <v>52231</v>
      </c>
      <c r="HF210" s="213">
        <f t="shared" si="120"/>
        <v>52262</v>
      </c>
      <c r="HG210" s="213">
        <f t="shared" si="120"/>
        <v>52290</v>
      </c>
      <c r="HH210" s="213">
        <f t="shared" si="120"/>
        <v>52321</v>
      </c>
      <c r="HI210" s="213">
        <f t="shared" si="120"/>
        <v>52351</v>
      </c>
      <c r="HJ210" s="213">
        <f t="shared" si="120"/>
        <v>52382</v>
      </c>
      <c r="HK210" s="213">
        <f t="shared" si="120"/>
        <v>52412</v>
      </c>
      <c r="HL210" s="213">
        <f t="shared" si="120"/>
        <v>52443</v>
      </c>
      <c r="HM210" s="213">
        <f t="shared" si="120"/>
        <v>52474</v>
      </c>
      <c r="HN210" s="213">
        <f t="shared" si="120"/>
        <v>52504</v>
      </c>
      <c r="HO210" s="213">
        <f t="shared" si="120"/>
        <v>52535</v>
      </c>
      <c r="HP210" s="213">
        <f t="shared" si="120"/>
        <v>52565</v>
      </c>
      <c r="HQ210" s="213">
        <f t="shared" si="120"/>
        <v>52596</v>
      </c>
      <c r="HR210" s="213">
        <f t="shared" si="120"/>
        <v>52627</v>
      </c>
      <c r="HS210" s="213">
        <f t="shared" si="120"/>
        <v>52656</v>
      </c>
      <c r="HT210" s="213">
        <f t="shared" si="120"/>
        <v>52687</v>
      </c>
      <c r="HU210" s="213">
        <f t="shared" si="120"/>
        <v>52717</v>
      </c>
      <c r="HV210" s="213">
        <f t="shared" si="120"/>
        <v>52748</v>
      </c>
      <c r="HW210" s="213">
        <f t="shared" si="120"/>
        <v>52778</v>
      </c>
      <c r="HX210" s="213">
        <f t="shared" si="120"/>
        <v>52809</v>
      </c>
      <c r="HY210" s="213">
        <f t="shared" si="120"/>
        <v>52840</v>
      </c>
      <c r="HZ210" s="213">
        <f t="shared" si="120"/>
        <v>52870</v>
      </c>
      <c r="IA210" s="213">
        <f t="shared" si="120"/>
        <v>52901</v>
      </c>
      <c r="IB210" s="213">
        <f t="shared" si="120"/>
        <v>52931</v>
      </c>
      <c r="IC210" s="213">
        <f t="shared" si="120"/>
        <v>52962</v>
      </c>
      <c r="ID210" s="213">
        <f t="shared" si="120"/>
        <v>52993</v>
      </c>
      <c r="IE210" s="213">
        <f t="shared" si="120"/>
        <v>53021</v>
      </c>
      <c r="IF210" s="213">
        <f t="shared" si="120"/>
        <v>53052</v>
      </c>
      <c r="IG210" s="213">
        <f t="shared" si="120"/>
        <v>53082</v>
      </c>
      <c r="IH210" s="213">
        <f t="shared" si="120"/>
        <v>53113</v>
      </c>
      <c r="II210" s="213">
        <f t="shared" si="120"/>
        <v>53143</v>
      </c>
      <c r="IJ210" s="213">
        <f t="shared" si="120"/>
        <v>53174</v>
      </c>
      <c r="IK210" s="213">
        <f t="shared" si="120"/>
        <v>53205</v>
      </c>
      <c r="IL210" s="213">
        <f t="shared" si="120"/>
        <v>53235</v>
      </c>
      <c r="IM210" s="213">
        <f t="shared" si="120"/>
        <v>53266</v>
      </c>
      <c r="IN210" s="213">
        <f t="shared" si="120"/>
        <v>53296</v>
      </c>
      <c r="IO210" s="213">
        <f t="shared" si="120"/>
        <v>53327</v>
      </c>
      <c r="IP210" s="213">
        <f t="shared" si="120"/>
        <v>53358</v>
      </c>
      <c r="IQ210" s="213">
        <f t="shared" si="120"/>
        <v>53386</v>
      </c>
      <c r="IR210" s="213">
        <f t="shared" si="120"/>
        <v>53417</v>
      </c>
      <c r="IS210" s="213">
        <f t="shared" si="120"/>
        <v>53447</v>
      </c>
      <c r="IT210" s="213">
        <f t="shared" si="120"/>
        <v>53478</v>
      </c>
      <c r="IU210" s="213">
        <f t="shared" si="120"/>
        <v>53508</v>
      </c>
      <c r="IV210" s="213">
        <f t="shared" si="120"/>
        <v>53539</v>
      </c>
      <c r="IW210" s="213">
        <f t="shared" si="120"/>
        <v>53570</v>
      </c>
      <c r="IX210" s="213">
        <f t="shared" si="120"/>
        <v>53600</v>
      </c>
      <c r="IY210" s="213">
        <f t="shared" ref="IY210:KR210" si="121">IY171</f>
        <v>53631</v>
      </c>
      <c r="IZ210" s="213">
        <f t="shared" si="121"/>
        <v>53661</v>
      </c>
      <c r="JA210" s="213">
        <f t="shared" si="121"/>
        <v>53692</v>
      </c>
      <c r="JB210" s="213">
        <f t="shared" si="121"/>
        <v>53723</v>
      </c>
      <c r="JC210" s="213">
        <f t="shared" si="121"/>
        <v>53751</v>
      </c>
      <c r="JD210" s="213">
        <f t="shared" si="121"/>
        <v>53782</v>
      </c>
      <c r="JE210" s="213">
        <f t="shared" si="121"/>
        <v>53812</v>
      </c>
      <c r="JF210" s="213">
        <f t="shared" si="121"/>
        <v>53843</v>
      </c>
      <c r="JG210" s="213">
        <f t="shared" si="121"/>
        <v>53873</v>
      </c>
      <c r="JH210" s="213">
        <f t="shared" si="121"/>
        <v>53904</v>
      </c>
      <c r="JI210" s="213">
        <f t="shared" si="121"/>
        <v>53935</v>
      </c>
      <c r="JJ210" s="213">
        <f t="shared" si="121"/>
        <v>53965</v>
      </c>
      <c r="JK210" s="213">
        <f t="shared" si="121"/>
        <v>53996</v>
      </c>
      <c r="JL210" s="213">
        <f t="shared" si="121"/>
        <v>54026</v>
      </c>
      <c r="JM210" s="213">
        <f t="shared" si="121"/>
        <v>54057</v>
      </c>
      <c r="JN210" s="213">
        <f t="shared" si="121"/>
        <v>54088</v>
      </c>
      <c r="JO210" s="213">
        <f t="shared" si="121"/>
        <v>54117</v>
      </c>
      <c r="JP210" s="213">
        <f t="shared" si="121"/>
        <v>54148</v>
      </c>
      <c r="JQ210" s="213">
        <f t="shared" si="121"/>
        <v>54178</v>
      </c>
      <c r="JR210" s="213">
        <f t="shared" si="121"/>
        <v>54209</v>
      </c>
      <c r="JS210" s="213">
        <f t="shared" si="121"/>
        <v>54239</v>
      </c>
      <c r="JT210" s="213">
        <f t="shared" si="121"/>
        <v>54270</v>
      </c>
      <c r="JU210" s="213">
        <f t="shared" si="121"/>
        <v>54301</v>
      </c>
      <c r="JV210" s="213">
        <f t="shared" si="121"/>
        <v>54331</v>
      </c>
      <c r="JW210" s="213">
        <f t="shared" si="121"/>
        <v>54362</v>
      </c>
      <c r="JX210" s="213">
        <f t="shared" si="121"/>
        <v>54392</v>
      </c>
      <c r="JY210" s="213">
        <f t="shared" si="121"/>
        <v>54423</v>
      </c>
      <c r="JZ210" s="213">
        <f t="shared" si="121"/>
        <v>54454</v>
      </c>
      <c r="KA210" s="213">
        <f t="shared" si="121"/>
        <v>54482</v>
      </c>
      <c r="KB210" s="213">
        <f t="shared" si="121"/>
        <v>54513</v>
      </c>
      <c r="KC210" s="213">
        <f t="shared" si="121"/>
        <v>54543</v>
      </c>
      <c r="KD210" s="213">
        <f t="shared" si="121"/>
        <v>54574</v>
      </c>
      <c r="KE210" s="213">
        <f t="shared" si="121"/>
        <v>54604</v>
      </c>
      <c r="KF210" s="213">
        <f t="shared" si="121"/>
        <v>54635</v>
      </c>
      <c r="KG210" s="213">
        <f t="shared" si="121"/>
        <v>54666</v>
      </c>
      <c r="KH210" s="213">
        <f t="shared" si="121"/>
        <v>54696</v>
      </c>
      <c r="KI210" s="213">
        <f t="shared" si="121"/>
        <v>54727</v>
      </c>
      <c r="KJ210" s="213">
        <f t="shared" si="121"/>
        <v>54757</v>
      </c>
      <c r="KK210" s="213">
        <f t="shared" si="121"/>
        <v>54788</v>
      </c>
      <c r="KL210" s="213">
        <f t="shared" si="121"/>
        <v>54819</v>
      </c>
      <c r="KM210" s="213">
        <f t="shared" si="121"/>
        <v>54847</v>
      </c>
      <c r="KN210" s="213">
        <f t="shared" si="121"/>
        <v>54878</v>
      </c>
      <c r="KO210" s="213">
        <f t="shared" si="121"/>
        <v>54908</v>
      </c>
      <c r="KP210" s="213">
        <f t="shared" si="121"/>
        <v>54939</v>
      </c>
      <c r="KQ210" s="213">
        <f t="shared" si="121"/>
        <v>54969</v>
      </c>
      <c r="KR210" s="213">
        <f t="shared" si="121"/>
        <v>55000</v>
      </c>
      <c r="KS210" s="17" t="s">
        <v>291</v>
      </c>
    </row>
    <row r="211" spans="1:305" ht="15.75" customHeight="1" x14ac:dyDescent="0.3">
      <c r="A211" s="184" t="s">
        <v>293</v>
      </c>
      <c r="B211" s="184"/>
      <c r="C211" s="184"/>
      <c r="D211" s="213">
        <f t="shared" ref="D211:IX211" si="122">D173</f>
        <v>46112</v>
      </c>
      <c r="E211" s="213">
        <f t="shared" si="122"/>
        <v>46112</v>
      </c>
      <c r="F211" s="213">
        <f t="shared" si="122"/>
        <v>46112</v>
      </c>
      <c r="G211" s="213">
        <f t="shared" si="122"/>
        <v>46112</v>
      </c>
      <c r="H211" s="213">
        <f t="shared" si="122"/>
        <v>46112</v>
      </c>
      <c r="I211" s="213">
        <f t="shared" si="122"/>
        <v>46112</v>
      </c>
      <c r="J211" s="213">
        <f t="shared" si="122"/>
        <v>46112</v>
      </c>
      <c r="K211" s="213">
        <f t="shared" si="122"/>
        <v>46112</v>
      </c>
      <c r="L211" s="213">
        <f t="shared" si="122"/>
        <v>46112</v>
      </c>
      <c r="M211" s="213">
        <f t="shared" si="122"/>
        <v>46477</v>
      </c>
      <c r="N211" s="213">
        <f t="shared" si="122"/>
        <v>46477</v>
      </c>
      <c r="O211" s="213">
        <f t="shared" si="122"/>
        <v>46477</v>
      </c>
      <c r="P211" s="213">
        <f t="shared" si="122"/>
        <v>46477</v>
      </c>
      <c r="Q211" s="213">
        <f t="shared" si="122"/>
        <v>46477</v>
      </c>
      <c r="R211" s="213">
        <f t="shared" si="122"/>
        <v>46477</v>
      </c>
      <c r="S211" s="213">
        <f t="shared" si="122"/>
        <v>46477</v>
      </c>
      <c r="T211" s="213">
        <f t="shared" si="122"/>
        <v>46477</v>
      </c>
      <c r="U211" s="213">
        <f t="shared" si="122"/>
        <v>46477</v>
      </c>
      <c r="V211" s="213">
        <f t="shared" si="122"/>
        <v>46477</v>
      </c>
      <c r="W211" s="213">
        <f t="shared" si="122"/>
        <v>46477</v>
      </c>
      <c r="X211" s="213">
        <f t="shared" si="122"/>
        <v>46477</v>
      </c>
      <c r="Y211" s="213">
        <f t="shared" si="122"/>
        <v>46843</v>
      </c>
      <c r="Z211" s="213">
        <f t="shared" si="122"/>
        <v>46843</v>
      </c>
      <c r="AA211" s="213">
        <f t="shared" si="122"/>
        <v>46843</v>
      </c>
      <c r="AB211" s="213">
        <f t="shared" si="122"/>
        <v>46843</v>
      </c>
      <c r="AC211" s="213">
        <f t="shared" si="122"/>
        <v>46843</v>
      </c>
      <c r="AD211" s="213">
        <f t="shared" si="122"/>
        <v>46843</v>
      </c>
      <c r="AE211" s="213">
        <f t="shared" si="122"/>
        <v>46843</v>
      </c>
      <c r="AF211" s="213">
        <f t="shared" si="122"/>
        <v>46843</v>
      </c>
      <c r="AG211" s="213">
        <f t="shared" si="122"/>
        <v>46843</v>
      </c>
      <c r="AH211" s="213">
        <f t="shared" si="122"/>
        <v>46843</v>
      </c>
      <c r="AI211" s="213">
        <f t="shared" si="122"/>
        <v>46843</v>
      </c>
      <c r="AJ211" s="213">
        <f t="shared" si="122"/>
        <v>46843</v>
      </c>
      <c r="AK211" s="213">
        <f t="shared" si="122"/>
        <v>47208</v>
      </c>
      <c r="AL211" s="213">
        <f t="shared" si="122"/>
        <v>47208</v>
      </c>
      <c r="AM211" s="213">
        <f t="shared" si="122"/>
        <v>47208</v>
      </c>
      <c r="AN211" s="213">
        <f t="shared" si="122"/>
        <v>47208</v>
      </c>
      <c r="AO211" s="213">
        <f t="shared" si="122"/>
        <v>47208</v>
      </c>
      <c r="AP211" s="213">
        <f t="shared" si="122"/>
        <v>47208</v>
      </c>
      <c r="AQ211" s="213">
        <f t="shared" si="122"/>
        <v>47208</v>
      </c>
      <c r="AR211" s="213">
        <f t="shared" si="122"/>
        <v>47208</v>
      </c>
      <c r="AS211" s="213">
        <f t="shared" si="122"/>
        <v>47208</v>
      </c>
      <c r="AT211" s="213">
        <f t="shared" si="122"/>
        <v>47208</v>
      </c>
      <c r="AU211" s="213">
        <f t="shared" si="122"/>
        <v>47208</v>
      </c>
      <c r="AV211" s="213">
        <f t="shared" si="122"/>
        <v>47208</v>
      </c>
      <c r="AW211" s="213">
        <f t="shared" si="122"/>
        <v>47573</v>
      </c>
      <c r="AX211" s="213">
        <f t="shared" si="122"/>
        <v>47573</v>
      </c>
      <c r="AY211" s="213">
        <f t="shared" si="122"/>
        <v>47573</v>
      </c>
      <c r="AZ211" s="213">
        <f t="shared" si="122"/>
        <v>47573</v>
      </c>
      <c r="BA211" s="213">
        <f t="shared" si="122"/>
        <v>47573</v>
      </c>
      <c r="BB211" s="213">
        <f t="shared" si="122"/>
        <v>47573</v>
      </c>
      <c r="BC211" s="213">
        <f t="shared" si="122"/>
        <v>47573</v>
      </c>
      <c r="BD211" s="213">
        <f t="shared" si="122"/>
        <v>47573</v>
      </c>
      <c r="BE211" s="213">
        <f t="shared" si="122"/>
        <v>47573</v>
      </c>
      <c r="BF211" s="213">
        <f t="shared" si="122"/>
        <v>47573</v>
      </c>
      <c r="BG211" s="213">
        <f t="shared" si="122"/>
        <v>47573</v>
      </c>
      <c r="BH211" s="213">
        <f t="shared" si="122"/>
        <v>47573</v>
      </c>
      <c r="BI211" s="213">
        <f t="shared" si="122"/>
        <v>47938</v>
      </c>
      <c r="BJ211" s="213">
        <f t="shared" si="122"/>
        <v>47938</v>
      </c>
      <c r="BK211" s="213">
        <f t="shared" si="122"/>
        <v>47938</v>
      </c>
      <c r="BL211" s="213">
        <f t="shared" si="122"/>
        <v>47938</v>
      </c>
      <c r="BM211" s="213">
        <f t="shared" si="122"/>
        <v>47938</v>
      </c>
      <c r="BN211" s="213">
        <f t="shared" si="122"/>
        <v>47938</v>
      </c>
      <c r="BO211" s="213">
        <f t="shared" si="122"/>
        <v>47938</v>
      </c>
      <c r="BP211" s="213">
        <f t="shared" si="122"/>
        <v>47938</v>
      </c>
      <c r="BQ211" s="213">
        <f t="shared" si="122"/>
        <v>47938</v>
      </c>
      <c r="BR211" s="213">
        <f t="shared" si="122"/>
        <v>47938</v>
      </c>
      <c r="BS211" s="213">
        <f t="shared" si="122"/>
        <v>47938</v>
      </c>
      <c r="BT211" s="213">
        <f t="shared" si="122"/>
        <v>47938</v>
      </c>
      <c r="BU211" s="213">
        <f t="shared" si="122"/>
        <v>48304</v>
      </c>
      <c r="BV211" s="213">
        <f t="shared" si="122"/>
        <v>48304</v>
      </c>
      <c r="BW211" s="213">
        <f t="shared" si="122"/>
        <v>48304</v>
      </c>
      <c r="BX211" s="213">
        <f t="shared" si="122"/>
        <v>48304</v>
      </c>
      <c r="BY211" s="213">
        <f t="shared" si="122"/>
        <v>48304</v>
      </c>
      <c r="BZ211" s="213">
        <f t="shared" si="122"/>
        <v>48304</v>
      </c>
      <c r="CA211" s="213">
        <f t="shared" si="122"/>
        <v>48304</v>
      </c>
      <c r="CB211" s="213">
        <f t="shared" si="122"/>
        <v>48304</v>
      </c>
      <c r="CC211" s="213">
        <f t="shared" si="122"/>
        <v>48304</v>
      </c>
      <c r="CD211" s="213">
        <f t="shared" si="122"/>
        <v>48304</v>
      </c>
      <c r="CE211" s="213">
        <f t="shared" si="122"/>
        <v>48304</v>
      </c>
      <c r="CF211" s="213">
        <f t="shared" si="122"/>
        <v>48304</v>
      </c>
      <c r="CG211" s="213">
        <f t="shared" si="122"/>
        <v>48669</v>
      </c>
      <c r="CH211" s="213">
        <f t="shared" si="122"/>
        <v>48669</v>
      </c>
      <c r="CI211" s="213">
        <f t="shared" si="122"/>
        <v>48669</v>
      </c>
      <c r="CJ211" s="213">
        <f t="shared" si="122"/>
        <v>48669</v>
      </c>
      <c r="CK211" s="213">
        <f t="shared" si="122"/>
        <v>48669</v>
      </c>
      <c r="CL211" s="213">
        <f t="shared" si="122"/>
        <v>48669</v>
      </c>
      <c r="CM211" s="213">
        <f t="shared" si="122"/>
        <v>48669</v>
      </c>
      <c r="CN211" s="213">
        <f t="shared" si="122"/>
        <v>48669</v>
      </c>
      <c r="CO211" s="213">
        <f t="shared" si="122"/>
        <v>48669</v>
      </c>
      <c r="CP211" s="213">
        <f t="shared" si="122"/>
        <v>48669</v>
      </c>
      <c r="CQ211" s="213">
        <f t="shared" si="122"/>
        <v>48669</v>
      </c>
      <c r="CR211" s="213">
        <f t="shared" si="122"/>
        <v>48669</v>
      </c>
      <c r="CS211" s="213">
        <f t="shared" si="122"/>
        <v>49034</v>
      </c>
      <c r="CT211" s="213">
        <f t="shared" si="122"/>
        <v>49034</v>
      </c>
      <c r="CU211" s="213">
        <f t="shared" si="122"/>
        <v>49034</v>
      </c>
      <c r="CV211" s="213">
        <f t="shared" si="122"/>
        <v>49034</v>
      </c>
      <c r="CW211" s="213">
        <f t="shared" si="122"/>
        <v>49034</v>
      </c>
      <c r="CX211" s="213">
        <f t="shared" si="122"/>
        <v>49034</v>
      </c>
      <c r="CY211" s="213">
        <f t="shared" si="122"/>
        <v>49034</v>
      </c>
      <c r="CZ211" s="213">
        <f t="shared" si="122"/>
        <v>49034</v>
      </c>
      <c r="DA211" s="213">
        <f t="shared" si="122"/>
        <v>49034</v>
      </c>
      <c r="DB211" s="213">
        <f t="shared" si="122"/>
        <v>49034</v>
      </c>
      <c r="DC211" s="213">
        <f t="shared" si="122"/>
        <v>49034</v>
      </c>
      <c r="DD211" s="213">
        <f t="shared" si="122"/>
        <v>49034</v>
      </c>
      <c r="DE211" s="213">
        <f t="shared" si="122"/>
        <v>49399</v>
      </c>
      <c r="DF211" s="213">
        <f t="shared" si="122"/>
        <v>49399</v>
      </c>
      <c r="DG211" s="213">
        <f t="shared" si="122"/>
        <v>49399</v>
      </c>
      <c r="DH211" s="213">
        <f t="shared" si="122"/>
        <v>49399</v>
      </c>
      <c r="DI211" s="213">
        <f t="shared" si="122"/>
        <v>49399</v>
      </c>
      <c r="DJ211" s="213">
        <f t="shared" si="122"/>
        <v>49399</v>
      </c>
      <c r="DK211" s="213">
        <f t="shared" si="122"/>
        <v>49399</v>
      </c>
      <c r="DL211" s="213">
        <f t="shared" si="122"/>
        <v>49399</v>
      </c>
      <c r="DM211" s="213">
        <f t="shared" si="122"/>
        <v>49399</v>
      </c>
      <c r="DN211" s="213">
        <f t="shared" si="122"/>
        <v>49399</v>
      </c>
      <c r="DO211" s="213">
        <f t="shared" si="122"/>
        <v>49399</v>
      </c>
      <c r="DP211" s="213">
        <f t="shared" si="122"/>
        <v>49399</v>
      </c>
      <c r="DQ211" s="213">
        <f t="shared" si="122"/>
        <v>49765</v>
      </c>
      <c r="DR211" s="213">
        <f t="shared" si="122"/>
        <v>49765</v>
      </c>
      <c r="DS211" s="213">
        <f t="shared" si="122"/>
        <v>49765</v>
      </c>
      <c r="DT211" s="213">
        <f t="shared" si="122"/>
        <v>49765</v>
      </c>
      <c r="DU211" s="213">
        <f t="shared" si="122"/>
        <v>49765</v>
      </c>
      <c r="DV211" s="213">
        <f t="shared" si="122"/>
        <v>49765</v>
      </c>
      <c r="DW211" s="213">
        <f t="shared" si="122"/>
        <v>49765</v>
      </c>
      <c r="DX211" s="213">
        <f t="shared" si="122"/>
        <v>49765</v>
      </c>
      <c r="DY211" s="213">
        <f t="shared" si="122"/>
        <v>49765</v>
      </c>
      <c r="DZ211" s="213">
        <f t="shared" si="122"/>
        <v>49765</v>
      </c>
      <c r="EA211" s="213">
        <f t="shared" si="122"/>
        <v>49765</v>
      </c>
      <c r="EB211" s="213">
        <f t="shared" si="122"/>
        <v>49765</v>
      </c>
      <c r="EC211" s="213">
        <f t="shared" si="122"/>
        <v>50130</v>
      </c>
      <c r="ED211" s="213">
        <f t="shared" si="122"/>
        <v>50130</v>
      </c>
      <c r="EE211" s="213">
        <f t="shared" si="122"/>
        <v>50130</v>
      </c>
      <c r="EF211" s="213">
        <f t="shared" si="122"/>
        <v>50130</v>
      </c>
      <c r="EG211" s="213">
        <f t="shared" si="122"/>
        <v>50130</v>
      </c>
      <c r="EH211" s="213">
        <f t="shared" si="122"/>
        <v>50130</v>
      </c>
      <c r="EI211" s="213">
        <f t="shared" si="122"/>
        <v>50130</v>
      </c>
      <c r="EJ211" s="213">
        <f t="shared" si="122"/>
        <v>50130</v>
      </c>
      <c r="EK211" s="213">
        <f t="shared" si="122"/>
        <v>50130</v>
      </c>
      <c r="EL211" s="213">
        <f t="shared" si="122"/>
        <v>50130</v>
      </c>
      <c r="EM211" s="213">
        <f t="shared" si="122"/>
        <v>50130</v>
      </c>
      <c r="EN211" s="213">
        <f t="shared" si="122"/>
        <v>50130</v>
      </c>
      <c r="EO211" s="213">
        <f t="shared" si="122"/>
        <v>50495</v>
      </c>
      <c r="EP211" s="213">
        <f t="shared" si="122"/>
        <v>50495</v>
      </c>
      <c r="EQ211" s="213">
        <f t="shared" si="122"/>
        <v>50495</v>
      </c>
      <c r="ER211" s="213">
        <f t="shared" si="122"/>
        <v>50495</v>
      </c>
      <c r="ES211" s="213">
        <f t="shared" si="122"/>
        <v>50495</v>
      </c>
      <c r="ET211" s="213">
        <f t="shared" si="122"/>
        <v>50495</v>
      </c>
      <c r="EU211" s="213">
        <f t="shared" si="122"/>
        <v>50495</v>
      </c>
      <c r="EV211" s="213">
        <f t="shared" si="122"/>
        <v>50495</v>
      </c>
      <c r="EW211" s="213">
        <f t="shared" si="122"/>
        <v>50495</v>
      </c>
      <c r="EX211" s="213">
        <f t="shared" si="122"/>
        <v>50495</v>
      </c>
      <c r="EY211" s="213">
        <f t="shared" si="122"/>
        <v>50495</v>
      </c>
      <c r="EZ211" s="213">
        <f t="shared" si="122"/>
        <v>50495</v>
      </c>
      <c r="FA211" s="213">
        <f t="shared" si="122"/>
        <v>50860</v>
      </c>
      <c r="FB211" s="213">
        <f t="shared" si="122"/>
        <v>50860</v>
      </c>
      <c r="FC211" s="213">
        <f t="shared" si="122"/>
        <v>50860</v>
      </c>
      <c r="FD211" s="213">
        <f t="shared" si="122"/>
        <v>50860</v>
      </c>
      <c r="FE211" s="213">
        <f t="shared" si="122"/>
        <v>50860</v>
      </c>
      <c r="FF211" s="213">
        <f t="shared" si="122"/>
        <v>50860</v>
      </c>
      <c r="FG211" s="213">
        <f t="shared" si="122"/>
        <v>50860</v>
      </c>
      <c r="FH211" s="213">
        <f t="shared" si="122"/>
        <v>50860</v>
      </c>
      <c r="FI211" s="213">
        <f t="shared" si="122"/>
        <v>50860</v>
      </c>
      <c r="FJ211" s="213">
        <f t="shared" si="122"/>
        <v>50860</v>
      </c>
      <c r="FK211" s="213">
        <f t="shared" si="122"/>
        <v>50860</v>
      </c>
      <c r="FL211" s="213">
        <f t="shared" si="122"/>
        <v>50860</v>
      </c>
      <c r="FM211" s="213">
        <f t="shared" si="122"/>
        <v>51226</v>
      </c>
      <c r="FN211" s="213">
        <f t="shared" si="122"/>
        <v>51226</v>
      </c>
      <c r="FO211" s="213">
        <f t="shared" si="122"/>
        <v>51226</v>
      </c>
      <c r="FP211" s="213">
        <f t="shared" si="122"/>
        <v>51226</v>
      </c>
      <c r="FQ211" s="213">
        <f t="shared" si="122"/>
        <v>51226</v>
      </c>
      <c r="FR211" s="213">
        <f t="shared" si="122"/>
        <v>51226</v>
      </c>
      <c r="FS211" s="213">
        <f t="shared" si="122"/>
        <v>51226</v>
      </c>
      <c r="FT211" s="213">
        <f t="shared" si="122"/>
        <v>51226</v>
      </c>
      <c r="FU211" s="213">
        <f t="shared" si="122"/>
        <v>51226</v>
      </c>
      <c r="FV211" s="213">
        <f t="shared" si="122"/>
        <v>51226</v>
      </c>
      <c r="FW211" s="213">
        <f t="shared" si="122"/>
        <v>51226</v>
      </c>
      <c r="FX211" s="213">
        <f t="shared" si="122"/>
        <v>51226</v>
      </c>
      <c r="FY211" s="213">
        <f t="shared" si="122"/>
        <v>51591</v>
      </c>
      <c r="FZ211" s="213">
        <f t="shared" si="122"/>
        <v>51591</v>
      </c>
      <c r="GA211" s="213">
        <f t="shared" si="122"/>
        <v>51591</v>
      </c>
      <c r="GB211" s="213">
        <f t="shared" si="122"/>
        <v>51591</v>
      </c>
      <c r="GC211" s="213">
        <f t="shared" si="122"/>
        <v>51591</v>
      </c>
      <c r="GD211" s="213">
        <f t="shared" si="122"/>
        <v>51591</v>
      </c>
      <c r="GE211" s="213">
        <f t="shared" si="122"/>
        <v>51591</v>
      </c>
      <c r="GF211" s="213">
        <f t="shared" si="122"/>
        <v>51591</v>
      </c>
      <c r="GG211" s="213">
        <f t="shared" si="122"/>
        <v>51591</v>
      </c>
      <c r="GH211" s="213">
        <f t="shared" si="122"/>
        <v>51591</v>
      </c>
      <c r="GI211" s="213">
        <f t="shared" si="122"/>
        <v>51591</v>
      </c>
      <c r="GJ211" s="213">
        <f t="shared" si="122"/>
        <v>51591</v>
      </c>
      <c r="GK211" s="213">
        <f t="shared" si="122"/>
        <v>51956</v>
      </c>
      <c r="GL211" s="213">
        <f t="shared" si="122"/>
        <v>51956</v>
      </c>
      <c r="GM211" s="213">
        <f t="shared" si="122"/>
        <v>51956</v>
      </c>
      <c r="GN211" s="213">
        <f t="shared" si="122"/>
        <v>51956</v>
      </c>
      <c r="GO211" s="213">
        <f t="shared" si="122"/>
        <v>51956</v>
      </c>
      <c r="GP211" s="213">
        <f t="shared" si="122"/>
        <v>51956</v>
      </c>
      <c r="GQ211" s="213">
        <f t="shared" si="122"/>
        <v>51956</v>
      </c>
      <c r="GR211" s="213">
        <f t="shared" si="122"/>
        <v>51956</v>
      </c>
      <c r="GS211" s="213">
        <f t="shared" si="122"/>
        <v>51956</v>
      </c>
      <c r="GT211" s="213">
        <f t="shared" si="122"/>
        <v>51956</v>
      </c>
      <c r="GU211" s="213">
        <f t="shared" si="122"/>
        <v>51956</v>
      </c>
      <c r="GV211" s="213">
        <f t="shared" si="122"/>
        <v>51956</v>
      </c>
      <c r="GW211" s="213">
        <f t="shared" si="122"/>
        <v>52321</v>
      </c>
      <c r="GX211" s="213">
        <f t="shared" si="122"/>
        <v>52321</v>
      </c>
      <c r="GY211" s="213">
        <f t="shared" si="122"/>
        <v>52321</v>
      </c>
      <c r="GZ211" s="213">
        <f t="shared" si="122"/>
        <v>52321</v>
      </c>
      <c r="HA211" s="213">
        <f t="shared" si="122"/>
        <v>52321</v>
      </c>
      <c r="HB211" s="213">
        <f t="shared" si="122"/>
        <v>52321</v>
      </c>
      <c r="HC211" s="213">
        <f t="shared" si="122"/>
        <v>52321</v>
      </c>
      <c r="HD211" s="213">
        <f t="shared" si="122"/>
        <v>52321</v>
      </c>
      <c r="HE211" s="213">
        <f t="shared" si="122"/>
        <v>52321</v>
      </c>
      <c r="HF211" s="213">
        <f t="shared" si="122"/>
        <v>52321</v>
      </c>
      <c r="HG211" s="213">
        <f t="shared" si="122"/>
        <v>52321</v>
      </c>
      <c r="HH211" s="213">
        <f t="shared" si="122"/>
        <v>52321</v>
      </c>
      <c r="HI211" s="213">
        <f t="shared" si="122"/>
        <v>52687</v>
      </c>
      <c r="HJ211" s="213">
        <f t="shared" si="122"/>
        <v>52687</v>
      </c>
      <c r="HK211" s="213">
        <f t="shared" si="122"/>
        <v>52687</v>
      </c>
      <c r="HL211" s="213">
        <f t="shared" si="122"/>
        <v>52687</v>
      </c>
      <c r="HM211" s="213">
        <f t="shared" si="122"/>
        <v>52687</v>
      </c>
      <c r="HN211" s="213">
        <f t="shared" si="122"/>
        <v>52687</v>
      </c>
      <c r="HO211" s="213">
        <f t="shared" si="122"/>
        <v>52687</v>
      </c>
      <c r="HP211" s="213">
        <f t="shared" si="122"/>
        <v>52687</v>
      </c>
      <c r="HQ211" s="213">
        <f t="shared" si="122"/>
        <v>52687</v>
      </c>
      <c r="HR211" s="213">
        <f t="shared" si="122"/>
        <v>52687</v>
      </c>
      <c r="HS211" s="213">
        <f t="shared" si="122"/>
        <v>52687</v>
      </c>
      <c r="HT211" s="213">
        <f t="shared" si="122"/>
        <v>52687</v>
      </c>
      <c r="HU211" s="213">
        <f t="shared" si="122"/>
        <v>53052</v>
      </c>
      <c r="HV211" s="213">
        <f t="shared" si="122"/>
        <v>53052</v>
      </c>
      <c r="HW211" s="213">
        <f t="shared" si="122"/>
        <v>53052</v>
      </c>
      <c r="HX211" s="213">
        <f t="shared" si="122"/>
        <v>53052</v>
      </c>
      <c r="HY211" s="213">
        <f t="shared" si="122"/>
        <v>53052</v>
      </c>
      <c r="HZ211" s="213">
        <f t="shared" si="122"/>
        <v>53052</v>
      </c>
      <c r="IA211" s="213">
        <f t="shared" si="122"/>
        <v>53052</v>
      </c>
      <c r="IB211" s="213">
        <f t="shared" si="122"/>
        <v>53052</v>
      </c>
      <c r="IC211" s="213">
        <f t="shared" si="122"/>
        <v>53052</v>
      </c>
      <c r="ID211" s="213">
        <f t="shared" si="122"/>
        <v>53052</v>
      </c>
      <c r="IE211" s="213">
        <f t="shared" si="122"/>
        <v>53052</v>
      </c>
      <c r="IF211" s="213">
        <f t="shared" si="122"/>
        <v>53052</v>
      </c>
      <c r="IG211" s="213">
        <f t="shared" si="122"/>
        <v>53417</v>
      </c>
      <c r="IH211" s="213">
        <f t="shared" si="122"/>
        <v>53417</v>
      </c>
      <c r="II211" s="213">
        <f t="shared" si="122"/>
        <v>53417</v>
      </c>
      <c r="IJ211" s="213">
        <f t="shared" si="122"/>
        <v>53417</v>
      </c>
      <c r="IK211" s="213">
        <f t="shared" si="122"/>
        <v>53417</v>
      </c>
      <c r="IL211" s="213">
        <f t="shared" si="122"/>
        <v>53417</v>
      </c>
      <c r="IM211" s="213">
        <f t="shared" si="122"/>
        <v>53417</v>
      </c>
      <c r="IN211" s="213">
        <f t="shared" si="122"/>
        <v>53417</v>
      </c>
      <c r="IO211" s="213">
        <f t="shared" si="122"/>
        <v>53417</v>
      </c>
      <c r="IP211" s="213">
        <f t="shared" si="122"/>
        <v>53417</v>
      </c>
      <c r="IQ211" s="213">
        <f t="shared" si="122"/>
        <v>53417</v>
      </c>
      <c r="IR211" s="213">
        <f t="shared" si="122"/>
        <v>53417</v>
      </c>
      <c r="IS211" s="213">
        <f t="shared" si="122"/>
        <v>53782</v>
      </c>
      <c r="IT211" s="213">
        <f t="shared" si="122"/>
        <v>53782</v>
      </c>
      <c r="IU211" s="213">
        <f t="shared" si="122"/>
        <v>53782</v>
      </c>
      <c r="IV211" s="213">
        <f t="shared" si="122"/>
        <v>53782</v>
      </c>
      <c r="IW211" s="213">
        <f t="shared" si="122"/>
        <v>53782</v>
      </c>
      <c r="IX211" s="213">
        <f t="shared" si="122"/>
        <v>53782</v>
      </c>
      <c r="IY211" s="213">
        <f t="shared" ref="IY211:KR211" si="123">IY173</f>
        <v>53782</v>
      </c>
      <c r="IZ211" s="213">
        <f t="shared" si="123"/>
        <v>53782</v>
      </c>
      <c r="JA211" s="213">
        <f t="shared" si="123"/>
        <v>53782</v>
      </c>
      <c r="JB211" s="213">
        <f t="shared" si="123"/>
        <v>53782</v>
      </c>
      <c r="JC211" s="213">
        <f t="shared" si="123"/>
        <v>53782</v>
      </c>
      <c r="JD211" s="213">
        <f t="shared" si="123"/>
        <v>53782</v>
      </c>
      <c r="JE211" s="213">
        <f t="shared" si="123"/>
        <v>54148</v>
      </c>
      <c r="JF211" s="213">
        <f t="shared" si="123"/>
        <v>54148</v>
      </c>
      <c r="JG211" s="213">
        <f t="shared" si="123"/>
        <v>54148</v>
      </c>
      <c r="JH211" s="213">
        <f t="shared" si="123"/>
        <v>54148</v>
      </c>
      <c r="JI211" s="213">
        <f t="shared" si="123"/>
        <v>54148</v>
      </c>
      <c r="JJ211" s="213">
        <f t="shared" si="123"/>
        <v>54148</v>
      </c>
      <c r="JK211" s="213">
        <f t="shared" si="123"/>
        <v>54148</v>
      </c>
      <c r="JL211" s="213">
        <f t="shared" si="123"/>
        <v>54148</v>
      </c>
      <c r="JM211" s="213">
        <f t="shared" si="123"/>
        <v>54148</v>
      </c>
      <c r="JN211" s="213">
        <f t="shared" si="123"/>
        <v>54148</v>
      </c>
      <c r="JO211" s="213">
        <f t="shared" si="123"/>
        <v>54148</v>
      </c>
      <c r="JP211" s="213">
        <f t="shared" si="123"/>
        <v>54148</v>
      </c>
      <c r="JQ211" s="213">
        <f t="shared" si="123"/>
        <v>54513</v>
      </c>
      <c r="JR211" s="213">
        <f t="shared" si="123"/>
        <v>54513</v>
      </c>
      <c r="JS211" s="213">
        <f t="shared" si="123"/>
        <v>54513</v>
      </c>
      <c r="JT211" s="213">
        <f t="shared" si="123"/>
        <v>54513</v>
      </c>
      <c r="JU211" s="213">
        <f t="shared" si="123"/>
        <v>54513</v>
      </c>
      <c r="JV211" s="213">
        <f t="shared" si="123"/>
        <v>54513</v>
      </c>
      <c r="JW211" s="213">
        <f t="shared" si="123"/>
        <v>54513</v>
      </c>
      <c r="JX211" s="213">
        <f t="shared" si="123"/>
        <v>54513</v>
      </c>
      <c r="JY211" s="213">
        <f t="shared" si="123"/>
        <v>54513</v>
      </c>
      <c r="JZ211" s="213">
        <f t="shared" si="123"/>
        <v>54513</v>
      </c>
      <c r="KA211" s="213">
        <f t="shared" si="123"/>
        <v>54513</v>
      </c>
      <c r="KB211" s="213">
        <f t="shared" si="123"/>
        <v>54513</v>
      </c>
      <c r="KC211" s="213">
        <f t="shared" si="123"/>
        <v>54878</v>
      </c>
      <c r="KD211" s="213">
        <f t="shared" si="123"/>
        <v>54878</v>
      </c>
      <c r="KE211" s="213">
        <f t="shared" si="123"/>
        <v>54878</v>
      </c>
      <c r="KF211" s="213">
        <f t="shared" si="123"/>
        <v>54878</v>
      </c>
      <c r="KG211" s="213">
        <f t="shared" si="123"/>
        <v>54878</v>
      </c>
      <c r="KH211" s="213">
        <f t="shared" si="123"/>
        <v>54878</v>
      </c>
      <c r="KI211" s="213">
        <f t="shared" si="123"/>
        <v>54878</v>
      </c>
      <c r="KJ211" s="213">
        <f t="shared" si="123"/>
        <v>54878</v>
      </c>
      <c r="KK211" s="213">
        <f t="shared" si="123"/>
        <v>54878</v>
      </c>
      <c r="KL211" s="213">
        <f t="shared" si="123"/>
        <v>54878</v>
      </c>
      <c r="KM211" s="213">
        <f t="shared" si="123"/>
        <v>54878</v>
      </c>
      <c r="KN211" s="213">
        <f t="shared" si="123"/>
        <v>54878</v>
      </c>
      <c r="KO211" s="213">
        <f t="shared" si="123"/>
        <v>55243</v>
      </c>
      <c r="KP211" s="213">
        <f t="shared" si="123"/>
        <v>55243</v>
      </c>
      <c r="KQ211" s="213">
        <f t="shared" si="123"/>
        <v>55243</v>
      </c>
      <c r="KR211" s="213">
        <f t="shared" si="123"/>
        <v>55243</v>
      </c>
      <c r="KS211" s="17" t="s">
        <v>291</v>
      </c>
    </row>
    <row r="212" spans="1:305" ht="15.75" customHeight="1" x14ac:dyDescent="0.3">
      <c r="A212" s="184" t="s">
        <v>229</v>
      </c>
      <c r="B212" s="186"/>
      <c r="C212" s="186"/>
      <c r="D212" s="186"/>
      <c r="E212" s="186"/>
      <c r="F212" s="186"/>
      <c r="G212" s="186"/>
      <c r="H212" s="186"/>
      <c r="I212" s="186"/>
      <c r="J212" s="186"/>
      <c r="K212" s="186"/>
      <c r="L212" s="186"/>
      <c r="M212" s="186"/>
      <c r="N212" s="186"/>
      <c r="O212" s="186"/>
      <c r="P212" s="186"/>
      <c r="Q212" s="186"/>
      <c r="R212" s="186"/>
      <c r="S212" s="186"/>
      <c r="T212" s="186"/>
      <c r="U212" s="186"/>
      <c r="V212" s="186"/>
      <c r="W212" s="186"/>
      <c r="X212" s="186"/>
      <c r="Y212" s="186"/>
      <c r="Z212" s="186"/>
      <c r="AA212" s="186"/>
      <c r="AB212" s="186"/>
      <c r="AC212" s="186"/>
      <c r="AD212" s="186"/>
      <c r="AE212" s="186"/>
      <c r="AF212" s="186"/>
      <c r="AG212" s="186"/>
      <c r="AH212" s="186"/>
      <c r="AI212" s="186"/>
      <c r="AJ212" s="186"/>
      <c r="AK212" s="186"/>
      <c r="AL212" s="186"/>
      <c r="AM212" s="186"/>
      <c r="AN212" s="186"/>
      <c r="AO212" s="186"/>
      <c r="AP212" s="186"/>
      <c r="AQ212" s="186"/>
      <c r="AR212" s="186"/>
      <c r="AS212" s="186"/>
      <c r="AT212" s="186"/>
      <c r="AU212" s="186"/>
      <c r="AV212" s="186"/>
      <c r="AW212" s="186"/>
      <c r="AX212" s="186"/>
      <c r="AY212" s="186"/>
      <c r="AZ212" s="186"/>
      <c r="BA212" s="186"/>
      <c r="BB212" s="186"/>
      <c r="BC212" s="186"/>
      <c r="BD212" s="186"/>
      <c r="BE212" s="186"/>
      <c r="BF212" s="186"/>
      <c r="BG212" s="186"/>
      <c r="BH212" s="186"/>
      <c r="BI212" s="186"/>
      <c r="BJ212" s="186"/>
      <c r="BK212" s="186"/>
      <c r="BL212" s="186"/>
      <c r="BM212" s="186"/>
      <c r="BN212" s="186"/>
      <c r="BO212" s="186"/>
      <c r="BP212" s="186"/>
      <c r="BQ212" s="186"/>
      <c r="BR212" s="186"/>
      <c r="BS212" s="186"/>
      <c r="BT212" s="186"/>
      <c r="BU212" s="186"/>
      <c r="BV212" s="186"/>
      <c r="BW212" s="186"/>
      <c r="BX212" s="186"/>
      <c r="BY212" s="186"/>
      <c r="BZ212" s="186"/>
      <c r="CA212" s="186"/>
      <c r="CB212" s="186"/>
      <c r="CC212" s="186"/>
      <c r="CD212" s="186"/>
      <c r="CE212" s="186"/>
      <c r="CF212" s="186"/>
      <c r="CG212" s="186"/>
      <c r="CH212" s="186"/>
      <c r="CI212" s="186"/>
      <c r="CJ212" s="186"/>
      <c r="CK212" s="186"/>
      <c r="CL212" s="186"/>
      <c r="CM212" s="186"/>
      <c r="CN212" s="186"/>
      <c r="CO212" s="186"/>
      <c r="CP212" s="186"/>
      <c r="CQ212" s="186"/>
      <c r="CR212" s="186"/>
      <c r="CS212" s="186"/>
      <c r="CT212" s="186"/>
      <c r="CU212" s="186"/>
      <c r="CV212" s="186"/>
      <c r="CW212" s="186"/>
      <c r="CX212" s="186"/>
      <c r="CY212" s="186"/>
      <c r="CZ212" s="186"/>
      <c r="DA212" s="186"/>
      <c r="DB212" s="186"/>
      <c r="DC212" s="186"/>
      <c r="DD212" s="186"/>
      <c r="DE212" s="186"/>
      <c r="DF212" s="186"/>
      <c r="DG212" s="186"/>
      <c r="DH212" s="186"/>
      <c r="DI212" s="186"/>
      <c r="DJ212" s="186"/>
      <c r="DK212" s="186"/>
      <c r="DL212" s="186"/>
      <c r="DM212" s="186"/>
      <c r="DN212" s="186"/>
      <c r="DO212" s="186"/>
      <c r="DP212" s="186"/>
      <c r="DQ212" s="186"/>
      <c r="DR212" s="186"/>
      <c r="DS212" s="186"/>
      <c r="DT212" s="186"/>
      <c r="DU212" s="186"/>
      <c r="DV212" s="186"/>
      <c r="DW212" s="186"/>
      <c r="DX212" s="186"/>
      <c r="DY212" s="186"/>
      <c r="DZ212" s="186"/>
      <c r="EA212" s="186"/>
      <c r="EB212" s="186"/>
      <c r="EC212" s="186"/>
      <c r="ED212" s="186"/>
      <c r="EE212" s="186"/>
      <c r="EF212" s="186"/>
      <c r="EG212" s="186"/>
      <c r="EH212" s="186"/>
      <c r="EI212" s="186"/>
      <c r="EJ212" s="186"/>
      <c r="EK212" s="186"/>
      <c r="EL212" s="186"/>
      <c r="EM212" s="186"/>
      <c r="EN212" s="186"/>
      <c r="EO212" s="186"/>
      <c r="EP212" s="186"/>
      <c r="EQ212" s="186"/>
      <c r="ER212" s="186"/>
      <c r="ES212" s="186"/>
      <c r="ET212" s="186"/>
      <c r="EU212" s="186"/>
      <c r="EV212" s="186"/>
      <c r="EW212" s="186"/>
      <c r="EX212" s="186"/>
      <c r="EY212" s="186"/>
      <c r="EZ212" s="186"/>
      <c r="FA212" s="186"/>
      <c r="FB212" s="186"/>
      <c r="FC212" s="186"/>
      <c r="FD212" s="186"/>
      <c r="FE212" s="186"/>
      <c r="FF212" s="186"/>
      <c r="FG212" s="186"/>
      <c r="FH212" s="186"/>
      <c r="FI212" s="186"/>
      <c r="FJ212" s="186"/>
      <c r="FK212" s="186"/>
      <c r="FL212" s="186"/>
      <c r="FM212" s="186"/>
      <c r="FN212" s="186"/>
      <c r="FO212" s="186"/>
      <c r="FP212" s="186"/>
      <c r="FQ212" s="186"/>
      <c r="FR212" s="186"/>
      <c r="FS212" s="186"/>
      <c r="FT212" s="186"/>
      <c r="FU212" s="186"/>
      <c r="FV212" s="186"/>
      <c r="FW212" s="186"/>
      <c r="FX212" s="186"/>
      <c r="FY212" s="186"/>
      <c r="FZ212" s="186"/>
      <c r="GA212" s="186"/>
      <c r="GB212" s="186"/>
      <c r="GC212" s="186"/>
      <c r="GD212" s="186"/>
      <c r="GE212" s="186"/>
      <c r="GF212" s="186"/>
      <c r="GG212" s="186"/>
      <c r="GH212" s="186"/>
      <c r="GI212" s="186"/>
      <c r="GJ212" s="186"/>
      <c r="GK212" s="186"/>
      <c r="GL212" s="186"/>
      <c r="GM212" s="186"/>
      <c r="GN212" s="186"/>
      <c r="GO212" s="186"/>
      <c r="GP212" s="186"/>
      <c r="GQ212" s="186"/>
      <c r="GR212" s="186"/>
      <c r="GS212" s="186"/>
      <c r="GT212" s="186"/>
      <c r="GU212" s="186"/>
      <c r="GV212" s="186"/>
      <c r="GW212" s="186"/>
      <c r="GX212" s="186"/>
      <c r="GY212" s="186"/>
      <c r="GZ212" s="186"/>
      <c r="HA212" s="186"/>
      <c r="HB212" s="186"/>
      <c r="HC212" s="186"/>
      <c r="HD212" s="186"/>
      <c r="HE212" s="186"/>
      <c r="HF212" s="186"/>
      <c r="HG212" s="186"/>
      <c r="HH212" s="186"/>
      <c r="HI212" s="186"/>
      <c r="HJ212" s="186"/>
      <c r="HK212" s="186"/>
      <c r="HL212" s="186"/>
      <c r="HM212" s="186"/>
      <c r="HN212" s="186"/>
      <c r="HO212" s="186"/>
      <c r="HP212" s="186"/>
      <c r="HQ212" s="186"/>
      <c r="HR212" s="186"/>
      <c r="HS212" s="186"/>
      <c r="HT212" s="186"/>
      <c r="HU212" s="186"/>
      <c r="HV212" s="186"/>
      <c r="HW212" s="186"/>
      <c r="HX212" s="186"/>
      <c r="HY212" s="186"/>
      <c r="HZ212" s="186"/>
      <c r="IA212" s="186"/>
      <c r="IB212" s="186"/>
      <c r="IC212" s="186"/>
      <c r="ID212" s="186"/>
      <c r="IE212" s="186"/>
      <c r="IF212" s="186"/>
      <c r="IG212" s="186"/>
      <c r="IH212" s="186"/>
      <c r="II212" s="186"/>
      <c r="IJ212" s="186"/>
      <c r="IK212" s="186"/>
      <c r="IL212" s="186"/>
      <c r="IM212" s="186"/>
      <c r="IN212" s="186"/>
      <c r="IO212" s="186"/>
      <c r="IP212" s="186"/>
      <c r="IQ212" s="186"/>
      <c r="IR212" s="186"/>
      <c r="IS212" s="186"/>
      <c r="IT212" s="186"/>
      <c r="IU212" s="186"/>
      <c r="IV212" s="186"/>
      <c r="IW212" s="186"/>
      <c r="IX212" s="186"/>
      <c r="IY212" s="186"/>
      <c r="IZ212" s="186"/>
      <c r="JA212" s="186"/>
      <c r="JB212" s="186"/>
      <c r="JC212" s="186"/>
      <c r="JD212" s="186"/>
      <c r="JE212" s="186"/>
      <c r="JF212" s="186"/>
      <c r="JG212" s="186"/>
      <c r="JH212" s="186"/>
      <c r="JI212" s="186"/>
      <c r="JJ212" s="186"/>
      <c r="JK212" s="186"/>
      <c r="JL212" s="186"/>
      <c r="JM212" s="186"/>
      <c r="JN212" s="186"/>
      <c r="JO212" s="186"/>
      <c r="JP212" s="186"/>
      <c r="JQ212" s="186"/>
      <c r="JR212" s="186"/>
      <c r="JS212" s="186"/>
      <c r="JT212" s="186"/>
      <c r="JU212" s="186"/>
      <c r="JV212" s="186"/>
      <c r="JW212" s="186"/>
      <c r="JX212" s="186"/>
      <c r="JY212" s="186"/>
      <c r="JZ212" s="186"/>
      <c r="KA212" s="186"/>
      <c r="KB212" s="186"/>
      <c r="KC212" s="186"/>
      <c r="KD212" s="186"/>
      <c r="KE212" s="186"/>
      <c r="KF212" s="186"/>
      <c r="KG212" s="186"/>
      <c r="KH212" s="186"/>
      <c r="KI212" s="186"/>
      <c r="KJ212" s="186"/>
      <c r="KK212" s="186"/>
      <c r="KL212" s="186"/>
      <c r="KM212" s="186"/>
      <c r="KN212" s="186"/>
      <c r="KO212" s="186"/>
      <c r="KP212" s="186"/>
      <c r="KQ212" s="186"/>
      <c r="KR212" s="186"/>
      <c r="KS212" s="17" t="s">
        <v>291</v>
      </c>
    </row>
    <row r="213" spans="1:305" ht="15.75" customHeight="1" x14ac:dyDescent="0.3">
      <c r="KS213" s="17" t="s">
        <v>291</v>
      </c>
    </row>
    <row r="214" spans="1:305" ht="15.75" customHeight="1" x14ac:dyDescent="0.3">
      <c r="A214" s="184" t="s">
        <v>230</v>
      </c>
      <c r="B214" s="184" t="s">
        <v>90</v>
      </c>
      <c r="C214" s="184"/>
      <c r="D214" s="190">
        <f ca="1">'Inputs and Summary'!$D$19*'Inputs and Summary'!D34</f>
        <v>243.09767844341715</v>
      </c>
      <c r="KS214" s="17" t="s">
        <v>291</v>
      </c>
    </row>
    <row r="215" spans="1:305" ht="15.75" customHeight="1" x14ac:dyDescent="0.3">
      <c r="KS215" s="17" t="s">
        <v>291</v>
      </c>
    </row>
    <row r="216" spans="1:305" ht="15.75" customHeight="1" x14ac:dyDescent="0.3">
      <c r="A216" s="2" t="s">
        <v>231</v>
      </c>
      <c r="KS216" s="17" t="s">
        <v>291</v>
      </c>
    </row>
    <row r="217" spans="1:305" ht="15.75" customHeight="1" x14ac:dyDescent="0.3">
      <c r="A217" s="2" t="s">
        <v>232</v>
      </c>
      <c r="D217" s="17">
        <v>0</v>
      </c>
      <c r="KS217" s="17" t="s">
        <v>291</v>
      </c>
    </row>
    <row r="218" spans="1:305" ht="15.75" customHeight="1" x14ac:dyDescent="0.3">
      <c r="A218" s="2" t="s">
        <v>233</v>
      </c>
      <c r="EK218" s="109">
        <f ca="1">SUM(EA220:EK220)</f>
        <v>0</v>
      </c>
      <c r="EL218" s="17" t="b">
        <f ca="1">EK218=DZ221</f>
        <v>1</v>
      </c>
      <c r="KS218" s="17" t="s">
        <v>291</v>
      </c>
    </row>
    <row r="219" spans="1:305" ht="15.75" customHeight="1" x14ac:dyDescent="0.3">
      <c r="A219" s="17" t="s">
        <v>222</v>
      </c>
      <c r="D219" s="78">
        <f ca="1">D214</f>
        <v>243.09767844341715</v>
      </c>
      <c r="E219" s="175">
        <f t="shared" ref="E219:IY219" ca="1" si="124">D221</f>
        <v>243.09767844341715</v>
      </c>
      <c r="F219" s="175">
        <f t="shared" ca="1" si="124"/>
        <v>243.09767844341715</v>
      </c>
      <c r="G219" s="175">
        <f t="shared" ca="1" si="124"/>
        <v>237.02023648233171</v>
      </c>
      <c r="H219" s="109">
        <f t="shared" ca="1" si="124"/>
        <v>237.02023648233171</v>
      </c>
      <c r="I219" s="109">
        <f t="shared" ca="1" si="124"/>
        <v>237.02023648233171</v>
      </c>
      <c r="J219" s="109">
        <f t="shared" ca="1" si="124"/>
        <v>230.94279452124627</v>
      </c>
      <c r="K219" s="109">
        <f t="shared" ca="1" si="124"/>
        <v>230.94279452124627</v>
      </c>
      <c r="L219" s="109">
        <f t="shared" ca="1" si="124"/>
        <v>230.94279452124627</v>
      </c>
      <c r="M219" s="109">
        <f t="shared" ca="1" si="124"/>
        <v>224.86535256016083</v>
      </c>
      <c r="N219" s="109">
        <f t="shared" ca="1" si="124"/>
        <v>224.86535256016083</v>
      </c>
      <c r="O219" s="109">
        <f t="shared" ca="1" si="124"/>
        <v>224.86535256016083</v>
      </c>
      <c r="P219" s="109">
        <f t="shared" ca="1" si="124"/>
        <v>218.78791059907539</v>
      </c>
      <c r="Q219" s="109">
        <f t="shared" ca="1" si="124"/>
        <v>218.78791059907539</v>
      </c>
      <c r="R219" s="109">
        <f t="shared" ca="1" si="124"/>
        <v>218.78791059907539</v>
      </c>
      <c r="S219" s="109">
        <f t="shared" ca="1" si="124"/>
        <v>212.71046863798995</v>
      </c>
      <c r="T219" s="109">
        <f t="shared" ca="1" si="124"/>
        <v>212.71046863798995</v>
      </c>
      <c r="U219" s="109">
        <f t="shared" ca="1" si="124"/>
        <v>212.71046863798995</v>
      </c>
      <c r="V219" s="109">
        <f t="shared" ca="1" si="124"/>
        <v>206.63302667690451</v>
      </c>
      <c r="W219" s="109">
        <f t="shared" ca="1" si="124"/>
        <v>206.63302667690451</v>
      </c>
      <c r="X219" s="109">
        <f t="shared" ca="1" si="124"/>
        <v>206.63302667690451</v>
      </c>
      <c r="Y219" s="109">
        <f t="shared" ca="1" si="124"/>
        <v>200.55558471581907</v>
      </c>
      <c r="Z219" s="109">
        <f t="shared" ca="1" si="124"/>
        <v>200.55558471581907</v>
      </c>
      <c r="AA219" s="109">
        <f t="shared" ca="1" si="124"/>
        <v>200.55558471581907</v>
      </c>
      <c r="AB219" s="109">
        <f t="shared" ca="1" si="124"/>
        <v>194.47814275473362</v>
      </c>
      <c r="AC219" s="109">
        <f t="shared" ca="1" si="124"/>
        <v>194.47814275473362</v>
      </c>
      <c r="AD219" s="109">
        <f t="shared" ca="1" si="124"/>
        <v>194.47814275473362</v>
      </c>
      <c r="AE219" s="109">
        <f t="shared" ca="1" si="124"/>
        <v>188.40070079364818</v>
      </c>
      <c r="AF219" s="109">
        <f t="shared" ca="1" si="124"/>
        <v>188.40070079364818</v>
      </c>
      <c r="AG219" s="109">
        <f t="shared" ca="1" si="124"/>
        <v>188.40070079364818</v>
      </c>
      <c r="AH219" s="109">
        <f t="shared" ca="1" si="124"/>
        <v>182.32325883256274</v>
      </c>
      <c r="AI219" s="109">
        <f t="shared" ca="1" si="124"/>
        <v>182.32325883256274</v>
      </c>
      <c r="AJ219" s="109">
        <f t="shared" ca="1" si="124"/>
        <v>182.32325883256274</v>
      </c>
      <c r="AK219" s="109">
        <f t="shared" ca="1" si="124"/>
        <v>176.2458168714773</v>
      </c>
      <c r="AL219" s="109">
        <f t="shared" ca="1" si="124"/>
        <v>176.2458168714773</v>
      </c>
      <c r="AM219" s="109">
        <f t="shared" ca="1" si="124"/>
        <v>176.2458168714773</v>
      </c>
      <c r="AN219" s="109">
        <f t="shared" ca="1" si="124"/>
        <v>170.16837491039186</v>
      </c>
      <c r="AO219" s="109">
        <f t="shared" ca="1" si="124"/>
        <v>170.16837491039186</v>
      </c>
      <c r="AP219" s="109">
        <f t="shared" ca="1" si="124"/>
        <v>170.16837491039186</v>
      </c>
      <c r="AQ219" s="109">
        <f t="shared" ca="1" si="124"/>
        <v>164.09093294930642</v>
      </c>
      <c r="AR219" s="109">
        <f t="shared" ca="1" si="124"/>
        <v>164.09093294930642</v>
      </c>
      <c r="AS219" s="109">
        <f t="shared" ca="1" si="124"/>
        <v>164.09093294930642</v>
      </c>
      <c r="AT219" s="109">
        <f t="shared" ca="1" si="124"/>
        <v>158.01349098822098</v>
      </c>
      <c r="AU219" s="109">
        <f t="shared" ca="1" si="124"/>
        <v>158.01349098822098</v>
      </c>
      <c r="AV219" s="109">
        <f t="shared" ca="1" si="124"/>
        <v>158.01349098822098</v>
      </c>
      <c r="AW219" s="109">
        <f t="shared" ca="1" si="124"/>
        <v>151.93604902713554</v>
      </c>
      <c r="AX219" s="109">
        <f t="shared" ca="1" si="124"/>
        <v>151.93604902713554</v>
      </c>
      <c r="AY219" s="109">
        <f t="shared" ca="1" si="124"/>
        <v>151.93604902713554</v>
      </c>
      <c r="AZ219" s="109">
        <f t="shared" ca="1" si="124"/>
        <v>145.8586070660501</v>
      </c>
      <c r="BA219" s="109">
        <f t="shared" ca="1" si="124"/>
        <v>145.8586070660501</v>
      </c>
      <c r="BB219" s="109">
        <f t="shared" ca="1" si="124"/>
        <v>145.8586070660501</v>
      </c>
      <c r="BC219" s="109">
        <f t="shared" ca="1" si="124"/>
        <v>139.78116510496466</v>
      </c>
      <c r="BD219" s="109">
        <f t="shared" ca="1" si="124"/>
        <v>139.78116510496466</v>
      </c>
      <c r="BE219" s="109">
        <f t="shared" ca="1" si="124"/>
        <v>139.78116510496466</v>
      </c>
      <c r="BF219" s="109">
        <f t="shared" ca="1" si="124"/>
        <v>133.70372314387922</v>
      </c>
      <c r="BG219" s="109">
        <f t="shared" ca="1" si="124"/>
        <v>133.70372314387922</v>
      </c>
      <c r="BH219" s="109">
        <f t="shared" ca="1" si="124"/>
        <v>133.70372314387922</v>
      </c>
      <c r="BI219" s="109">
        <f t="shared" ca="1" si="124"/>
        <v>127.62628118279379</v>
      </c>
      <c r="BJ219" s="109">
        <f t="shared" ca="1" si="124"/>
        <v>127.62628118279379</v>
      </c>
      <c r="BK219" s="109">
        <f t="shared" ca="1" si="124"/>
        <v>127.62628118279379</v>
      </c>
      <c r="BL219" s="109">
        <f t="shared" ca="1" si="124"/>
        <v>121.54883922170836</v>
      </c>
      <c r="BM219" s="109">
        <f t="shared" ca="1" si="124"/>
        <v>121.54883922170836</v>
      </c>
      <c r="BN219" s="109">
        <f t="shared" ca="1" si="124"/>
        <v>121.54883922170836</v>
      </c>
      <c r="BO219" s="109">
        <f t="shared" ca="1" si="124"/>
        <v>115.47139726062294</v>
      </c>
      <c r="BP219" s="109">
        <f t="shared" ca="1" si="124"/>
        <v>115.47139726062294</v>
      </c>
      <c r="BQ219" s="109">
        <f t="shared" ca="1" si="124"/>
        <v>115.47139726062294</v>
      </c>
      <c r="BR219" s="109">
        <f t="shared" ca="1" si="124"/>
        <v>109.39395529953751</v>
      </c>
      <c r="BS219" s="109">
        <f t="shared" ca="1" si="124"/>
        <v>109.39395529953751</v>
      </c>
      <c r="BT219" s="109">
        <f t="shared" ca="1" si="124"/>
        <v>109.39395529953751</v>
      </c>
      <c r="BU219" s="109">
        <f t="shared" ca="1" si="124"/>
        <v>103.31651333845208</v>
      </c>
      <c r="BV219" s="109">
        <f t="shared" ca="1" si="124"/>
        <v>103.31651333845208</v>
      </c>
      <c r="BW219" s="109">
        <f t="shared" ca="1" si="124"/>
        <v>103.31651333845208</v>
      </c>
      <c r="BX219" s="109">
        <f t="shared" ca="1" si="124"/>
        <v>97.239071377366656</v>
      </c>
      <c r="BY219" s="109">
        <f t="shared" ca="1" si="124"/>
        <v>97.239071377366656</v>
      </c>
      <c r="BZ219" s="109">
        <f t="shared" ca="1" si="124"/>
        <v>97.239071377366656</v>
      </c>
      <c r="CA219" s="109">
        <f t="shared" ca="1" si="124"/>
        <v>91.16162941628123</v>
      </c>
      <c r="CB219" s="109">
        <f t="shared" ca="1" si="124"/>
        <v>91.16162941628123</v>
      </c>
      <c r="CC219" s="109">
        <f t="shared" ca="1" si="124"/>
        <v>91.16162941628123</v>
      </c>
      <c r="CD219" s="109">
        <f t="shared" ca="1" si="124"/>
        <v>85.084187455195803</v>
      </c>
      <c r="CE219" s="109">
        <f t="shared" ca="1" si="124"/>
        <v>85.084187455195803</v>
      </c>
      <c r="CF219" s="109">
        <f t="shared" ca="1" si="124"/>
        <v>85.084187455195803</v>
      </c>
      <c r="CG219" s="109">
        <f t="shared" ca="1" si="124"/>
        <v>79.006745494110376</v>
      </c>
      <c r="CH219" s="109">
        <f t="shared" ca="1" si="124"/>
        <v>79.006745494110376</v>
      </c>
      <c r="CI219" s="109">
        <f t="shared" ca="1" si="124"/>
        <v>79.006745494110376</v>
      </c>
      <c r="CJ219" s="109">
        <f t="shared" ca="1" si="124"/>
        <v>72.92930353302495</v>
      </c>
      <c r="CK219" s="109">
        <f t="shared" ca="1" si="124"/>
        <v>72.92930353302495</v>
      </c>
      <c r="CL219" s="109">
        <f t="shared" ca="1" si="124"/>
        <v>72.92930353302495</v>
      </c>
      <c r="CM219" s="109">
        <f t="shared" ca="1" si="124"/>
        <v>66.851861571939523</v>
      </c>
      <c r="CN219" s="109">
        <f t="shared" ca="1" si="124"/>
        <v>66.851861571939523</v>
      </c>
      <c r="CO219" s="109">
        <f t="shared" ca="1" si="124"/>
        <v>66.851861571939523</v>
      </c>
      <c r="CP219" s="109">
        <f t="shared" ca="1" si="124"/>
        <v>60.774419610854096</v>
      </c>
      <c r="CQ219" s="109">
        <f t="shared" ca="1" si="124"/>
        <v>60.774419610854096</v>
      </c>
      <c r="CR219" s="109">
        <f t="shared" ca="1" si="124"/>
        <v>60.774419610854096</v>
      </c>
      <c r="CS219" s="109">
        <f t="shared" ca="1" si="124"/>
        <v>54.696977649768669</v>
      </c>
      <c r="CT219" s="109">
        <f t="shared" ca="1" si="124"/>
        <v>54.696977649768669</v>
      </c>
      <c r="CU219" s="109">
        <f t="shared" ca="1" si="124"/>
        <v>54.696977649768669</v>
      </c>
      <c r="CV219" s="109">
        <f t="shared" ca="1" si="124"/>
        <v>48.619535688683243</v>
      </c>
      <c r="CW219" s="109">
        <f t="shared" ca="1" si="124"/>
        <v>48.619535688683243</v>
      </c>
      <c r="CX219" s="109">
        <f t="shared" ca="1" si="124"/>
        <v>48.619535688683243</v>
      </c>
      <c r="CY219" s="109">
        <f t="shared" ca="1" si="124"/>
        <v>42.542093727597816</v>
      </c>
      <c r="CZ219" s="109">
        <f t="shared" ca="1" si="124"/>
        <v>42.542093727597816</v>
      </c>
      <c r="DA219" s="109">
        <f t="shared" ca="1" si="124"/>
        <v>42.542093727597816</v>
      </c>
      <c r="DB219" s="109">
        <f t="shared" ca="1" si="124"/>
        <v>36.464651766512389</v>
      </c>
      <c r="DC219" s="109">
        <f t="shared" ca="1" si="124"/>
        <v>36.464651766512389</v>
      </c>
      <c r="DD219" s="109">
        <f t="shared" ca="1" si="124"/>
        <v>36.464651766512389</v>
      </c>
      <c r="DE219" s="109">
        <f t="shared" ca="1" si="124"/>
        <v>30.387209805426959</v>
      </c>
      <c r="DF219" s="109">
        <f t="shared" ca="1" si="124"/>
        <v>30.387209805426959</v>
      </c>
      <c r="DG219" s="109">
        <f t="shared" ca="1" si="124"/>
        <v>30.387209805426959</v>
      </c>
      <c r="DH219" s="109">
        <f t="shared" ca="1" si="124"/>
        <v>24.309767844341529</v>
      </c>
      <c r="DI219" s="109">
        <f t="shared" ca="1" si="124"/>
        <v>24.309767844341529</v>
      </c>
      <c r="DJ219" s="109">
        <f t="shared" ca="1" si="124"/>
        <v>24.309767844341529</v>
      </c>
      <c r="DK219" s="109">
        <f t="shared" ca="1" si="124"/>
        <v>18.232325883256099</v>
      </c>
      <c r="DL219" s="109">
        <f t="shared" ca="1" si="124"/>
        <v>18.232325883256099</v>
      </c>
      <c r="DM219" s="109">
        <f t="shared" ca="1" si="124"/>
        <v>18.232325883256099</v>
      </c>
      <c r="DN219" s="109">
        <f t="shared" ca="1" si="124"/>
        <v>12.154883922170669</v>
      </c>
      <c r="DO219" s="109">
        <f t="shared" ca="1" si="124"/>
        <v>12.154883922170669</v>
      </c>
      <c r="DP219" s="109">
        <f t="shared" ca="1" si="124"/>
        <v>12.154883922170669</v>
      </c>
      <c r="DQ219" s="109">
        <f t="shared" ca="1" si="124"/>
        <v>6.0774419610852393</v>
      </c>
      <c r="DR219" s="109">
        <f t="shared" ca="1" si="124"/>
        <v>6.0774419610852393</v>
      </c>
      <c r="DS219" s="109">
        <f t="shared" ca="1" si="124"/>
        <v>6.0774419610852393</v>
      </c>
      <c r="DT219" s="109">
        <f t="shared" ca="1" si="124"/>
        <v>0</v>
      </c>
      <c r="DU219" s="109">
        <f t="shared" ca="1" si="124"/>
        <v>0</v>
      </c>
      <c r="DV219" s="109">
        <f t="shared" ca="1" si="124"/>
        <v>0</v>
      </c>
      <c r="DW219" s="109">
        <f t="shared" ca="1" si="124"/>
        <v>0</v>
      </c>
      <c r="DX219" s="109">
        <f t="shared" ca="1" si="124"/>
        <v>0</v>
      </c>
      <c r="DY219" s="109">
        <f t="shared" ca="1" si="124"/>
        <v>0</v>
      </c>
      <c r="DZ219" s="109">
        <f t="shared" ca="1" si="124"/>
        <v>0</v>
      </c>
      <c r="EA219" s="109">
        <f t="shared" ca="1" si="124"/>
        <v>0</v>
      </c>
      <c r="EB219" s="109">
        <f t="shared" ca="1" si="124"/>
        <v>0</v>
      </c>
      <c r="EC219" s="109">
        <f t="shared" ca="1" si="124"/>
        <v>0</v>
      </c>
      <c r="ED219" s="109">
        <f t="shared" ca="1" si="124"/>
        <v>0</v>
      </c>
      <c r="EE219" s="109">
        <f t="shared" ca="1" si="124"/>
        <v>0</v>
      </c>
      <c r="EF219" s="109">
        <f t="shared" ca="1" si="124"/>
        <v>0</v>
      </c>
      <c r="EG219" s="109">
        <f t="shared" ca="1" si="124"/>
        <v>0</v>
      </c>
      <c r="EH219" s="109">
        <f t="shared" ca="1" si="124"/>
        <v>0</v>
      </c>
      <c r="EI219" s="109">
        <f t="shared" ca="1" si="124"/>
        <v>0</v>
      </c>
      <c r="EJ219" s="109">
        <f t="shared" ca="1" si="124"/>
        <v>0</v>
      </c>
      <c r="EK219" s="109">
        <f t="shared" ca="1" si="124"/>
        <v>0</v>
      </c>
      <c r="EL219" s="109">
        <f t="shared" ca="1" si="124"/>
        <v>0</v>
      </c>
      <c r="EM219" s="109">
        <f t="shared" ca="1" si="124"/>
        <v>0</v>
      </c>
      <c r="EN219" s="109">
        <f t="shared" ca="1" si="124"/>
        <v>0</v>
      </c>
      <c r="EO219" s="109">
        <f t="shared" ca="1" si="124"/>
        <v>0</v>
      </c>
      <c r="EP219" s="109">
        <f t="shared" ca="1" si="124"/>
        <v>0</v>
      </c>
      <c r="EQ219" s="109">
        <f t="shared" ca="1" si="124"/>
        <v>0</v>
      </c>
      <c r="ER219" s="109">
        <f t="shared" ca="1" si="124"/>
        <v>0</v>
      </c>
      <c r="ES219" s="109">
        <f t="shared" ca="1" si="124"/>
        <v>0</v>
      </c>
      <c r="ET219" s="109">
        <f t="shared" ca="1" si="124"/>
        <v>0</v>
      </c>
      <c r="EU219" s="109">
        <f t="shared" ca="1" si="124"/>
        <v>0</v>
      </c>
      <c r="EV219" s="109">
        <f t="shared" ca="1" si="124"/>
        <v>0</v>
      </c>
      <c r="EW219" s="109">
        <f t="shared" ca="1" si="124"/>
        <v>0</v>
      </c>
      <c r="EX219" s="109">
        <f t="shared" ca="1" si="124"/>
        <v>0</v>
      </c>
      <c r="EY219" s="109">
        <f t="shared" ca="1" si="124"/>
        <v>0</v>
      </c>
      <c r="EZ219" s="109">
        <f t="shared" ca="1" si="124"/>
        <v>0</v>
      </c>
      <c r="FA219" s="109">
        <f t="shared" ca="1" si="124"/>
        <v>0</v>
      </c>
      <c r="FB219" s="109">
        <f t="shared" ca="1" si="124"/>
        <v>0</v>
      </c>
      <c r="FC219" s="109">
        <f t="shared" ca="1" si="124"/>
        <v>0</v>
      </c>
      <c r="FD219" s="109">
        <f t="shared" ca="1" si="124"/>
        <v>0</v>
      </c>
      <c r="FE219" s="109">
        <f t="shared" ca="1" si="124"/>
        <v>0</v>
      </c>
      <c r="FF219" s="109">
        <f t="shared" ca="1" si="124"/>
        <v>0</v>
      </c>
      <c r="FG219" s="109">
        <f t="shared" ca="1" si="124"/>
        <v>0</v>
      </c>
      <c r="FH219" s="109">
        <f t="shared" ca="1" si="124"/>
        <v>0</v>
      </c>
      <c r="FI219" s="109">
        <f t="shared" ca="1" si="124"/>
        <v>0</v>
      </c>
      <c r="FJ219" s="109">
        <f t="shared" ca="1" si="124"/>
        <v>0</v>
      </c>
      <c r="FK219" s="109">
        <f t="shared" ca="1" si="124"/>
        <v>0</v>
      </c>
      <c r="FL219" s="109">
        <f t="shared" ca="1" si="124"/>
        <v>0</v>
      </c>
      <c r="FM219" s="109">
        <f t="shared" ca="1" si="124"/>
        <v>0</v>
      </c>
      <c r="FN219" s="109">
        <f t="shared" ca="1" si="124"/>
        <v>0</v>
      </c>
      <c r="FO219" s="109">
        <f t="shared" ca="1" si="124"/>
        <v>0</v>
      </c>
      <c r="FP219" s="109">
        <f t="shared" ca="1" si="124"/>
        <v>0</v>
      </c>
      <c r="FQ219" s="109">
        <f t="shared" ca="1" si="124"/>
        <v>0</v>
      </c>
      <c r="FR219" s="109">
        <f t="shared" ca="1" si="124"/>
        <v>0</v>
      </c>
      <c r="FS219" s="109">
        <f t="shared" ca="1" si="124"/>
        <v>0</v>
      </c>
      <c r="FT219" s="109">
        <f t="shared" ca="1" si="124"/>
        <v>0</v>
      </c>
      <c r="FU219" s="109">
        <f t="shared" ca="1" si="124"/>
        <v>0</v>
      </c>
      <c r="FV219" s="109">
        <f t="shared" ca="1" si="124"/>
        <v>0</v>
      </c>
      <c r="FW219" s="109">
        <f t="shared" ca="1" si="124"/>
        <v>0</v>
      </c>
      <c r="FX219" s="109">
        <f t="shared" ca="1" si="124"/>
        <v>0</v>
      </c>
      <c r="FY219" s="109">
        <f t="shared" ca="1" si="124"/>
        <v>0</v>
      </c>
      <c r="FZ219" s="109">
        <f t="shared" ca="1" si="124"/>
        <v>0</v>
      </c>
      <c r="GA219" s="109">
        <f t="shared" ca="1" si="124"/>
        <v>0</v>
      </c>
      <c r="GB219" s="109">
        <f t="shared" ca="1" si="124"/>
        <v>0</v>
      </c>
      <c r="GC219" s="109">
        <f t="shared" ca="1" si="124"/>
        <v>0</v>
      </c>
      <c r="GD219" s="109">
        <f t="shared" ca="1" si="124"/>
        <v>0</v>
      </c>
      <c r="GE219" s="109">
        <f t="shared" ca="1" si="124"/>
        <v>0</v>
      </c>
      <c r="GF219" s="109">
        <f t="shared" ca="1" si="124"/>
        <v>0</v>
      </c>
      <c r="GG219" s="109">
        <f t="shared" ca="1" si="124"/>
        <v>0</v>
      </c>
      <c r="GH219" s="109">
        <f t="shared" ca="1" si="124"/>
        <v>0</v>
      </c>
      <c r="GI219" s="109">
        <f t="shared" ca="1" si="124"/>
        <v>0</v>
      </c>
      <c r="GJ219" s="109">
        <f t="shared" ca="1" si="124"/>
        <v>0</v>
      </c>
      <c r="GK219" s="109">
        <f t="shared" ca="1" si="124"/>
        <v>0</v>
      </c>
      <c r="GL219" s="109">
        <f t="shared" ca="1" si="124"/>
        <v>0</v>
      </c>
      <c r="GM219" s="109">
        <f t="shared" ca="1" si="124"/>
        <v>0</v>
      </c>
      <c r="GN219" s="109">
        <f t="shared" ca="1" si="124"/>
        <v>0</v>
      </c>
      <c r="GO219" s="109">
        <f t="shared" ca="1" si="124"/>
        <v>0</v>
      </c>
      <c r="GP219" s="109">
        <f t="shared" ca="1" si="124"/>
        <v>0</v>
      </c>
      <c r="GQ219" s="109">
        <f t="shared" ca="1" si="124"/>
        <v>0</v>
      </c>
      <c r="GR219" s="109">
        <f t="shared" ca="1" si="124"/>
        <v>0</v>
      </c>
      <c r="GS219" s="109">
        <f t="shared" ca="1" si="124"/>
        <v>0</v>
      </c>
      <c r="GT219" s="109">
        <f t="shared" ca="1" si="124"/>
        <v>0</v>
      </c>
      <c r="GU219" s="109">
        <f t="shared" ca="1" si="124"/>
        <v>0</v>
      </c>
      <c r="GV219" s="109">
        <f t="shared" ca="1" si="124"/>
        <v>0</v>
      </c>
      <c r="GW219" s="109">
        <f t="shared" ca="1" si="124"/>
        <v>0</v>
      </c>
      <c r="GX219" s="109">
        <f t="shared" ca="1" si="124"/>
        <v>0</v>
      </c>
      <c r="GY219" s="109">
        <f t="shared" ca="1" si="124"/>
        <v>0</v>
      </c>
      <c r="GZ219" s="109">
        <f t="shared" ca="1" si="124"/>
        <v>0</v>
      </c>
      <c r="HA219" s="109">
        <f t="shared" ca="1" si="124"/>
        <v>0</v>
      </c>
      <c r="HB219" s="109">
        <f t="shared" ca="1" si="124"/>
        <v>0</v>
      </c>
      <c r="HC219" s="109">
        <f t="shared" ca="1" si="124"/>
        <v>0</v>
      </c>
      <c r="HD219" s="109">
        <f t="shared" ca="1" si="124"/>
        <v>0</v>
      </c>
      <c r="HE219" s="109">
        <f t="shared" ca="1" si="124"/>
        <v>0</v>
      </c>
      <c r="HF219" s="109">
        <f t="shared" ca="1" si="124"/>
        <v>0</v>
      </c>
      <c r="HG219" s="109">
        <f t="shared" ca="1" si="124"/>
        <v>0</v>
      </c>
      <c r="HH219" s="109">
        <f t="shared" ca="1" si="124"/>
        <v>0</v>
      </c>
      <c r="HI219" s="109">
        <f t="shared" ca="1" si="124"/>
        <v>0</v>
      </c>
      <c r="HJ219" s="109">
        <f t="shared" ca="1" si="124"/>
        <v>0</v>
      </c>
      <c r="HK219" s="109">
        <f t="shared" ca="1" si="124"/>
        <v>0</v>
      </c>
      <c r="HL219" s="109">
        <f t="shared" ca="1" si="124"/>
        <v>0</v>
      </c>
      <c r="HM219" s="109">
        <f t="shared" ca="1" si="124"/>
        <v>0</v>
      </c>
      <c r="HN219" s="109">
        <f t="shared" ca="1" si="124"/>
        <v>0</v>
      </c>
      <c r="HO219" s="109">
        <f t="shared" ca="1" si="124"/>
        <v>0</v>
      </c>
      <c r="HP219" s="109">
        <f t="shared" ca="1" si="124"/>
        <v>0</v>
      </c>
      <c r="HQ219" s="109">
        <f t="shared" ca="1" si="124"/>
        <v>0</v>
      </c>
      <c r="HR219" s="109">
        <f t="shared" ca="1" si="124"/>
        <v>0</v>
      </c>
      <c r="HS219" s="109">
        <f t="shared" ca="1" si="124"/>
        <v>0</v>
      </c>
      <c r="HT219" s="109">
        <f t="shared" ca="1" si="124"/>
        <v>0</v>
      </c>
      <c r="HU219" s="109">
        <f t="shared" ca="1" si="124"/>
        <v>0</v>
      </c>
      <c r="HV219" s="109">
        <f t="shared" ca="1" si="124"/>
        <v>0</v>
      </c>
      <c r="HW219" s="109">
        <f t="shared" ca="1" si="124"/>
        <v>0</v>
      </c>
      <c r="HX219" s="109">
        <f t="shared" ca="1" si="124"/>
        <v>0</v>
      </c>
      <c r="HY219" s="109">
        <f t="shared" ca="1" si="124"/>
        <v>0</v>
      </c>
      <c r="HZ219" s="109">
        <f t="shared" ca="1" si="124"/>
        <v>0</v>
      </c>
      <c r="IA219" s="109">
        <f t="shared" ca="1" si="124"/>
        <v>0</v>
      </c>
      <c r="IB219" s="109">
        <f t="shared" ca="1" si="124"/>
        <v>0</v>
      </c>
      <c r="IC219" s="109">
        <f t="shared" ca="1" si="124"/>
        <v>0</v>
      </c>
      <c r="ID219" s="109">
        <f t="shared" ca="1" si="124"/>
        <v>0</v>
      </c>
      <c r="IE219" s="109">
        <f t="shared" ca="1" si="124"/>
        <v>0</v>
      </c>
      <c r="IF219" s="109">
        <f t="shared" ca="1" si="124"/>
        <v>0</v>
      </c>
      <c r="IG219" s="109">
        <f t="shared" ca="1" si="124"/>
        <v>0</v>
      </c>
      <c r="IH219" s="109">
        <f t="shared" ca="1" si="124"/>
        <v>0</v>
      </c>
      <c r="II219" s="109">
        <f t="shared" ca="1" si="124"/>
        <v>0</v>
      </c>
      <c r="IJ219" s="109">
        <f t="shared" ca="1" si="124"/>
        <v>0</v>
      </c>
      <c r="IK219" s="109">
        <f t="shared" ca="1" si="124"/>
        <v>0</v>
      </c>
      <c r="IL219" s="109">
        <f t="shared" ca="1" si="124"/>
        <v>0</v>
      </c>
      <c r="IM219" s="109">
        <f t="shared" ca="1" si="124"/>
        <v>0</v>
      </c>
      <c r="IN219" s="109">
        <f t="shared" ca="1" si="124"/>
        <v>0</v>
      </c>
      <c r="IO219" s="109">
        <f t="shared" ca="1" si="124"/>
        <v>0</v>
      </c>
      <c r="IP219" s="109">
        <f t="shared" ca="1" si="124"/>
        <v>0</v>
      </c>
      <c r="IQ219" s="109">
        <f t="shared" ca="1" si="124"/>
        <v>0</v>
      </c>
      <c r="IR219" s="109">
        <f t="shared" ca="1" si="124"/>
        <v>0</v>
      </c>
      <c r="IS219" s="109">
        <f t="shared" ca="1" si="124"/>
        <v>0</v>
      </c>
      <c r="IT219" s="109">
        <f t="shared" ca="1" si="124"/>
        <v>0</v>
      </c>
      <c r="IU219" s="109">
        <f t="shared" ca="1" si="124"/>
        <v>0</v>
      </c>
      <c r="IV219" s="109">
        <f t="shared" ca="1" si="124"/>
        <v>0</v>
      </c>
      <c r="IW219" s="109">
        <f t="shared" ca="1" si="124"/>
        <v>0</v>
      </c>
      <c r="IX219" s="109">
        <f t="shared" ca="1" si="124"/>
        <v>0</v>
      </c>
      <c r="IY219" s="109">
        <f t="shared" ca="1" si="124"/>
        <v>0</v>
      </c>
      <c r="IZ219" s="109">
        <f t="shared" ref="IZ219:KR219" ca="1" si="125">IY221</f>
        <v>0</v>
      </c>
      <c r="JA219" s="109">
        <f t="shared" ca="1" si="125"/>
        <v>0</v>
      </c>
      <c r="JB219" s="109">
        <f t="shared" ca="1" si="125"/>
        <v>0</v>
      </c>
      <c r="JC219" s="109">
        <f t="shared" ca="1" si="125"/>
        <v>0</v>
      </c>
      <c r="JD219" s="109">
        <f t="shared" ca="1" si="125"/>
        <v>0</v>
      </c>
      <c r="JE219" s="109">
        <f t="shared" ca="1" si="125"/>
        <v>0</v>
      </c>
      <c r="JF219" s="109">
        <f t="shared" ca="1" si="125"/>
        <v>0</v>
      </c>
      <c r="JG219" s="109">
        <f t="shared" ca="1" si="125"/>
        <v>0</v>
      </c>
      <c r="JH219" s="109">
        <f t="shared" ca="1" si="125"/>
        <v>0</v>
      </c>
      <c r="JI219" s="109">
        <f t="shared" ca="1" si="125"/>
        <v>0</v>
      </c>
      <c r="JJ219" s="109">
        <f t="shared" ca="1" si="125"/>
        <v>0</v>
      </c>
      <c r="JK219" s="109">
        <f t="shared" ca="1" si="125"/>
        <v>0</v>
      </c>
      <c r="JL219" s="109">
        <f t="shared" ca="1" si="125"/>
        <v>0</v>
      </c>
      <c r="JM219" s="109">
        <f t="shared" ca="1" si="125"/>
        <v>0</v>
      </c>
      <c r="JN219" s="109">
        <f t="shared" ca="1" si="125"/>
        <v>0</v>
      </c>
      <c r="JO219" s="109">
        <f t="shared" ca="1" si="125"/>
        <v>0</v>
      </c>
      <c r="JP219" s="109">
        <f t="shared" ca="1" si="125"/>
        <v>0</v>
      </c>
      <c r="JQ219" s="109">
        <f t="shared" ca="1" si="125"/>
        <v>0</v>
      </c>
      <c r="JR219" s="109">
        <f t="shared" ca="1" si="125"/>
        <v>0</v>
      </c>
      <c r="JS219" s="109">
        <f t="shared" ca="1" si="125"/>
        <v>0</v>
      </c>
      <c r="JT219" s="109">
        <f t="shared" ca="1" si="125"/>
        <v>0</v>
      </c>
      <c r="JU219" s="109">
        <f t="shared" ca="1" si="125"/>
        <v>0</v>
      </c>
      <c r="JV219" s="109">
        <f t="shared" ca="1" si="125"/>
        <v>0</v>
      </c>
      <c r="JW219" s="109">
        <f t="shared" ca="1" si="125"/>
        <v>0</v>
      </c>
      <c r="JX219" s="109">
        <f t="shared" ca="1" si="125"/>
        <v>0</v>
      </c>
      <c r="JY219" s="109">
        <f t="shared" ca="1" si="125"/>
        <v>0</v>
      </c>
      <c r="JZ219" s="109">
        <f t="shared" ca="1" si="125"/>
        <v>0</v>
      </c>
      <c r="KA219" s="109">
        <f t="shared" ca="1" si="125"/>
        <v>0</v>
      </c>
      <c r="KB219" s="109">
        <f t="shared" ca="1" si="125"/>
        <v>0</v>
      </c>
      <c r="KC219" s="109">
        <f t="shared" ca="1" si="125"/>
        <v>0</v>
      </c>
      <c r="KD219" s="109">
        <f t="shared" ca="1" si="125"/>
        <v>0</v>
      </c>
      <c r="KE219" s="109">
        <f t="shared" ca="1" si="125"/>
        <v>0</v>
      </c>
      <c r="KF219" s="109">
        <f t="shared" ca="1" si="125"/>
        <v>0</v>
      </c>
      <c r="KG219" s="109">
        <f t="shared" ca="1" si="125"/>
        <v>0</v>
      </c>
      <c r="KH219" s="109">
        <f t="shared" ca="1" si="125"/>
        <v>0</v>
      </c>
      <c r="KI219" s="109">
        <f t="shared" ca="1" si="125"/>
        <v>0</v>
      </c>
      <c r="KJ219" s="109">
        <f t="shared" ca="1" si="125"/>
        <v>0</v>
      </c>
      <c r="KK219" s="109">
        <f t="shared" ca="1" si="125"/>
        <v>0</v>
      </c>
      <c r="KL219" s="109">
        <f t="shared" ca="1" si="125"/>
        <v>0</v>
      </c>
      <c r="KM219" s="109">
        <f t="shared" ca="1" si="125"/>
        <v>0</v>
      </c>
      <c r="KN219" s="109">
        <f t="shared" ca="1" si="125"/>
        <v>0</v>
      </c>
      <c r="KO219" s="109">
        <f t="shared" ca="1" si="125"/>
        <v>0</v>
      </c>
      <c r="KP219" s="109">
        <f t="shared" ca="1" si="125"/>
        <v>0</v>
      </c>
      <c r="KQ219" s="109">
        <f t="shared" ca="1" si="125"/>
        <v>0</v>
      </c>
      <c r="KR219" s="109">
        <f t="shared" ca="1" si="125"/>
        <v>0</v>
      </c>
      <c r="KS219" s="17" t="s">
        <v>291</v>
      </c>
    </row>
    <row r="220" spans="1:305" ht="15.75" customHeight="1" x14ac:dyDescent="0.3">
      <c r="A220" s="17" t="s">
        <v>234</v>
      </c>
      <c r="C220" s="20">
        <f ca="1">D219-70%*SUM(D239:KR239)</f>
        <v>243.09767844341715</v>
      </c>
      <c r="D220" s="109">
        <f t="shared" ref="D220:IX220" ca="1" si="126">MIN(D219,D223*$D$219) + 70%*D239</f>
        <v>0</v>
      </c>
      <c r="E220" s="109">
        <f t="shared" ca="1" si="126"/>
        <v>0</v>
      </c>
      <c r="F220" s="109">
        <f t="shared" ca="1" si="126"/>
        <v>6.0774419610854293</v>
      </c>
      <c r="G220" s="109">
        <f t="shared" ca="1" si="126"/>
        <v>0</v>
      </c>
      <c r="H220" s="109">
        <f t="shared" ca="1" si="126"/>
        <v>0</v>
      </c>
      <c r="I220" s="109">
        <f t="shared" ca="1" si="126"/>
        <v>6.0774419610854293</v>
      </c>
      <c r="J220" s="109">
        <f t="shared" ca="1" si="126"/>
        <v>0</v>
      </c>
      <c r="K220" s="109">
        <f t="shared" ca="1" si="126"/>
        <v>0</v>
      </c>
      <c r="L220" s="109">
        <f t="shared" ca="1" si="126"/>
        <v>6.0774419610854293</v>
      </c>
      <c r="M220" s="109">
        <f t="shared" ca="1" si="126"/>
        <v>0</v>
      </c>
      <c r="N220" s="109">
        <f t="shared" ca="1" si="126"/>
        <v>0</v>
      </c>
      <c r="O220" s="109">
        <f t="shared" ca="1" si="126"/>
        <v>6.0774419610854293</v>
      </c>
      <c r="P220" s="109">
        <f t="shared" ca="1" si="126"/>
        <v>0</v>
      </c>
      <c r="Q220" s="109">
        <f t="shared" ca="1" si="126"/>
        <v>0</v>
      </c>
      <c r="R220" s="109">
        <f t="shared" ca="1" si="126"/>
        <v>6.0774419610854293</v>
      </c>
      <c r="S220" s="109">
        <f t="shared" ca="1" si="126"/>
        <v>0</v>
      </c>
      <c r="T220" s="109">
        <f t="shared" ca="1" si="126"/>
        <v>0</v>
      </c>
      <c r="U220" s="109">
        <f t="shared" ca="1" si="126"/>
        <v>6.0774419610854293</v>
      </c>
      <c r="V220" s="109">
        <f t="shared" ca="1" si="126"/>
        <v>0</v>
      </c>
      <c r="W220" s="109">
        <f t="shared" ca="1" si="126"/>
        <v>0</v>
      </c>
      <c r="X220" s="109">
        <f t="shared" ca="1" si="126"/>
        <v>6.0774419610854293</v>
      </c>
      <c r="Y220" s="109">
        <f t="shared" ca="1" si="126"/>
        <v>0</v>
      </c>
      <c r="Z220" s="109">
        <f t="shared" ca="1" si="126"/>
        <v>0</v>
      </c>
      <c r="AA220" s="109">
        <f t="shared" ca="1" si="126"/>
        <v>6.0774419610854293</v>
      </c>
      <c r="AB220" s="109">
        <f t="shared" ca="1" si="126"/>
        <v>0</v>
      </c>
      <c r="AC220" s="109">
        <f t="shared" ca="1" si="126"/>
        <v>0</v>
      </c>
      <c r="AD220" s="109">
        <f t="shared" ca="1" si="126"/>
        <v>6.0774419610854293</v>
      </c>
      <c r="AE220" s="109">
        <f t="shared" ca="1" si="126"/>
        <v>0</v>
      </c>
      <c r="AF220" s="109">
        <f t="shared" ca="1" si="126"/>
        <v>0</v>
      </c>
      <c r="AG220" s="109">
        <f t="shared" ca="1" si="126"/>
        <v>6.0774419610854293</v>
      </c>
      <c r="AH220" s="109">
        <f t="shared" ca="1" si="126"/>
        <v>0</v>
      </c>
      <c r="AI220" s="109">
        <f t="shared" ca="1" si="126"/>
        <v>0</v>
      </c>
      <c r="AJ220" s="109">
        <f t="shared" ca="1" si="126"/>
        <v>6.0774419610854293</v>
      </c>
      <c r="AK220" s="109">
        <f t="shared" ca="1" si="126"/>
        <v>0</v>
      </c>
      <c r="AL220" s="109">
        <f t="shared" ca="1" si="126"/>
        <v>0</v>
      </c>
      <c r="AM220" s="109">
        <f t="shared" ca="1" si="126"/>
        <v>6.0774419610854293</v>
      </c>
      <c r="AN220" s="109">
        <f t="shared" ca="1" si="126"/>
        <v>0</v>
      </c>
      <c r="AO220" s="109">
        <f t="shared" ca="1" si="126"/>
        <v>0</v>
      </c>
      <c r="AP220" s="109">
        <f t="shared" ca="1" si="126"/>
        <v>6.0774419610854293</v>
      </c>
      <c r="AQ220" s="109">
        <f t="shared" ca="1" si="126"/>
        <v>0</v>
      </c>
      <c r="AR220" s="109">
        <f t="shared" ca="1" si="126"/>
        <v>0</v>
      </c>
      <c r="AS220" s="109">
        <f t="shared" ca="1" si="126"/>
        <v>6.0774419610854293</v>
      </c>
      <c r="AT220" s="109">
        <f t="shared" ca="1" si="126"/>
        <v>0</v>
      </c>
      <c r="AU220" s="109">
        <f t="shared" ca="1" si="126"/>
        <v>0</v>
      </c>
      <c r="AV220" s="109">
        <f t="shared" ca="1" si="126"/>
        <v>6.0774419610854293</v>
      </c>
      <c r="AW220" s="109">
        <f t="shared" ca="1" si="126"/>
        <v>0</v>
      </c>
      <c r="AX220" s="109">
        <f t="shared" ca="1" si="126"/>
        <v>0</v>
      </c>
      <c r="AY220" s="109">
        <f t="shared" ca="1" si="126"/>
        <v>6.0774419610854293</v>
      </c>
      <c r="AZ220" s="109">
        <f t="shared" ca="1" si="126"/>
        <v>0</v>
      </c>
      <c r="BA220" s="109">
        <f t="shared" ca="1" si="126"/>
        <v>0</v>
      </c>
      <c r="BB220" s="109">
        <f t="shared" ca="1" si="126"/>
        <v>6.0774419610854293</v>
      </c>
      <c r="BC220" s="109">
        <f t="shared" ca="1" si="126"/>
        <v>0</v>
      </c>
      <c r="BD220" s="109">
        <f t="shared" ca="1" si="126"/>
        <v>0</v>
      </c>
      <c r="BE220" s="109">
        <f t="shared" ca="1" si="126"/>
        <v>6.0774419610854293</v>
      </c>
      <c r="BF220" s="109">
        <f t="shared" ca="1" si="126"/>
        <v>0</v>
      </c>
      <c r="BG220" s="109">
        <f t="shared" ca="1" si="126"/>
        <v>0</v>
      </c>
      <c r="BH220" s="109">
        <f t="shared" ca="1" si="126"/>
        <v>6.0774419610854293</v>
      </c>
      <c r="BI220" s="109">
        <f t="shared" ca="1" si="126"/>
        <v>0</v>
      </c>
      <c r="BJ220" s="109">
        <f t="shared" ca="1" si="126"/>
        <v>0</v>
      </c>
      <c r="BK220" s="109">
        <f t="shared" ca="1" si="126"/>
        <v>6.0774419610854293</v>
      </c>
      <c r="BL220" s="109">
        <f t="shared" ca="1" si="126"/>
        <v>0</v>
      </c>
      <c r="BM220" s="109">
        <f t="shared" ca="1" si="126"/>
        <v>0</v>
      </c>
      <c r="BN220" s="109">
        <f t="shared" ca="1" si="126"/>
        <v>6.0774419610854293</v>
      </c>
      <c r="BO220" s="109">
        <f t="shared" ca="1" si="126"/>
        <v>0</v>
      </c>
      <c r="BP220" s="109">
        <f t="shared" ca="1" si="126"/>
        <v>0</v>
      </c>
      <c r="BQ220" s="109">
        <f t="shared" ca="1" si="126"/>
        <v>6.0774419610854293</v>
      </c>
      <c r="BR220" s="109">
        <f t="shared" ca="1" si="126"/>
        <v>0</v>
      </c>
      <c r="BS220" s="109">
        <f t="shared" ca="1" si="126"/>
        <v>0</v>
      </c>
      <c r="BT220" s="109">
        <f t="shared" ca="1" si="126"/>
        <v>6.0774419610854293</v>
      </c>
      <c r="BU220" s="109">
        <f t="shared" ca="1" si="126"/>
        <v>0</v>
      </c>
      <c r="BV220" s="109">
        <f t="shared" ca="1" si="126"/>
        <v>0</v>
      </c>
      <c r="BW220" s="109">
        <f t="shared" ca="1" si="126"/>
        <v>6.0774419610854293</v>
      </c>
      <c r="BX220" s="109">
        <f t="shared" ca="1" si="126"/>
        <v>0</v>
      </c>
      <c r="BY220" s="109">
        <f t="shared" ca="1" si="126"/>
        <v>0</v>
      </c>
      <c r="BZ220" s="109">
        <f t="shared" ca="1" si="126"/>
        <v>6.0774419610854293</v>
      </c>
      <c r="CA220" s="109">
        <f t="shared" ca="1" si="126"/>
        <v>0</v>
      </c>
      <c r="CB220" s="109">
        <f t="shared" ca="1" si="126"/>
        <v>0</v>
      </c>
      <c r="CC220" s="109">
        <f t="shared" ca="1" si="126"/>
        <v>6.0774419610854293</v>
      </c>
      <c r="CD220" s="109">
        <f t="shared" ca="1" si="126"/>
        <v>0</v>
      </c>
      <c r="CE220" s="109">
        <f t="shared" ca="1" si="126"/>
        <v>0</v>
      </c>
      <c r="CF220" s="109">
        <f t="shared" ca="1" si="126"/>
        <v>6.0774419610854293</v>
      </c>
      <c r="CG220" s="109">
        <f t="shared" ca="1" si="126"/>
        <v>0</v>
      </c>
      <c r="CH220" s="109">
        <f t="shared" ca="1" si="126"/>
        <v>0</v>
      </c>
      <c r="CI220" s="109">
        <f t="shared" ca="1" si="126"/>
        <v>6.0774419610854293</v>
      </c>
      <c r="CJ220" s="109">
        <f t="shared" ca="1" si="126"/>
        <v>0</v>
      </c>
      <c r="CK220" s="109">
        <f t="shared" ca="1" si="126"/>
        <v>0</v>
      </c>
      <c r="CL220" s="109">
        <f t="shared" ca="1" si="126"/>
        <v>6.0774419610854293</v>
      </c>
      <c r="CM220" s="109">
        <f t="shared" ca="1" si="126"/>
        <v>0</v>
      </c>
      <c r="CN220" s="109">
        <f t="shared" ca="1" si="126"/>
        <v>0</v>
      </c>
      <c r="CO220" s="109">
        <f t="shared" ca="1" si="126"/>
        <v>6.0774419610854293</v>
      </c>
      <c r="CP220" s="109">
        <f t="shared" ca="1" si="126"/>
        <v>0</v>
      </c>
      <c r="CQ220" s="109">
        <f t="shared" ca="1" si="126"/>
        <v>0</v>
      </c>
      <c r="CR220" s="109">
        <f t="shared" ca="1" si="126"/>
        <v>6.0774419610854293</v>
      </c>
      <c r="CS220" s="109">
        <f t="shared" ca="1" si="126"/>
        <v>0</v>
      </c>
      <c r="CT220" s="109">
        <f t="shared" ca="1" si="126"/>
        <v>0</v>
      </c>
      <c r="CU220" s="109">
        <f t="shared" ca="1" si="126"/>
        <v>6.0774419610854293</v>
      </c>
      <c r="CV220" s="109">
        <f t="shared" ca="1" si="126"/>
        <v>0</v>
      </c>
      <c r="CW220" s="109">
        <f t="shared" ca="1" si="126"/>
        <v>0</v>
      </c>
      <c r="CX220" s="109">
        <f t="shared" ca="1" si="126"/>
        <v>6.0774419610854293</v>
      </c>
      <c r="CY220" s="109">
        <f t="shared" ca="1" si="126"/>
        <v>0</v>
      </c>
      <c r="CZ220" s="109">
        <f t="shared" ca="1" si="126"/>
        <v>0</v>
      </c>
      <c r="DA220" s="109">
        <f t="shared" ca="1" si="126"/>
        <v>6.0774419610854293</v>
      </c>
      <c r="DB220" s="109">
        <f t="shared" ca="1" si="126"/>
        <v>0</v>
      </c>
      <c r="DC220" s="109">
        <f t="shared" ca="1" si="126"/>
        <v>0</v>
      </c>
      <c r="DD220" s="109">
        <f t="shared" ca="1" si="126"/>
        <v>6.0774419610854293</v>
      </c>
      <c r="DE220" s="109">
        <f t="shared" ca="1" si="126"/>
        <v>0</v>
      </c>
      <c r="DF220" s="109">
        <f t="shared" ca="1" si="126"/>
        <v>0</v>
      </c>
      <c r="DG220" s="109">
        <f t="shared" ca="1" si="126"/>
        <v>6.0774419610854293</v>
      </c>
      <c r="DH220" s="109">
        <f t="shared" ca="1" si="126"/>
        <v>0</v>
      </c>
      <c r="DI220" s="109">
        <f t="shared" ca="1" si="126"/>
        <v>0</v>
      </c>
      <c r="DJ220" s="109">
        <f t="shared" ca="1" si="126"/>
        <v>6.0774419610854293</v>
      </c>
      <c r="DK220" s="109">
        <f t="shared" ca="1" si="126"/>
        <v>0</v>
      </c>
      <c r="DL220" s="109">
        <f t="shared" ca="1" si="126"/>
        <v>0</v>
      </c>
      <c r="DM220" s="109">
        <f t="shared" ca="1" si="126"/>
        <v>6.0774419610854293</v>
      </c>
      <c r="DN220" s="109">
        <f t="shared" ca="1" si="126"/>
        <v>0</v>
      </c>
      <c r="DO220" s="109">
        <f t="shared" ca="1" si="126"/>
        <v>0</v>
      </c>
      <c r="DP220" s="109">
        <f t="shared" ca="1" si="126"/>
        <v>6.0774419610854293</v>
      </c>
      <c r="DQ220" s="109">
        <f t="shared" ca="1" si="126"/>
        <v>0</v>
      </c>
      <c r="DR220" s="109">
        <f t="shared" ca="1" si="126"/>
        <v>0</v>
      </c>
      <c r="DS220" s="109">
        <f t="shared" ca="1" si="126"/>
        <v>6.0774419610852393</v>
      </c>
      <c r="DT220" s="109">
        <f t="shared" ca="1" si="126"/>
        <v>0</v>
      </c>
      <c r="DU220" s="109">
        <f t="shared" ca="1" si="126"/>
        <v>0</v>
      </c>
      <c r="DV220" s="109">
        <f t="shared" ca="1" si="126"/>
        <v>0</v>
      </c>
      <c r="DW220" s="109">
        <f t="shared" ca="1" si="126"/>
        <v>0</v>
      </c>
      <c r="DX220" s="109">
        <f t="shared" ca="1" si="126"/>
        <v>0</v>
      </c>
      <c r="DY220" s="109">
        <f t="shared" ca="1" si="126"/>
        <v>0</v>
      </c>
      <c r="DZ220" s="109">
        <f t="shared" ca="1" si="126"/>
        <v>0</v>
      </c>
      <c r="EA220" s="109">
        <f t="shared" ca="1" si="126"/>
        <v>0</v>
      </c>
      <c r="EB220" s="109">
        <f t="shared" ca="1" si="126"/>
        <v>0</v>
      </c>
      <c r="EC220" s="109">
        <f t="shared" ca="1" si="126"/>
        <v>0</v>
      </c>
      <c r="ED220" s="109">
        <f t="shared" ca="1" si="126"/>
        <v>0</v>
      </c>
      <c r="EE220" s="109">
        <f t="shared" ca="1" si="126"/>
        <v>0</v>
      </c>
      <c r="EF220" s="109">
        <f t="shared" ca="1" si="126"/>
        <v>0</v>
      </c>
      <c r="EG220" s="109">
        <f t="shared" ca="1" si="126"/>
        <v>0</v>
      </c>
      <c r="EH220" s="109">
        <f t="shared" ca="1" si="126"/>
        <v>0</v>
      </c>
      <c r="EI220" s="109">
        <f t="shared" ca="1" si="126"/>
        <v>0</v>
      </c>
      <c r="EJ220" s="109">
        <f t="shared" ca="1" si="126"/>
        <v>0</v>
      </c>
      <c r="EK220" s="109">
        <f t="shared" ca="1" si="126"/>
        <v>0</v>
      </c>
      <c r="EL220" s="109">
        <f t="shared" ca="1" si="126"/>
        <v>0</v>
      </c>
      <c r="EM220" s="109">
        <f t="shared" ca="1" si="126"/>
        <v>0</v>
      </c>
      <c r="EN220" s="109">
        <f t="shared" ca="1" si="126"/>
        <v>0</v>
      </c>
      <c r="EO220" s="109">
        <f t="shared" ca="1" si="126"/>
        <v>0</v>
      </c>
      <c r="EP220" s="109">
        <f t="shared" ca="1" si="126"/>
        <v>0</v>
      </c>
      <c r="EQ220" s="109">
        <f t="shared" ca="1" si="126"/>
        <v>0</v>
      </c>
      <c r="ER220" s="109">
        <f t="shared" ca="1" si="126"/>
        <v>0</v>
      </c>
      <c r="ES220" s="109">
        <f t="shared" ca="1" si="126"/>
        <v>0</v>
      </c>
      <c r="ET220" s="109">
        <f t="shared" ca="1" si="126"/>
        <v>0</v>
      </c>
      <c r="EU220" s="109">
        <f t="shared" ca="1" si="126"/>
        <v>0</v>
      </c>
      <c r="EV220" s="109">
        <f t="shared" ca="1" si="126"/>
        <v>0</v>
      </c>
      <c r="EW220" s="109">
        <f t="shared" ca="1" si="126"/>
        <v>0</v>
      </c>
      <c r="EX220" s="109">
        <f t="shared" ca="1" si="126"/>
        <v>0</v>
      </c>
      <c r="EY220" s="109">
        <f t="shared" ca="1" si="126"/>
        <v>0</v>
      </c>
      <c r="EZ220" s="109">
        <f t="shared" ca="1" si="126"/>
        <v>0</v>
      </c>
      <c r="FA220" s="109">
        <f t="shared" ca="1" si="126"/>
        <v>0</v>
      </c>
      <c r="FB220" s="109">
        <f t="shared" ca="1" si="126"/>
        <v>0</v>
      </c>
      <c r="FC220" s="109">
        <f t="shared" ca="1" si="126"/>
        <v>0</v>
      </c>
      <c r="FD220" s="109">
        <f t="shared" ca="1" si="126"/>
        <v>0</v>
      </c>
      <c r="FE220" s="109">
        <f t="shared" ca="1" si="126"/>
        <v>0</v>
      </c>
      <c r="FF220" s="109">
        <f t="shared" ca="1" si="126"/>
        <v>0</v>
      </c>
      <c r="FG220" s="109">
        <f t="shared" ca="1" si="126"/>
        <v>0</v>
      </c>
      <c r="FH220" s="109">
        <f t="shared" ca="1" si="126"/>
        <v>0</v>
      </c>
      <c r="FI220" s="109">
        <f t="shared" ca="1" si="126"/>
        <v>0</v>
      </c>
      <c r="FJ220" s="109">
        <f t="shared" ca="1" si="126"/>
        <v>0</v>
      </c>
      <c r="FK220" s="109">
        <f t="shared" ca="1" si="126"/>
        <v>0</v>
      </c>
      <c r="FL220" s="109">
        <f t="shared" ca="1" si="126"/>
        <v>0</v>
      </c>
      <c r="FM220" s="109">
        <f t="shared" ca="1" si="126"/>
        <v>0</v>
      </c>
      <c r="FN220" s="109">
        <f t="shared" ca="1" si="126"/>
        <v>0</v>
      </c>
      <c r="FO220" s="109">
        <f t="shared" ca="1" si="126"/>
        <v>0</v>
      </c>
      <c r="FP220" s="109">
        <f t="shared" ca="1" si="126"/>
        <v>0</v>
      </c>
      <c r="FQ220" s="109">
        <f t="shared" ca="1" si="126"/>
        <v>0</v>
      </c>
      <c r="FR220" s="109">
        <f t="shared" ca="1" si="126"/>
        <v>0</v>
      </c>
      <c r="FS220" s="109">
        <f t="shared" ca="1" si="126"/>
        <v>0</v>
      </c>
      <c r="FT220" s="109">
        <f t="shared" ca="1" si="126"/>
        <v>0</v>
      </c>
      <c r="FU220" s="109">
        <f t="shared" ca="1" si="126"/>
        <v>0</v>
      </c>
      <c r="FV220" s="109">
        <f t="shared" ca="1" si="126"/>
        <v>0</v>
      </c>
      <c r="FW220" s="109">
        <f t="shared" ca="1" si="126"/>
        <v>0</v>
      </c>
      <c r="FX220" s="109">
        <f t="shared" ca="1" si="126"/>
        <v>0</v>
      </c>
      <c r="FY220" s="109">
        <f t="shared" ca="1" si="126"/>
        <v>0</v>
      </c>
      <c r="FZ220" s="109">
        <f t="shared" ca="1" si="126"/>
        <v>0</v>
      </c>
      <c r="GA220" s="109">
        <f t="shared" ca="1" si="126"/>
        <v>0</v>
      </c>
      <c r="GB220" s="109">
        <f t="shared" ca="1" si="126"/>
        <v>0</v>
      </c>
      <c r="GC220" s="109">
        <f t="shared" ca="1" si="126"/>
        <v>0</v>
      </c>
      <c r="GD220" s="109">
        <f t="shared" ca="1" si="126"/>
        <v>0</v>
      </c>
      <c r="GE220" s="109">
        <f t="shared" ca="1" si="126"/>
        <v>0</v>
      </c>
      <c r="GF220" s="109">
        <f t="shared" ca="1" si="126"/>
        <v>0</v>
      </c>
      <c r="GG220" s="109">
        <f t="shared" ca="1" si="126"/>
        <v>0</v>
      </c>
      <c r="GH220" s="109">
        <f t="shared" ca="1" si="126"/>
        <v>0</v>
      </c>
      <c r="GI220" s="109">
        <f t="shared" ca="1" si="126"/>
        <v>0</v>
      </c>
      <c r="GJ220" s="109">
        <f t="shared" ca="1" si="126"/>
        <v>0</v>
      </c>
      <c r="GK220" s="109">
        <f t="shared" ca="1" si="126"/>
        <v>0</v>
      </c>
      <c r="GL220" s="109">
        <f t="shared" ca="1" si="126"/>
        <v>0</v>
      </c>
      <c r="GM220" s="109">
        <f t="shared" ca="1" si="126"/>
        <v>0</v>
      </c>
      <c r="GN220" s="109">
        <f t="shared" ca="1" si="126"/>
        <v>0</v>
      </c>
      <c r="GO220" s="109">
        <f t="shared" ca="1" si="126"/>
        <v>0</v>
      </c>
      <c r="GP220" s="109">
        <f t="shared" ca="1" si="126"/>
        <v>0</v>
      </c>
      <c r="GQ220" s="109">
        <f t="shared" ca="1" si="126"/>
        <v>0</v>
      </c>
      <c r="GR220" s="109">
        <f t="shared" ca="1" si="126"/>
        <v>0</v>
      </c>
      <c r="GS220" s="109">
        <f t="shared" ca="1" si="126"/>
        <v>0</v>
      </c>
      <c r="GT220" s="109">
        <f t="shared" ca="1" si="126"/>
        <v>0</v>
      </c>
      <c r="GU220" s="109">
        <f t="shared" ca="1" si="126"/>
        <v>0</v>
      </c>
      <c r="GV220" s="109">
        <f t="shared" ca="1" si="126"/>
        <v>0</v>
      </c>
      <c r="GW220" s="109">
        <f t="shared" ca="1" si="126"/>
        <v>0</v>
      </c>
      <c r="GX220" s="109">
        <f t="shared" ca="1" si="126"/>
        <v>0</v>
      </c>
      <c r="GY220" s="109">
        <f t="shared" ca="1" si="126"/>
        <v>0</v>
      </c>
      <c r="GZ220" s="109">
        <f t="shared" ca="1" si="126"/>
        <v>0</v>
      </c>
      <c r="HA220" s="109">
        <f t="shared" ca="1" si="126"/>
        <v>0</v>
      </c>
      <c r="HB220" s="109">
        <f t="shared" ca="1" si="126"/>
        <v>0</v>
      </c>
      <c r="HC220" s="109">
        <f t="shared" ca="1" si="126"/>
        <v>0</v>
      </c>
      <c r="HD220" s="109">
        <f t="shared" ca="1" si="126"/>
        <v>0</v>
      </c>
      <c r="HE220" s="109">
        <f t="shared" ca="1" si="126"/>
        <v>0</v>
      </c>
      <c r="HF220" s="109">
        <f t="shared" ca="1" si="126"/>
        <v>0</v>
      </c>
      <c r="HG220" s="109">
        <f t="shared" ca="1" si="126"/>
        <v>0</v>
      </c>
      <c r="HH220" s="109">
        <f t="shared" ca="1" si="126"/>
        <v>0</v>
      </c>
      <c r="HI220" s="109">
        <f t="shared" ca="1" si="126"/>
        <v>0</v>
      </c>
      <c r="HJ220" s="109">
        <f t="shared" ca="1" si="126"/>
        <v>0</v>
      </c>
      <c r="HK220" s="109">
        <f t="shared" ca="1" si="126"/>
        <v>0</v>
      </c>
      <c r="HL220" s="109">
        <f t="shared" ca="1" si="126"/>
        <v>0</v>
      </c>
      <c r="HM220" s="109">
        <f t="shared" ca="1" si="126"/>
        <v>0</v>
      </c>
      <c r="HN220" s="109">
        <f t="shared" ca="1" si="126"/>
        <v>0</v>
      </c>
      <c r="HO220" s="109">
        <f t="shared" ca="1" si="126"/>
        <v>0</v>
      </c>
      <c r="HP220" s="109">
        <f t="shared" ca="1" si="126"/>
        <v>0</v>
      </c>
      <c r="HQ220" s="109">
        <f t="shared" ca="1" si="126"/>
        <v>0</v>
      </c>
      <c r="HR220" s="109">
        <f t="shared" ca="1" si="126"/>
        <v>0</v>
      </c>
      <c r="HS220" s="109">
        <f t="shared" ca="1" si="126"/>
        <v>0</v>
      </c>
      <c r="HT220" s="109">
        <f t="shared" ca="1" si="126"/>
        <v>0</v>
      </c>
      <c r="HU220" s="109">
        <f t="shared" ca="1" si="126"/>
        <v>0</v>
      </c>
      <c r="HV220" s="109">
        <f t="shared" ca="1" si="126"/>
        <v>0</v>
      </c>
      <c r="HW220" s="109">
        <f t="shared" ca="1" si="126"/>
        <v>0</v>
      </c>
      <c r="HX220" s="109">
        <f t="shared" ca="1" si="126"/>
        <v>0</v>
      </c>
      <c r="HY220" s="109">
        <f t="shared" ca="1" si="126"/>
        <v>0</v>
      </c>
      <c r="HZ220" s="109">
        <f t="shared" ca="1" si="126"/>
        <v>0</v>
      </c>
      <c r="IA220" s="109">
        <f t="shared" ca="1" si="126"/>
        <v>0</v>
      </c>
      <c r="IB220" s="109">
        <f t="shared" ca="1" si="126"/>
        <v>0</v>
      </c>
      <c r="IC220" s="109">
        <f t="shared" ca="1" si="126"/>
        <v>0</v>
      </c>
      <c r="ID220" s="109">
        <f t="shared" ca="1" si="126"/>
        <v>0</v>
      </c>
      <c r="IE220" s="109">
        <f t="shared" ca="1" si="126"/>
        <v>0</v>
      </c>
      <c r="IF220" s="109">
        <f t="shared" ca="1" si="126"/>
        <v>0</v>
      </c>
      <c r="IG220" s="109">
        <f t="shared" ca="1" si="126"/>
        <v>0</v>
      </c>
      <c r="IH220" s="109">
        <f t="shared" ca="1" si="126"/>
        <v>0</v>
      </c>
      <c r="II220" s="109">
        <f t="shared" ca="1" si="126"/>
        <v>0</v>
      </c>
      <c r="IJ220" s="109">
        <f t="shared" ca="1" si="126"/>
        <v>0</v>
      </c>
      <c r="IK220" s="109">
        <f t="shared" ca="1" si="126"/>
        <v>0</v>
      </c>
      <c r="IL220" s="109">
        <f t="shared" ca="1" si="126"/>
        <v>0</v>
      </c>
      <c r="IM220" s="109">
        <f t="shared" ca="1" si="126"/>
        <v>0</v>
      </c>
      <c r="IN220" s="109">
        <f t="shared" ca="1" si="126"/>
        <v>0</v>
      </c>
      <c r="IO220" s="109">
        <f t="shared" ca="1" si="126"/>
        <v>0</v>
      </c>
      <c r="IP220" s="109">
        <f t="shared" ca="1" si="126"/>
        <v>0</v>
      </c>
      <c r="IQ220" s="109">
        <f t="shared" ca="1" si="126"/>
        <v>0</v>
      </c>
      <c r="IR220" s="109">
        <f t="shared" ca="1" si="126"/>
        <v>0</v>
      </c>
      <c r="IS220" s="109">
        <f t="shared" ca="1" si="126"/>
        <v>0</v>
      </c>
      <c r="IT220" s="109">
        <f t="shared" ca="1" si="126"/>
        <v>0</v>
      </c>
      <c r="IU220" s="109">
        <f t="shared" ca="1" si="126"/>
        <v>0</v>
      </c>
      <c r="IV220" s="109">
        <f t="shared" ca="1" si="126"/>
        <v>0</v>
      </c>
      <c r="IW220" s="109">
        <f t="shared" ca="1" si="126"/>
        <v>0</v>
      </c>
      <c r="IX220" s="109">
        <f t="shared" ca="1" si="126"/>
        <v>0</v>
      </c>
      <c r="IY220" s="109">
        <f t="shared" ref="IY220:KR220" ca="1" si="127">MIN(IY219,IY223*$D$219) + 70%*IY239</f>
        <v>0</v>
      </c>
      <c r="IZ220" s="109">
        <f t="shared" ca="1" si="127"/>
        <v>0</v>
      </c>
      <c r="JA220" s="109">
        <f t="shared" ca="1" si="127"/>
        <v>0</v>
      </c>
      <c r="JB220" s="109">
        <f t="shared" ca="1" si="127"/>
        <v>0</v>
      </c>
      <c r="JC220" s="109">
        <f t="shared" ca="1" si="127"/>
        <v>0</v>
      </c>
      <c r="JD220" s="109">
        <f t="shared" ca="1" si="127"/>
        <v>0</v>
      </c>
      <c r="JE220" s="109">
        <f t="shared" ca="1" si="127"/>
        <v>0</v>
      </c>
      <c r="JF220" s="109">
        <f t="shared" ca="1" si="127"/>
        <v>0</v>
      </c>
      <c r="JG220" s="109">
        <f t="shared" ca="1" si="127"/>
        <v>0</v>
      </c>
      <c r="JH220" s="109">
        <f t="shared" ca="1" si="127"/>
        <v>0</v>
      </c>
      <c r="JI220" s="109">
        <f t="shared" ca="1" si="127"/>
        <v>0</v>
      </c>
      <c r="JJ220" s="109">
        <f t="shared" ca="1" si="127"/>
        <v>0</v>
      </c>
      <c r="JK220" s="109">
        <f t="shared" ca="1" si="127"/>
        <v>0</v>
      </c>
      <c r="JL220" s="109">
        <f t="shared" ca="1" si="127"/>
        <v>0</v>
      </c>
      <c r="JM220" s="109">
        <f t="shared" ca="1" si="127"/>
        <v>0</v>
      </c>
      <c r="JN220" s="109">
        <f t="shared" ca="1" si="127"/>
        <v>0</v>
      </c>
      <c r="JO220" s="109">
        <f t="shared" ca="1" si="127"/>
        <v>0</v>
      </c>
      <c r="JP220" s="109">
        <f t="shared" ca="1" si="127"/>
        <v>0</v>
      </c>
      <c r="JQ220" s="109">
        <f t="shared" ca="1" si="127"/>
        <v>0</v>
      </c>
      <c r="JR220" s="109">
        <f t="shared" ca="1" si="127"/>
        <v>0</v>
      </c>
      <c r="JS220" s="109">
        <f t="shared" ca="1" si="127"/>
        <v>0</v>
      </c>
      <c r="JT220" s="109">
        <f t="shared" ca="1" si="127"/>
        <v>0</v>
      </c>
      <c r="JU220" s="109">
        <f t="shared" ca="1" si="127"/>
        <v>0</v>
      </c>
      <c r="JV220" s="109">
        <f t="shared" ca="1" si="127"/>
        <v>0</v>
      </c>
      <c r="JW220" s="109">
        <f t="shared" ca="1" si="127"/>
        <v>0</v>
      </c>
      <c r="JX220" s="109">
        <f t="shared" ca="1" si="127"/>
        <v>0</v>
      </c>
      <c r="JY220" s="109">
        <f t="shared" ca="1" si="127"/>
        <v>0</v>
      </c>
      <c r="JZ220" s="109">
        <f t="shared" ca="1" si="127"/>
        <v>0</v>
      </c>
      <c r="KA220" s="109">
        <f t="shared" ca="1" si="127"/>
        <v>0</v>
      </c>
      <c r="KB220" s="109">
        <f t="shared" ca="1" si="127"/>
        <v>0</v>
      </c>
      <c r="KC220" s="109">
        <f t="shared" ca="1" si="127"/>
        <v>0</v>
      </c>
      <c r="KD220" s="109">
        <f t="shared" ca="1" si="127"/>
        <v>0</v>
      </c>
      <c r="KE220" s="109">
        <f t="shared" ca="1" si="127"/>
        <v>0</v>
      </c>
      <c r="KF220" s="109">
        <f t="shared" ca="1" si="127"/>
        <v>0</v>
      </c>
      <c r="KG220" s="109">
        <f t="shared" ca="1" si="127"/>
        <v>0</v>
      </c>
      <c r="KH220" s="109">
        <f t="shared" ca="1" si="127"/>
        <v>0</v>
      </c>
      <c r="KI220" s="109">
        <f t="shared" ca="1" si="127"/>
        <v>0</v>
      </c>
      <c r="KJ220" s="109">
        <f t="shared" ca="1" si="127"/>
        <v>0</v>
      </c>
      <c r="KK220" s="109">
        <f t="shared" ca="1" si="127"/>
        <v>0</v>
      </c>
      <c r="KL220" s="109">
        <f t="shared" ca="1" si="127"/>
        <v>0</v>
      </c>
      <c r="KM220" s="109">
        <f t="shared" ca="1" si="127"/>
        <v>0</v>
      </c>
      <c r="KN220" s="109">
        <f t="shared" ca="1" si="127"/>
        <v>0</v>
      </c>
      <c r="KO220" s="109">
        <f t="shared" ca="1" si="127"/>
        <v>0</v>
      </c>
      <c r="KP220" s="109">
        <f t="shared" ca="1" si="127"/>
        <v>0</v>
      </c>
      <c r="KQ220" s="109">
        <f t="shared" ca="1" si="127"/>
        <v>0</v>
      </c>
      <c r="KR220" s="109">
        <f t="shared" ca="1" si="127"/>
        <v>0</v>
      </c>
      <c r="KS220" s="17" t="s">
        <v>291</v>
      </c>
    </row>
    <row r="221" spans="1:305" ht="15.75" customHeight="1" x14ac:dyDescent="0.3">
      <c r="A221" s="17" t="s">
        <v>224</v>
      </c>
      <c r="D221" s="78">
        <f t="shared" ref="D221:IX221" ca="1" si="128">D219-D220</f>
        <v>243.09767844341715</v>
      </c>
      <c r="E221" s="175">
        <f t="shared" ca="1" si="128"/>
        <v>243.09767844341715</v>
      </c>
      <c r="F221" s="175">
        <f t="shared" ca="1" si="128"/>
        <v>237.02023648233171</v>
      </c>
      <c r="G221" s="175">
        <f t="shared" ca="1" si="128"/>
        <v>237.02023648233171</v>
      </c>
      <c r="H221" s="109">
        <f t="shared" ca="1" si="128"/>
        <v>237.02023648233171</v>
      </c>
      <c r="I221" s="109">
        <f t="shared" ca="1" si="128"/>
        <v>230.94279452124627</v>
      </c>
      <c r="J221" s="109">
        <f t="shared" ca="1" si="128"/>
        <v>230.94279452124627</v>
      </c>
      <c r="K221" s="109">
        <f t="shared" ca="1" si="128"/>
        <v>230.94279452124627</v>
      </c>
      <c r="L221" s="109">
        <f t="shared" ca="1" si="128"/>
        <v>224.86535256016083</v>
      </c>
      <c r="M221" s="109">
        <f t="shared" ca="1" si="128"/>
        <v>224.86535256016083</v>
      </c>
      <c r="N221" s="109">
        <f t="shared" ca="1" si="128"/>
        <v>224.86535256016083</v>
      </c>
      <c r="O221" s="109">
        <f t="shared" ca="1" si="128"/>
        <v>218.78791059907539</v>
      </c>
      <c r="P221" s="109">
        <f t="shared" ca="1" si="128"/>
        <v>218.78791059907539</v>
      </c>
      <c r="Q221" s="109">
        <f t="shared" ca="1" si="128"/>
        <v>218.78791059907539</v>
      </c>
      <c r="R221" s="109">
        <f t="shared" ca="1" si="128"/>
        <v>212.71046863798995</v>
      </c>
      <c r="S221" s="109">
        <f t="shared" ca="1" si="128"/>
        <v>212.71046863798995</v>
      </c>
      <c r="T221" s="109">
        <f t="shared" ca="1" si="128"/>
        <v>212.71046863798995</v>
      </c>
      <c r="U221" s="109">
        <f t="shared" ca="1" si="128"/>
        <v>206.63302667690451</v>
      </c>
      <c r="V221" s="109">
        <f t="shared" ca="1" si="128"/>
        <v>206.63302667690451</v>
      </c>
      <c r="W221" s="109">
        <f t="shared" ca="1" si="128"/>
        <v>206.63302667690451</v>
      </c>
      <c r="X221" s="109">
        <f t="shared" ca="1" si="128"/>
        <v>200.55558471581907</v>
      </c>
      <c r="Y221" s="109">
        <f t="shared" ca="1" si="128"/>
        <v>200.55558471581907</v>
      </c>
      <c r="Z221" s="109">
        <f t="shared" ca="1" si="128"/>
        <v>200.55558471581907</v>
      </c>
      <c r="AA221" s="109">
        <f t="shared" ca="1" si="128"/>
        <v>194.47814275473362</v>
      </c>
      <c r="AB221" s="109">
        <f t="shared" ca="1" si="128"/>
        <v>194.47814275473362</v>
      </c>
      <c r="AC221" s="109">
        <f t="shared" ca="1" si="128"/>
        <v>194.47814275473362</v>
      </c>
      <c r="AD221" s="109">
        <f t="shared" ca="1" si="128"/>
        <v>188.40070079364818</v>
      </c>
      <c r="AE221" s="109">
        <f t="shared" ca="1" si="128"/>
        <v>188.40070079364818</v>
      </c>
      <c r="AF221" s="109">
        <f t="shared" ca="1" si="128"/>
        <v>188.40070079364818</v>
      </c>
      <c r="AG221" s="109">
        <f t="shared" ca="1" si="128"/>
        <v>182.32325883256274</v>
      </c>
      <c r="AH221" s="109">
        <f t="shared" ca="1" si="128"/>
        <v>182.32325883256274</v>
      </c>
      <c r="AI221" s="109">
        <f t="shared" ca="1" si="128"/>
        <v>182.32325883256274</v>
      </c>
      <c r="AJ221" s="109">
        <f t="shared" ca="1" si="128"/>
        <v>176.2458168714773</v>
      </c>
      <c r="AK221" s="109">
        <f t="shared" ca="1" si="128"/>
        <v>176.2458168714773</v>
      </c>
      <c r="AL221" s="109">
        <f t="shared" ca="1" si="128"/>
        <v>176.2458168714773</v>
      </c>
      <c r="AM221" s="109">
        <f t="shared" ca="1" si="128"/>
        <v>170.16837491039186</v>
      </c>
      <c r="AN221" s="109">
        <f t="shared" ca="1" si="128"/>
        <v>170.16837491039186</v>
      </c>
      <c r="AO221" s="109">
        <f t="shared" ca="1" si="128"/>
        <v>170.16837491039186</v>
      </c>
      <c r="AP221" s="109">
        <f t="shared" ca="1" si="128"/>
        <v>164.09093294930642</v>
      </c>
      <c r="AQ221" s="109">
        <f t="shared" ca="1" si="128"/>
        <v>164.09093294930642</v>
      </c>
      <c r="AR221" s="109">
        <f t="shared" ca="1" si="128"/>
        <v>164.09093294930642</v>
      </c>
      <c r="AS221" s="109">
        <f t="shared" ca="1" si="128"/>
        <v>158.01349098822098</v>
      </c>
      <c r="AT221" s="109">
        <f t="shared" ca="1" si="128"/>
        <v>158.01349098822098</v>
      </c>
      <c r="AU221" s="109">
        <f t="shared" ca="1" si="128"/>
        <v>158.01349098822098</v>
      </c>
      <c r="AV221" s="109">
        <f t="shared" ca="1" si="128"/>
        <v>151.93604902713554</v>
      </c>
      <c r="AW221" s="109">
        <f t="shared" ca="1" si="128"/>
        <v>151.93604902713554</v>
      </c>
      <c r="AX221" s="109">
        <f t="shared" ca="1" si="128"/>
        <v>151.93604902713554</v>
      </c>
      <c r="AY221" s="109">
        <f t="shared" ca="1" si="128"/>
        <v>145.8586070660501</v>
      </c>
      <c r="AZ221" s="109">
        <f t="shared" ca="1" si="128"/>
        <v>145.8586070660501</v>
      </c>
      <c r="BA221" s="109">
        <f t="shared" ca="1" si="128"/>
        <v>145.8586070660501</v>
      </c>
      <c r="BB221" s="109">
        <f t="shared" ca="1" si="128"/>
        <v>139.78116510496466</v>
      </c>
      <c r="BC221" s="109">
        <f t="shared" ca="1" si="128"/>
        <v>139.78116510496466</v>
      </c>
      <c r="BD221" s="109">
        <f t="shared" ca="1" si="128"/>
        <v>139.78116510496466</v>
      </c>
      <c r="BE221" s="109">
        <f t="shared" ca="1" si="128"/>
        <v>133.70372314387922</v>
      </c>
      <c r="BF221" s="109">
        <f t="shared" ca="1" si="128"/>
        <v>133.70372314387922</v>
      </c>
      <c r="BG221" s="109">
        <f t="shared" ca="1" si="128"/>
        <v>133.70372314387922</v>
      </c>
      <c r="BH221" s="109">
        <f t="shared" ca="1" si="128"/>
        <v>127.62628118279379</v>
      </c>
      <c r="BI221" s="109">
        <f t="shared" ca="1" si="128"/>
        <v>127.62628118279379</v>
      </c>
      <c r="BJ221" s="109">
        <f t="shared" ca="1" si="128"/>
        <v>127.62628118279379</v>
      </c>
      <c r="BK221" s="109">
        <f t="shared" ca="1" si="128"/>
        <v>121.54883922170836</v>
      </c>
      <c r="BL221" s="109">
        <f t="shared" ca="1" si="128"/>
        <v>121.54883922170836</v>
      </c>
      <c r="BM221" s="109">
        <f t="shared" ca="1" si="128"/>
        <v>121.54883922170836</v>
      </c>
      <c r="BN221" s="109">
        <f t="shared" ca="1" si="128"/>
        <v>115.47139726062294</v>
      </c>
      <c r="BO221" s="109">
        <f t="shared" ca="1" si="128"/>
        <v>115.47139726062294</v>
      </c>
      <c r="BP221" s="109">
        <f t="shared" ca="1" si="128"/>
        <v>115.47139726062294</v>
      </c>
      <c r="BQ221" s="109">
        <f t="shared" ca="1" si="128"/>
        <v>109.39395529953751</v>
      </c>
      <c r="BR221" s="109">
        <f t="shared" ca="1" si="128"/>
        <v>109.39395529953751</v>
      </c>
      <c r="BS221" s="109">
        <f t="shared" ca="1" si="128"/>
        <v>109.39395529953751</v>
      </c>
      <c r="BT221" s="109">
        <f t="shared" ca="1" si="128"/>
        <v>103.31651333845208</v>
      </c>
      <c r="BU221" s="109">
        <f t="shared" ca="1" si="128"/>
        <v>103.31651333845208</v>
      </c>
      <c r="BV221" s="109">
        <f t="shared" ca="1" si="128"/>
        <v>103.31651333845208</v>
      </c>
      <c r="BW221" s="109">
        <f t="shared" ca="1" si="128"/>
        <v>97.239071377366656</v>
      </c>
      <c r="BX221" s="109">
        <f t="shared" ca="1" si="128"/>
        <v>97.239071377366656</v>
      </c>
      <c r="BY221" s="109">
        <f t="shared" ca="1" si="128"/>
        <v>97.239071377366656</v>
      </c>
      <c r="BZ221" s="109">
        <f t="shared" ca="1" si="128"/>
        <v>91.16162941628123</v>
      </c>
      <c r="CA221" s="109">
        <f t="shared" ca="1" si="128"/>
        <v>91.16162941628123</v>
      </c>
      <c r="CB221" s="109">
        <f t="shared" ca="1" si="128"/>
        <v>91.16162941628123</v>
      </c>
      <c r="CC221" s="109">
        <f t="shared" ca="1" si="128"/>
        <v>85.084187455195803</v>
      </c>
      <c r="CD221" s="109">
        <f t="shared" ca="1" si="128"/>
        <v>85.084187455195803</v>
      </c>
      <c r="CE221" s="109">
        <f t="shared" ca="1" si="128"/>
        <v>85.084187455195803</v>
      </c>
      <c r="CF221" s="109">
        <f t="shared" ca="1" si="128"/>
        <v>79.006745494110376</v>
      </c>
      <c r="CG221" s="109">
        <f t="shared" ca="1" si="128"/>
        <v>79.006745494110376</v>
      </c>
      <c r="CH221" s="109">
        <f t="shared" ca="1" si="128"/>
        <v>79.006745494110376</v>
      </c>
      <c r="CI221" s="109">
        <f t="shared" ca="1" si="128"/>
        <v>72.92930353302495</v>
      </c>
      <c r="CJ221" s="109">
        <f t="shared" ca="1" si="128"/>
        <v>72.92930353302495</v>
      </c>
      <c r="CK221" s="109">
        <f t="shared" ca="1" si="128"/>
        <v>72.92930353302495</v>
      </c>
      <c r="CL221" s="109">
        <f t="shared" ca="1" si="128"/>
        <v>66.851861571939523</v>
      </c>
      <c r="CM221" s="109">
        <f t="shared" ca="1" si="128"/>
        <v>66.851861571939523</v>
      </c>
      <c r="CN221" s="109">
        <f t="shared" ca="1" si="128"/>
        <v>66.851861571939523</v>
      </c>
      <c r="CO221" s="109">
        <f t="shared" ca="1" si="128"/>
        <v>60.774419610854096</v>
      </c>
      <c r="CP221" s="109">
        <f t="shared" ca="1" si="128"/>
        <v>60.774419610854096</v>
      </c>
      <c r="CQ221" s="109">
        <f t="shared" ca="1" si="128"/>
        <v>60.774419610854096</v>
      </c>
      <c r="CR221" s="109">
        <f t="shared" ca="1" si="128"/>
        <v>54.696977649768669</v>
      </c>
      <c r="CS221" s="109">
        <f t="shared" ca="1" si="128"/>
        <v>54.696977649768669</v>
      </c>
      <c r="CT221" s="109">
        <f t="shared" ca="1" si="128"/>
        <v>54.696977649768669</v>
      </c>
      <c r="CU221" s="109">
        <f t="shared" ca="1" si="128"/>
        <v>48.619535688683243</v>
      </c>
      <c r="CV221" s="109">
        <f t="shared" ca="1" si="128"/>
        <v>48.619535688683243</v>
      </c>
      <c r="CW221" s="109">
        <f t="shared" ca="1" si="128"/>
        <v>48.619535688683243</v>
      </c>
      <c r="CX221" s="109">
        <f t="shared" ca="1" si="128"/>
        <v>42.542093727597816</v>
      </c>
      <c r="CY221" s="109">
        <f t="shared" ca="1" si="128"/>
        <v>42.542093727597816</v>
      </c>
      <c r="CZ221" s="109">
        <f t="shared" ca="1" si="128"/>
        <v>42.542093727597816</v>
      </c>
      <c r="DA221" s="109">
        <f t="shared" ca="1" si="128"/>
        <v>36.464651766512389</v>
      </c>
      <c r="DB221" s="109">
        <f t="shared" ca="1" si="128"/>
        <v>36.464651766512389</v>
      </c>
      <c r="DC221" s="109">
        <f t="shared" ca="1" si="128"/>
        <v>36.464651766512389</v>
      </c>
      <c r="DD221" s="109">
        <f t="shared" ca="1" si="128"/>
        <v>30.387209805426959</v>
      </c>
      <c r="DE221" s="109">
        <f t="shared" ca="1" si="128"/>
        <v>30.387209805426959</v>
      </c>
      <c r="DF221" s="109">
        <f t="shared" ca="1" si="128"/>
        <v>30.387209805426959</v>
      </c>
      <c r="DG221" s="109">
        <f t="shared" ca="1" si="128"/>
        <v>24.309767844341529</v>
      </c>
      <c r="DH221" s="109">
        <f t="shared" ca="1" si="128"/>
        <v>24.309767844341529</v>
      </c>
      <c r="DI221" s="109">
        <f t="shared" ca="1" si="128"/>
        <v>24.309767844341529</v>
      </c>
      <c r="DJ221" s="109">
        <f t="shared" ca="1" si="128"/>
        <v>18.232325883256099</v>
      </c>
      <c r="DK221" s="109">
        <f t="shared" ca="1" si="128"/>
        <v>18.232325883256099</v>
      </c>
      <c r="DL221" s="109">
        <f t="shared" ca="1" si="128"/>
        <v>18.232325883256099</v>
      </c>
      <c r="DM221" s="109">
        <f t="shared" ca="1" si="128"/>
        <v>12.154883922170669</v>
      </c>
      <c r="DN221" s="109">
        <f t="shared" ca="1" si="128"/>
        <v>12.154883922170669</v>
      </c>
      <c r="DO221" s="109">
        <f t="shared" ca="1" si="128"/>
        <v>12.154883922170669</v>
      </c>
      <c r="DP221" s="109">
        <f t="shared" ca="1" si="128"/>
        <v>6.0774419610852393</v>
      </c>
      <c r="DQ221" s="109">
        <f t="shared" ca="1" si="128"/>
        <v>6.0774419610852393</v>
      </c>
      <c r="DR221" s="109">
        <f t="shared" ca="1" si="128"/>
        <v>6.0774419610852393</v>
      </c>
      <c r="DS221" s="109">
        <f t="shared" ca="1" si="128"/>
        <v>0</v>
      </c>
      <c r="DT221" s="109">
        <f t="shared" ca="1" si="128"/>
        <v>0</v>
      </c>
      <c r="DU221" s="109">
        <f t="shared" ca="1" si="128"/>
        <v>0</v>
      </c>
      <c r="DV221" s="109">
        <f t="shared" ca="1" si="128"/>
        <v>0</v>
      </c>
      <c r="DW221" s="109">
        <f t="shared" ca="1" si="128"/>
        <v>0</v>
      </c>
      <c r="DX221" s="109">
        <f t="shared" ca="1" si="128"/>
        <v>0</v>
      </c>
      <c r="DY221" s="109">
        <f t="shared" ca="1" si="128"/>
        <v>0</v>
      </c>
      <c r="DZ221" s="109">
        <f t="shared" ca="1" si="128"/>
        <v>0</v>
      </c>
      <c r="EA221" s="109">
        <f t="shared" ca="1" si="128"/>
        <v>0</v>
      </c>
      <c r="EB221" s="109">
        <f t="shared" ca="1" si="128"/>
        <v>0</v>
      </c>
      <c r="EC221" s="109">
        <f t="shared" ca="1" si="128"/>
        <v>0</v>
      </c>
      <c r="ED221" s="109">
        <f t="shared" ca="1" si="128"/>
        <v>0</v>
      </c>
      <c r="EE221" s="109">
        <f t="shared" ca="1" si="128"/>
        <v>0</v>
      </c>
      <c r="EF221" s="109">
        <f t="shared" ca="1" si="128"/>
        <v>0</v>
      </c>
      <c r="EG221" s="109">
        <f t="shared" ca="1" si="128"/>
        <v>0</v>
      </c>
      <c r="EH221" s="109">
        <f t="shared" ca="1" si="128"/>
        <v>0</v>
      </c>
      <c r="EI221" s="109">
        <f t="shared" ca="1" si="128"/>
        <v>0</v>
      </c>
      <c r="EJ221" s="109">
        <f t="shared" ca="1" si="128"/>
        <v>0</v>
      </c>
      <c r="EK221" s="109">
        <f t="shared" ca="1" si="128"/>
        <v>0</v>
      </c>
      <c r="EL221" s="109">
        <f t="shared" ca="1" si="128"/>
        <v>0</v>
      </c>
      <c r="EM221" s="109">
        <f t="shared" ca="1" si="128"/>
        <v>0</v>
      </c>
      <c r="EN221" s="109">
        <f t="shared" ca="1" si="128"/>
        <v>0</v>
      </c>
      <c r="EO221" s="109">
        <f t="shared" ca="1" si="128"/>
        <v>0</v>
      </c>
      <c r="EP221" s="109">
        <f t="shared" ca="1" si="128"/>
        <v>0</v>
      </c>
      <c r="EQ221" s="109">
        <f t="shared" ca="1" si="128"/>
        <v>0</v>
      </c>
      <c r="ER221" s="109">
        <f t="shared" ca="1" si="128"/>
        <v>0</v>
      </c>
      <c r="ES221" s="109">
        <f t="shared" ca="1" si="128"/>
        <v>0</v>
      </c>
      <c r="ET221" s="109">
        <f t="shared" ca="1" si="128"/>
        <v>0</v>
      </c>
      <c r="EU221" s="109">
        <f t="shared" ca="1" si="128"/>
        <v>0</v>
      </c>
      <c r="EV221" s="109">
        <f t="shared" ca="1" si="128"/>
        <v>0</v>
      </c>
      <c r="EW221" s="109">
        <f t="shared" ca="1" si="128"/>
        <v>0</v>
      </c>
      <c r="EX221" s="109">
        <f t="shared" ca="1" si="128"/>
        <v>0</v>
      </c>
      <c r="EY221" s="109">
        <f t="shared" ca="1" si="128"/>
        <v>0</v>
      </c>
      <c r="EZ221" s="109">
        <f t="shared" ca="1" si="128"/>
        <v>0</v>
      </c>
      <c r="FA221" s="109">
        <f t="shared" ca="1" si="128"/>
        <v>0</v>
      </c>
      <c r="FB221" s="109">
        <f t="shared" ca="1" si="128"/>
        <v>0</v>
      </c>
      <c r="FC221" s="109">
        <f t="shared" ca="1" si="128"/>
        <v>0</v>
      </c>
      <c r="FD221" s="109">
        <f t="shared" ca="1" si="128"/>
        <v>0</v>
      </c>
      <c r="FE221" s="109">
        <f t="shared" ca="1" si="128"/>
        <v>0</v>
      </c>
      <c r="FF221" s="109">
        <f t="shared" ca="1" si="128"/>
        <v>0</v>
      </c>
      <c r="FG221" s="109">
        <f t="shared" ca="1" si="128"/>
        <v>0</v>
      </c>
      <c r="FH221" s="109">
        <f t="shared" ca="1" si="128"/>
        <v>0</v>
      </c>
      <c r="FI221" s="109">
        <f t="shared" ca="1" si="128"/>
        <v>0</v>
      </c>
      <c r="FJ221" s="109">
        <f t="shared" ca="1" si="128"/>
        <v>0</v>
      </c>
      <c r="FK221" s="109">
        <f t="shared" ca="1" si="128"/>
        <v>0</v>
      </c>
      <c r="FL221" s="109">
        <f t="shared" ca="1" si="128"/>
        <v>0</v>
      </c>
      <c r="FM221" s="109">
        <f t="shared" ca="1" si="128"/>
        <v>0</v>
      </c>
      <c r="FN221" s="109">
        <f t="shared" ca="1" si="128"/>
        <v>0</v>
      </c>
      <c r="FO221" s="109">
        <f t="shared" ca="1" si="128"/>
        <v>0</v>
      </c>
      <c r="FP221" s="109">
        <f t="shared" ca="1" si="128"/>
        <v>0</v>
      </c>
      <c r="FQ221" s="109">
        <f t="shared" ca="1" si="128"/>
        <v>0</v>
      </c>
      <c r="FR221" s="109">
        <f t="shared" ca="1" si="128"/>
        <v>0</v>
      </c>
      <c r="FS221" s="109">
        <f t="shared" ca="1" si="128"/>
        <v>0</v>
      </c>
      <c r="FT221" s="109">
        <f t="shared" ca="1" si="128"/>
        <v>0</v>
      </c>
      <c r="FU221" s="109">
        <f t="shared" ca="1" si="128"/>
        <v>0</v>
      </c>
      <c r="FV221" s="109">
        <f t="shared" ca="1" si="128"/>
        <v>0</v>
      </c>
      <c r="FW221" s="109">
        <f t="shared" ca="1" si="128"/>
        <v>0</v>
      </c>
      <c r="FX221" s="109">
        <f t="shared" ca="1" si="128"/>
        <v>0</v>
      </c>
      <c r="FY221" s="221">
        <f t="shared" ca="1" si="128"/>
        <v>0</v>
      </c>
      <c r="FZ221" s="109">
        <f t="shared" ca="1" si="128"/>
        <v>0</v>
      </c>
      <c r="GA221" s="109">
        <f t="shared" ca="1" si="128"/>
        <v>0</v>
      </c>
      <c r="GB221" s="109">
        <f t="shared" ca="1" si="128"/>
        <v>0</v>
      </c>
      <c r="GC221" s="109">
        <f t="shared" ca="1" si="128"/>
        <v>0</v>
      </c>
      <c r="GD221" s="109">
        <f t="shared" ca="1" si="128"/>
        <v>0</v>
      </c>
      <c r="GE221" s="109">
        <f t="shared" ca="1" si="128"/>
        <v>0</v>
      </c>
      <c r="GF221" s="109">
        <f t="shared" ca="1" si="128"/>
        <v>0</v>
      </c>
      <c r="GG221" s="109">
        <f t="shared" ca="1" si="128"/>
        <v>0</v>
      </c>
      <c r="GH221" s="109">
        <f t="shared" ca="1" si="128"/>
        <v>0</v>
      </c>
      <c r="GI221" s="109">
        <f t="shared" ca="1" si="128"/>
        <v>0</v>
      </c>
      <c r="GJ221" s="109">
        <f t="shared" ca="1" si="128"/>
        <v>0</v>
      </c>
      <c r="GK221" s="109">
        <f t="shared" ca="1" si="128"/>
        <v>0</v>
      </c>
      <c r="GL221" s="109">
        <f t="shared" ca="1" si="128"/>
        <v>0</v>
      </c>
      <c r="GM221" s="109">
        <f t="shared" ca="1" si="128"/>
        <v>0</v>
      </c>
      <c r="GN221" s="109">
        <f t="shared" ca="1" si="128"/>
        <v>0</v>
      </c>
      <c r="GO221" s="109">
        <f t="shared" ca="1" si="128"/>
        <v>0</v>
      </c>
      <c r="GP221" s="109">
        <f t="shared" ca="1" si="128"/>
        <v>0</v>
      </c>
      <c r="GQ221" s="109">
        <f t="shared" ca="1" si="128"/>
        <v>0</v>
      </c>
      <c r="GR221" s="109">
        <f t="shared" ca="1" si="128"/>
        <v>0</v>
      </c>
      <c r="GS221" s="109">
        <f t="shared" ca="1" si="128"/>
        <v>0</v>
      </c>
      <c r="GT221" s="109">
        <f t="shared" ca="1" si="128"/>
        <v>0</v>
      </c>
      <c r="GU221" s="109">
        <f t="shared" ca="1" si="128"/>
        <v>0</v>
      </c>
      <c r="GV221" s="109">
        <f t="shared" ca="1" si="128"/>
        <v>0</v>
      </c>
      <c r="GW221" s="109">
        <f t="shared" ca="1" si="128"/>
        <v>0</v>
      </c>
      <c r="GX221" s="109">
        <f t="shared" ca="1" si="128"/>
        <v>0</v>
      </c>
      <c r="GY221" s="109">
        <f t="shared" ca="1" si="128"/>
        <v>0</v>
      </c>
      <c r="GZ221" s="109">
        <f t="shared" ca="1" si="128"/>
        <v>0</v>
      </c>
      <c r="HA221" s="109">
        <f t="shared" ca="1" si="128"/>
        <v>0</v>
      </c>
      <c r="HB221" s="109">
        <f t="shared" ca="1" si="128"/>
        <v>0</v>
      </c>
      <c r="HC221" s="109">
        <f t="shared" ca="1" si="128"/>
        <v>0</v>
      </c>
      <c r="HD221" s="109">
        <f t="shared" ca="1" si="128"/>
        <v>0</v>
      </c>
      <c r="HE221" s="109">
        <f t="shared" ca="1" si="128"/>
        <v>0</v>
      </c>
      <c r="HF221" s="109">
        <f t="shared" ca="1" si="128"/>
        <v>0</v>
      </c>
      <c r="HG221" s="109">
        <f t="shared" ca="1" si="128"/>
        <v>0</v>
      </c>
      <c r="HH221" s="109">
        <f t="shared" ca="1" si="128"/>
        <v>0</v>
      </c>
      <c r="HI221" s="109">
        <f t="shared" ca="1" si="128"/>
        <v>0</v>
      </c>
      <c r="HJ221" s="109">
        <f t="shared" ca="1" si="128"/>
        <v>0</v>
      </c>
      <c r="HK221" s="109">
        <f t="shared" ca="1" si="128"/>
        <v>0</v>
      </c>
      <c r="HL221" s="109">
        <f t="shared" ca="1" si="128"/>
        <v>0</v>
      </c>
      <c r="HM221" s="109">
        <f t="shared" ca="1" si="128"/>
        <v>0</v>
      </c>
      <c r="HN221" s="109">
        <f t="shared" ca="1" si="128"/>
        <v>0</v>
      </c>
      <c r="HO221" s="109">
        <f t="shared" ca="1" si="128"/>
        <v>0</v>
      </c>
      <c r="HP221" s="109">
        <f t="shared" ca="1" si="128"/>
        <v>0</v>
      </c>
      <c r="HQ221" s="109">
        <f t="shared" ca="1" si="128"/>
        <v>0</v>
      </c>
      <c r="HR221" s="109">
        <f t="shared" ca="1" si="128"/>
        <v>0</v>
      </c>
      <c r="HS221" s="109">
        <f t="shared" ca="1" si="128"/>
        <v>0</v>
      </c>
      <c r="HT221" s="109">
        <f t="shared" ca="1" si="128"/>
        <v>0</v>
      </c>
      <c r="HU221" s="109">
        <f t="shared" ca="1" si="128"/>
        <v>0</v>
      </c>
      <c r="HV221" s="109">
        <f t="shared" ca="1" si="128"/>
        <v>0</v>
      </c>
      <c r="HW221" s="109">
        <f t="shared" ca="1" si="128"/>
        <v>0</v>
      </c>
      <c r="HX221" s="109">
        <f t="shared" ca="1" si="128"/>
        <v>0</v>
      </c>
      <c r="HY221" s="109">
        <f t="shared" ca="1" si="128"/>
        <v>0</v>
      </c>
      <c r="HZ221" s="109">
        <f t="shared" ca="1" si="128"/>
        <v>0</v>
      </c>
      <c r="IA221" s="109">
        <f t="shared" ca="1" si="128"/>
        <v>0</v>
      </c>
      <c r="IB221" s="109">
        <f t="shared" ca="1" si="128"/>
        <v>0</v>
      </c>
      <c r="IC221" s="109">
        <f t="shared" ca="1" si="128"/>
        <v>0</v>
      </c>
      <c r="ID221" s="109">
        <f t="shared" ca="1" si="128"/>
        <v>0</v>
      </c>
      <c r="IE221" s="109">
        <f t="shared" ca="1" si="128"/>
        <v>0</v>
      </c>
      <c r="IF221" s="109">
        <f t="shared" ca="1" si="128"/>
        <v>0</v>
      </c>
      <c r="IG221" s="109">
        <f t="shared" ca="1" si="128"/>
        <v>0</v>
      </c>
      <c r="IH221" s="109">
        <f t="shared" ca="1" si="128"/>
        <v>0</v>
      </c>
      <c r="II221" s="109">
        <f t="shared" ca="1" si="128"/>
        <v>0</v>
      </c>
      <c r="IJ221" s="109">
        <f t="shared" ca="1" si="128"/>
        <v>0</v>
      </c>
      <c r="IK221" s="109">
        <f t="shared" ca="1" si="128"/>
        <v>0</v>
      </c>
      <c r="IL221" s="109">
        <f t="shared" ca="1" si="128"/>
        <v>0</v>
      </c>
      <c r="IM221" s="109">
        <f t="shared" ca="1" si="128"/>
        <v>0</v>
      </c>
      <c r="IN221" s="109">
        <f t="shared" ca="1" si="128"/>
        <v>0</v>
      </c>
      <c r="IO221" s="109">
        <f t="shared" ca="1" si="128"/>
        <v>0</v>
      </c>
      <c r="IP221" s="109">
        <f t="shared" ca="1" si="128"/>
        <v>0</v>
      </c>
      <c r="IQ221" s="109">
        <f t="shared" ca="1" si="128"/>
        <v>0</v>
      </c>
      <c r="IR221" s="109">
        <f t="shared" ca="1" si="128"/>
        <v>0</v>
      </c>
      <c r="IS221" s="109">
        <f t="shared" ca="1" si="128"/>
        <v>0</v>
      </c>
      <c r="IT221" s="109">
        <f t="shared" ca="1" si="128"/>
        <v>0</v>
      </c>
      <c r="IU221" s="109">
        <f t="shared" ca="1" si="128"/>
        <v>0</v>
      </c>
      <c r="IV221" s="109">
        <f t="shared" ca="1" si="128"/>
        <v>0</v>
      </c>
      <c r="IW221" s="109">
        <f t="shared" ca="1" si="128"/>
        <v>0</v>
      </c>
      <c r="IX221" s="109">
        <f t="shared" ca="1" si="128"/>
        <v>0</v>
      </c>
      <c r="IY221" s="109">
        <f t="shared" ref="IY221:KR221" ca="1" si="129">IY219-IY220</f>
        <v>0</v>
      </c>
      <c r="IZ221" s="109">
        <f t="shared" ca="1" si="129"/>
        <v>0</v>
      </c>
      <c r="JA221" s="109">
        <f t="shared" ca="1" si="129"/>
        <v>0</v>
      </c>
      <c r="JB221" s="109">
        <f t="shared" ca="1" si="129"/>
        <v>0</v>
      </c>
      <c r="JC221" s="109">
        <f t="shared" ca="1" si="129"/>
        <v>0</v>
      </c>
      <c r="JD221" s="109">
        <f t="shared" ca="1" si="129"/>
        <v>0</v>
      </c>
      <c r="JE221" s="109">
        <f t="shared" ca="1" si="129"/>
        <v>0</v>
      </c>
      <c r="JF221" s="109">
        <f t="shared" ca="1" si="129"/>
        <v>0</v>
      </c>
      <c r="JG221" s="109">
        <f t="shared" ca="1" si="129"/>
        <v>0</v>
      </c>
      <c r="JH221" s="109">
        <f t="shared" ca="1" si="129"/>
        <v>0</v>
      </c>
      <c r="JI221" s="109">
        <f t="shared" ca="1" si="129"/>
        <v>0</v>
      </c>
      <c r="JJ221" s="109">
        <f t="shared" ca="1" si="129"/>
        <v>0</v>
      </c>
      <c r="JK221" s="109">
        <f t="shared" ca="1" si="129"/>
        <v>0</v>
      </c>
      <c r="JL221" s="109">
        <f t="shared" ca="1" si="129"/>
        <v>0</v>
      </c>
      <c r="JM221" s="109">
        <f t="shared" ca="1" si="129"/>
        <v>0</v>
      </c>
      <c r="JN221" s="109">
        <f t="shared" ca="1" si="129"/>
        <v>0</v>
      </c>
      <c r="JO221" s="109">
        <f t="shared" ca="1" si="129"/>
        <v>0</v>
      </c>
      <c r="JP221" s="109">
        <f t="shared" ca="1" si="129"/>
        <v>0</v>
      </c>
      <c r="JQ221" s="109">
        <f t="shared" ca="1" si="129"/>
        <v>0</v>
      </c>
      <c r="JR221" s="109">
        <f t="shared" ca="1" si="129"/>
        <v>0</v>
      </c>
      <c r="JS221" s="109">
        <f t="shared" ca="1" si="129"/>
        <v>0</v>
      </c>
      <c r="JT221" s="109">
        <f t="shared" ca="1" si="129"/>
        <v>0</v>
      </c>
      <c r="JU221" s="109">
        <f t="shared" ca="1" si="129"/>
        <v>0</v>
      </c>
      <c r="JV221" s="109">
        <f t="shared" ca="1" si="129"/>
        <v>0</v>
      </c>
      <c r="JW221" s="109">
        <f t="shared" ca="1" si="129"/>
        <v>0</v>
      </c>
      <c r="JX221" s="109">
        <f t="shared" ca="1" si="129"/>
        <v>0</v>
      </c>
      <c r="JY221" s="109">
        <f t="shared" ca="1" si="129"/>
        <v>0</v>
      </c>
      <c r="JZ221" s="109">
        <f t="shared" ca="1" si="129"/>
        <v>0</v>
      </c>
      <c r="KA221" s="109">
        <f t="shared" ca="1" si="129"/>
        <v>0</v>
      </c>
      <c r="KB221" s="109">
        <f t="shared" ca="1" si="129"/>
        <v>0</v>
      </c>
      <c r="KC221" s="109">
        <f t="shared" ca="1" si="129"/>
        <v>0</v>
      </c>
      <c r="KD221" s="109">
        <f t="shared" ca="1" si="129"/>
        <v>0</v>
      </c>
      <c r="KE221" s="109">
        <f t="shared" ca="1" si="129"/>
        <v>0</v>
      </c>
      <c r="KF221" s="109">
        <f t="shared" ca="1" si="129"/>
        <v>0</v>
      </c>
      <c r="KG221" s="109">
        <f t="shared" ca="1" si="129"/>
        <v>0</v>
      </c>
      <c r="KH221" s="109">
        <f t="shared" ca="1" si="129"/>
        <v>0</v>
      </c>
      <c r="KI221" s="109">
        <f t="shared" ca="1" si="129"/>
        <v>0</v>
      </c>
      <c r="KJ221" s="109">
        <f t="shared" ca="1" si="129"/>
        <v>0</v>
      </c>
      <c r="KK221" s="109">
        <f t="shared" ca="1" si="129"/>
        <v>0</v>
      </c>
      <c r="KL221" s="109">
        <f t="shared" ca="1" si="129"/>
        <v>0</v>
      </c>
      <c r="KM221" s="109">
        <f t="shared" ca="1" si="129"/>
        <v>0</v>
      </c>
      <c r="KN221" s="109">
        <f t="shared" ca="1" si="129"/>
        <v>0</v>
      </c>
      <c r="KO221" s="109">
        <f t="shared" ca="1" si="129"/>
        <v>0</v>
      </c>
      <c r="KP221" s="109">
        <f t="shared" ca="1" si="129"/>
        <v>0</v>
      </c>
      <c r="KQ221" s="109">
        <f t="shared" ca="1" si="129"/>
        <v>0</v>
      </c>
      <c r="KR221" s="109">
        <f t="shared" ca="1" si="129"/>
        <v>0</v>
      </c>
      <c r="KS221" s="17" t="s">
        <v>291</v>
      </c>
    </row>
    <row r="222" spans="1:305" ht="15.75" customHeight="1" x14ac:dyDescent="0.3">
      <c r="A222" s="2" t="s">
        <v>298</v>
      </c>
      <c r="C222" s="19"/>
      <c r="D222" s="109"/>
      <c r="E222" s="109"/>
      <c r="F222" s="109"/>
      <c r="G222" s="109"/>
      <c r="H222" s="109"/>
      <c r="I222" s="109"/>
      <c r="J222" s="109"/>
      <c r="K222" s="109"/>
      <c r="L222" s="109"/>
      <c r="M222" s="109"/>
      <c r="N222" s="109"/>
      <c r="O222" s="109"/>
      <c r="P222" s="109"/>
      <c r="Q222" s="109"/>
      <c r="R222" s="109"/>
      <c r="S222" s="109"/>
      <c r="T222" s="109"/>
      <c r="U222" s="109"/>
      <c r="V222" s="109"/>
      <c r="W222" s="109"/>
      <c r="X222" s="109"/>
      <c r="Y222" s="109"/>
      <c r="Z222" s="109"/>
      <c r="AA222" s="109"/>
      <c r="AB222" s="109"/>
      <c r="AC222" s="109"/>
      <c r="AD222" s="109"/>
      <c r="AE222" s="109"/>
      <c r="AF222" s="109"/>
      <c r="AG222" s="109"/>
      <c r="AH222" s="109"/>
      <c r="AI222" s="109"/>
      <c r="AJ222" s="109"/>
      <c r="AK222" s="109"/>
      <c r="AL222" s="109"/>
      <c r="AM222" s="109"/>
      <c r="AN222" s="109"/>
      <c r="AO222" s="109"/>
      <c r="AP222" s="109"/>
      <c r="AQ222" s="109"/>
      <c r="AR222" s="109"/>
      <c r="AS222" s="109"/>
      <c r="AT222" s="109"/>
      <c r="AU222" s="109"/>
      <c r="AV222" s="109"/>
      <c r="AW222" s="109"/>
      <c r="AX222" s="109"/>
      <c r="AY222" s="109"/>
      <c r="AZ222" s="109"/>
      <c r="BA222" s="109"/>
      <c r="BB222" s="109"/>
      <c r="BC222" s="109"/>
      <c r="BD222" s="109"/>
      <c r="BE222" s="109"/>
      <c r="BF222" s="109"/>
      <c r="BG222" s="109"/>
      <c r="BH222" s="109"/>
      <c r="BI222" s="109"/>
      <c r="BJ222" s="109"/>
      <c r="BK222" s="109"/>
      <c r="BL222" s="109"/>
      <c r="BM222" s="109"/>
      <c r="BN222" s="109"/>
      <c r="BO222" s="109"/>
      <c r="BP222" s="109"/>
      <c r="BQ222" s="109"/>
      <c r="BR222" s="109"/>
      <c r="BS222" s="109"/>
      <c r="BT222" s="109"/>
      <c r="BU222" s="109"/>
      <c r="BV222" s="109"/>
      <c r="BW222" s="109"/>
      <c r="BX222" s="109"/>
      <c r="BY222" s="109"/>
      <c r="BZ222" s="109"/>
      <c r="CA222" s="109"/>
      <c r="CB222" s="109"/>
      <c r="CC222" s="109"/>
      <c r="CD222" s="109"/>
      <c r="CE222" s="109"/>
      <c r="CF222" s="109"/>
      <c r="CG222" s="109"/>
      <c r="CH222" s="109"/>
      <c r="CI222" s="109"/>
      <c r="CJ222" s="109"/>
      <c r="CK222" s="109"/>
      <c r="CL222" s="109"/>
      <c r="CM222" s="109"/>
      <c r="CN222" s="109"/>
      <c r="CO222" s="109"/>
      <c r="CP222" s="109"/>
      <c r="CQ222" s="109"/>
      <c r="CR222" s="109"/>
      <c r="CS222" s="109"/>
      <c r="CT222" s="109"/>
      <c r="CU222" s="109"/>
      <c r="CV222" s="109"/>
      <c r="CW222" s="109"/>
      <c r="CX222" s="109"/>
      <c r="CY222" s="109"/>
      <c r="CZ222" s="109"/>
      <c r="DA222" s="109"/>
      <c r="DB222" s="109"/>
      <c r="DC222" s="109"/>
      <c r="DD222" s="109"/>
      <c r="DE222" s="109"/>
      <c r="DF222" s="109"/>
      <c r="DG222" s="109"/>
      <c r="DH222" s="109"/>
      <c r="DI222" s="109"/>
      <c r="DJ222" s="109"/>
      <c r="DK222" s="109"/>
      <c r="DL222" s="109"/>
      <c r="DM222" s="109"/>
      <c r="DN222" s="109"/>
      <c r="DO222" s="109"/>
      <c r="DP222" s="109"/>
      <c r="DQ222" s="109"/>
      <c r="DR222" s="109"/>
      <c r="DS222" s="109"/>
      <c r="DT222" s="109"/>
      <c r="DU222" s="109"/>
      <c r="DV222" s="109"/>
      <c r="DW222" s="109"/>
      <c r="DX222" s="109"/>
      <c r="DY222" s="109"/>
      <c r="DZ222" s="109"/>
      <c r="EA222" s="109"/>
      <c r="EB222" s="109"/>
      <c r="EC222" s="109"/>
      <c r="ED222" s="109"/>
      <c r="EE222" s="109"/>
      <c r="EF222" s="109"/>
      <c r="EG222" s="109"/>
      <c r="EH222" s="109"/>
      <c r="EI222" s="109"/>
      <c r="EJ222" s="109"/>
      <c r="EK222" s="109"/>
      <c r="EL222" s="109"/>
      <c r="EM222" s="109"/>
      <c r="EN222" s="109"/>
      <c r="EO222" s="109"/>
      <c r="EP222" s="109"/>
      <c r="EQ222" s="109"/>
      <c r="ER222" s="109"/>
      <c r="ES222" s="109"/>
      <c r="ET222" s="109"/>
      <c r="EU222" s="109"/>
      <c r="EV222" s="109"/>
      <c r="EW222" s="109"/>
      <c r="EX222" s="109"/>
      <c r="EY222" s="109"/>
      <c r="EZ222" s="109"/>
      <c r="FA222" s="109"/>
      <c r="FB222" s="109"/>
      <c r="FC222" s="109"/>
      <c r="FD222" s="109"/>
      <c r="FE222" s="109"/>
      <c r="FF222" s="109"/>
      <c r="FG222" s="109"/>
      <c r="FH222" s="109"/>
      <c r="FI222" s="109"/>
      <c r="FJ222" s="109"/>
      <c r="FK222" s="109"/>
      <c r="FL222" s="109"/>
      <c r="FM222" s="109"/>
      <c r="FN222" s="109"/>
      <c r="FO222" s="109"/>
      <c r="FP222" s="109"/>
      <c r="FQ222" s="109"/>
      <c r="FR222" s="109"/>
      <c r="FS222" s="109"/>
      <c r="FT222" s="109"/>
      <c r="FU222" s="109"/>
      <c r="FV222" s="109"/>
      <c r="FW222" s="109"/>
      <c r="FX222" s="109"/>
      <c r="FY222" s="109"/>
      <c r="FZ222" s="109"/>
      <c r="GA222" s="109"/>
      <c r="GB222" s="109"/>
      <c r="GC222" s="109"/>
      <c r="GD222" s="109"/>
      <c r="GE222" s="109"/>
      <c r="GF222" s="109"/>
      <c r="GG222" s="109"/>
      <c r="GH222" s="109"/>
      <c r="GI222" s="109"/>
      <c r="GJ222" s="109"/>
      <c r="GK222" s="109"/>
      <c r="GL222" s="109"/>
      <c r="GM222" s="109"/>
      <c r="GN222" s="109"/>
      <c r="GO222" s="109"/>
      <c r="GP222" s="109"/>
      <c r="GQ222" s="109"/>
      <c r="GR222" s="109"/>
      <c r="GS222" s="109"/>
      <c r="GT222" s="109"/>
      <c r="GU222" s="109"/>
      <c r="GV222" s="109"/>
      <c r="GW222" s="109"/>
      <c r="GX222" s="109"/>
      <c r="GY222" s="109"/>
      <c r="GZ222" s="109"/>
      <c r="HA222" s="109"/>
      <c r="HB222" s="109"/>
      <c r="HC222" s="109"/>
      <c r="HD222" s="109"/>
      <c r="HE222" s="109"/>
      <c r="HF222" s="109"/>
      <c r="HG222" s="109"/>
      <c r="HH222" s="109"/>
      <c r="HI222" s="109"/>
      <c r="HJ222" s="109"/>
      <c r="HK222" s="109"/>
      <c r="HL222" s="109"/>
      <c r="HM222" s="109"/>
      <c r="HN222" s="109"/>
      <c r="HO222" s="109"/>
      <c r="HP222" s="109"/>
      <c r="HQ222" s="109"/>
      <c r="HR222" s="109"/>
      <c r="HS222" s="109"/>
      <c r="HT222" s="109"/>
      <c r="HU222" s="109"/>
      <c r="HV222" s="109"/>
      <c r="HW222" s="109"/>
      <c r="HX222" s="109"/>
      <c r="HY222" s="109"/>
      <c r="HZ222" s="109"/>
      <c r="IA222" s="109"/>
      <c r="IB222" s="109"/>
      <c r="IC222" s="109"/>
      <c r="ID222" s="109"/>
      <c r="IE222" s="109"/>
      <c r="IF222" s="109"/>
      <c r="IG222" s="109"/>
      <c r="IH222" s="109"/>
      <c r="II222" s="109"/>
      <c r="IJ222" s="109"/>
      <c r="IK222" s="109"/>
      <c r="IL222" s="109"/>
      <c r="IM222" s="109"/>
      <c r="IN222" s="109"/>
      <c r="IO222" s="109"/>
      <c r="IP222" s="109"/>
      <c r="IQ222" s="109"/>
      <c r="IR222" s="109"/>
      <c r="IS222" s="109"/>
      <c r="IT222" s="109"/>
      <c r="IU222" s="109"/>
      <c r="IV222" s="109"/>
      <c r="IW222" s="109"/>
      <c r="IX222" s="109"/>
      <c r="IY222" s="109"/>
      <c r="IZ222" s="109"/>
      <c r="JA222" s="109"/>
      <c r="JB222" s="109"/>
      <c r="JC222" s="109"/>
      <c r="JD222" s="109"/>
      <c r="JE222" s="109"/>
      <c r="JF222" s="109"/>
      <c r="JG222" s="109"/>
      <c r="JH222" s="109"/>
      <c r="JI222" s="109"/>
      <c r="JJ222" s="109"/>
      <c r="JK222" s="109"/>
      <c r="JL222" s="109"/>
      <c r="JM222" s="109"/>
      <c r="JN222" s="109"/>
      <c r="JO222" s="109"/>
      <c r="JP222" s="109"/>
      <c r="JQ222" s="109"/>
      <c r="JR222" s="109"/>
      <c r="JS222" s="109"/>
      <c r="JT222" s="109"/>
      <c r="JU222" s="109"/>
      <c r="JV222" s="109"/>
      <c r="JW222" s="109"/>
      <c r="JX222" s="109"/>
      <c r="JY222" s="109"/>
      <c r="JZ222" s="109"/>
      <c r="KA222" s="109"/>
      <c r="KB222" s="109"/>
      <c r="KC222" s="109"/>
      <c r="KD222" s="109"/>
      <c r="KE222" s="109"/>
      <c r="KF222" s="109"/>
      <c r="KG222" s="109"/>
      <c r="KH222" s="109"/>
      <c r="KI222" s="109"/>
      <c r="KJ222" s="109"/>
      <c r="KK222" s="109"/>
      <c r="KL222" s="109"/>
      <c r="KM222" s="109"/>
      <c r="KN222" s="109"/>
      <c r="KO222" s="109"/>
      <c r="KP222" s="109"/>
      <c r="KQ222" s="109"/>
      <c r="KR222" s="109"/>
    </row>
    <row r="223" spans="1:305" ht="15.75" customHeight="1" x14ac:dyDescent="0.3">
      <c r="A223" s="17" t="s">
        <v>299</v>
      </c>
      <c r="D223" s="19">
        <f>IFERROR(IF(D172=D171,IF('Inputs and Summary'!$D$38=15,VLOOKUP(D$170,'Inputs and Summary'!$A$88:$C$148,3,0),VLOOKUP(D$170,'Inputs and Summary'!$A$88:$C$148,2,0)),0),0)</f>
        <v>0</v>
      </c>
      <c r="E223" s="19">
        <f>IFERROR(IF(E172=E171,IF('Inputs and Summary'!$D$38=15,VLOOKUP(E$170,'Inputs and Summary'!$A$88:$C$148,3,0),VLOOKUP(E$170,'Inputs and Summary'!$A$88:$C$148,2,0)),0),0)</f>
        <v>0</v>
      </c>
      <c r="F223" s="19">
        <f>IFERROR(IF(F172=F171,IF('Inputs and Summary'!$D$38=15,VLOOKUP(F$170,'Inputs and Summary'!$A$88:$C$148,3,0),VLOOKUP(F$170,'Inputs and Summary'!$A$88:$C$148,2,0)),0),0)</f>
        <v>2.5000000000000001E-2</v>
      </c>
      <c r="G223" s="19">
        <f>IFERROR(IF(G172=G171,IF('Inputs and Summary'!$D$38=15,VLOOKUP(G$170,'Inputs and Summary'!$A$88:$C$148,3,0),VLOOKUP(G$170,'Inputs and Summary'!$A$88:$C$148,2,0)),0),0)</f>
        <v>0</v>
      </c>
      <c r="H223" s="19">
        <f>IFERROR(IF(H172=H171,IF('Inputs and Summary'!$D$38=15,VLOOKUP(H$170,'Inputs and Summary'!$A$88:$C$148,3,0),VLOOKUP(H$170,'Inputs and Summary'!$A$88:$C$148,2,0)),0),0)</f>
        <v>0</v>
      </c>
      <c r="I223" s="19">
        <f>IFERROR(IF(I172=I171,IF('Inputs and Summary'!$D$38=15,VLOOKUP(I$170,'Inputs and Summary'!$A$88:$C$148,3,0),VLOOKUP(I$170,'Inputs and Summary'!$A$88:$C$148,2,0)),0),0)</f>
        <v>2.5000000000000001E-2</v>
      </c>
      <c r="J223" s="19">
        <f>IFERROR(IF(J172=J171,IF('Inputs and Summary'!$D$38=15,VLOOKUP(J$170,'Inputs and Summary'!$A$88:$C$148,3,0),VLOOKUP(J$170,'Inputs and Summary'!$A$88:$C$148,2,0)),0),0)</f>
        <v>0</v>
      </c>
      <c r="K223" s="19">
        <f>IFERROR(IF(K172=K171,IF('Inputs and Summary'!$D$38=15,VLOOKUP(K$170,'Inputs and Summary'!$A$88:$C$148,3,0),VLOOKUP(K$170,'Inputs and Summary'!$A$88:$C$148,2,0)),0),0)</f>
        <v>0</v>
      </c>
      <c r="L223" s="19">
        <f>IFERROR(IF(L172=L171,IF('Inputs and Summary'!$D$38=15,VLOOKUP(L$170,'Inputs and Summary'!$A$88:$C$148,3,0),VLOOKUP(L$170,'Inputs and Summary'!$A$88:$C$148,2,0)),0),0)</f>
        <v>2.5000000000000001E-2</v>
      </c>
      <c r="M223" s="19">
        <f>IFERROR(IF(M172=M171,IF('Inputs and Summary'!$D$38=15,VLOOKUP(M$170,'Inputs and Summary'!$A$88:$C$148,3,0),VLOOKUP(M$170,'Inputs and Summary'!$A$88:$C$148,2,0)),0),0)</f>
        <v>0</v>
      </c>
      <c r="N223" s="19">
        <f>IFERROR(IF(N172=N171,IF('Inputs and Summary'!$D$38=15,VLOOKUP(N$170,'Inputs and Summary'!$A$88:$C$148,3,0),VLOOKUP(N$170,'Inputs and Summary'!$A$88:$C$148,2,0)),0),0)</f>
        <v>0</v>
      </c>
      <c r="O223" s="19">
        <f>IFERROR(IF(O172=O171,IF('Inputs and Summary'!$D$38=15,VLOOKUP(O$170,'Inputs and Summary'!$A$88:$C$148,3,0),VLOOKUP(O$170,'Inputs and Summary'!$A$88:$C$148,2,0)),0),0)</f>
        <v>2.5000000000000001E-2</v>
      </c>
      <c r="P223" s="19">
        <f>IFERROR(IF(P172=P171,IF('Inputs and Summary'!$D$38=15,VLOOKUP(P$170,'Inputs and Summary'!$A$88:$C$148,3,0),VLOOKUP(P$170,'Inputs and Summary'!$A$88:$C$148,2,0)),0),0)</f>
        <v>0</v>
      </c>
      <c r="Q223" s="19">
        <f>IFERROR(IF(Q172=Q171,IF('Inputs and Summary'!$D$38=15,VLOOKUP(Q$170,'Inputs and Summary'!$A$88:$C$148,3,0),VLOOKUP(Q$170,'Inputs and Summary'!$A$88:$C$148,2,0)),0),0)</f>
        <v>0</v>
      </c>
      <c r="R223" s="19">
        <f>IFERROR(IF(R172=R171,IF('Inputs and Summary'!$D$38=15,VLOOKUP(R$170,'Inputs and Summary'!$A$88:$C$148,3,0),VLOOKUP(R$170,'Inputs and Summary'!$A$88:$C$148,2,0)),0),0)</f>
        <v>2.5000000000000001E-2</v>
      </c>
      <c r="S223" s="19">
        <f>IFERROR(IF(S172=S171,IF('Inputs and Summary'!$D$38=15,VLOOKUP(S$170,'Inputs and Summary'!$A$88:$C$148,3,0),VLOOKUP(S$170,'Inputs and Summary'!$A$88:$C$148,2,0)),0),0)</f>
        <v>0</v>
      </c>
      <c r="T223" s="19">
        <f>IFERROR(IF(T172=T171,IF('Inputs and Summary'!$D$38=15,VLOOKUP(T$170,'Inputs and Summary'!$A$88:$C$148,3,0),VLOOKUP(T$170,'Inputs and Summary'!$A$88:$C$148,2,0)),0),0)</f>
        <v>0</v>
      </c>
      <c r="U223" s="19">
        <f>IFERROR(IF(U172=U171,IF('Inputs and Summary'!$D$38=15,VLOOKUP(U$170,'Inputs and Summary'!$A$88:$C$148,3,0),VLOOKUP(U$170,'Inputs and Summary'!$A$88:$C$148,2,0)),0),0)</f>
        <v>2.5000000000000001E-2</v>
      </c>
      <c r="V223" s="19">
        <f>IFERROR(IF(V172=V171,IF('Inputs and Summary'!$D$38=15,VLOOKUP(V$170,'Inputs and Summary'!$A$88:$C$148,3,0),VLOOKUP(V$170,'Inputs and Summary'!$A$88:$C$148,2,0)),0),0)</f>
        <v>0</v>
      </c>
      <c r="W223" s="19">
        <f>IFERROR(IF(W172=W171,IF('Inputs and Summary'!$D$38=15,VLOOKUP(W$170,'Inputs and Summary'!$A$88:$C$148,3,0),VLOOKUP(W$170,'Inputs and Summary'!$A$88:$C$148,2,0)),0),0)</f>
        <v>0</v>
      </c>
      <c r="X223" s="19">
        <f>IFERROR(IF(X172=X171,IF('Inputs and Summary'!$D$38=15,VLOOKUP(X$170,'Inputs and Summary'!$A$88:$C$148,3,0),VLOOKUP(X$170,'Inputs and Summary'!$A$88:$C$148,2,0)),0),0)</f>
        <v>2.5000000000000001E-2</v>
      </c>
      <c r="Y223" s="19">
        <f>IFERROR(IF(Y172=Y171,IF('Inputs and Summary'!$D$38=15,VLOOKUP(Y$170,'Inputs and Summary'!$A$88:$C$148,3,0),VLOOKUP(Y$170,'Inputs and Summary'!$A$88:$C$148,2,0)),0),0)</f>
        <v>0</v>
      </c>
      <c r="Z223" s="19">
        <f>IFERROR(IF(Z172=Z171,IF('Inputs and Summary'!$D$38=15,VLOOKUP(Z$170,'Inputs and Summary'!$A$88:$C$148,3,0),VLOOKUP(Z$170,'Inputs and Summary'!$A$88:$C$148,2,0)),0),0)</f>
        <v>0</v>
      </c>
      <c r="AA223" s="19">
        <f>IFERROR(IF(AA172=AA171,IF('Inputs and Summary'!$D$38=15,VLOOKUP(AA$170,'Inputs and Summary'!$A$88:$C$148,3,0),VLOOKUP(AA$170,'Inputs and Summary'!$A$88:$C$148,2,0)),0),0)</f>
        <v>2.5000000000000001E-2</v>
      </c>
      <c r="AB223" s="19">
        <f>IFERROR(IF(AB172=AB171,IF('Inputs and Summary'!$D$38=15,VLOOKUP(AB$170,'Inputs and Summary'!$A$88:$C$148,3,0),VLOOKUP(AB$170,'Inputs and Summary'!$A$88:$C$148,2,0)),0),0)</f>
        <v>0</v>
      </c>
      <c r="AC223" s="19">
        <f>IFERROR(IF(AC172=AC171,IF('Inputs and Summary'!$D$38=15,VLOOKUP(AC$170,'Inputs and Summary'!$A$88:$C$148,3,0),VLOOKUP(AC$170,'Inputs and Summary'!$A$88:$C$148,2,0)),0),0)</f>
        <v>0</v>
      </c>
      <c r="AD223" s="19">
        <f>IFERROR(IF(AD172=AD171,IF('Inputs and Summary'!$D$38=15,VLOOKUP(AD$170,'Inputs and Summary'!$A$88:$C$148,3,0),VLOOKUP(AD$170,'Inputs and Summary'!$A$88:$C$148,2,0)),0),0)</f>
        <v>2.5000000000000001E-2</v>
      </c>
      <c r="AE223" s="19">
        <f>IFERROR(IF(AE172=AE171,IF('Inputs and Summary'!$D$38=15,VLOOKUP(AE$170,'Inputs and Summary'!$A$88:$C$148,3,0),VLOOKUP(AE$170,'Inputs and Summary'!$A$88:$C$148,2,0)),0),0)</f>
        <v>0</v>
      </c>
      <c r="AF223" s="19">
        <f>IFERROR(IF(AF172=AF171,IF('Inputs and Summary'!$D$38=15,VLOOKUP(AF$170,'Inputs and Summary'!$A$88:$C$148,3,0),VLOOKUP(AF$170,'Inputs and Summary'!$A$88:$C$148,2,0)),0),0)</f>
        <v>0</v>
      </c>
      <c r="AG223" s="19">
        <f>IFERROR(IF(AG172=AG171,IF('Inputs and Summary'!$D$38=15,VLOOKUP(AG$170,'Inputs and Summary'!$A$88:$C$148,3,0),VLOOKUP(AG$170,'Inputs and Summary'!$A$88:$C$148,2,0)),0),0)</f>
        <v>2.5000000000000001E-2</v>
      </c>
      <c r="AH223" s="19">
        <f>IFERROR(IF(AH172=AH171,IF('Inputs and Summary'!$D$38=15,VLOOKUP(AH$170,'Inputs and Summary'!$A$88:$C$148,3,0),VLOOKUP(AH$170,'Inputs and Summary'!$A$88:$C$148,2,0)),0),0)</f>
        <v>0</v>
      </c>
      <c r="AI223" s="19">
        <f>IFERROR(IF(AI172=AI171,IF('Inputs and Summary'!$D$38=15,VLOOKUP(AI$170,'Inputs and Summary'!$A$88:$C$148,3,0),VLOOKUP(AI$170,'Inputs and Summary'!$A$88:$C$148,2,0)),0),0)</f>
        <v>0</v>
      </c>
      <c r="AJ223" s="19">
        <f>IFERROR(IF(AJ172=AJ171,IF('Inputs and Summary'!$D$38=15,VLOOKUP(AJ$170,'Inputs and Summary'!$A$88:$C$148,3,0),VLOOKUP(AJ$170,'Inputs and Summary'!$A$88:$C$148,2,0)),0),0)</f>
        <v>2.5000000000000001E-2</v>
      </c>
      <c r="AK223" s="19">
        <f>IFERROR(IF(AK172=AK171,IF('Inputs and Summary'!$D$38=15,VLOOKUP(AK$170,'Inputs and Summary'!$A$88:$C$148,3,0),VLOOKUP(AK$170,'Inputs and Summary'!$A$88:$C$148,2,0)),0),0)</f>
        <v>0</v>
      </c>
      <c r="AL223" s="19">
        <f>IFERROR(IF(AL172=AL171,IF('Inputs and Summary'!$D$38=15,VLOOKUP(AL$170,'Inputs and Summary'!$A$88:$C$148,3,0),VLOOKUP(AL$170,'Inputs and Summary'!$A$88:$C$148,2,0)),0),0)</f>
        <v>0</v>
      </c>
      <c r="AM223" s="19">
        <f>IFERROR(IF(AM172=AM171,IF('Inputs and Summary'!$D$38=15,VLOOKUP(AM$170,'Inputs and Summary'!$A$88:$C$148,3,0),VLOOKUP(AM$170,'Inputs and Summary'!$A$88:$C$148,2,0)),0),0)</f>
        <v>2.5000000000000001E-2</v>
      </c>
      <c r="AN223" s="19">
        <f>IFERROR(IF(AN172=AN171,IF('Inputs and Summary'!$D$38=15,VLOOKUP(AN$170,'Inputs and Summary'!$A$88:$C$148,3,0),VLOOKUP(AN$170,'Inputs and Summary'!$A$88:$C$148,2,0)),0),0)</f>
        <v>0</v>
      </c>
      <c r="AO223" s="19">
        <f>IFERROR(IF(AO172=AO171,IF('Inputs and Summary'!$D$38=15,VLOOKUP(AO$170,'Inputs and Summary'!$A$88:$C$148,3,0),VLOOKUP(AO$170,'Inputs and Summary'!$A$88:$C$148,2,0)),0),0)</f>
        <v>0</v>
      </c>
      <c r="AP223" s="19">
        <f>IFERROR(IF(AP172=AP171,IF('Inputs and Summary'!$D$38=15,VLOOKUP(AP$170,'Inputs and Summary'!$A$88:$C$148,3,0),VLOOKUP(AP$170,'Inputs and Summary'!$A$88:$C$148,2,0)),0),0)</f>
        <v>2.5000000000000001E-2</v>
      </c>
      <c r="AQ223" s="19">
        <f>IFERROR(IF(AQ172=AQ171,IF('Inputs and Summary'!$D$38=15,VLOOKUP(AQ$170,'Inputs and Summary'!$A$88:$C$148,3,0),VLOOKUP(AQ$170,'Inputs and Summary'!$A$88:$C$148,2,0)),0),0)</f>
        <v>0</v>
      </c>
      <c r="AR223" s="19">
        <f>IFERROR(IF(AR172=AR171,IF('Inputs and Summary'!$D$38=15,VLOOKUP(AR$170,'Inputs and Summary'!$A$88:$C$148,3,0),VLOOKUP(AR$170,'Inputs and Summary'!$A$88:$C$148,2,0)),0),0)</f>
        <v>0</v>
      </c>
      <c r="AS223" s="19">
        <f>IFERROR(IF(AS172=AS171,IF('Inputs and Summary'!$D$38=15,VLOOKUP(AS$170,'Inputs and Summary'!$A$88:$C$148,3,0),VLOOKUP(AS$170,'Inputs and Summary'!$A$88:$C$148,2,0)),0),0)</f>
        <v>2.5000000000000001E-2</v>
      </c>
      <c r="AT223" s="19">
        <f>IFERROR(IF(AT172=AT171,IF('Inputs and Summary'!$D$38=15,VLOOKUP(AT$170,'Inputs and Summary'!$A$88:$C$148,3,0),VLOOKUP(AT$170,'Inputs and Summary'!$A$88:$C$148,2,0)),0),0)</f>
        <v>0</v>
      </c>
      <c r="AU223" s="19">
        <f>IFERROR(IF(AU172=AU171,IF('Inputs and Summary'!$D$38=15,VLOOKUP(AU$170,'Inputs and Summary'!$A$88:$C$148,3,0),VLOOKUP(AU$170,'Inputs and Summary'!$A$88:$C$148,2,0)),0),0)</f>
        <v>0</v>
      </c>
      <c r="AV223" s="19">
        <f>IFERROR(IF(AV172=AV171,IF('Inputs and Summary'!$D$38=15,VLOOKUP(AV$170,'Inputs and Summary'!$A$88:$C$148,3,0),VLOOKUP(AV$170,'Inputs and Summary'!$A$88:$C$148,2,0)),0),0)</f>
        <v>2.5000000000000001E-2</v>
      </c>
      <c r="AW223" s="19">
        <f>IFERROR(IF(AW172=AW171,IF('Inputs and Summary'!$D$38=15,VLOOKUP(AW$170,'Inputs and Summary'!$A$88:$C$148,3,0),VLOOKUP(AW$170,'Inputs and Summary'!$A$88:$C$148,2,0)),0),0)</f>
        <v>0</v>
      </c>
      <c r="AX223" s="19">
        <f>IFERROR(IF(AX172=AX171,IF('Inputs and Summary'!$D$38=15,VLOOKUP(AX$170,'Inputs and Summary'!$A$88:$C$148,3,0),VLOOKUP(AX$170,'Inputs and Summary'!$A$88:$C$148,2,0)),0),0)</f>
        <v>0</v>
      </c>
      <c r="AY223" s="19">
        <f>IFERROR(IF(AY172=AY171,IF('Inputs and Summary'!$D$38=15,VLOOKUP(AY$170,'Inputs and Summary'!$A$88:$C$148,3,0),VLOOKUP(AY$170,'Inputs and Summary'!$A$88:$C$148,2,0)),0),0)</f>
        <v>2.5000000000000001E-2</v>
      </c>
      <c r="AZ223" s="19">
        <f>IFERROR(IF(AZ172=AZ171,IF('Inputs and Summary'!$D$38=15,VLOOKUP(AZ$170,'Inputs and Summary'!$A$88:$C$148,3,0),VLOOKUP(AZ$170,'Inputs and Summary'!$A$88:$C$148,2,0)),0),0)</f>
        <v>0</v>
      </c>
      <c r="BA223" s="19">
        <f>IFERROR(IF(BA172=BA171,IF('Inputs and Summary'!$D$38=15,VLOOKUP(BA$170,'Inputs and Summary'!$A$88:$C$148,3,0),VLOOKUP(BA$170,'Inputs and Summary'!$A$88:$C$148,2,0)),0),0)</f>
        <v>0</v>
      </c>
      <c r="BB223" s="19">
        <f>IFERROR(IF(BB172=BB171,IF('Inputs and Summary'!$D$38=15,VLOOKUP(BB$170,'Inputs and Summary'!$A$88:$C$148,3,0),VLOOKUP(BB$170,'Inputs and Summary'!$A$88:$C$148,2,0)),0),0)</f>
        <v>2.5000000000000001E-2</v>
      </c>
      <c r="BC223" s="19">
        <f>IFERROR(IF(BC172=BC171,IF('Inputs and Summary'!$D$38=15,VLOOKUP(BC$170,'Inputs and Summary'!$A$88:$C$148,3,0),VLOOKUP(BC$170,'Inputs and Summary'!$A$88:$C$148,2,0)),0),0)</f>
        <v>0</v>
      </c>
      <c r="BD223" s="19">
        <f>IFERROR(IF(BD172=BD171,IF('Inputs and Summary'!$D$38=15,VLOOKUP(BD$170,'Inputs and Summary'!$A$88:$C$148,3,0),VLOOKUP(BD$170,'Inputs and Summary'!$A$88:$C$148,2,0)),0),0)</f>
        <v>0</v>
      </c>
      <c r="BE223" s="19">
        <f>IFERROR(IF(BE172=BE171,IF('Inputs and Summary'!$D$38=15,VLOOKUP(BE$170,'Inputs and Summary'!$A$88:$C$148,3,0),VLOOKUP(BE$170,'Inputs and Summary'!$A$88:$C$148,2,0)),0),0)</f>
        <v>2.5000000000000001E-2</v>
      </c>
      <c r="BF223" s="19">
        <f>IFERROR(IF(BF172=BF171,IF('Inputs and Summary'!$D$38=15,VLOOKUP(BF$170,'Inputs and Summary'!$A$88:$C$148,3,0),VLOOKUP(BF$170,'Inputs and Summary'!$A$88:$C$148,2,0)),0),0)</f>
        <v>0</v>
      </c>
      <c r="BG223" s="19">
        <f>IFERROR(IF(BG172=BG171,IF('Inputs and Summary'!$D$38=15,VLOOKUP(BG$170,'Inputs and Summary'!$A$88:$C$148,3,0),VLOOKUP(BG$170,'Inputs and Summary'!$A$88:$C$148,2,0)),0),0)</f>
        <v>0</v>
      </c>
      <c r="BH223" s="19">
        <f>IFERROR(IF(BH172=BH171,IF('Inputs and Summary'!$D$38=15,VLOOKUP(BH$170,'Inputs and Summary'!$A$88:$C$148,3,0),VLOOKUP(BH$170,'Inputs and Summary'!$A$88:$C$148,2,0)),0),0)</f>
        <v>2.5000000000000001E-2</v>
      </c>
      <c r="BI223" s="19">
        <f>IFERROR(IF(BI172=BI171,IF('Inputs and Summary'!$D$38=15,VLOOKUP(BI$170,'Inputs and Summary'!$A$88:$C$148,3,0),VLOOKUP(BI$170,'Inputs and Summary'!$A$88:$C$148,2,0)),0),0)</f>
        <v>0</v>
      </c>
      <c r="BJ223" s="19">
        <f>IFERROR(IF(BJ172=BJ171,IF('Inputs and Summary'!$D$38=15,VLOOKUP(BJ$170,'Inputs and Summary'!$A$88:$C$148,3,0),VLOOKUP(BJ$170,'Inputs and Summary'!$A$88:$C$148,2,0)),0),0)</f>
        <v>0</v>
      </c>
      <c r="BK223" s="19">
        <f>IFERROR(IF(BK172=BK171,IF('Inputs and Summary'!$D$38=15,VLOOKUP(BK$170,'Inputs and Summary'!$A$88:$C$148,3,0),VLOOKUP(BK$170,'Inputs and Summary'!$A$88:$C$148,2,0)),0),0)</f>
        <v>2.5000000000000001E-2</v>
      </c>
      <c r="BL223" s="19">
        <f>IFERROR(IF(BL172=BL171,IF('Inputs and Summary'!$D$38=15,VLOOKUP(BL$170,'Inputs and Summary'!$A$88:$C$148,3,0),VLOOKUP(BL$170,'Inputs and Summary'!$A$88:$C$148,2,0)),0),0)</f>
        <v>0</v>
      </c>
      <c r="BM223" s="19">
        <f>IFERROR(IF(BM172=BM171,IF('Inputs and Summary'!$D$38=15,VLOOKUP(BM$170,'Inputs and Summary'!$A$88:$C$148,3,0),VLOOKUP(BM$170,'Inputs and Summary'!$A$88:$C$148,2,0)),0),0)</f>
        <v>0</v>
      </c>
      <c r="BN223" s="19">
        <f>IFERROR(IF(BN172=BN171,IF('Inputs and Summary'!$D$38=15,VLOOKUP(BN$170,'Inputs and Summary'!$A$88:$C$148,3,0),VLOOKUP(BN$170,'Inputs and Summary'!$A$88:$C$148,2,0)),0),0)</f>
        <v>2.5000000000000001E-2</v>
      </c>
      <c r="BO223" s="19">
        <f>IFERROR(IF(BO172=BO171,IF('Inputs and Summary'!$D$38=15,VLOOKUP(BO$170,'Inputs and Summary'!$A$88:$C$148,3,0),VLOOKUP(BO$170,'Inputs and Summary'!$A$88:$C$148,2,0)),0),0)</f>
        <v>0</v>
      </c>
      <c r="BP223" s="19">
        <f>IFERROR(IF(BP172=BP171,IF('Inputs and Summary'!$D$38=15,VLOOKUP(BP$170,'Inputs and Summary'!$A$88:$C$148,3,0),VLOOKUP(BP$170,'Inputs and Summary'!$A$88:$C$148,2,0)),0),0)</f>
        <v>0</v>
      </c>
      <c r="BQ223" s="19">
        <f>IFERROR(IF(BQ172=BQ171,IF('Inputs and Summary'!$D$38=15,VLOOKUP(BQ$170,'Inputs and Summary'!$A$88:$C$148,3,0),VLOOKUP(BQ$170,'Inputs and Summary'!$A$88:$C$148,2,0)),0),0)</f>
        <v>2.5000000000000001E-2</v>
      </c>
      <c r="BR223" s="19">
        <f>IFERROR(IF(BR172=BR171,IF('Inputs and Summary'!$D$38=15,VLOOKUP(BR$170,'Inputs and Summary'!$A$88:$C$148,3,0),VLOOKUP(BR$170,'Inputs and Summary'!$A$88:$C$148,2,0)),0),0)</f>
        <v>0</v>
      </c>
      <c r="BS223" s="19">
        <f>IFERROR(IF(BS172=BS171,IF('Inputs and Summary'!$D$38=15,VLOOKUP(BS$170,'Inputs and Summary'!$A$88:$C$148,3,0),VLOOKUP(BS$170,'Inputs and Summary'!$A$88:$C$148,2,0)),0),0)</f>
        <v>0</v>
      </c>
      <c r="BT223" s="19">
        <f>IFERROR(IF(BT172=BT171,IF('Inputs and Summary'!$D$38=15,VLOOKUP(BT$170,'Inputs and Summary'!$A$88:$C$148,3,0),VLOOKUP(BT$170,'Inputs and Summary'!$A$88:$C$148,2,0)),0),0)</f>
        <v>2.5000000000000001E-2</v>
      </c>
      <c r="BU223" s="19">
        <f>IFERROR(IF(BU172=BU171,IF('Inputs and Summary'!$D$38=15,VLOOKUP(BU$170,'Inputs and Summary'!$A$88:$C$148,3,0),VLOOKUP(BU$170,'Inputs and Summary'!$A$88:$C$148,2,0)),0),0)</f>
        <v>0</v>
      </c>
      <c r="BV223" s="19">
        <f>IFERROR(IF(BV172=BV171,IF('Inputs and Summary'!$D$38=15,VLOOKUP(BV$170,'Inputs and Summary'!$A$88:$C$148,3,0),VLOOKUP(BV$170,'Inputs and Summary'!$A$88:$C$148,2,0)),0),0)</f>
        <v>0</v>
      </c>
      <c r="BW223" s="19">
        <f>IFERROR(IF(BW172=BW171,IF('Inputs and Summary'!$D$38=15,VLOOKUP(BW$170,'Inputs and Summary'!$A$88:$C$148,3,0),VLOOKUP(BW$170,'Inputs and Summary'!$A$88:$C$148,2,0)),0),0)</f>
        <v>2.5000000000000001E-2</v>
      </c>
      <c r="BX223" s="19">
        <f>IFERROR(IF(BX172=BX171,IF('Inputs and Summary'!$D$38=15,VLOOKUP(BX$170,'Inputs and Summary'!$A$88:$C$148,3,0),VLOOKUP(BX$170,'Inputs and Summary'!$A$88:$C$148,2,0)),0),0)</f>
        <v>0</v>
      </c>
      <c r="BY223" s="19">
        <f>IFERROR(IF(BY172=BY171,IF('Inputs and Summary'!$D$38=15,VLOOKUP(BY$170,'Inputs and Summary'!$A$88:$C$148,3,0),VLOOKUP(BY$170,'Inputs and Summary'!$A$88:$C$148,2,0)),0),0)</f>
        <v>0</v>
      </c>
      <c r="BZ223" s="19">
        <f>IFERROR(IF(BZ172=BZ171,IF('Inputs and Summary'!$D$38=15,VLOOKUP(BZ$170,'Inputs and Summary'!$A$88:$C$148,3,0),VLOOKUP(BZ$170,'Inputs and Summary'!$A$88:$C$148,2,0)),0),0)</f>
        <v>2.5000000000000001E-2</v>
      </c>
      <c r="CA223" s="19">
        <f>IFERROR(IF(CA172=CA171,IF('Inputs and Summary'!$D$38=15,VLOOKUP(CA$170,'Inputs and Summary'!$A$88:$C$148,3,0),VLOOKUP(CA$170,'Inputs and Summary'!$A$88:$C$148,2,0)),0),0)</f>
        <v>0</v>
      </c>
      <c r="CB223" s="19">
        <f>IFERROR(IF(CB172=CB171,IF('Inputs and Summary'!$D$38=15,VLOOKUP(CB$170,'Inputs and Summary'!$A$88:$C$148,3,0),VLOOKUP(CB$170,'Inputs and Summary'!$A$88:$C$148,2,0)),0),0)</f>
        <v>0</v>
      </c>
      <c r="CC223" s="19">
        <f>IFERROR(IF(CC172=CC171,IF('Inputs and Summary'!$D$38=15,VLOOKUP(CC$170,'Inputs and Summary'!$A$88:$C$148,3,0),VLOOKUP(CC$170,'Inputs and Summary'!$A$88:$C$148,2,0)),0),0)</f>
        <v>2.5000000000000001E-2</v>
      </c>
      <c r="CD223" s="19">
        <f>IFERROR(IF(CD172=CD171,IF('Inputs and Summary'!$D$38=15,VLOOKUP(CD$170,'Inputs and Summary'!$A$88:$C$148,3,0),VLOOKUP(CD$170,'Inputs and Summary'!$A$88:$C$148,2,0)),0),0)</f>
        <v>0</v>
      </c>
      <c r="CE223" s="19">
        <f>IFERROR(IF(CE172=CE171,IF('Inputs and Summary'!$D$38=15,VLOOKUP(CE$170,'Inputs and Summary'!$A$88:$C$148,3,0),VLOOKUP(CE$170,'Inputs and Summary'!$A$88:$C$148,2,0)),0),0)</f>
        <v>0</v>
      </c>
      <c r="CF223" s="19">
        <f>IFERROR(IF(CF172=CF171,IF('Inputs and Summary'!$D$38=15,VLOOKUP(CF$170,'Inputs and Summary'!$A$88:$C$148,3,0),VLOOKUP(CF$170,'Inputs and Summary'!$A$88:$C$148,2,0)),0),0)</f>
        <v>2.5000000000000001E-2</v>
      </c>
      <c r="CG223" s="19">
        <f>IFERROR(IF(CG172=CG171,IF('Inputs and Summary'!$D$38=15,VLOOKUP(CG$170,'Inputs and Summary'!$A$88:$C$148,3,0),VLOOKUP(CG$170,'Inputs and Summary'!$A$88:$C$148,2,0)),0),0)</f>
        <v>0</v>
      </c>
      <c r="CH223" s="19">
        <f>IFERROR(IF(CH172=CH171,IF('Inputs and Summary'!$D$38=15,VLOOKUP(CH$170,'Inputs and Summary'!$A$88:$C$148,3,0),VLOOKUP(CH$170,'Inputs and Summary'!$A$88:$C$148,2,0)),0),0)</f>
        <v>0</v>
      </c>
      <c r="CI223" s="19">
        <f>IFERROR(IF(CI172=CI171,IF('Inputs and Summary'!$D$38=15,VLOOKUP(CI$170,'Inputs and Summary'!$A$88:$C$148,3,0),VLOOKUP(CI$170,'Inputs and Summary'!$A$88:$C$148,2,0)),0),0)</f>
        <v>2.5000000000000001E-2</v>
      </c>
      <c r="CJ223" s="19">
        <f>IFERROR(IF(CJ172=CJ171,IF('Inputs and Summary'!$D$38=15,VLOOKUP(CJ$170,'Inputs and Summary'!$A$88:$C$148,3,0),VLOOKUP(CJ$170,'Inputs and Summary'!$A$88:$C$148,2,0)),0),0)</f>
        <v>0</v>
      </c>
      <c r="CK223" s="19">
        <f>IFERROR(IF(CK172=CK171,IF('Inputs and Summary'!$D$38=15,VLOOKUP(CK$170,'Inputs and Summary'!$A$88:$C$148,3,0),VLOOKUP(CK$170,'Inputs and Summary'!$A$88:$C$148,2,0)),0),0)</f>
        <v>0</v>
      </c>
      <c r="CL223" s="19">
        <f>IFERROR(IF(CL172=CL171,IF('Inputs and Summary'!$D$38=15,VLOOKUP(CL$170,'Inputs and Summary'!$A$88:$C$148,3,0),VLOOKUP(CL$170,'Inputs and Summary'!$A$88:$C$148,2,0)),0),0)</f>
        <v>2.5000000000000001E-2</v>
      </c>
      <c r="CM223" s="19">
        <f>IFERROR(IF(CM172=CM171,IF('Inputs and Summary'!$D$38=15,VLOOKUP(CM$170,'Inputs and Summary'!$A$88:$C$148,3,0),VLOOKUP(CM$170,'Inputs and Summary'!$A$88:$C$148,2,0)),0),0)</f>
        <v>0</v>
      </c>
      <c r="CN223" s="19">
        <f>IFERROR(IF(CN172=CN171,IF('Inputs and Summary'!$D$38=15,VLOOKUP(CN$170,'Inputs and Summary'!$A$88:$C$148,3,0),VLOOKUP(CN$170,'Inputs and Summary'!$A$88:$C$148,2,0)),0),0)</f>
        <v>0</v>
      </c>
      <c r="CO223" s="19">
        <f>IFERROR(IF(CO172=CO171,IF('Inputs and Summary'!$D$38=15,VLOOKUP(CO$170,'Inputs and Summary'!$A$88:$C$148,3,0),VLOOKUP(CO$170,'Inputs and Summary'!$A$88:$C$148,2,0)),0),0)</f>
        <v>2.5000000000000001E-2</v>
      </c>
      <c r="CP223" s="19">
        <f>IFERROR(IF(CP172=CP171,IF('Inputs and Summary'!$D$38=15,VLOOKUP(CP$170,'Inputs and Summary'!$A$88:$C$148,3,0),VLOOKUP(CP$170,'Inputs and Summary'!$A$88:$C$148,2,0)),0),0)</f>
        <v>0</v>
      </c>
      <c r="CQ223" s="19">
        <f>IFERROR(IF(CQ172=CQ171,IF('Inputs and Summary'!$D$38=15,VLOOKUP(CQ$170,'Inputs and Summary'!$A$88:$C$148,3,0),VLOOKUP(CQ$170,'Inputs and Summary'!$A$88:$C$148,2,0)),0),0)</f>
        <v>0</v>
      </c>
      <c r="CR223" s="19">
        <f>IFERROR(IF(CR172=CR171,IF('Inputs and Summary'!$D$38=15,VLOOKUP(CR$170,'Inputs and Summary'!$A$88:$C$148,3,0),VLOOKUP(CR$170,'Inputs and Summary'!$A$88:$C$148,2,0)),0),0)</f>
        <v>2.5000000000000001E-2</v>
      </c>
      <c r="CS223" s="19">
        <f>IFERROR(IF(CS172=CS171,IF('Inputs and Summary'!$D$38=15,VLOOKUP(CS$170,'Inputs and Summary'!$A$88:$C$148,3,0),VLOOKUP(CS$170,'Inputs and Summary'!$A$88:$C$148,2,0)),0),0)</f>
        <v>0</v>
      </c>
      <c r="CT223" s="19">
        <f>IFERROR(IF(CT172=CT171,IF('Inputs and Summary'!$D$38=15,VLOOKUP(CT$170,'Inputs and Summary'!$A$88:$C$148,3,0),VLOOKUP(CT$170,'Inputs and Summary'!$A$88:$C$148,2,0)),0),0)</f>
        <v>0</v>
      </c>
      <c r="CU223" s="19">
        <f>IFERROR(IF(CU172=CU171,IF('Inputs and Summary'!$D$38=15,VLOOKUP(CU$170,'Inputs and Summary'!$A$88:$C$148,3,0),VLOOKUP(CU$170,'Inputs and Summary'!$A$88:$C$148,2,0)),0),0)</f>
        <v>2.5000000000000001E-2</v>
      </c>
      <c r="CV223" s="19">
        <f>IFERROR(IF(CV172=CV171,IF('Inputs and Summary'!$D$38=15,VLOOKUP(CV$170,'Inputs and Summary'!$A$88:$C$148,3,0),VLOOKUP(CV$170,'Inputs and Summary'!$A$88:$C$148,2,0)),0),0)</f>
        <v>0</v>
      </c>
      <c r="CW223" s="19">
        <f>IFERROR(IF(CW172=CW171,IF('Inputs and Summary'!$D$38=15,VLOOKUP(CW$170,'Inputs and Summary'!$A$88:$C$148,3,0),VLOOKUP(CW$170,'Inputs and Summary'!$A$88:$C$148,2,0)),0),0)</f>
        <v>0</v>
      </c>
      <c r="CX223" s="19">
        <f>IFERROR(IF(CX172=CX171,IF('Inputs and Summary'!$D$38=15,VLOOKUP(CX$170,'Inputs and Summary'!$A$88:$C$148,3,0),VLOOKUP(CX$170,'Inputs and Summary'!$A$88:$C$148,2,0)),0),0)</f>
        <v>2.5000000000000001E-2</v>
      </c>
      <c r="CY223" s="19">
        <f>IFERROR(IF(CY172=CY171,IF('Inputs and Summary'!$D$38=15,VLOOKUP(CY$170,'Inputs and Summary'!$A$88:$C$148,3,0),VLOOKUP(CY$170,'Inputs and Summary'!$A$88:$C$148,2,0)),0),0)</f>
        <v>0</v>
      </c>
      <c r="CZ223" s="19">
        <f>IFERROR(IF(CZ172=CZ171,IF('Inputs and Summary'!$D$38=15,VLOOKUP(CZ$170,'Inputs and Summary'!$A$88:$C$148,3,0),VLOOKUP(CZ$170,'Inputs and Summary'!$A$88:$C$148,2,0)),0),0)</f>
        <v>0</v>
      </c>
      <c r="DA223" s="19">
        <f>IFERROR(IF(DA172=DA171,IF('Inputs and Summary'!$D$38=15,VLOOKUP(DA$170,'Inputs and Summary'!$A$88:$C$148,3,0),VLOOKUP(DA$170,'Inputs and Summary'!$A$88:$C$148,2,0)),0),0)</f>
        <v>2.5000000000000001E-2</v>
      </c>
      <c r="DB223" s="19">
        <f>IFERROR(IF(DB172=DB171,IF('Inputs and Summary'!$D$38=15,VLOOKUP(DB$170,'Inputs and Summary'!$A$88:$C$148,3,0),VLOOKUP(DB$170,'Inputs and Summary'!$A$88:$C$148,2,0)),0),0)</f>
        <v>0</v>
      </c>
      <c r="DC223" s="19">
        <f>IFERROR(IF(DC172=DC171,IF('Inputs and Summary'!$D$38=15,VLOOKUP(DC$170,'Inputs and Summary'!$A$88:$C$148,3,0),VLOOKUP(DC$170,'Inputs and Summary'!$A$88:$C$148,2,0)),0),0)</f>
        <v>0</v>
      </c>
      <c r="DD223" s="19">
        <f>IFERROR(IF(DD172=DD171,IF('Inputs and Summary'!$D$38=15,VLOOKUP(DD$170,'Inputs and Summary'!$A$88:$C$148,3,0),VLOOKUP(DD$170,'Inputs and Summary'!$A$88:$C$148,2,0)),0),0)</f>
        <v>2.5000000000000001E-2</v>
      </c>
      <c r="DE223" s="19">
        <f>IFERROR(IF(DE172=DE171,IF('Inputs and Summary'!$D$38=15,VLOOKUP(DE$170,'Inputs and Summary'!$A$88:$C$148,3,0),VLOOKUP(DE$170,'Inputs and Summary'!$A$88:$C$148,2,0)),0),0)</f>
        <v>0</v>
      </c>
      <c r="DF223" s="19">
        <f>IFERROR(IF(DF172=DF171,IF('Inputs and Summary'!$D$38=15,VLOOKUP(DF$170,'Inputs and Summary'!$A$88:$C$148,3,0),VLOOKUP(DF$170,'Inputs and Summary'!$A$88:$C$148,2,0)),0),0)</f>
        <v>0</v>
      </c>
      <c r="DG223" s="19">
        <f>IFERROR(IF(DG172=DG171,IF('Inputs and Summary'!$D$38=15,VLOOKUP(DG$170,'Inputs and Summary'!$A$88:$C$148,3,0),VLOOKUP(DG$170,'Inputs and Summary'!$A$88:$C$148,2,0)),0),0)</f>
        <v>2.5000000000000001E-2</v>
      </c>
      <c r="DH223" s="19">
        <f>IFERROR(IF(DH172=DH171,IF('Inputs and Summary'!$D$38=15,VLOOKUP(DH$170,'Inputs and Summary'!$A$88:$C$148,3,0),VLOOKUP(DH$170,'Inputs and Summary'!$A$88:$C$148,2,0)),0),0)</f>
        <v>0</v>
      </c>
      <c r="DI223" s="19">
        <f>IFERROR(IF(DI172=DI171,IF('Inputs and Summary'!$D$38=15,VLOOKUP(DI$170,'Inputs and Summary'!$A$88:$C$148,3,0),VLOOKUP(DI$170,'Inputs and Summary'!$A$88:$C$148,2,0)),0),0)</f>
        <v>0</v>
      </c>
      <c r="DJ223" s="19">
        <f>IFERROR(IF(DJ172=DJ171,IF('Inputs and Summary'!$D$38=15,VLOOKUP(DJ$170,'Inputs and Summary'!$A$88:$C$148,3,0),VLOOKUP(DJ$170,'Inputs and Summary'!$A$88:$C$148,2,0)),0),0)</f>
        <v>2.5000000000000001E-2</v>
      </c>
      <c r="DK223" s="19">
        <f>IFERROR(IF(DK172=DK171,IF('Inputs and Summary'!$D$38=15,VLOOKUP(DK$170,'Inputs and Summary'!$A$88:$C$148,3,0),VLOOKUP(DK$170,'Inputs and Summary'!$A$88:$C$148,2,0)),0),0)</f>
        <v>0</v>
      </c>
      <c r="DL223" s="19">
        <f>IFERROR(IF(DL172=DL171,IF('Inputs and Summary'!$D$38=15,VLOOKUP(DL$170,'Inputs and Summary'!$A$88:$C$148,3,0),VLOOKUP(DL$170,'Inputs and Summary'!$A$88:$C$148,2,0)),0),0)</f>
        <v>0</v>
      </c>
      <c r="DM223" s="19">
        <f>IFERROR(IF(DM172=DM171,IF('Inputs and Summary'!$D$38=15,VLOOKUP(DM$170,'Inputs and Summary'!$A$88:$C$148,3,0),VLOOKUP(DM$170,'Inputs and Summary'!$A$88:$C$148,2,0)),0),0)</f>
        <v>2.5000000000000001E-2</v>
      </c>
      <c r="DN223" s="19">
        <f>IFERROR(IF(DN172=DN171,IF('Inputs and Summary'!$D$38=15,VLOOKUP(DN$170,'Inputs and Summary'!$A$88:$C$148,3,0),VLOOKUP(DN$170,'Inputs and Summary'!$A$88:$C$148,2,0)),0),0)</f>
        <v>0</v>
      </c>
      <c r="DO223" s="19">
        <f>IFERROR(IF(DO172=DO171,IF('Inputs and Summary'!$D$38=15,VLOOKUP(DO$170,'Inputs and Summary'!$A$88:$C$148,3,0),VLOOKUP(DO$170,'Inputs and Summary'!$A$88:$C$148,2,0)),0),0)</f>
        <v>0</v>
      </c>
      <c r="DP223" s="19">
        <f>IFERROR(IF(DP172=DP171,IF('Inputs and Summary'!$D$38=15,VLOOKUP(DP$170,'Inputs and Summary'!$A$88:$C$148,3,0),VLOOKUP(DP$170,'Inputs and Summary'!$A$88:$C$148,2,0)),0),0)</f>
        <v>2.5000000000000001E-2</v>
      </c>
      <c r="DQ223" s="19">
        <f>IFERROR(IF(DQ172=DQ171,IF('Inputs and Summary'!$D$38=15,VLOOKUP(DQ$170,'Inputs and Summary'!$A$88:$C$148,3,0),VLOOKUP(DQ$170,'Inputs and Summary'!$A$88:$C$148,2,0)),0),0)</f>
        <v>0</v>
      </c>
      <c r="DR223" s="19">
        <f>IFERROR(IF(DR172=DR171,IF('Inputs and Summary'!$D$38=15,VLOOKUP(DR$170,'Inputs and Summary'!$A$88:$C$148,3,0),VLOOKUP(DR$170,'Inputs and Summary'!$A$88:$C$148,2,0)),0),0)</f>
        <v>0</v>
      </c>
      <c r="DS223" s="19">
        <f>IFERROR(IF(DS172=DS171,IF('Inputs and Summary'!$D$38=15,VLOOKUP(DS$170,'Inputs and Summary'!$A$88:$C$148,3,0),VLOOKUP(DS$170,'Inputs and Summary'!$A$88:$C$148,2,0)),0),0)</f>
        <v>2.5000000000000001E-2</v>
      </c>
      <c r="DT223" s="19">
        <f>IFERROR(IF(DT172=DT171,IF('Inputs and Summary'!$D$38=15,VLOOKUP(DT$170,'Inputs and Summary'!$A$88:$C$148,3,0),VLOOKUP(DT$170,'Inputs and Summary'!$A$88:$C$148,2,0)),0),0)</f>
        <v>0</v>
      </c>
      <c r="DU223" s="19">
        <f>IFERROR(IF(DU172=DU171,IF('Inputs and Summary'!$D$38=15,VLOOKUP(DU$170,'Inputs and Summary'!$A$88:$C$148,3,0),VLOOKUP(DU$170,'Inputs and Summary'!$A$88:$C$148,2,0)),0),0)</f>
        <v>0</v>
      </c>
      <c r="DV223" s="19">
        <f>IFERROR(IF(DV172=DV171,IF('Inputs and Summary'!$D$38=15,VLOOKUP(DV$170,'Inputs and Summary'!$A$88:$C$148,3,0),VLOOKUP(DV$170,'Inputs and Summary'!$A$88:$C$148,2,0)),0),0)</f>
        <v>0</v>
      </c>
      <c r="DW223" s="19">
        <f>IFERROR(IF(DW172=DW171,IF('Inputs and Summary'!$D$38=15,VLOOKUP(DW$170,'Inputs and Summary'!$A$88:$C$148,3,0),VLOOKUP(DW$170,'Inputs and Summary'!$A$88:$C$148,2,0)),0),0)</f>
        <v>0</v>
      </c>
      <c r="DX223" s="19">
        <f>IFERROR(IF(DX172=DX171,IF('Inputs and Summary'!$D$38=15,VLOOKUP(DX$170,'Inputs and Summary'!$A$88:$C$148,3,0),VLOOKUP(DX$170,'Inputs and Summary'!$A$88:$C$148,2,0)),0),0)</f>
        <v>0</v>
      </c>
      <c r="DY223" s="19">
        <f>IFERROR(IF(DY172=DY171,IF('Inputs and Summary'!$D$38=15,VLOOKUP(DY$170,'Inputs and Summary'!$A$88:$C$148,3,0),VLOOKUP(DY$170,'Inputs and Summary'!$A$88:$C$148,2,0)),0),0)</f>
        <v>0</v>
      </c>
      <c r="DZ223" s="19">
        <f>IFERROR(IF(DZ172=DZ171,IF('Inputs and Summary'!$D$38=15,VLOOKUP(DZ$170,'Inputs and Summary'!$A$88:$C$148,3,0),VLOOKUP(DZ$170,'Inputs and Summary'!$A$88:$C$148,2,0)),0),0)</f>
        <v>0</v>
      </c>
      <c r="EA223" s="19">
        <f>IFERROR(IF(EA172=EA171,IF('Inputs and Summary'!$D$38=15,VLOOKUP(EA$170,'Inputs and Summary'!$A$88:$C$148,3,0),VLOOKUP(EA$170,'Inputs and Summary'!$A$88:$C$148,2,0)),0),0)</f>
        <v>0</v>
      </c>
      <c r="EB223" s="19">
        <f>IFERROR(IF(EB172=EB171,IF('Inputs and Summary'!$D$38=15,VLOOKUP(EB$170,'Inputs and Summary'!$A$88:$C$148,3,0),VLOOKUP(EB$170,'Inputs and Summary'!$A$88:$C$148,2,0)),0),0)</f>
        <v>0</v>
      </c>
      <c r="EC223" s="19">
        <f>IFERROR(IF(EC172=EC171,IF('Inputs and Summary'!$D$38=15,VLOOKUP(EC$170,'Inputs and Summary'!$A$88:$C$148,3,0),VLOOKUP(EC$170,'Inputs and Summary'!$A$88:$C$148,2,0)),0),0)</f>
        <v>0</v>
      </c>
      <c r="ED223" s="19">
        <f>IFERROR(IF(ED172=ED171,IF('Inputs and Summary'!$D$38=15,VLOOKUP(ED$170,'Inputs and Summary'!$A$88:$C$148,3,0),VLOOKUP(ED$170,'Inputs and Summary'!$A$88:$C$148,2,0)),0),0)</f>
        <v>0</v>
      </c>
      <c r="EE223" s="19">
        <f>IFERROR(IF(EE172=EE171,IF('Inputs and Summary'!$D$38=15,VLOOKUP(EE$170,'Inputs and Summary'!$A$88:$C$148,3,0),VLOOKUP(EE$170,'Inputs and Summary'!$A$88:$C$148,2,0)),0),0)</f>
        <v>0</v>
      </c>
      <c r="EF223" s="19">
        <f>IFERROR(IF(EF172=EF171,IF('Inputs and Summary'!$D$38=15,VLOOKUP(EF$170,'Inputs and Summary'!$A$88:$C$148,3,0),VLOOKUP(EF$170,'Inputs and Summary'!$A$88:$C$148,2,0)),0),0)</f>
        <v>0</v>
      </c>
      <c r="EG223" s="19">
        <f>IFERROR(IF(EG172=EG171,IF('Inputs and Summary'!$D$38=15,VLOOKUP(EG$170,'Inputs and Summary'!$A$88:$C$148,3,0),VLOOKUP(EG$170,'Inputs and Summary'!$A$88:$C$148,2,0)),0),0)</f>
        <v>0</v>
      </c>
      <c r="EH223" s="19">
        <f>IFERROR(IF(EH172=EH171,IF('Inputs and Summary'!$D$38=15,VLOOKUP(EH$170,'Inputs and Summary'!$A$88:$C$148,3,0),VLOOKUP(EH$170,'Inputs and Summary'!$A$88:$C$148,2,0)),0),0)</f>
        <v>0</v>
      </c>
      <c r="EI223" s="19">
        <f>IFERROR(IF(EI172=EI171,IF('Inputs and Summary'!$D$38=15,VLOOKUP(EI$170,'Inputs and Summary'!$A$88:$C$148,3,0),VLOOKUP(EI$170,'Inputs and Summary'!$A$88:$C$148,2,0)),0),0)</f>
        <v>0</v>
      </c>
      <c r="EJ223" s="19">
        <f>IFERROR(IF(EJ172=EJ171,IF('Inputs and Summary'!$D$38=15,VLOOKUP(EJ$170,'Inputs and Summary'!$A$88:$C$148,3,0),VLOOKUP(EJ$170,'Inputs and Summary'!$A$88:$C$148,2,0)),0),0)</f>
        <v>0</v>
      </c>
      <c r="EK223" s="19">
        <f>IFERROR(IF(EK172=EK171,IF('Inputs and Summary'!$D$38=15,VLOOKUP(EK$170,'Inputs and Summary'!$A$88:$C$148,3,0),VLOOKUP(EK$170,'Inputs and Summary'!$A$88:$C$148,2,0)),0),0)</f>
        <v>0</v>
      </c>
      <c r="EL223" s="19">
        <f>IFERROR(IF(EL172=EL171,IF('Inputs and Summary'!$D$38=15,VLOOKUP(EL$170,'Inputs and Summary'!$A$88:$C$148,3,0),VLOOKUP(EL$170,'Inputs and Summary'!$A$88:$C$148,2,0)),0),0)</f>
        <v>0</v>
      </c>
      <c r="EM223" s="19">
        <f>IFERROR(IF(EM172=EM171,IF('Inputs and Summary'!$D$38=15,VLOOKUP(EM$170,'Inputs and Summary'!$A$88:$C$148,3,0),VLOOKUP(EM$170,'Inputs and Summary'!$A$88:$C$148,2,0)),0),0)</f>
        <v>0</v>
      </c>
      <c r="EN223" s="19">
        <f>IFERROR(IF(EN172=EN171,IF('Inputs and Summary'!$D$38=15,VLOOKUP(EN$170,'Inputs and Summary'!$A$88:$C$148,3,0),VLOOKUP(EN$170,'Inputs and Summary'!$A$88:$C$148,2,0)),0),0)</f>
        <v>0</v>
      </c>
      <c r="EO223" s="19">
        <f>IFERROR(IF(EO172=EO171,IF('Inputs and Summary'!$D$38=15,VLOOKUP(EO$170,'Inputs and Summary'!$A$88:$C$148,3,0),VLOOKUP(EO$170,'Inputs and Summary'!$A$88:$C$148,2,0)),0),0)</f>
        <v>0</v>
      </c>
      <c r="EP223" s="19">
        <f>IFERROR(IF(EP172=EP171,IF('Inputs and Summary'!$D$38=15,VLOOKUP(EP$170,'Inputs and Summary'!$A$88:$C$148,3,0),VLOOKUP(EP$170,'Inputs and Summary'!$A$88:$C$148,2,0)),0),0)</f>
        <v>0</v>
      </c>
      <c r="EQ223" s="19">
        <f>IFERROR(IF(EQ172=EQ171,IF('Inputs and Summary'!$D$38=15,VLOOKUP(EQ$170,'Inputs and Summary'!$A$88:$C$148,3,0),VLOOKUP(EQ$170,'Inputs and Summary'!$A$88:$C$148,2,0)),0),0)</f>
        <v>0</v>
      </c>
      <c r="ER223" s="19">
        <f>IFERROR(IF(ER172=ER171,IF('Inputs and Summary'!$D$38=15,VLOOKUP(ER$170,'Inputs and Summary'!$A$88:$C$148,3,0),VLOOKUP(ER$170,'Inputs and Summary'!$A$88:$C$148,2,0)),0),0)</f>
        <v>0</v>
      </c>
      <c r="ES223" s="19">
        <f>IFERROR(IF(ES172=ES171,IF('Inputs and Summary'!$D$38=15,VLOOKUP(ES$170,'Inputs and Summary'!$A$88:$C$148,3,0),VLOOKUP(ES$170,'Inputs and Summary'!$A$88:$C$148,2,0)),0),0)</f>
        <v>0</v>
      </c>
      <c r="ET223" s="19">
        <f>IFERROR(IF(ET172=ET171,IF('Inputs and Summary'!$D$38=15,VLOOKUP(ET$170,'Inputs and Summary'!$A$88:$C$148,3,0),VLOOKUP(ET$170,'Inputs and Summary'!$A$88:$C$148,2,0)),0),0)</f>
        <v>0</v>
      </c>
      <c r="EU223" s="19">
        <f>IFERROR(IF(EU172=EU171,IF('Inputs and Summary'!$D$38=15,VLOOKUP(EU$170,'Inputs and Summary'!$A$88:$C$148,3,0),VLOOKUP(EU$170,'Inputs and Summary'!$A$88:$C$148,2,0)),0),0)</f>
        <v>0</v>
      </c>
      <c r="EV223" s="19">
        <f>IFERROR(IF(EV172=EV171,IF('Inputs and Summary'!$D$38=15,VLOOKUP(EV$170,'Inputs and Summary'!$A$88:$C$148,3,0),VLOOKUP(EV$170,'Inputs and Summary'!$A$88:$C$148,2,0)),0),0)</f>
        <v>0</v>
      </c>
      <c r="EW223" s="19">
        <f>IFERROR(IF(EW172=EW171,IF('Inputs and Summary'!$D$38=15,VLOOKUP(EW$170,'Inputs and Summary'!$A$88:$C$148,3,0),VLOOKUP(EW$170,'Inputs and Summary'!$A$88:$C$148,2,0)),0),0)</f>
        <v>0</v>
      </c>
      <c r="EX223" s="19">
        <f>IFERROR(IF(EX172=EX171,IF('Inputs and Summary'!$D$38=15,VLOOKUP(EX$170,'Inputs and Summary'!$A$88:$C$148,3,0),VLOOKUP(EX$170,'Inputs and Summary'!$A$88:$C$148,2,0)),0),0)</f>
        <v>0</v>
      </c>
      <c r="EY223" s="19">
        <f>IFERROR(IF(EY172=EY171,IF('Inputs and Summary'!$D$38=15,VLOOKUP(EY$170,'Inputs and Summary'!$A$88:$C$148,3,0),VLOOKUP(EY$170,'Inputs and Summary'!$A$88:$C$148,2,0)),0),0)</f>
        <v>0</v>
      </c>
      <c r="EZ223" s="19">
        <f>IFERROR(IF(EZ172=EZ171,IF('Inputs and Summary'!$D$38=15,VLOOKUP(EZ$170,'Inputs and Summary'!$A$88:$C$148,3,0),VLOOKUP(EZ$170,'Inputs and Summary'!$A$88:$C$148,2,0)),0),0)</f>
        <v>0</v>
      </c>
      <c r="FA223" s="19">
        <f>IFERROR(IF(FA172=FA171,IF('Inputs and Summary'!$D$38=15,VLOOKUP(FA$170,'Inputs and Summary'!$A$88:$C$148,3,0),VLOOKUP(FA$170,'Inputs and Summary'!$A$88:$C$148,2,0)),0),0)</f>
        <v>0</v>
      </c>
      <c r="FB223" s="19">
        <f>IFERROR(IF(FB172=FB171,IF('Inputs and Summary'!$D$38=15,VLOOKUP(FB$170,'Inputs and Summary'!$A$88:$C$148,3,0),VLOOKUP(FB$170,'Inputs and Summary'!$A$88:$C$148,2,0)),0),0)</f>
        <v>0</v>
      </c>
      <c r="FC223" s="19">
        <f>IFERROR(IF(FC172=FC171,IF('Inputs and Summary'!$D$38=15,VLOOKUP(FC$170,'Inputs and Summary'!$A$88:$C$148,3,0),VLOOKUP(FC$170,'Inputs and Summary'!$A$88:$C$148,2,0)),0),0)</f>
        <v>0</v>
      </c>
      <c r="FD223" s="19">
        <f>IFERROR(IF(FD172=FD171,IF('Inputs and Summary'!$D$38=15,VLOOKUP(FD$170,'Inputs and Summary'!$A$88:$C$148,3,0),VLOOKUP(FD$170,'Inputs and Summary'!$A$88:$C$148,2,0)),0),0)</f>
        <v>0</v>
      </c>
      <c r="FE223" s="19">
        <f>IFERROR(IF(FE172=FE171,IF('Inputs and Summary'!$D$38=15,VLOOKUP(FE$170,'Inputs and Summary'!$A$88:$C$148,3,0),VLOOKUP(FE$170,'Inputs and Summary'!$A$88:$C$148,2,0)),0),0)</f>
        <v>0</v>
      </c>
      <c r="FF223" s="19">
        <f>IFERROR(IF(FF172=FF171,IF('Inputs and Summary'!$D$38=15,VLOOKUP(FF$170,'Inputs and Summary'!$A$88:$C$148,3,0),VLOOKUP(FF$170,'Inputs and Summary'!$A$88:$C$148,2,0)),0),0)</f>
        <v>0</v>
      </c>
      <c r="FG223" s="19">
        <f>IFERROR(IF(FG172=FG171,IF('Inputs and Summary'!$D$38=15,VLOOKUP(FG$170,'Inputs and Summary'!$A$88:$C$148,3,0),VLOOKUP(FG$170,'Inputs and Summary'!$A$88:$C$148,2,0)),0),0)</f>
        <v>0</v>
      </c>
      <c r="FH223" s="19">
        <f>IFERROR(IF(FH172=FH171,IF('Inputs and Summary'!$D$38=15,VLOOKUP(FH$170,'Inputs and Summary'!$A$88:$C$148,3,0),VLOOKUP(FH$170,'Inputs and Summary'!$A$88:$C$148,2,0)),0),0)</f>
        <v>0</v>
      </c>
      <c r="FI223" s="19">
        <f>IFERROR(IF(FI172=FI171,IF('Inputs and Summary'!$D$38=15,VLOOKUP(FI$170,'Inputs and Summary'!$A$88:$C$148,3,0),VLOOKUP(FI$170,'Inputs and Summary'!$A$88:$C$148,2,0)),0),0)</f>
        <v>0</v>
      </c>
      <c r="FJ223" s="19">
        <f>IFERROR(IF(FJ172=FJ171,IF('Inputs and Summary'!$D$38=15,VLOOKUP(FJ$170,'Inputs and Summary'!$A$88:$C$148,3,0),VLOOKUP(FJ$170,'Inputs and Summary'!$A$88:$C$148,2,0)),0),0)</f>
        <v>0</v>
      </c>
      <c r="FK223" s="19">
        <f>IFERROR(IF(FK172=FK171,IF('Inputs and Summary'!$D$38=15,VLOOKUP(FK$170,'Inputs and Summary'!$A$88:$C$148,3,0),VLOOKUP(FK$170,'Inputs and Summary'!$A$88:$C$148,2,0)),0),0)</f>
        <v>0</v>
      </c>
      <c r="FL223" s="19">
        <f>IFERROR(IF(FL172=FL171,IF('Inputs and Summary'!$D$38=15,VLOOKUP(FL$170,'Inputs and Summary'!$A$88:$C$148,3,0),VLOOKUP(FL$170,'Inputs and Summary'!$A$88:$C$148,2,0)),0),0)</f>
        <v>0</v>
      </c>
      <c r="FM223" s="19">
        <f>IFERROR(IF(FM172=FM171,IF('Inputs and Summary'!$D$38=15,VLOOKUP(FM$170,'Inputs and Summary'!$A$88:$C$148,3,0),VLOOKUP(FM$170,'Inputs and Summary'!$A$88:$C$148,2,0)),0),0)</f>
        <v>0</v>
      </c>
      <c r="FN223" s="19">
        <f>IFERROR(IF(FN172=FN171,IF('Inputs and Summary'!$D$38=15,VLOOKUP(FN$170,'Inputs and Summary'!$A$88:$C$148,3,0),VLOOKUP(FN$170,'Inputs and Summary'!$A$88:$C$148,2,0)),0),0)</f>
        <v>0</v>
      </c>
      <c r="FO223" s="19">
        <f>IFERROR(IF(FO172=FO171,IF('Inputs and Summary'!$D$38=15,VLOOKUP(FO$170,'Inputs and Summary'!$A$88:$C$148,3,0),VLOOKUP(FO$170,'Inputs and Summary'!$A$88:$C$148,2,0)),0),0)</f>
        <v>0</v>
      </c>
      <c r="FP223" s="19">
        <f>IFERROR(IF(FP172=FP171,IF('Inputs and Summary'!$D$38=15,VLOOKUP(FP$170,'Inputs and Summary'!$A$88:$C$148,3,0),VLOOKUP(FP$170,'Inputs and Summary'!$A$88:$C$148,2,0)),0),0)</f>
        <v>0</v>
      </c>
      <c r="FQ223" s="19">
        <f>IFERROR(IF(FQ172=FQ171,IF('Inputs and Summary'!$D$38=15,VLOOKUP(FQ$170,'Inputs and Summary'!$A$88:$C$148,3,0),VLOOKUP(FQ$170,'Inputs and Summary'!$A$88:$C$148,2,0)),0),0)</f>
        <v>0</v>
      </c>
      <c r="FR223" s="19">
        <f>IFERROR(IF(FR172=FR171,IF('Inputs and Summary'!$D$38=15,VLOOKUP(FR$170,'Inputs and Summary'!$A$88:$C$148,3,0),VLOOKUP(FR$170,'Inputs and Summary'!$A$88:$C$148,2,0)),0),0)</f>
        <v>0</v>
      </c>
      <c r="FS223" s="19">
        <f>IFERROR(IF(FS172=FS171,IF('Inputs and Summary'!$D$38=15,VLOOKUP(FS$170,'Inputs and Summary'!$A$88:$C$148,3,0),VLOOKUP(FS$170,'Inputs and Summary'!$A$88:$C$148,2,0)),0),0)</f>
        <v>0</v>
      </c>
      <c r="FT223" s="19">
        <f>IFERROR(IF(FT172=FT171,IF('Inputs and Summary'!$D$38=15,VLOOKUP(FT$170,'Inputs and Summary'!$A$88:$C$148,3,0),VLOOKUP(FT$170,'Inputs and Summary'!$A$88:$C$148,2,0)),0),0)</f>
        <v>0</v>
      </c>
      <c r="FU223" s="19">
        <f>IFERROR(IF(FU172=FU171,IF('Inputs and Summary'!$D$38=15,VLOOKUP(FU$170,'Inputs and Summary'!$A$88:$C$148,3,0),VLOOKUP(FU$170,'Inputs and Summary'!$A$88:$C$148,2,0)),0),0)</f>
        <v>0</v>
      </c>
      <c r="FV223" s="19">
        <f>IFERROR(IF(FV172=FV171,IF('Inputs and Summary'!$D$38=15,VLOOKUP(FV$170,'Inputs and Summary'!$A$88:$C$148,3,0),VLOOKUP(FV$170,'Inputs and Summary'!$A$88:$C$148,2,0)),0),0)</f>
        <v>0</v>
      </c>
      <c r="FW223" s="19">
        <f>IFERROR(IF(FW172=FW171,IF('Inputs and Summary'!$D$38=15,VLOOKUP(FW$170,'Inputs and Summary'!$A$88:$C$148,3,0),VLOOKUP(FW$170,'Inputs and Summary'!$A$88:$C$148,2,0)),0),0)</f>
        <v>0</v>
      </c>
      <c r="FX223" s="19">
        <f>IFERROR(IF(FX172=FX171,IF('Inputs and Summary'!$D$38=15,VLOOKUP(FX$170,'Inputs and Summary'!$A$88:$C$148,3,0),VLOOKUP(FX$170,'Inputs and Summary'!$A$88:$C$148,2,0)),0),0)</f>
        <v>0</v>
      </c>
      <c r="FY223" s="19">
        <f>IFERROR(IF(FY172=FY171,IF('Inputs and Summary'!$D$38=15,VLOOKUP(FY$170,'Inputs and Summary'!$A$88:$C$148,3,0),VLOOKUP(FY$170,'Inputs and Summary'!$A$88:$C$148,2,0)),0),0)</f>
        <v>0</v>
      </c>
      <c r="FZ223" s="19">
        <f>IFERROR(IF(FZ172=FZ171,IF('Inputs and Summary'!$D$38=15,VLOOKUP(FZ$170,'Inputs and Summary'!$A$88:$C$148,3,0),VLOOKUP(FZ$170,'Inputs and Summary'!$A$88:$C$148,2,0)),0),0)</f>
        <v>0</v>
      </c>
      <c r="GA223" s="19">
        <f>IFERROR(IF(GA172=GA171,IF('Inputs and Summary'!$D$38=15,VLOOKUP(GA$170,'Inputs and Summary'!$A$88:$C$148,3,0),VLOOKUP(GA$170,'Inputs and Summary'!$A$88:$C$148,2,0)),0),0)</f>
        <v>0</v>
      </c>
      <c r="GB223" s="19">
        <f>IFERROR(IF(GB172=GB171,IF('Inputs and Summary'!$D$38=15,VLOOKUP(GB$170,'Inputs and Summary'!$A$88:$C$148,3,0),VLOOKUP(GB$170,'Inputs and Summary'!$A$88:$C$148,2,0)),0),0)</f>
        <v>0</v>
      </c>
      <c r="GC223" s="19">
        <f>IFERROR(IF(GC172=GC171,IF('Inputs and Summary'!$D$38=15,VLOOKUP(GC$170,'Inputs and Summary'!$A$88:$C$148,3,0),VLOOKUP(GC$170,'Inputs and Summary'!$A$88:$C$148,2,0)),0),0)</f>
        <v>0</v>
      </c>
      <c r="GD223" s="19">
        <f>IFERROR(IF(GD172=GD171,IF('Inputs and Summary'!$D$38=15,VLOOKUP(GD$170,'Inputs and Summary'!$A$88:$C$148,3,0),VLOOKUP(GD$170,'Inputs and Summary'!$A$88:$C$148,2,0)),0),0)</f>
        <v>0</v>
      </c>
      <c r="GE223" s="19">
        <f>IFERROR(IF(GE172=GE171,IF('Inputs and Summary'!$D$38=15,VLOOKUP(GE$170,'Inputs and Summary'!$A$88:$C$148,3,0),VLOOKUP(GE$170,'Inputs and Summary'!$A$88:$C$148,2,0)),0),0)</f>
        <v>0</v>
      </c>
      <c r="GF223" s="19">
        <f>IFERROR(IF(GF172=GF171,IF('Inputs and Summary'!$D$38=15,VLOOKUP(GF$170,'Inputs and Summary'!$A$88:$C$148,3,0),VLOOKUP(GF$170,'Inputs and Summary'!$A$88:$C$148,2,0)),0),0)</f>
        <v>0</v>
      </c>
      <c r="GG223" s="19">
        <f>IFERROR(IF(GG172=GG171,IF('Inputs and Summary'!$D$38=15,VLOOKUP(GG$170,'Inputs and Summary'!$A$88:$C$148,3,0),VLOOKUP(GG$170,'Inputs and Summary'!$A$88:$C$148,2,0)),0),0)</f>
        <v>0</v>
      </c>
      <c r="GH223" s="19">
        <f>IFERROR(IF(GH172=GH171,IF('Inputs and Summary'!$D$38=15,VLOOKUP(GH$170,'Inputs and Summary'!$A$88:$C$148,3,0),VLOOKUP(GH$170,'Inputs and Summary'!$A$88:$C$148,2,0)),0),0)</f>
        <v>0</v>
      </c>
      <c r="GI223" s="19">
        <f>IFERROR(IF(GI172=GI171,IF('Inputs and Summary'!$D$38=15,VLOOKUP(GI$170,'Inputs and Summary'!$A$88:$C$148,3,0),VLOOKUP(GI$170,'Inputs and Summary'!$A$88:$C$148,2,0)),0),0)</f>
        <v>0</v>
      </c>
      <c r="GJ223" s="19">
        <f>IFERROR(IF(GJ172=GJ171,IF('Inputs and Summary'!$D$38=15,VLOOKUP(GJ$170,'Inputs and Summary'!$A$88:$C$148,3,0),VLOOKUP(GJ$170,'Inputs and Summary'!$A$88:$C$148,2,0)),0),0)</f>
        <v>0</v>
      </c>
      <c r="GK223" s="19">
        <f>IFERROR(IF(GK172=GK171,IF('Inputs and Summary'!$D$38=15,VLOOKUP(GK$170,'Inputs and Summary'!$A$88:$C$148,3,0),VLOOKUP(GK$170,'Inputs and Summary'!$A$88:$C$148,2,0)),0),0)</f>
        <v>0</v>
      </c>
      <c r="GL223" s="19">
        <f>IFERROR(IF(GL172=GL171,IF('Inputs and Summary'!$D$38=15,VLOOKUP(GL$170,'Inputs and Summary'!$A$88:$C$148,3,0),VLOOKUP(GL$170,'Inputs and Summary'!$A$88:$C$148,2,0)),0),0)</f>
        <v>0</v>
      </c>
      <c r="GM223" s="19">
        <f>IFERROR(IF(GM172=GM171,IF('Inputs and Summary'!$D$38=15,VLOOKUP(GM$170,'Inputs and Summary'!$A$88:$C$148,3,0),VLOOKUP(GM$170,'Inputs and Summary'!$A$88:$C$148,2,0)),0),0)</f>
        <v>0</v>
      </c>
      <c r="GN223" s="19">
        <f>IFERROR(IF(GN172=GN171,IF('Inputs and Summary'!$D$38=15,VLOOKUP(GN$170,'Inputs and Summary'!$A$88:$C$148,3,0),VLOOKUP(GN$170,'Inputs and Summary'!$A$88:$C$148,2,0)),0),0)</f>
        <v>0</v>
      </c>
      <c r="GO223" s="19">
        <f>IFERROR(IF(GO172=GO171,IF('Inputs and Summary'!$D$38=15,VLOOKUP(GO$170,'Inputs and Summary'!$A$88:$C$148,3,0),VLOOKUP(GO$170,'Inputs and Summary'!$A$88:$C$148,2,0)),0),0)</f>
        <v>0</v>
      </c>
      <c r="GP223" s="19">
        <f>IFERROR(IF(GP172=GP171,IF('Inputs and Summary'!$D$38=15,VLOOKUP(GP$170,'Inputs and Summary'!$A$88:$C$148,3,0),VLOOKUP(GP$170,'Inputs and Summary'!$A$88:$C$148,2,0)),0),0)</f>
        <v>0</v>
      </c>
      <c r="GQ223" s="19">
        <f>IFERROR(IF(GQ172=GQ171,IF('Inputs and Summary'!$D$38=15,VLOOKUP(GQ$170,'Inputs and Summary'!$A$88:$C$148,3,0),VLOOKUP(GQ$170,'Inputs and Summary'!$A$88:$C$148,2,0)),0),0)</f>
        <v>0</v>
      </c>
      <c r="GR223" s="19">
        <f>IFERROR(IF(GR172=GR171,IF('Inputs and Summary'!$D$38=15,VLOOKUP(GR$170,'Inputs and Summary'!$A$88:$C$148,3,0),VLOOKUP(GR$170,'Inputs and Summary'!$A$88:$C$148,2,0)),0),0)</f>
        <v>0</v>
      </c>
      <c r="GS223" s="19">
        <f>IFERROR(IF(GS172=GS171,IF('Inputs and Summary'!$D$38=15,VLOOKUP(GS$170,'Inputs and Summary'!$A$88:$C$148,3,0),VLOOKUP(GS$170,'Inputs and Summary'!$A$88:$C$148,2,0)),0),0)</f>
        <v>0</v>
      </c>
      <c r="GT223" s="19">
        <f>IFERROR(IF(GT172=GT171,IF('Inputs and Summary'!$D$38=15,VLOOKUP(GT$170,'Inputs and Summary'!$A$88:$C$148,3,0),VLOOKUP(GT$170,'Inputs and Summary'!$A$88:$C$148,2,0)),0),0)</f>
        <v>0</v>
      </c>
      <c r="GU223" s="19">
        <f>IFERROR(IF(GU172=GU171,IF('Inputs and Summary'!$D$38=15,VLOOKUP(GU$170,'Inputs and Summary'!$A$88:$C$148,3,0),VLOOKUP(GU$170,'Inputs and Summary'!$A$88:$C$148,2,0)),0),0)</f>
        <v>0</v>
      </c>
      <c r="GV223" s="19">
        <f>IFERROR(IF(GV172=GV171,IF('Inputs and Summary'!$D$38=15,VLOOKUP(GV$170,'Inputs and Summary'!$A$88:$C$148,3,0),VLOOKUP(GV$170,'Inputs and Summary'!$A$88:$C$148,2,0)),0),0)</f>
        <v>0</v>
      </c>
      <c r="GW223" s="19">
        <f>IFERROR(IF(GW172=GW171,IF('Inputs and Summary'!$D$38=15,VLOOKUP(GW$170,'Inputs and Summary'!$A$88:$C$148,3,0),VLOOKUP(GW$170,'Inputs and Summary'!$A$88:$C$148,2,0)),0),0)</f>
        <v>0</v>
      </c>
      <c r="GX223" s="19">
        <f>IFERROR(IF(GX172=GX171,IF('Inputs and Summary'!$D$38=15,VLOOKUP(GX$170,'Inputs and Summary'!$A$88:$C$148,3,0),VLOOKUP(GX$170,'Inputs and Summary'!$A$88:$C$148,2,0)),0),0)</f>
        <v>0</v>
      </c>
      <c r="GY223" s="19">
        <f>IFERROR(IF(GY172=GY171,IF('Inputs and Summary'!$D$38=15,VLOOKUP(GY$170,'Inputs and Summary'!$A$88:$C$148,3,0),VLOOKUP(GY$170,'Inputs and Summary'!$A$88:$C$148,2,0)),0),0)</f>
        <v>0</v>
      </c>
      <c r="GZ223" s="19">
        <f>IFERROR(IF(GZ172=GZ171,IF('Inputs and Summary'!$D$38=15,VLOOKUP(GZ$170,'Inputs and Summary'!$A$88:$C$148,3,0),VLOOKUP(GZ$170,'Inputs and Summary'!$A$88:$C$148,2,0)),0),0)</f>
        <v>0</v>
      </c>
      <c r="HA223" s="19">
        <f>IFERROR(IF(HA172=HA171,IF('Inputs and Summary'!$D$38=15,VLOOKUP(HA$170,'Inputs and Summary'!$A$88:$C$148,3,0),VLOOKUP(HA$170,'Inputs and Summary'!$A$88:$C$148,2,0)),0),0)</f>
        <v>0</v>
      </c>
      <c r="HB223" s="19">
        <f>IFERROR(IF(HB172=HB171,IF('Inputs and Summary'!$D$38=15,VLOOKUP(HB$170,'Inputs and Summary'!$A$88:$C$148,3,0),VLOOKUP(HB$170,'Inputs and Summary'!$A$88:$C$148,2,0)),0),0)</f>
        <v>0</v>
      </c>
      <c r="HC223" s="19">
        <f>IFERROR(IF(HC172=HC171,IF('Inputs and Summary'!$D$38=15,VLOOKUP(HC$170,'Inputs and Summary'!$A$88:$C$148,3,0),VLOOKUP(HC$170,'Inputs and Summary'!$A$88:$C$148,2,0)),0),0)</f>
        <v>0</v>
      </c>
      <c r="HD223" s="19">
        <f>IFERROR(IF(HD172=HD171,IF('Inputs and Summary'!$D$38=15,VLOOKUP(HD$170,'Inputs and Summary'!$A$88:$C$148,3,0),VLOOKUP(HD$170,'Inputs and Summary'!$A$88:$C$148,2,0)),0),0)</f>
        <v>0</v>
      </c>
      <c r="HE223" s="19">
        <f>IFERROR(IF(HE172=HE171,IF('Inputs and Summary'!$D$38=15,VLOOKUP(HE$170,'Inputs and Summary'!$A$88:$C$148,3,0),VLOOKUP(HE$170,'Inputs and Summary'!$A$88:$C$148,2,0)),0),0)</f>
        <v>0</v>
      </c>
      <c r="HF223" s="19">
        <f>IFERROR(IF(HF172=HF171,IF('Inputs and Summary'!$D$38=15,VLOOKUP(HF$170,'Inputs and Summary'!$A$88:$C$148,3,0),VLOOKUP(HF$170,'Inputs and Summary'!$A$88:$C$148,2,0)),0),0)</f>
        <v>0</v>
      </c>
      <c r="HG223" s="19">
        <f>IFERROR(IF(HG172=HG171,IF('Inputs and Summary'!$D$38=15,VLOOKUP(HG$170,'Inputs and Summary'!$A$88:$C$148,3,0),VLOOKUP(HG$170,'Inputs and Summary'!$A$88:$C$148,2,0)),0),0)</f>
        <v>0</v>
      </c>
      <c r="HH223" s="19">
        <f>IFERROR(IF(HH172=HH171,IF('Inputs and Summary'!$D$38=15,VLOOKUP(HH$170,'Inputs and Summary'!$A$88:$C$148,3,0),VLOOKUP(HH$170,'Inputs and Summary'!$A$88:$C$148,2,0)),0),0)</f>
        <v>0</v>
      </c>
      <c r="HI223" s="19">
        <f>IFERROR(IF(HI172=HI171,IF('Inputs and Summary'!$D$38=15,VLOOKUP(HI$170,'Inputs and Summary'!$A$88:$C$148,3,0),VLOOKUP(HI$170,'Inputs and Summary'!$A$88:$C$148,2,0)),0),0)</f>
        <v>0</v>
      </c>
      <c r="HJ223" s="19">
        <f>IFERROR(IF(HJ172=HJ171,IF('Inputs and Summary'!$D$38=15,VLOOKUP(HJ$170,'Inputs and Summary'!$A$88:$C$148,3,0),VLOOKUP(HJ$170,'Inputs and Summary'!$A$88:$C$148,2,0)),0),0)</f>
        <v>0</v>
      </c>
      <c r="HK223" s="19">
        <f>IFERROR(IF(HK172=HK171,IF('Inputs and Summary'!$D$38=15,VLOOKUP(HK$170,'Inputs and Summary'!$A$88:$C$148,3,0),VLOOKUP(HK$170,'Inputs and Summary'!$A$88:$C$148,2,0)),0),0)</f>
        <v>0</v>
      </c>
      <c r="HL223" s="19">
        <f>IFERROR(IF(HL172=HL171,IF('Inputs and Summary'!$D$38=15,VLOOKUP(HL$170,'Inputs and Summary'!$A$88:$C$148,3,0),VLOOKUP(HL$170,'Inputs and Summary'!$A$88:$C$148,2,0)),0),0)</f>
        <v>0</v>
      </c>
      <c r="HM223" s="19">
        <f>IFERROR(IF(HM172=HM171,IF('Inputs and Summary'!$D$38=15,VLOOKUP(HM$170,'Inputs and Summary'!$A$88:$C$148,3,0),VLOOKUP(HM$170,'Inputs and Summary'!$A$88:$C$148,2,0)),0),0)</f>
        <v>0</v>
      </c>
      <c r="HN223" s="19">
        <f>IFERROR(IF(HN172=HN171,IF('Inputs and Summary'!$D$38=15,VLOOKUP(HN$170,'Inputs and Summary'!$A$88:$C$148,3,0),VLOOKUP(HN$170,'Inputs and Summary'!$A$88:$C$148,2,0)),0),0)</f>
        <v>0</v>
      </c>
      <c r="HO223" s="19">
        <f>IFERROR(IF(HO172=HO171,IF('Inputs and Summary'!$D$38=15,VLOOKUP(HO$170,'Inputs and Summary'!$A$88:$C$148,3,0),VLOOKUP(HO$170,'Inputs and Summary'!$A$88:$C$148,2,0)),0),0)</f>
        <v>0</v>
      </c>
      <c r="HP223" s="19">
        <f>IFERROR(IF(HP172=HP171,IF('Inputs and Summary'!$D$38=15,VLOOKUP(HP$170,'Inputs and Summary'!$A$88:$C$148,3,0),VLOOKUP(HP$170,'Inputs and Summary'!$A$88:$C$148,2,0)),0),0)</f>
        <v>0</v>
      </c>
      <c r="HQ223" s="19">
        <f>IFERROR(IF(HQ172=HQ171,IF('Inputs and Summary'!$D$38=15,VLOOKUP(HQ$170,'Inputs and Summary'!$A$88:$C$148,3,0),VLOOKUP(HQ$170,'Inputs and Summary'!$A$88:$C$148,2,0)),0),0)</f>
        <v>0</v>
      </c>
      <c r="HR223" s="19">
        <f>IFERROR(IF(HR172=HR171,IF('Inputs and Summary'!$D$38=15,VLOOKUP(HR$170,'Inputs and Summary'!$A$88:$C$148,3,0),VLOOKUP(HR$170,'Inputs and Summary'!$A$88:$C$148,2,0)),0),0)</f>
        <v>0</v>
      </c>
      <c r="HS223" s="19">
        <f>IFERROR(IF(HS172=HS171,IF('Inputs and Summary'!$D$38=15,VLOOKUP(HS$170,'Inputs and Summary'!$A$88:$C$148,3,0),VLOOKUP(HS$170,'Inputs and Summary'!$A$88:$C$148,2,0)),0),0)</f>
        <v>0</v>
      </c>
      <c r="HT223" s="19">
        <f>IFERROR(IF(HT172=HT171,IF('Inputs and Summary'!$D$38=15,VLOOKUP(HT$170,'Inputs and Summary'!$A$88:$C$148,3,0),VLOOKUP(HT$170,'Inputs and Summary'!$A$88:$C$148,2,0)),0),0)</f>
        <v>0</v>
      </c>
      <c r="HU223" s="19">
        <f>IFERROR(IF(HU172=HU171,IF('Inputs and Summary'!$D$38=15,VLOOKUP(HU$170,'Inputs and Summary'!$A$88:$C$148,3,0),VLOOKUP(HU$170,'Inputs and Summary'!$A$88:$C$148,2,0)),0),0)</f>
        <v>0</v>
      </c>
      <c r="HV223" s="19">
        <f>IFERROR(IF(HV172=HV171,IF('Inputs and Summary'!$D$38=15,VLOOKUP(HV$170,'Inputs and Summary'!$A$88:$C$148,3,0),VLOOKUP(HV$170,'Inputs and Summary'!$A$88:$C$148,2,0)),0),0)</f>
        <v>0</v>
      </c>
      <c r="HW223" s="19">
        <f>IFERROR(IF(HW172=HW171,IF('Inputs and Summary'!$D$38=15,VLOOKUP(HW$170,'Inputs and Summary'!$A$88:$C$148,3,0),VLOOKUP(HW$170,'Inputs and Summary'!$A$88:$C$148,2,0)),0),0)</f>
        <v>0</v>
      </c>
      <c r="HX223" s="19">
        <f>IFERROR(IF(HX172=HX171,IF('Inputs and Summary'!$D$38=15,VLOOKUP(HX$170,'Inputs and Summary'!$A$88:$C$148,3,0),VLOOKUP(HX$170,'Inputs and Summary'!$A$88:$C$148,2,0)),0),0)</f>
        <v>0</v>
      </c>
      <c r="HY223" s="19">
        <f>IFERROR(IF(HY172=HY171,IF('Inputs and Summary'!$D$38=15,VLOOKUP(HY$170,'Inputs and Summary'!$A$88:$C$148,3,0),VLOOKUP(HY$170,'Inputs and Summary'!$A$88:$C$148,2,0)),0),0)</f>
        <v>0</v>
      </c>
      <c r="HZ223" s="19">
        <f>IFERROR(IF(HZ172=HZ171,IF('Inputs and Summary'!$D$38=15,VLOOKUP(HZ$170,'Inputs and Summary'!$A$88:$C$148,3,0),VLOOKUP(HZ$170,'Inputs and Summary'!$A$88:$C$148,2,0)),0),0)</f>
        <v>0</v>
      </c>
      <c r="IA223" s="19">
        <f>IFERROR(IF(IA172=IA171,IF('Inputs and Summary'!$D$38=15,VLOOKUP(IA$170,'Inputs and Summary'!$A$88:$C$148,3,0),VLOOKUP(IA$170,'Inputs and Summary'!$A$88:$C$148,2,0)),0),0)</f>
        <v>0</v>
      </c>
      <c r="IB223" s="19">
        <f>IFERROR(IF(IB172=IB171,IF('Inputs and Summary'!$D$38=15,VLOOKUP(IB$170,'Inputs and Summary'!$A$88:$C$148,3,0),VLOOKUP(IB$170,'Inputs and Summary'!$A$88:$C$148,2,0)),0),0)</f>
        <v>0</v>
      </c>
      <c r="IC223" s="19">
        <f>IFERROR(IF(IC172=IC171,IF('Inputs and Summary'!$D$38=15,VLOOKUP(IC$170,'Inputs and Summary'!$A$88:$C$148,3,0),VLOOKUP(IC$170,'Inputs and Summary'!$A$88:$C$148,2,0)),0),0)</f>
        <v>0</v>
      </c>
      <c r="ID223" s="19">
        <f>IFERROR(IF(ID172=ID171,IF('Inputs and Summary'!$D$38=15,VLOOKUP(ID$170,'Inputs and Summary'!$A$88:$C$148,3,0),VLOOKUP(ID$170,'Inputs and Summary'!$A$88:$C$148,2,0)),0),0)</f>
        <v>0</v>
      </c>
      <c r="IE223" s="19">
        <f>IFERROR(IF(IE172=IE171,IF('Inputs and Summary'!$D$38=15,VLOOKUP(IE$170,'Inputs and Summary'!$A$88:$C$148,3,0),VLOOKUP(IE$170,'Inputs and Summary'!$A$88:$C$148,2,0)),0),0)</f>
        <v>0</v>
      </c>
      <c r="IF223" s="19">
        <f>IFERROR(IF(IF172=IF171,IF('Inputs and Summary'!$D$38=15,VLOOKUP(IF$170,'Inputs and Summary'!$A$88:$C$148,3,0),VLOOKUP(IF$170,'Inputs and Summary'!$A$88:$C$148,2,0)),0),0)</f>
        <v>0</v>
      </c>
      <c r="IG223" s="19">
        <f>IFERROR(IF(IG172=IG171,IF('Inputs and Summary'!$D$38=15,VLOOKUP(IG$170,'Inputs and Summary'!$A$88:$C$148,3,0),VLOOKUP(IG$170,'Inputs and Summary'!$A$88:$C$148,2,0)),0),0)</f>
        <v>0</v>
      </c>
      <c r="IH223" s="19">
        <f>IFERROR(IF(IH172=IH171,IF('Inputs and Summary'!$D$38=15,VLOOKUP(IH$170,'Inputs and Summary'!$A$88:$C$148,3,0),VLOOKUP(IH$170,'Inputs and Summary'!$A$88:$C$148,2,0)),0),0)</f>
        <v>0</v>
      </c>
      <c r="II223" s="19">
        <f>IFERROR(IF(II172=II171,IF('Inputs and Summary'!$D$38=15,VLOOKUP(II$170,'Inputs and Summary'!$A$88:$C$148,3,0),VLOOKUP(II$170,'Inputs and Summary'!$A$88:$C$148,2,0)),0),0)</f>
        <v>0</v>
      </c>
      <c r="IJ223" s="19">
        <f>IFERROR(IF(IJ172=IJ171,IF('Inputs and Summary'!$D$38=15,VLOOKUP(IJ$170,'Inputs and Summary'!$A$88:$C$148,3,0),VLOOKUP(IJ$170,'Inputs and Summary'!$A$88:$C$148,2,0)),0),0)</f>
        <v>0</v>
      </c>
      <c r="IK223" s="19">
        <f>IFERROR(IF(IK172=IK171,IF('Inputs and Summary'!$D$38=15,VLOOKUP(IK$170,'Inputs and Summary'!$A$88:$C$148,3,0),VLOOKUP(IK$170,'Inputs and Summary'!$A$88:$C$148,2,0)),0),0)</f>
        <v>0</v>
      </c>
      <c r="IL223" s="19">
        <f>IFERROR(IF(IL172=IL171,IF('Inputs and Summary'!$D$38=15,VLOOKUP(IL$170,'Inputs and Summary'!$A$88:$C$148,3,0),VLOOKUP(IL$170,'Inputs and Summary'!$A$88:$C$148,2,0)),0),0)</f>
        <v>0</v>
      </c>
      <c r="IM223" s="19">
        <f>IFERROR(IF(IM172=IM171,IF('Inputs and Summary'!$D$38=15,VLOOKUP(IM$170,'Inputs and Summary'!$A$88:$C$148,3,0),VLOOKUP(IM$170,'Inputs and Summary'!$A$88:$C$148,2,0)),0),0)</f>
        <v>0</v>
      </c>
      <c r="IN223" s="19">
        <f>IFERROR(IF(IN172=IN171,IF('Inputs and Summary'!$D$38=15,VLOOKUP(IN$170,'Inputs and Summary'!$A$88:$C$148,3,0),VLOOKUP(IN$170,'Inputs and Summary'!$A$88:$C$148,2,0)),0),0)</f>
        <v>0</v>
      </c>
      <c r="IO223" s="19">
        <f>IFERROR(IF(IO172=IO171,IF('Inputs and Summary'!$D$38=15,VLOOKUP(IO$170,'Inputs and Summary'!$A$88:$C$148,3,0),VLOOKUP(IO$170,'Inputs and Summary'!$A$88:$C$148,2,0)),0),0)</f>
        <v>0</v>
      </c>
      <c r="IP223" s="19">
        <f>IFERROR(IF(IP172=IP171,IF('Inputs and Summary'!$D$38=15,VLOOKUP(IP$170,'Inputs and Summary'!$A$88:$C$148,3,0),VLOOKUP(IP$170,'Inputs and Summary'!$A$88:$C$148,2,0)),0),0)</f>
        <v>0</v>
      </c>
      <c r="IQ223" s="19">
        <f>IFERROR(IF(IQ172=IQ171,IF('Inputs and Summary'!$D$38=15,VLOOKUP(IQ$170,'Inputs and Summary'!$A$88:$C$148,3,0),VLOOKUP(IQ$170,'Inputs and Summary'!$A$88:$C$148,2,0)),0),0)</f>
        <v>0</v>
      </c>
      <c r="IR223" s="19">
        <f>IFERROR(IF(IR172=IR171,IF('Inputs and Summary'!$D$38=15,VLOOKUP(IR$170,'Inputs and Summary'!$A$88:$C$148,3,0),VLOOKUP(IR$170,'Inputs and Summary'!$A$88:$C$148,2,0)),0),0)</f>
        <v>0</v>
      </c>
      <c r="IS223" s="19">
        <f>IFERROR(IF(IS172=IS171,IF('Inputs and Summary'!$D$38=15,VLOOKUP(IS$170,'Inputs and Summary'!$A$88:$C$148,3,0),VLOOKUP(IS$170,'Inputs and Summary'!$A$88:$C$148,2,0)),0),0)</f>
        <v>0</v>
      </c>
      <c r="IT223" s="19">
        <f>IFERROR(IF(IT172=IT171,IF('Inputs and Summary'!$D$38=15,VLOOKUP(IT$170,'Inputs and Summary'!$A$88:$C$148,3,0),VLOOKUP(IT$170,'Inputs and Summary'!$A$88:$C$148,2,0)),0),0)</f>
        <v>0</v>
      </c>
      <c r="IU223" s="19">
        <f>IFERROR(IF(IU172=IU171,IF('Inputs and Summary'!$D$38=15,VLOOKUP(IU$170,'Inputs and Summary'!$A$88:$C$148,3,0),VLOOKUP(IU$170,'Inputs and Summary'!$A$88:$C$148,2,0)),0),0)</f>
        <v>0</v>
      </c>
      <c r="IV223" s="19">
        <f>IFERROR(IF(IV172=IV171,IF('Inputs and Summary'!$D$38=15,VLOOKUP(IV$170,'Inputs and Summary'!$A$88:$C$148,3,0),VLOOKUP(IV$170,'Inputs and Summary'!$A$88:$C$148,2,0)),0),0)</f>
        <v>0</v>
      </c>
      <c r="IW223" s="19">
        <f>IFERROR(IF(IW172=IW171,IF('Inputs and Summary'!$D$38=15,VLOOKUP(IW$170,'Inputs and Summary'!$A$88:$C$148,3,0),VLOOKUP(IW$170,'Inputs and Summary'!$A$88:$C$148,2,0)),0),0)</f>
        <v>0</v>
      </c>
      <c r="IX223" s="19">
        <f>IFERROR(IF(IX172=IX171,IF('Inputs and Summary'!$D$38=15,VLOOKUP(IX$170,'Inputs and Summary'!$A$88:$C$148,3,0),VLOOKUP(IX$170,'Inputs and Summary'!$A$88:$C$148,2,0)),0),0)</f>
        <v>0</v>
      </c>
      <c r="IY223" s="19">
        <f>IFERROR(IF(IY172=IY171,IF('Inputs and Summary'!$D$38=15,VLOOKUP(IY$170,'Inputs and Summary'!$A$88:$C$148,3,0),VLOOKUP(IY$170,'Inputs and Summary'!$A$88:$C$148,2,0)),0),0)</f>
        <v>0</v>
      </c>
      <c r="IZ223" s="19">
        <f>IFERROR(IF(IZ172=IZ171,IF('Inputs and Summary'!$D$38=15,VLOOKUP(IZ$170,'Inputs and Summary'!$A$88:$C$148,3,0),VLOOKUP(IZ$170,'Inputs and Summary'!$A$88:$C$148,2,0)),0),0)</f>
        <v>0</v>
      </c>
      <c r="JA223" s="19">
        <f>IFERROR(IF(JA172=JA171,IF('Inputs and Summary'!$D$38=15,VLOOKUP(JA$170,'Inputs and Summary'!$A$88:$C$148,3,0),VLOOKUP(JA$170,'Inputs and Summary'!$A$88:$C$148,2,0)),0),0)</f>
        <v>0</v>
      </c>
      <c r="JB223" s="19">
        <f>IFERROR(IF(JB172=JB171,IF('Inputs and Summary'!$D$38=15,VLOOKUP(JB$170,'Inputs and Summary'!$A$88:$C$148,3,0),VLOOKUP(JB$170,'Inputs and Summary'!$A$88:$C$148,2,0)),0),0)</f>
        <v>0</v>
      </c>
      <c r="JC223" s="19">
        <f>IFERROR(IF(JC172=JC171,IF('Inputs and Summary'!$D$38=15,VLOOKUP(JC$170,'Inputs and Summary'!$A$88:$C$148,3,0),VLOOKUP(JC$170,'Inputs and Summary'!$A$88:$C$148,2,0)),0),0)</f>
        <v>0</v>
      </c>
      <c r="JD223" s="19">
        <f>IFERROR(IF(JD172=JD171,IF('Inputs and Summary'!$D$38=15,VLOOKUP(JD$170,'Inputs and Summary'!$A$88:$C$148,3,0),VLOOKUP(JD$170,'Inputs and Summary'!$A$88:$C$148,2,0)),0),0)</f>
        <v>0</v>
      </c>
      <c r="JE223" s="19">
        <f>IFERROR(IF(JE172=JE171,IF('Inputs and Summary'!$D$38=15,VLOOKUP(JE$170,'Inputs and Summary'!$A$88:$C$148,3,0),VLOOKUP(JE$170,'Inputs and Summary'!$A$88:$C$148,2,0)),0),0)</f>
        <v>0</v>
      </c>
      <c r="JF223" s="19">
        <f>IFERROR(IF(JF172=JF171,IF('Inputs and Summary'!$D$38=15,VLOOKUP(JF$170,'Inputs and Summary'!$A$88:$C$148,3,0),VLOOKUP(JF$170,'Inputs and Summary'!$A$88:$C$148,2,0)),0),0)</f>
        <v>0</v>
      </c>
      <c r="JG223" s="19">
        <f>IFERROR(IF(JG172=JG171,IF('Inputs and Summary'!$D$38=15,VLOOKUP(JG$170,'Inputs and Summary'!$A$88:$C$148,3,0),VLOOKUP(JG$170,'Inputs and Summary'!$A$88:$C$148,2,0)),0),0)</f>
        <v>0</v>
      </c>
      <c r="JH223" s="19">
        <f>IFERROR(IF(JH172=JH171,IF('Inputs and Summary'!$D$38=15,VLOOKUP(JH$170,'Inputs and Summary'!$A$88:$C$148,3,0),VLOOKUP(JH$170,'Inputs and Summary'!$A$88:$C$148,2,0)),0),0)</f>
        <v>0</v>
      </c>
      <c r="JI223" s="19">
        <f>IFERROR(IF(JI172=JI171,IF('Inputs and Summary'!$D$38=15,VLOOKUP(JI$170,'Inputs and Summary'!$A$88:$C$148,3,0),VLOOKUP(JI$170,'Inputs and Summary'!$A$88:$C$148,2,0)),0),0)</f>
        <v>0</v>
      </c>
      <c r="JJ223" s="19">
        <f>IFERROR(IF(JJ172=JJ171,IF('Inputs and Summary'!$D$38=15,VLOOKUP(JJ$170,'Inputs and Summary'!$A$88:$C$148,3,0),VLOOKUP(JJ$170,'Inputs and Summary'!$A$88:$C$148,2,0)),0),0)</f>
        <v>0</v>
      </c>
      <c r="JK223" s="19">
        <f>IFERROR(IF(JK172=JK171,IF('Inputs and Summary'!$D$38=15,VLOOKUP(JK$170,'Inputs and Summary'!$A$88:$C$148,3,0),VLOOKUP(JK$170,'Inputs and Summary'!$A$88:$C$148,2,0)),0),0)</f>
        <v>0</v>
      </c>
      <c r="JL223" s="19">
        <f>IFERROR(IF(JL172=JL171,IF('Inputs and Summary'!$D$38=15,VLOOKUP(JL$170,'Inputs and Summary'!$A$88:$C$148,3,0),VLOOKUP(JL$170,'Inputs and Summary'!$A$88:$C$148,2,0)),0),0)</f>
        <v>0</v>
      </c>
      <c r="JM223" s="19">
        <f>IFERROR(IF(JM172=JM171,IF('Inputs and Summary'!$D$38=15,VLOOKUP(JM$170,'Inputs and Summary'!$A$88:$C$148,3,0),VLOOKUP(JM$170,'Inputs and Summary'!$A$88:$C$148,2,0)),0),0)</f>
        <v>0</v>
      </c>
      <c r="JN223" s="19">
        <f>IFERROR(IF(JN172=JN171,IF('Inputs and Summary'!$D$38=15,VLOOKUP(JN$170,'Inputs and Summary'!$A$88:$C$148,3,0),VLOOKUP(JN$170,'Inputs and Summary'!$A$88:$C$148,2,0)),0),0)</f>
        <v>0</v>
      </c>
      <c r="JO223" s="19">
        <f>IFERROR(IF(JO172=JO171,IF('Inputs and Summary'!$D$38=15,VLOOKUP(JO$170,'Inputs and Summary'!$A$88:$C$148,3,0),VLOOKUP(JO$170,'Inputs and Summary'!$A$88:$C$148,2,0)),0),0)</f>
        <v>0</v>
      </c>
      <c r="JP223" s="19">
        <f>IFERROR(IF(JP172=JP171,IF('Inputs and Summary'!$D$38=15,VLOOKUP(JP$170,'Inputs and Summary'!$A$88:$C$148,3,0),VLOOKUP(JP$170,'Inputs and Summary'!$A$88:$C$148,2,0)),0),0)</f>
        <v>0</v>
      </c>
      <c r="JQ223" s="19">
        <f>IFERROR(IF(JQ172=JQ171,IF('Inputs and Summary'!$D$38=15,VLOOKUP(JQ$170,'Inputs and Summary'!$A$88:$C$148,3,0),VLOOKUP(JQ$170,'Inputs and Summary'!$A$88:$C$148,2,0)),0),0)</f>
        <v>0</v>
      </c>
      <c r="JR223" s="19">
        <f>IFERROR(IF(JR172=JR171,IF('Inputs and Summary'!$D$38=15,VLOOKUP(JR$170,'Inputs and Summary'!$A$88:$C$148,3,0),VLOOKUP(JR$170,'Inputs and Summary'!$A$88:$C$148,2,0)),0),0)</f>
        <v>0</v>
      </c>
      <c r="JS223" s="19">
        <f>IFERROR(IF(JS172=JS171,IF('Inputs and Summary'!$D$38=15,VLOOKUP(JS$170,'Inputs and Summary'!$A$88:$C$148,3,0),VLOOKUP(JS$170,'Inputs and Summary'!$A$88:$C$148,2,0)),0),0)</f>
        <v>0</v>
      </c>
      <c r="JT223" s="19">
        <f>IFERROR(IF(JT172=JT171,IF('Inputs and Summary'!$D$38=15,VLOOKUP(JT$170,'Inputs and Summary'!$A$88:$C$148,3,0),VLOOKUP(JT$170,'Inputs and Summary'!$A$88:$C$148,2,0)),0),0)</f>
        <v>0</v>
      </c>
      <c r="JU223" s="19">
        <f>IFERROR(IF(JU172=JU171,IF('Inputs and Summary'!$D$38=15,VLOOKUP(JU$170,'Inputs and Summary'!$A$88:$C$148,3,0),VLOOKUP(JU$170,'Inputs and Summary'!$A$88:$C$148,2,0)),0),0)</f>
        <v>0</v>
      </c>
      <c r="JV223" s="19">
        <f>IFERROR(IF(JV172=JV171,IF('Inputs and Summary'!$D$38=15,VLOOKUP(JV$170,'Inputs and Summary'!$A$88:$C$148,3,0),VLOOKUP(JV$170,'Inputs and Summary'!$A$88:$C$148,2,0)),0),0)</f>
        <v>0</v>
      </c>
      <c r="JW223" s="19">
        <f>IFERROR(IF(JW172=JW171,IF('Inputs and Summary'!$D$38=15,VLOOKUP(JW$170,'Inputs and Summary'!$A$88:$C$148,3,0),VLOOKUP(JW$170,'Inputs and Summary'!$A$88:$C$148,2,0)),0),0)</f>
        <v>0</v>
      </c>
      <c r="JX223" s="19">
        <f>IFERROR(IF(JX172=JX171,IF('Inputs and Summary'!$D$38=15,VLOOKUP(JX$170,'Inputs and Summary'!$A$88:$C$148,3,0),VLOOKUP(JX$170,'Inputs and Summary'!$A$88:$C$148,2,0)),0),0)</f>
        <v>0</v>
      </c>
      <c r="JY223" s="19">
        <f>IFERROR(IF(JY172=JY171,IF('Inputs and Summary'!$D$38=15,VLOOKUP(JY$170,'Inputs and Summary'!$A$88:$C$148,3,0),VLOOKUP(JY$170,'Inputs and Summary'!$A$88:$C$148,2,0)),0),0)</f>
        <v>0</v>
      </c>
      <c r="JZ223" s="19">
        <f>IFERROR(IF(JZ172=JZ171,IF('Inputs and Summary'!$D$38=15,VLOOKUP(JZ$170,'Inputs and Summary'!$A$88:$C$148,3,0),VLOOKUP(JZ$170,'Inputs and Summary'!$A$88:$C$148,2,0)),0),0)</f>
        <v>0</v>
      </c>
      <c r="KA223" s="19">
        <f>IFERROR(IF(KA172=KA171,IF('Inputs and Summary'!$D$38=15,VLOOKUP(KA$170,'Inputs and Summary'!$A$88:$C$148,3,0),VLOOKUP(KA$170,'Inputs and Summary'!$A$88:$C$148,2,0)),0),0)</f>
        <v>0</v>
      </c>
      <c r="KB223" s="19">
        <f>IFERROR(IF(KB172=KB171,IF('Inputs and Summary'!$D$38=15,VLOOKUP(KB$170,'Inputs and Summary'!$A$88:$C$148,3,0),VLOOKUP(KB$170,'Inputs and Summary'!$A$88:$C$148,2,0)),0),0)</f>
        <v>0</v>
      </c>
      <c r="KC223" s="19">
        <f>IFERROR(IF(KC172=KC171,IF('Inputs and Summary'!$D$38=15,VLOOKUP(KC$170,'Inputs and Summary'!$A$88:$C$148,3,0),VLOOKUP(KC$170,'Inputs and Summary'!$A$88:$C$148,2,0)),0),0)</f>
        <v>0</v>
      </c>
      <c r="KD223" s="19">
        <f>IFERROR(IF(KD172=KD171,IF('Inputs and Summary'!$D$38=15,VLOOKUP(KD$170,'Inputs and Summary'!$A$88:$C$148,3,0),VLOOKUP(KD$170,'Inputs and Summary'!$A$88:$C$148,2,0)),0),0)</f>
        <v>0</v>
      </c>
      <c r="KE223" s="19">
        <f>IFERROR(IF(KE172=KE171,IF('Inputs and Summary'!$D$38=15,VLOOKUP(KE$170,'Inputs and Summary'!$A$88:$C$148,3,0),VLOOKUP(KE$170,'Inputs and Summary'!$A$88:$C$148,2,0)),0),0)</f>
        <v>0</v>
      </c>
      <c r="KF223" s="19">
        <f>IFERROR(IF(KF172=KF171,IF('Inputs and Summary'!$D$38=15,VLOOKUP(KF$170,'Inputs and Summary'!$A$88:$C$148,3,0),VLOOKUP(KF$170,'Inputs and Summary'!$A$88:$C$148,2,0)),0),0)</f>
        <v>0</v>
      </c>
      <c r="KG223" s="19">
        <f>IFERROR(IF(KG172=KG171,IF('Inputs and Summary'!$D$38=15,VLOOKUP(KG$170,'Inputs and Summary'!$A$88:$C$148,3,0),VLOOKUP(KG$170,'Inputs and Summary'!$A$88:$C$148,2,0)),0),0)</f>
        <v>0</v>
      </c>
      <c r="KH223" s="19">
        <f>IFERROR(IF(KH172=KH171,IF('Inputs and Summary'!$D$38=15,VLOOKUP(KH$170,'Inputs and Summary'!$A$88:$C$148,3,0),VLOOKUP(KH$170,'Inputs and Summary'!$A$88:$C$148,2,0)),0),0)</f>
        <v>0</v>
      </c>
      <c r="KI223" s="19">
        <f>IFERROR(IF(KI172=KI171,IF('Inputs and Summary'!$D$38=15,VLOOKUP(KI$170,'Inputs and Summary'!$A$88:$C$148,3,0),VLOOKUP(KI$170,'Inputs and Summary'!$A$88:$C$148,2,0)),0),0)</f>
        <v>0</v>
      </c>
      <c r="KJ223" s="19">
        <f>IFERROR(IF(KJ172=KJ171,IF('Inputs and Summary'!$D$38=15,VLOOKUP(KJ$170,'Inputs and Summary'!$A$88:$C$148,3,0),VLOOKUP(KJ$170,'Inputs and Summary'!$A$88:$C$148,2,0)),0),0)</f>
        <v>0</v>
      </c>
      <c r="KK223" s="19">
        <f>IFERROR(IF(KK172=KK171,IF('Inputs and Summary'!$D$38=15,VLOOKUP(KK$170,'Inputs and Summary'!$A$88:$C$148,3,0),VLOOKUP(KK$170,'Inputs and Summary'!$A$88:$C$148,2,0)),0),0)</f>
        <v>0</v>
      </c>
      <c r="KL223" s="19">
        <f>IFERROR(IF(KL172=KL171,IF('Inputs and Summary'!$D$38=15,VLOOKUP(KL$170,'Inputs and Summary'!$A$88:$C$148,3,0),VLOOKUP(KL$170,'Inputs and Summary'!$A$88:$C$148,2,0)),0),0)</f>
        <v>0</v>
      </c>
      <c r="KM223" s="19">
        <f>IFERROR(IF(KM172=KM171,IF('Inputs and Summary'!$D$38=15,VLOOKUP(KM$170,'Inputs and Summary'!$A$88:$C$148,3,0),VLOOKUP(KM$170,'Inputs and Summary'!$A$88:$C$148,2,0)),0),0)</f>
        <v>0</v>
      </c>
      <c r="KN223" s="19">
        <f>IFERROR(IF(KN172=KN171,IF('Inputs and Summary'!$D$38=15,VLOOKUP(KN$170,'Inputs and Summary'!$A$88:$C$148,3,0),VLOOKUP(KN$170,'Inputs and Summary'!$A$88:$C$148,2,0)),0),0)</f>
        <v>0</v>
      </c>
      <c r="KO223" s="19">
        <f>IFERROR(IF(KO172=KO171,IF('Inputs and Summary'!$D$38=15,VLOOKUP(KO$170,'Inputs and Summary'!$A$88:$C$148,3,0),VLOOKUP(KO$170,'Inputs and Summary'!$A$88:$C$148,2,0)),0),0)</f>
        <v>0</v>
      </c>
      <c r="KP223" s="19">
        <f>IFERROR(IF(KP172=KP171,IF('Inputs and Summary'!$D$38=15,VLOOKUP(KP$170,'Inputs and Summary'!$A$88:$C$148,3,0),VLOOKUP(KP$170,'Inputs and Summary'!$A$88:$C$148,2,0)),0),0)</f>
        <v>0</v>
      </c>
      <c r="KQ223" s="19">
        <f>IFERROR(IF(KQ172=KQ171,IF('Inputs and Summary'!$D$38=15,VLOOKUP(KQ$170,'Inputs and Summary'!$A$88:$C$148,3,0),VLOOKUP(KQ$170,'Inputs and Summary'!$A$88:$C$148,2,0)),0),0)</f>
        <v>0</v>
      </c>
      <c r="KR223" s="19">
        <f>IFERROR(IF(KR172=KR171,IF('Inputs and Summary'!$D$38=15,VLOOKUP(KR$170,'Inputs and Summary'!$A$88:$C$148,3,0),VLOOKUP(KR$170,'Inputs and Summary'!$A$88:$C$148,2,0)),0),0)</f>
        <v>0</v>
      </c>
      <c r="KS223" s="17" t="s">
        <v>291</v>
      </c>
    </row>
    <row r="224" spans="1:305" ht="15.75" customHeight="1" x14ac:dyDescent="0.3">
      <c r="A224" s="2" t="s">
        <v>235</v>
      </c>
      <c r="D224" s="20">
        <f t="shared" ref="D224:R224" si="130">D86</f>
        <v>1.3</v>
      </c>
      <c r="E224" s="20">
        <f t="shared" si="130"/>
        <v>1.3</v>
      </c>
      <c r="F224" s="20">
        <f t="shared" si="130"/>
        <v>1.3</v>
      </c>
      <c r="G224" s="20">
        <f t="shared" si="130"/>
        <v>1.3</v>
      </c>
      <c r="H224" s="20">
        <f t="shared" si="130"/>
        <v>1.3</v>
      </c>
      <c r="I224" s="20">
        <f t="shared" si="130"/>
        <v>1.3</v>
      </c>
      <c r="J224" s="20">
        <f t="shared" si="130"/>
        <v>1.3</v>
      </c>
      <c r="K224" s="20">
        <f t="shared" si="130"/>
        <v>1.3</v>
      </c>
      <c r="L224" s="20">
        <f t="shared" si="130"/>
        <v>1.3</v>
      </c>
      <c r="M224" s="20">
        <f t="shared" si="130"/>
        <v>1.3</v>
      </c>
      <c r="N224" s="20">
        <f t="shared" si="130"/>
        <v>1.3</v>
      </c>
      <c r="O224" s="20">
        <f t="shared" si="130"/>
        <v>1.3</v>
      </c>
      <c r="P224" s="20">
        <f t="shared" si="130"/>
        <v>1.3</v>
      </c>
      <c r="Q224" s="20">
        <f t="shared" si="130"/>
        <v>1.3</v>
      </c>
      <c r="R224" s="20">
        <f t="shared" si="130"/>
        <v>1.3</v>
      </c>
      <c r="KS224" s="17" t="s">
        <v>291</v>
      </c>
    </row>
    <row r="225" spans="1:305" ht="15.75" customHeight="1" x14ac:dyDescent="0.3">
      <c r="A225" s="17" t="s">
        <v>300</v>
      </c>
      <c r="B225" s="17" t="s">
        <v>72</v>
      </c>
      <c r="D225" s="115">
        <f>IF(D210&gt;'Inputs and Summary'!$C$35,IF(D210&gt;'Inputs and Summary'!$C$36,'Inputs and Summary'!$D$37,'Inputs and Summary'!$D$36),'Inputs and Summary'!$D$35)</f>
        <v>9.2499999999999999E-2</v>
      </c>
      <c r="E225" s="115">
        <f>IF(E210&gt;'Inputs and Summary'!$C$35,IF(E210&gt;'Inputs and Summary'!$C$36,'Inputs and Summary'!$D$37,'Inputs and Summary'!$D$36),'Inputs and Summary'!$D$35)</f>
        <v>9.2499999999999999E-2</v>
      </c>
      <c r="F225" s="115">
        <f>IF(F210&gt;'Inputs and Summary'!$C$35,IF(F210&gt;'Inputs and Summary'!$C$36,'Inputs and Summary'!$D$37,'Inputs and Summary'!$D$36),'Inputs and Summary'!$D$35)</f>
        <v>9.2499999999999999E-2</v>
      </c>
      <c r="G225" s="115">
        <f>IF(G210&gt;'Inputs and Summary'!$C$35,IF(G210&gt;'Inputs and Summary'!$C$36,'Inputs and Summary'!$D$37,'Inputs and Summary'!$D$36),'Inputs and Summary'!$D$35)</f>
        <v>9.2499999999999999E-2</v>
      </c>
      <c r="H225" s="115">
        <f>IF(H210&gt;'Inputs and Summary'!$C$35,IF(H210&gt;'Inputs and Summary'!$C$36,'Inputs and Summary'!$D$37,'Inputs and Summary'!$D$36),'Inputs and Summary'!$D$35)</f>
        <v>9.2499999999999999E-2</v>
      </c>
      <c r="I225" s="115">
        <f>IF(I210&gt;'Inputs and Summary'!$C$35,IF(I210&gt;'Inputs and Summary'!$C$36,'Inputs and Summary'!$D$37,'Inputs and Summary'!$D$36),'Inputs and Summary'!$D$35)</f>
        <v>9.2499999999999999E-2</v>
      </c>
      <c r="J225" s="115">
        <f>IF(J210&gt;'Inputs and Summary'!$C$35,IF(J210&gt;'Inputs and Summary'!$C$36,'Inputs and Summary'!$D$37,'Inputs and Summary'!$D$36),'Inputs and Summary'!$D$35)</f>
        <v>9.2499999999999999E-2</v>
      </c>
      <c r="K225" s="115">
        <f>IF(K210&gt;'Inputs and Summary'!$C$35,IF(K210&gt;'Inputs and Summary'!$C$36,'Inputs and Summary'!$D$37,'Inputs and Summary'!$D$36),'Inputs and Summary'!$D$35)</f>
        <v>9.2499999999999999E-2</v>
      </c>
      <c r="L225" s="115">
        <f>IF(L210&gt;'Inputs and Summary'!$C$35,IF(L210&gt;'Inputs and Summary'!$C$36,'Inputs and Summary'!$D$37,'Inputs and Summary'!$D$36),'Inputs and Summary'!$D$35)</f>
        <v>9.2499999999999999E-2</v>
      </c>
      <c r="M225" s="115">
        <f>IF(M210&gt;'Inputs and Summary'!$C$35,IF(M210&gt;'Inputs and Summary'!$C$36,'Inputs and Summary'!$D$37,'Inputs and Summary'!$D$36),'Inputs and Summary'!$D$35)</f>
        <v>9.2499999999999999E-2</v>
      </c>
      <c r="N225" s="115">
        <f>IF(N210&gt;'Inputs and Summary'!$C$35,IF(N210&gt;'Inputs and Summary'!$C$36,'Inputs and Summary'!$D$37,'Inputs and Summary'!$D$36),'Inputs and Summary'!$D$35)</f>
        <v>9.2499999999999999E-2</v>
      </c>
      <c r="O225" s="115">
        <f>IF(O210&gt;'Inputs and Summary'!$C$35,IF(O210&gt;'Inputs and Summary'!$C$36,'Inputs and Summary'!$D$37,'Inputs and Summary'!$D$36),'Inputs and Summary'!$D$35)</f>
        <v>9.2499999999999999E-2</v>
      </c>
      <c r="P225" s="115">
        <f>IF(P210&gt;'Inputs and Summary'!$C$35,IF(P210&gt;'Inputs and Summary'!$C$36,'Inputs and Summary'!$D$37,'Inputs and Summary'!$D$36),'Inputs and Summary'!$D$35)</f>
        <v>9.2499999999999999E-2</v>
      </c>
      <c r="Q225" s="115">
        <f>IF(Q210&gt;'Inputs and Summary'!$C$35,IF(Q210&gt;'Inputs and Summary'!$C$36,'Inputs and Summary'!$D$37,'Inputs and Summary'!$D$36),'Inputs and Summary'!$D$35)</f>
        <v>9.2499999999999999E-2</v>
      </c>
      <c r="R225" s="115">
        <f>IF(R210&gt;'Inputs and Summary'!$C$35,IF(R210&gt;'Inputs and Summary'!$C$36,'Inputs and Summary'!$D$37,'Inputs and Summary'!$D$36),'Inputs and Summary'!$D$35)</f>
        <v>9.2499999999999999E-2</v>
      </c>
      <c r="S225" s="115">
        <f>IF(S210&gt;'Inputs and Summary'!$C$35,IF(S210&gt;'Inputs and Summary'!$C$36,'Inputs and Summary'!$D$37,'Inputs and Summary'!$D$36),'Inputs and Summary'!$D$35)</f>
        <v>9.2499999999999999E-2</v>
      </c>
      <c r="T225" s="115">
        <f>IF(T210&gt;'Inputs and Summary'!$C$35,IF(T210&gt;'Inputs and Summary'!$C$36,'Inputs and Summary'!$D$37,'Inputs and Summary'!$D$36),'Inputs and Summary'!$D$35)</f>
        <v>9.2499999999999999E-2</v>
      </c>
      <c r="U225" s="115">
        <f>IF(U210&gt;'Inputs and Summary'!$C$35,IF(U210&gt;'Inputs and Summary'!$C$36,'Inputs and Summary'!$D$37,'Inputs and Summary'!$D$36),'Inputs and Summary'!$D$35)</f>
        <v>9.2499999999999999E-2</v>
      </c>
      <c r="V225" s="115">
        <f>IF(V210&gt;'Inputs and Summary'!$C$35,IF(V210&gt;'Inputs and Summary'!$C$36,'Inputs and Summary'!$D$37,'Inputs and Summary'!$D$36),'Inputs and Summary'!$D$35)</f>
        <v>9.2499999999999999E-2</v>
      </c>
      <c r="W225" s="115">
        <f>IF(W210&gt;'Inputs and Summary'!$C$35,IF(W210&gt;'Inputs and Summary'!$C$36,'Inputs and Summary'!$D$37,'Inputs and Summary'!$D$36),'Inputs and Summary'!$D$35)</f>
        <v>9.2499999999999999E-2</v>
      </c>
      <c r="X225" s="115">
        <f>IF(X210&gt;'Inputs and Summary'!$C$35,IF(X210&gt;'Inputs and Summary'!$C$36,'Inputs and Summary'!$D$37,'Inputs and Summary'!$D$36),'Inputs and Summary'!$D$35)</f>
        <v>9.2499999999999999E-2</v>
      </c>
      <c r="Y225" s="115">
        <f>IF(Y210&gt;'Inputs and Summary'!$C$35,IF(Y210&gt;'Inputs and Summary'!$C$36,'Inputs and Summary'!$D$37,'Inputs and Summary'!$D$36),'Inputs and Summary'!$D$35)</f>
        <v>0.09</v>
      </c>
      <c r="Z225" s="115">
        <f>IF(Z210&gt;'Inputs and Summary'!$C$35,IF(Z210&gt;'Inputs and Summary'!$C$36,'Inputs and Summary'!$D$37,'Inputs and Summary'!$D$36),'Inputs and Summary'!$D$35)</f>
        <v>0.09</v>
      </c>
      <c r="AA225" s="115">
        <f>IF(AA210&gt;'Inputs and Summary'!$C$35,IF(AA210&gt;'Inputs and Summary'!$C$36,'Inputs and Summary'!$D$37,'Inputs and Summary'!$D$36),'Inputs and Summary'!$D$35)</f>
        <v>0.09</v>
      </c>
      <c r="AB225" s="115">
        <f>IF(AB210&gt;'Inputs and Summary'!$C$35,IF(AB210&gt;'Inputs and Summary'!$C$36,'Inputs and Summary'!$D$37,'Inputs and Summary'!$D$36),'Inputs and Summary'!$D$35)</f>
        <v>0.09</v>
      </c>
      <c r="AC225" s="115">
        <f>IF(AC210&gt;'Inputs and Summary'!$C$35,IF(AC210&gt;'Inputs and Summary'!$C$36,'Inputs and Summary'!$D$37,'Inputs and Summary'!$D$36),'Inputs and Summary'!$D$35)</f>
        <v>0.09</v>
      </c>
      <c r="AD225" s="115">
        <f>IF(AD210&gt;'Inputs and Summary'!$C$35,IF(AD210&gt;'Inputs and Summary'!$C$36,'Inputs and Summary'!$D$37,'Inputs and Summary'!$D$36),'Inputs and Summary'!$D$35)</f>
        <v>0.09</v>
      </c>
      <c r="AE225" s="115">
        <f>IF(AE210&gt;'Inputs and Summary'!$C$35,IF(AE210&gt;'Inputs and Summary'!$C$36,'Inputs and Summary'!$D$37,'Inputs and Summary'!$D$36),'Inputs and Summary'!$D$35)</f>
        <v>0.09</v>
      </c>
      <c r="AF225" s="115">
        <f>IF(AF210&gt;'Inputs and Summary'!$C$35,IF(AF210&gt;'Inputs and Summary'!$C$36,'Inputs and Summary'!$D$37,'Inputs and Summary'!$D$36),'Inputs and Summary'!$D$35)</f>
        <v>0.09</v>
      </c>
      <c r="AG225" s="115">
        <f>IF(AG210&gt;'Inputs and Summary'!$C$35,IF(AG210&gt;'Inputs and Summary'!$C$36,'Inputs and Summary'!$D$37,'Inputs and Summary'!$D$36),'Inputs and Summary'!$D$35)</f>
        <v>0.09</v>
      </c>
      <c r="AH225" s="115">
        <f>IF(AH210&gt;'Inputs and Summary'!$C$35,IF(AH210&gt;'Inputs and Summary'!$C$36,'Inputs and Summary'!$D$37,'Inputs and Summary'!$D$36),'Inputs and Summary'!$D$35)</f>
        <v>0.09</v>
      </c>
      <c r="AI225" s="115">
        <f>IF(AI210&gt;'Inputs and Summary'!$C$35,IF(AI210&gt;'Inputs and Summary'!$C$36,'Inputs and Summary'!$D$37,'Inputs and Summary'!$D$36),'Inputs and Summary'!$D$35)</f>
        <v>0.09</v>
      </c>
      <c r="AJ225" s="115">
        <f>IF(AJ210&gt;'Inputs and Summary'!$C$35,IF(AJ210&gt;'Inputs and Summary'!$C$36,'Inputs and Summary'!$D$37,'Inputs and Summary'!$D$36),'Inputs and Summary'!$D$35)</f>
        <v>0.09</v>
      </c>
      <c r="AK225" s="115">
        <f>IF(AK210&gt;'Inputs and Summary'!$C$35,IF(AK210&gt;'Inputs and Summary'!$C$36,'Inputs and Summary'!$D$37,'Inputs and Summary'!$D$36),'Inputs and Summary'!$D$35)</f>
        <v>0.09</v>
      </c>
      <c r="AL225" s="115">
        <f>IF(AL210&gt;'Inputs and Summary'!$C$35,IF(AL210&gt;'Inputs and Summary'!$C$36,'Inputs and Summary'!$D$37,'Inputs and Summary'!$D$36),'Inputs and Summary'!$D$35)</f>
        <v>0.09</v>
      </c>
      <c r="AM225" s="115">
        <f>IF(AM210&gt;'Inputs and Summary'!$C$35,IF(AM210&gt;'Inputs and Summary'!$C$36,'Inputs and Summary'!$D$37,'Inputs and Summary'!$D$36),'Inputs and Summary'!$D$35)</f>
        <v>0.09</v>
      </c>
      <c r="AN225" s="115">
        <f>IF(AN210&gt;'Inputs and Summary'!$C$35,IF(AN210&gt;'Inputs and Summary'!$C$36,'Inputs and Summary'!$D$37,'Inputs and Summary'!$D$36),'Inputs and Summary'!$D$35)</f>
        <v>0.09</v>
      </c>
      <c r="AO225" s="115">
        <f>IF(AO210&gt;'Inputs and Summary'!$C$35,IF(AO210&gt;'Inputs and Summary'!$C$36,'Inputs and Summary'!$D$37,'Inputs and Summary'!$D$36),'Inputs and Summary'!$D$35)</f>
        <v>0.09</v>
      </c>
      <c r="AP225" s="115">
        <f>IF(AP210&gt;'Inputs and Summary'!$C$35,IF(AP210&gt;'Inputs and Summary'!$C$36,'Inputs and Summary'!$D$37,'Inputs and Summary'!$D$36),'Inputs and Summary'!$D$35)</f>
        <v>0.09</v>
      </c>
      <c r="AQ225" s="115">
        <f>IF(AQ210&gt;'Inputs and Summary'!$C$35,IF(AQ210&gt;'Inputs and Summary'!$C$36,'Inputs and Summary'!$D$37,'Inputs and Summary'!$D$36),'Inputs and Summary'!$D$35)</f>
        <v>0.09</v>
      </c>
      <c r="AR225" s="115">
        <f>IF(AR210&gt;'Inputs and Summary'!$C$35,IF(AR210&gt;'Inputs and Summary'!$C$36,'Inputs and Summary'!$D$37,'Inputs and Summary'!$D$36),'Inputs and Summary'!$D$35)</f>
        <v>0.09</v>
      </c>
      <c r="AS225" s="115">
        <f>IF(AS210&gt;'Inputs and Summary'!$C$35,IF(AS210&gt;'Inputs and Summary'!$C$36,'Inputs and Summary'!$D$37,'Inputs and Summary'!$D$36),'Inputs and Summary'!$D$35)</f>
        <v>0.09</v>
      </c>
      <c r="AT225" s="115">
        <f>IF(AT210&gt;'Inputs and Summary'!$C$35,IF(AT210&gt;'Inputs and Summary'!$C$36,'Inputs and Summary'!$D$37,'Inputs and Summary'!$D$36),'Inputs and Summary'!$D$35)</f>
        <v>0.09</v>
      </c>
      <c r="AU225" s="115">
        <f>IF(AU210&gt;'Inputs and Summary'!$C$35,IF(AU210&gt;'Inputs and Summary'!$C$36,'Inputs and Summary'!$D$37,'Inputs and Summary'!$D$36),'Inputs and Summary'!$D$35)</f>
        <v>0.09</v>
      </c>
      <c r="AV225" s="115">
        <f>IF(AV210&gt;'Inputs and Summary'!$C$35,IF(AV210&gt;'Inputs and Summary'!$C$36,'Inputs and Summary'!$D$37,'Inputs and Summary'!$D$36),'Inputs and Summary'!$D$35)</f>
        <v>0.09</v>
      </c>
      <c r="AW225" s="115">
        <f>IF(AW210&gt;'Inputs and Summary'!$C$35,IF(AW210&gt;'Inputs and Summary'!$C$36,'Inputs and Summary'!$D$37,'Inputs and Summary'!$D$36),'Inputs and Summary'!$D$35)</f>
        <v>0.09</v>
      </c>
      <c r="AX225" s="115">
        <f>IF(AX210&gt;'Inputs and Summary'!$C$35,IF(AX210&gt;'Inputs and Summary'!$C$36,'Inputs and Summary'!$D$37,'Inputs and Summary'!$D$36),'Inputs and Summary'!$D$35)</f>
        <v>0.09</v>
      </c>
      <c r="AY225" s="115">
        <f>IF(AY210&gt;'Inputs and Summary'!$C$35,IF(AY210&gt;'Inputs and Summary'!$C$36,'Inputs and Summary'!$D$37,'Inputs and Summary'!$D$36),'Inputs and Summary'!$D$35)</f>
        <v>0.09</v>
      </c>
      <c r="AZ225" s="115">
        <f>IF(AZ210&gt;'Inputs and Summary'!$C$35,IF(AZ210&gt;'Inputs and Summary'!$C$36,'Inputs and Summary'!$D$37,'Inputs and Summary'!$D$36),'Inputs and Summary'!$D$35)</f>
        <v>0.09</v>
      </c>
      <c r="BA225" s="115">
        <f>IF(BA210&gt;'Inputs and Summary'!$C$35,IF(BA210&gt;'Inputs and Summary'!$C$36,'Inputs and Summary'!$D$37,'Inputs and Summary'!$D$36),'Inputs and Summary'!$D$35)</f>
        <v>0.09</v>
      </c>
      <c r="BB225" s="115">
        <f>IF(BB210&gt;'Inputs and Summary'!$C$35,IF(BB210&gt;'Inputs and Summary'!$C$36,'Inputs and Summary'!$D$37,'Inputs and Summary'!$D$36),'Inputs and Summary'!$D$35)</f>
        <v>0.09</v>
      </c>
      <c r="BC225" s="115">
        <f>IF(BC210&gt;'Inputs and Summary'!$C$35,IF(BC210&gt;'Inputs and Summary'!$C$36,'Inputs and Summary'!$D$37,'Inputs and Summary'!$D$36),'Inputs and Summary'!$D$35)</f>
        <v>0.09</v>
      </c>
      <c r="BD225" s="115">
        <f>IF(BD210&gt;'Inputs and Summary'!$C$35,IF(BD210&gt;'Inputs and Summary'!$C$36,'Inputs and Summary'!$D$37,'Inputs and Summary'!$D$36),'Inputs and Summary'!$D$35)</f>
        <v>0.09</v>
      </c>
      <c r="BE225" s="115">
        <f>IF(BE210&gt;'Inputs and Summary'!$C$35,IF(BE210&gt;'Inputs and Summary'!$C$36,'Inputs and Summary'!$D$37,'Inputs and Summary'!$D$36),'Inputs and Summary'!$D$35)</f>
        <v>0.09</v>
      </c>
      <c r="BF225" s="115">
        <f>IF(BF210&gt;'Inputs and Summary'!$C$35,IF(BF210&gt;'Inputs and Summary'!$C$36,'Inputs and Summary'!$D$37,'Inputs and Summary'!$D$36),'Inputs and Summary'!$D$35)</f>
        <v>0.09</v>
      </c>
      <c r="BG225" s="115">
        <f>IF(BG210&gt;'Inputs and Summary'!$C$35,IF(BG210&gt;'Inputs and Summary'!$C$36,'Inputs and Summary'!$D$37,'Inputs and Summary'!$D$36),'Inputs and Summary'!$D$35)</f>
        <v>0.09</v>
      </c>
      <c r="BH225" s="115">
        <f>IF(BH210&gt;'Inputs and Summary'!$C$35,IF(BH210&gt;'Inputs and Summary'!$C$36,'Inputs and Summary'!$D$37,'Inputs and Summary'!$D$36),'Inputs and Summary'!$D$35)</f>
        <v>0.09</v>
      </c>
      <c r="BI225" s="115">
        <f>IF(BI210&gt;'Inputs and Summary'!$C$35,IF(BI210&gt;'Inputs and Summary'!$C$36,'Inputs and Summary'!$D$37,'Inputs and Summary'!$D$36),'Inputs and Summary'!$D$35)</f>
        <v>0.09</v>
      </c>
      <c r="BJ225" s="115">
        <f>IF(BJ210&gt;'Inputs and Summary'!$C$35,IF(BJ210&gt;'Inputs and Summary'!$C$36,'Inputs and Summary'!$D$37,'Inputs and Summary'!$D$36),'Inputs and Summary'!$D$35)</f>
        <v>0.09</v>
      </c>
      <c r="BK225" s="115">
        <f>IF(BK210&gt;'Inputs and Summary'!$C$35,IF(BK210&gt;'Inputs and Summary'!$C$36,'Inputs and Summary'!$D$37,'Inputs and Summary'!$D$36),'Inputs and Summary'!$D$35)</f>
        <v>0.09</v>
      </c>
      <c r="BL225" s="115">
        <f>IF(BL210&gt;'Inputs and Summary'!$C$35,IF(BL210&gt;'Inputs and Summary'!$C$36,'Inputs and Summary'!$D$37,'Inputs and Summary'!$D$36),'Inputs and Summary'!$D$35)</f>
        <v>0.09</v>
      </c>
      <c r="BM225" s="115">
        <f>IF(BM210&gt;'Inputs and Summary'!$C$35,IF(BM210&gt;'Inputs and Summary'!$C$36,'Inputs and Summary'!$D$37,'Inputs and Summary'!$D$36),'Inputs and Summary'!$D$35)</f>
        <v>0.09</v>
      </c>
      <c r="BN225" s="115">
        <f>IF(BN210&gt;'Inputs and Summary'!$C$35,IF(BN210&gt;'Inputs and Summary'!$C$36,'Inputs and Summary'!$D$37,'Inputs and Summary'!$D$36),'Inputs and Summary'!$D$35)</f>
        <v>0.09</v>
      </c>
      <c r="BO225" s="115">
        <f>IF(BO210&gt;'Inputs and Summary'!$C$35,IF(BO210&gt;'Inputs and Summary'!$C$36,'Inputs and Summary'!$D$37,'Inputs and Summary'!$D$36),'Inputs and Summary'!$D$35)</f>
        <v>0.09</v>
      </c>
      <c r="BP225" s="115">
        <f>IF(BP210&gt;'Inputs and Summary'!$C$35,IF(BP210&gt;'Inputs and Summary'!$C$36,'Inputs and Summary'!$D$37,'Inputs and Summary'!$D$36),'Inputs and Summary'!$D$35)</f>
        <v>0.09</v>
      </c>
      <c r="BQ225" s="115">
        <f>IF(BQ210&gt;'Inputs and Summary'!$C$35,IF(BQ210&gt;'Inputs and Summary'!$C$36,'Inputs and Summary'!$D$37,'Inputs and Summary'!$D$36),'Inputs and Summary'!$D$35)</f>
        <v>0.09</v>
      </c>
      <c r="BR225" s="115">
        <f>IF(BR210&gt;'Inputs and Summary'!$C$35,IF(BR210&gt;'Inputs and Summary'!$C$36,'Inputs and Summary'!$D$37,'Inputs and Summary'!$D$36),'Inputs and Summary'!$D$35)</f>
        <v>0.09</v>
      </c>
      <c r="BS225" s="115">
        <f>IF(BS210&gt;'Inputs and Summary'!$C$35,IF(BS210&gt;'Inputs and Summary'!$C$36,'Inputs and Summary'!$D$37,'Inputs and Summary'!$D$36),'Inputs and Summary'!$D$35)</f>
        <v>0.09</v>
      </c>
      <c r="BT225" s="115">
        <f>IF(BT210&gt;'Inputs and Summary'!$C$35,IF(BT210&gt;'Inputs and Summary'!$C$36,'Inputs and Summary'!$D$37,'Inputs and Summary'!$D$36),'Inputs and Summary'!$D$35)</f>
        <v>0.09</v>
      </c>
      <c r="BU225" s="115">
        <f>IF(BU210&gt;'Inputs and Summary'!$C$35,IF(BU210&gt;'Inputs and Summary'!$C$36,'Inputs and Summary'!$D$37,'Inputs and Summary'!$D$36),'Inputs and Summary'!$D$35)</f>
        <v>0.09</v>
      </c>
      <c r="BV225" s="115">
        <f>IF(BV210&gt;'Inputs and Summary'!$C$35,IF(BV210&gt;'Inputs and Summary'!$C$36,'Inputs and Summary'!$D$37,'Inputs and Summary'!$D$36),'Inputs and Summary'!$D$35)</f>
        <v>0.09</v>
      </c>
      <c r="BW225" s="115">
        <f>IF(BW210&gt;'Inputs and Summary'!$C$35,IF(BW210&gt;'Inputs and Summary'!$C$36,'Inputs and Summary'!$D$37,'Inputs and Summary'!$D$36),'Inputs and Summary'!$D$35)</f>
        <v>0.09</v>
      </c>
      <c r="BX225" s="115">
        <f>IF(BX210&gt;'Inputs and Summary'!$C$35,IF(BX210&gt;'Inputs and Summary'!$C$36,'Inputs and Summary'!$D$37,'Inputs and Summary'!$D$36),'Inputs and Summary'!$D$35)</f>
        <v>0.09</v>
      </c>
      <c r="BY225" s="115">
        <f>IF(BY210&gt;'Inputs and Summary'!$C$35,IF(BY210&gt;'Inputs and Summary'!$C$36,'Inputs and Summary'!$D$37,'Inputs and Summary'!$D$36),'Inputs and Summary'!$D$35)</f>
        <v>0.09</v>
      </c>
      <c r="BZ225" s="115">
        <f>IF(BZ210&gt;'Inputs and Summary'!$C$35,IF(BZ210&gt;'Inputs and Summary'!$C$36,'Inputs and Summary'!$D$37,'Inputs and Summary'!$D$36),'Inputs and Summary'!$D$35)</f>
        <v>0.09</v>
      </c>
      <c r="CA225" s="115">
        <f>IF(CA210&gt;'Inputs and Summary'!$C$35,IF(CA210&gt;'Inputs and Summary'!$C$36,'Inputs and Summary'!$D$37,'Inputs and Summary'!$D$36),'Inputs and Summary'!$D$35)</f>
        <v>0.09</v>
      </c>
      <c r="CB225" s="115">
        <f>IF(CB210&gt;'Inputs and Summary'!$C$35,IF(CB210&gt;'Inputs and Summary'!$C$36,'Inputs and Summary'!$D$37,'Inputs and Summary'!$D$36),'Inputs and Summary'!$D$35)</f>
        <v>0.09</v>
      </c>
      <c r="CC225" s="115">
        <f>IF(CC210&gt;'Inputs and Summary'!$C$35,IF(CC210&gt;'Inputs and Summary'!$C$36,'Inputs and Summary'!$D$37,'Inputs and Summary'!$D$36),'Inputs and Summary'!$D$35)</f>
        <v>0.09</v>
      </c>
      <c r="CD225" s="115">
        <f>IF(CD210&gt;'Inputs and Summary'!$C$35,IF(CD210&gt;'Inputs and Summary'!$C$36,'Inputs and Summary'!$D$37,'Inputs and Summary'!$D$36),'Inputs and Summary'!$D$35)</f>
        <v>0.09</v>
      </c>
      <c r="CE225" s="115">
        <f>IF(CE210&gt;'Inputs and Summary'!$C$35,IF(CE210&gt;'Inputs and Summary'!$C$36,'Inputs and Summary'!$D$37,'Inputs and Summary'!$D$36),'Inputs and Summary'!$D$35)</f>
        <v>0.09</v>
      </c>
      <c r="CF225" s="115">
        <f>IF(CF210&gt;'Inputs and Summary'!$C$35,IF(CF210&gt;'Inputs and Summary'!$C$36,'Inputs and Summary'!$D$37,'Inputs and Summary'!$D$36),'Inputs and Summary'!$D$35)</f>
        <v>0.09</v>
      </c>
      <c r="CG225" s="115">
        <f>IF(CG210&gt;'Inputs and Summary'!$C$35,IF(CG210&gt;'Inputs and Summary'!$C$36,'Inputs and Summary'!$D$37,'Inputs and Summary'!$D$36),'Inputs and Summary'!$D$35)</f>
        <v>0.09</v>
      </c>
      <c r="CH225" s="115">
        <f>IF(CH210&gt;'Inputs and Summary'!$C$35,IF(CH210&gt;'Inputs and Summary'!$C$36,'Inputs and Summary'!$D$37,'Inputs and Summary'!$D$36),'Inputs and Summary'!$D$35)</f>
        <v>0.09</v>
      </c>
      <c r="CI225" s="115">
        <f>IF(CI210&gt;'Inputs and Summary'!$C$35,IF(CI210&gt;'Inputs and Summary'!$C$36,'Inputs and Summary'!$D$37,'Inputs and Summary'!$D$36),'Inputs and Summary'!$D$35)</f>
        <v>0.09</v>
      </c>
      <c r="CJ225" s="115">
        <f>IF(CJ210&gt;'Inputs and Summary'!$C$35,IF(CJ210&gt;'Inputs and Summary'!$C$36,'Inputs and Summary'!$D$37,'Inputs and Summary'!$D$36),'Inputs and Summary'!$D$35)</f>
        <v>0.09</v>
      </c>
      <c r="CK225" s="115">
        <f>IF(CK210&gt;'Inputs and Summary'!$C$35,IF(CK210&gt;'Inputs and Summary'!$C$36,'Inputs and Summary'!$D$37,'Inputs and Summary'!$D$36),'Inputs and Summary'!$D$35)</f>
        <v>0.09</v>
      </c>
      <c r="CL225" s="115">
        <f>IF(CL210&gt;'Inputs and Summary'!$C$35,IF(CL210&gt;'Inputs and Summary'!$C$36,'Inputs and Summary'!$D$37,'Inputs and Summary'!$D$36),'Inputs and Summary'!$D$35)</f>
        <v>0.09</v>
      </c>
      <c r="CM225" s="115">
        <f>IF(CM210&gt;'Inputs and Summary'!$C$35,IF(CM210&gt;'Inputs and Summary'!$C$36,'Inputs and Summary'!$D$37,'Inputs and Summary'!$D$36),'Inputs and Summary'!$D$35)</f>
        <v>0.09</v>
      </c>
      <c r="CN225" s="115">
        <f>IF(CN210&gt;'Inputs and Summary'!$C$35,IF(CN210&gt;'Inputs and Summary'!$C$36,'Inputs and Summary'!$D$37,'Inputs and Summary'!$D$36),'Inputs and Summary'!$D$35)</f>
        <v>0.09</v>
      </c>
      <c r="CO225" s="115">
        <f>IF(CO210&gt;'Inputs and Summary'!$C$35,IF(CO210&gt;'Inputs and Summary'!$C$36,'Inputs and Summary'!$D$37,'Inputs and Summary'!$D$36),'Inputs and Summary'!$D$35)</f>
        <v>0.09</v>
      </c>
      <c r="CP225" s="115">
        <f>IF(CP210&gt;'Inputs and Summary'!$C$35,IF(CP210&gt;'Inputs and Summary'!$C$36,'Inputs and Summary'!$D$37,'Inputs and Summary'!$D$36),'Inputs and Summary'!$D$35)</f>
        <v>0.09</v>
      </c>
      <c r="CQ225" s="115">
        <f>IF(CQ210&gt;'Inputs and Summary'!$C$35,IF(CQ210&gt;'Inputs and Summary'!$C$36,'Inputs and Summary'!$D$37,'Inputs and Summary'!$D$36),'Inputs and Summary'!$D$35)</f>
        <v>0.09</v>
      </c>
      <c r="CR225" s="115">
        <f>IF(CR210&gt;'Inputs and Summary'!$C$35,IF(CR210&gt;'Inputs and Summary'!$C$36,'Inputs and Summary'!$D$37,'Inputs and Summary'!$D$36),'Inputs and Summary'!$D$35)</f>
        <v>0.09</v>
      </c>
      <c r="CS225" s="115">
        <f>IF(CS210&gt;'Inputs and Summary'!$C$35,IF(CS210&gt;'Inputs and Summary'!$C$36,'Inputs and Summary'!$D$37,'Inputs and Summary'!$D$36),'Inputs and Summary'!$D$35)</f>
        <v>0.09</v>
      </c>
      <c r="CT225" s="115">
        <f>IF(CT210&gt;'Inputs and Summary'!$C$35,IF(CT210&gt;'Inputs and Summary'!$C$36,'Inputs and Summary'!$D$37,'Inputs and Summary'!$D$36),'Inputs and Summary'!$D$35)</f>
        <v>0.09</v>
      </c>
      <c r="CU225" s="115">
        <f>IF(CU210&gt;'Inputs and Summary'!$C$35,IF(CU210&gt;'Inputs and Summary'!$C$36,'Inputs and Summary'!$D$37,'Inputs and Summary'!$D$36),'Inputs and Summary'!$D$35)</f>
        <v>0.09</v>
      </c>
      <c r="CV225" s="115">
        <f>IF(CV210&gt;'Inputs and Summary'!$C$35,IF(CV210&gt;'Inputs and Summary'!$C$36,'Inputs and Summary'!$D$37,'Inputs and Summary'!$D$36),'Inputs and Summary'!$D$35)</f>
        <v>0.09</v>
      </c>
      <c r="CW225" s="115">
        <f>IF(CW210&gt;'Inputs and Summary'!$C$35,IF(CW210&gt;'Inputs and Summary'!$C$36,'Inputs and Summary'!$D$37,'Inputs and Summary'!$D$36),'Inputs and Summary'!$D$35)</f>
        <v>0.09</v>
      </c>
      <c r="CX225" s="115">
        <f>IF(CX210&gt;'Inputs and Summary'!$C$35,IF(CX210&gt;'Inputs and Summary'!$C$36,'Inputs and Summary'!$D$37,'Inputs and Summary'!$D$36),'Inputs and Summary'!$D$35)</f>
        <v>0.09</v>
      </c>
      <c r="CY225" s="115">
        <f>IF(CY210&gt;'Inputs and Summary'!$C$35,IF(CY210&gt;'Inputs and Summary'!$C$36,'Inputs and Summary'!$D$37,'Inputs and Summary'!$D$36),'Inputs and Summary'!$D$35)</f>
        <v>0.09</v>
      </c>
      <c r="CZ225" s="115">
        <f>IF(CZ210&gt;'Inputs and Summary'!$C$35,IF(CZ210&gt;'Inputs and Summary'!$C$36,'Inputs and Summary'!$D$37,'Inputs and Summary'!$D$36),'Inputs and Summary'!$D$35)</f>
        <v>0.09</v>
      </c>
      <c r="DA225" s="115">
        <f>IF(DA210&gt;'Inputs and Summary'!$C$35,IF(DA210&gt;'Inputs and Summary'!$C$36,'Inputs and Summary'!$D$37,'Inputs and Summary'!$D$36),'Inputs and Summary'!$D$35)</f>
        <v>0.09</v>
      </c>
      <c r="DB225" s="115">
        <f>IF(DB210&gt;'Inputs and Summary'!$C$35,IF(DB210&gt;'Inputs and Summary'!$C$36,'Inputs and Summary'!$D$37,'Inputs and Summary'!$D$36),'Inputs and Summary'!$D$35)</f>
        <v>0.09</v>
      </c>
      <c r="DC225" s="115">
        <f>IF(DC210&gt;'Inputs and Summary'!$C$35,IF(DC210&gt;'Inputs and Summary'!$C$36,'Inputs and Summary'!$D$37,'Inputs and Summary'!$D$36),'Inputs and Summary'!$D$35)</f>
        <v>0.09</v>
      </c>
      <c r="DD225" s="115">
        <f>IF(DD210&gt;'Inputs and Summary'!$C$35,IF(DD210&gt;'Inputs and Summary'!$C$36,'Inputs and Summary'!$D$37,'Inputs and Summary'!$D$36),'Inputs and Summary'!$D$35)</f>
        <v>0.09</v>
      </c>
      <c r="DE225" s="115">
        <f>IF(DE210&gt;'Inputs and Summary'!$C$35,IF(DE210&gt;'Inputs and Summary'!$C$36,'Inputs and Summary'!$D$37,'Inputs and Summary'!$D$36),'Inputs and Summary'!$D$35)</f>
        <v>0.09</v>
      </c>
      <c r="DF225" s="115">
        <f>IF(DF210&gt;'Inputs and Summary'!$C$35,IF(DF210&gt;'Inputs and Summary'!$C$36,'Inputs and Summary'!$D$37,'Inputs and Summary'!$D$36),'Inputs and Summary'!$D$35)</f>
        <v>0.09</v>
      </c>
      <c r="DG225" s="115">
        <f>IF(DG210&gt;'Inputs and Summary'!$C$35,IF(DG210&gt;'Inputs and Summary'!$C$36,'Inputs and Summary'!$D$37,'Inputs and Summary'!$D$36),'Inputs and Summary'!$D$35)</f>
        <v>0.09</v>
      </c>
      <c r="DH225" s="115">
        <f>IF(DH210&gt;'Inputs and Summary'!$C$35,IF(DH210&gt;'Inputs and Summary'!$C$36,'Inputs and Summary'!$D$37,'Inputs and Summary'!$D$36),'Inputs and Summary'!$D$35)</f>
        <v>0.09</v>
      </c>
      <c r="DI225" s="115">
        <f>IF(DI210&gt;'Inputs and Summary'!$C$35,IF(DI210&gt;'Inputs and Summary'!$C$36,'Inputs and Summary'!$D$37,'Inputs and Summary'!$D$36),'Inputs and Summary'!$D$35)</f>
        <v>0.09</v>
      </c>
      <c r="DJ225" s="115">
        <f>IF(DJ210&gt;'Inputs and Summary'!$C$35,IF(DJ210&gt;'Inputs and Summary'!$C$36,'Inputs and Summary'!$D$37,'Inputs and Summary'!$D$36),'Inputs and Summary'!$D$35)</f>
        <v>0.09</v>
      </c>
      <c r="DK225" s="115">
        <f>IF(DK210&gt;'Inputs and Summary'!$C$35,IF(DK210&gt;'Inputs and Summary'!$C$36,'Inputs and Summary'!$D$37,'Inputs and Summary'!$D$36),'Inputs and Summary'!$D$35)</f>
        <v>0.09</v>
      </c>
      <c r="DL225" s="115">
        <f>IF(DL210&gt;'Inputs and Summary'!$C$35,IF(DL210&gt;'Inputs and Summary'!$C$36,'Inputs and Summary'!$D$37,'Inputs and Summary'!$D$36),'Inputs and Summary'!$D$35)</f>
        <v>0.09</v>
      </c>
      <c r="DM225" s="115">
        <f>IF(DM210&gt;'Inputs and Summary'!$C$35,IF(DM210&gt;'Inputs and Summary'!$C$36,'Inputs and Summary'!$D$37,'Inputs and Summary'!$D$36),'Inputs and Summary'!$D$35)</f>
        <v>0.09</v>
      </c>
      <c r="DN225" s="115">
        <f>IF(DN210&gt;'Inputs and Summary'!$C$35,IF(DN210&gt;'Inputs and Summary'!$C$36,'Inputs and Summary'!$D$37,'Inputs and Summary'!$D$36),'Inputs and Summary'!$D$35)</f>
        <v>0.09</v>
      </c>
      <c r="DO225" s="115">
        <f>IF(DO210&gt;'Inputs and Summary'!$C$35,IF(DO210&gt;'Inputs and Summary'!$C$36,'Inputs and Summary'!$D$37,'Inputs and Summary'!$D$36),'Inputs and Summary'!$D$35)</f>
        <v>0.09</v>
      </c>
      <c r="DP225" s="115">
        <f>IF(DP210&gt;'Inputs and Summary'!$C$35,IF(DP210&gt;'Inputs and Summary'!$C$36,'Inputs and Summary'!$D$37,'Inputs and Summary'!$D$36),'Inputs and Summary'!$D$35)</f>
        <v>0.09</v>
      </c>
      <c r="DQ225" s="115">
        <f>IF(DQ210&gt;'Inputs and Summary'!$C$35,IF(DQ210&gt;'Inputs and Summary'!$C$36,'Inputs and Summary'!$D$37,'Inputs and Summary'!$D$36),'Inputs and Summary'!$D$35)</f>
        <v>0.09</v>
      </c>
      <c r="DR225" s="115">
        <f>IF(DR210&gt;'Inputs and Summary'!$C$35,IF(DR210&gt;'Inputs and Summary'!$C$36,'Inputs and Summary'!$D$37,'Inputs and Summary'!$D$36),'Inputs and Summary'!$D$35)</f>
        <v>0.09</v>
      </c>
      <c r="DS225" s="115">
        <f>IF(DS210&gt;'Inputs and Summary'!$C$35,IF(DS210&gt;'Inputs and Summary'!$C$36,'Inputs and Summary'!$D$37,'Inputs and Summary'!$D$36),'Inputs and Summary'!$D$35)</f>
        <v>0.09</v>
      </c>
      <c r="DT225" s="115">
        <f>IF(DT210&gt;'Inputs and Summary'!$C$35,IF(DT210&gt;'Inputs and Summary'!$C$36,'Inputs and Summary'!$D$37,'Inputs and Summary'!$D$36),'Inputs and Summary'!$D$35)</f>
        <v>0.09</v>
      </c>
      <c r="DU225" s="115">
        <f>IF(DU210&gt;'Inputs and Summary'!$C$35,IF(DU210&gt;'Inputs and Summary'!$C$36,'Inputs and Summary'!$D$37,'Inputs and Summary'!$D$36),'Inputs and Summary'!$D$35)</f>
        <v>0.09</v>
      </c>
      <c r="DV225" s="115">
        <f>IF(DV210&gt;'Inputs and Summary'!$C$35,IF(DV210&gt;'Inputs and Summary'!$C$36,'Inputs and Summary'!$D$37,'Inputs and Summary'!$D$36),'Inputs and Summary'!$D$35)</f>
        <v>0.09</v>
      </c>
      <c r="DW225" s="115">
        <f>IF(DW210&gt;'Inputs and Summary'!$C$35,IF(DW210&gt;'Inputs and Summary'!$C$36,'Inputs and Summary'!$D$37,'Inputs and Summary'!$D$36),'Inputs and Summary'!$D$35)</f>
        <v>0.09</v>
      </c>
      <c r="DX225" s="115">
        <f>IF(DX210&gt;'Inputs and Summary'!$C$35,IF(DX210&gt;'Inputs and Summary'!$C$36,'Inputs and Summary'!$D$37,'Inputs and Summary'!$D$36),'Inputs and Summary'!$D$35)</f>
        <v>0.09</v>
      </c>
      <c r="DY225" s="115">
        <f>IF(DY210&gt;'Inputs and Summary'!$C$35,IF(DY210&gt;'Inputs and Summary'!$C$36,'Inputs and Summary'!$D$37,'Inputs and Summary'!$D$36),'Inputs and Summary'!$D$35)</f>
        <v>0.09</v>
      </c>
      <c r="DZ225" s="115">
        <f>IF(DZ210&gt;'Inputs and Summary'!$C$35,IF(DZ210&gt;'Inputs and Summary'!$C$36,'Inputs and Summary'!$D$37,'Inputs and Summary'!$D$36),'Inputs and Summary'!$D$35)</f>
        <v>0.09</v>
      </c>
      <c r="EA225" s="115">
        <f>IF(EA210&gt;'Inputs and Summary'!$C$35,IF(EA210&gt;'Inputs and Summary'!$C$36,'Inputs and Summary'!$D$37,'Inputs and Summary'!$D$36),'Inputs and Summary'!$D$35)</f>
        <v>0.09</v>
      </c>
      <c r="EB225" s="115">
        <f>IF(EB210&gt;'Inputs and Summary'!$C$35,IF(EB210&gt;'Inputs and Summary'!$C$36,'Inputs and Summary'!$D$37,'Inputs and Summary'!$D$36),'Inputs and Summary'!$D$35)</f>
        <v>0.09</v>
      </c>
      <c r="EC225" s="115">
        <f>IF(EC210&gt;'Inputs and Summary'!$C$35,IF(EC210&gt;'Inputs and Summary'!$C$36,'Inputs and Summary'!$D$37,'Inputs and Summary'!$D$36),'Inputs and Summary'!$D$35)</f>
        <v>0.09</v>
      </c>
      <c r="ED225" s="115">
        <f>IF(ED210&gt;'Inputs and Summary'!$C$35,IF(ED210&gt;'Inputs and Summary'!$C$36,'Inputs and Summary'!$D$37,'Inputs and Summary'!$D$36),'Inputs and Summary'!$D$35)</f>
        <v>0.09</v>
      </c>
      <c r="EE225" s="115">
        <f>IF(EE210&gt;'Inputs and Summary'!$C$35,IF(EE210&gt;'Inputs and Summary'!$C$36,'Inputs and Summary'!$D$37,'Inputs and Summary'!$D$36),'Inputs and Summary'!$D$35)</f>
        <v>0.09</v>
      </c>
      <c r="EF225" s="115">
        <f>IF(EF210&gt;'Inputs and Summary'!$C$35,IF(EF210&gt;'Inputs and Summary'!$C$36,'Inputs and Summary'!$D$37,'Inputs and Summary'!$D$36),'Inputs and Summary'!$D$35)</f>
        <v>0.09</v>
      </c>
      <c r="EG225" s="115">
        <f>IF(EG210&gt;'Inputs and Summary'!$C$35,IF(EG210&gt;'Inputs and Summary'!$C$36,'Inputs and Summary'!$D$37,'Inputs and Summary'!$D$36),'Inputs and Summary'!$D$35)</f>
        <v>0.09</v>
      </c>
      <c r="EH225" s="115">
        <f>IF(EH210&gt;'Inputs and Summary'!$C$35,IF(EH210&gt;'Inputs and Summary'!$C$36,'Inputs and Summary'!$D$37,'Inputs and Summary'!$D$36),'Inputs and Summary'!$D$35)</f>
        <v>0.09</v>
      </c>
      <c r="EI225" s="115">
        <f>IF(EI210&gt;'Inputs and Summary'!$C$35,IF(EI210&gt;'Inputs and Summary'!$C$36,'Inputs and Summary'!$D$37,'Inputs and Summary'!$D$36),'Inputs and Summary'!$D$35)</f>
        <v>0.09</v>
      </c>
      <c r="EJ225" s="115">
        <f>IF(EJ210&gt;'Inputs and Summary'!$C$35,IF(EJ210&gt;'Inputs and Summary'!$C$36,'Inputs and Summary'!$D$37,'Inputs and Summary'!$D$36),'Inputs and Summary'!$D$35)</f>
        <v>0.09</v>
      </c>
      <c r="EK225" s="115">
        <f>IF(EK210&gt;'Inputs and Summary'!$C$35,IF(EK210&gt;'Inputs and Summary'!$C$36,'Inputs and Summary'!$D$37,'Inputs and Summary'!$D$36),'Inputs and Summary'!$D$35)</f>
        <v>0.09</v>
      </c>
      <c r="EL225" s="115">
        <f>IF(EL210&gt;'Inputs and Summary'!$C$35,IF(EL210&gt;'Inputs and Summary'!$C$36,'Inputs and Summary'!$D$37,'Inputs and Summary'!$D$36),'Inputs and Summary'!$D$35)</f>
        <v>0.09</v>
      </c>
      <c r="EM225" s="115">
        <f>IF(EM210&gt;'Inputs and Summary'!$C$35,IF(EM210&gt;'Inputs and Summary'!$C$36,'Inputs and Summary'!$D$37,'Inputs and Summary'!$D$36),'Inputs and Summary'!$D$35)</f>
        <v>0.09</v>
      </c>
      <c r="EN225" s="115">
        <f>IF(EN210&gt;'Inputs and Summary'!$C$35,IF(EN210&gt;'Inputs and Summary'!$C$36,'Inputs and Summary'!$D$37,'Inputs and Summary'!$D$36),'Inputs and Summary'!$D$35)</f>
        <v>0.09</v>
      </c>
      <c r="EO225" s="115">
        <f>IF(EO210&gt;'Inputs and Summary'!$C$35,IF(EO210&gt;'Inputs and Summary'!$C$36,'Inputs and Summary'!$D$37,'Inputs and Summary'!$D$36),'Inputs and Summary'!$D$35)</f>
        <v>0.09</v>
      </c>
      <c r="EP225" s="115">
        <f>IF(EP210&gt;'Inputs and Summary'!$C$35,IF(EP210&gt;'Inputs and Summary'!$C$36,'Inputs and Summary'!$D$37,'Inputs and Summary'!$D$36),'Inputs and Summary'!$D$35)</f>
        <v>0.09</v>
      </c>
      <c r="EQ225" s="115">
        <f>IF(EQ210&gt;'Inputs and Summary'!$C$35,IF(EQ210&gt;'Inputs and Summary'!$C$36,'Inputs and Summary'!$D$37,'Inputs and Summary'!$D$36),'Inputs and Summary'!$D$35)</f>
        <v>0.09</v>
      </c>
      <c r="ER225" s="115">
        <f>IF(ER210&gt;'Inputs and Summary'!$C$35,IF(ER210&gt;'Inputs and Summary'!$C$36,'Inputs and Summary'!$D$37,'Inputs and Summary'!$D$36),'Inputs and Summary'!$D$35)</f>
        <v>0.09</v>
      </c>
      <c r="ES225" s="115">
        <f>IF(ES210&gt;'Inputs and Summary'!$C$35,IF(ES210&gt;'Inputs and Summary'!$C$36,'Inputs and Summary'!$D$37,'Inputs and Summary'!$D$36),'Inputs and Summary'!$D$35)</f>
        <v>0.09</v>
      </c>
      <c r="ET225" s="115">
        <f>IF(ET210&gt;'Inputs and Summary'!$C$35,IF(ET210&gt;'Inputs and Summary'!$C$36,'Inputs and Summary'!$D$37,'Inputs and Summary'!$D$36),'Inputs and Summary'!$D$35)</f>
        <v>0.09</v>
      </c>
      <c r="EU225" s="115">
        <f>IF(EU210&gt;'Inputs and Summary'!$C$35,IF(EU210&gt;'Inputs and Summary'!$C$36,'Inputs and Summary'!$D$37,'Inputs and Summary'!$D$36),'Inputs and Summary'!$D$35)</f>
        <v>0.09</v>
      </c>
      <c r="EV225" s="115">
        <f>IF(EV210&gt;'Inputs and Summary'!$C$35,IF(EV210&gt;'Inputs and Summary'!$C$36,'Inputs and Summary'!$D$37,'Inputs and Summary'!$D$36),'Inputs and Summary'!$D$35)</f>
        <v>0.09</v>
      </c>
      <c r="EW225" s="115">
        <f>IF(EW210&gt;'Inputs and Summary'!$C$35,IF(EW210&gt;'Inputs and Summary'!$C$36,'Inputs and Summary'!$D$37,'Inputs and Summary'!$D$36),'Inputs and Summary'!$D$35)</f>
        <v>0.09</v>
      </c>
      <c r="EX225" s="115">
        <f>IF(EX210&gt;'Inputs and Summary'!$C$35,IF(EX210&gt;'Inputs and Summary'!$C$36,'Inputs and Summary'!$D$37,'Inputs and Summary'!$D$36),'Inputs and Summary'!$D$35)</f>
        <v>0.09</v>
      </c>
      <c r="EY225" s="115">
        <f>IF(EY210&gt;'Inputs and Summary'!$C$35,IF(EY210&gt;'Inputs and Summary'!$C$36,'Inputs and Summary'!$D$37,'Inputs and Summary'!$D$36),'Inputs and Summary'!$D$35)</f>
        <v>0.09</v>
      </c>
      <c r="EZ225" s="115">
        <f>IF(EZ210&gt;'Inputs and Summary'!$C$35,IF(EZ210&gt;'Inputs and Summary'!$C$36,'Inputs and Summary'!$D$37,'Inputs and Summary'!$D$36),'Inputs and Summary'!$D$35)</f>
        <v>0.09</v>
      </c>
      <c r="FA225" s="115">
        <f>IF(FA210&gt;'Inputs and Summary'!$C$35,IF(FA210&gt;'Inputs and Summary'!$C$36,'Inputs and Summary'!$D$37,'Inputs and Summary'!$D$36),'Inputs and Summary'!$D$35)</f>
        <v>0.09</v>
      </c>
      <c r="FB225" s="115">
        <f>IF(FB210&gt;'Inputs and Summary'!$C$35,IF(FB210&gt;'Inputs and Summary'!$C$36,'Inputs and Summary'!$D$37,'Inputs and Summary'!$D$36),'Inputs and Summary'!$D$35)</f>
        <v>0.09</v>
      </c>
      <c r="FC225" s="115">
        <f>IF(FC210&gt;'Inputs and Summary'!$C$35,IF(FC210&gt;'Inputs and Summary'!$C$36,'Inputs and Summary'!$D$37,'Inputs and Summary'!$D$36),'Inputs and Summary'!$D$35)</f>
        <v>0.09</v>
      </c>
      <c r="FD225" s="115">
        <f>IF(FD210&gt;'Inputs and Summary'!$C$35,IF(FD210&gt;'Inputs and Summary'!$C$36,'Inputs and Summary'!$D$37,'Inputs and Summary'!$D$36),'Inputs and Summary'!$D$35)</f>
        <v>0.09</v>
      </c>
      <c r="FE225" s="115">
        <f>IF(FE210&gt;'Inputs and Summary'!$C$35,IF(FE210&gt;'Inputs and Summary'!$C$36,'Inputs and Summary'!$D$37,'Inputs and Summary'!$D$36),'Inputs and Summary'!$D$35)</f>
        <v>0.09</v>
      </c>
      <c r="FF225" s="115">
        <f>IF(FF210&gt;'Inputs and Summary'!$C$35,IF(FF210&gt;'Inputs and Summary'!$C$36,'Inputs and Summary'!$D$37,'Inputs and Summary'!$D$36),'Inputs and Summary'!$D$35)</f>
        <v>0.09</v>
      </c>
      <c r="FG225" s="115">
        <f>IF(FG210&gt;'Inputs and Summary'!$C$35,IF(FG210&gt;'Inputs and Summary'!$C$36,'Inputs and Summary'!$D$37,'Inputs and Summary'!$D$36),'Inputs and Summary'!$D$35)</f>
        <v>0.09</v>
      </c>
      <c r="FH225" s="115">
        <f>IF(FH210&gt;'Inputs and Summary'!$C$35,IF(FH210&gt;'Inputs and Summary'!$C$36,'Inputs and Summary'!$D$37,'Inputs and Summary'!$D$36),'Inputs and Summary'!$D$35)</f>
        <v>0.09</v>
      </c>
      <c r="FI225" s="115">
        <f>IF(FI210&gt;'Inputs and Summary'!$C$35,IF(FI210&gt;'Inputs and Summary'!$C$36,'Inputs and Summary'!$D$37,'Inputs and Summary'!$D$36),'Inputs and Summary'!$D$35)</f>
        <v>0.09</v>
      </c>
      <c r="FJ225" s="115">
        <f>IF(FJ210&gt;'Inputs and Summary'!$C$35,IF(FJ210&gt;'Inputs and Summary'!$C$36,'Inputs and Summary'!$D$37,'Inputs and Summary'!$D$36),'Inputs and Summary'!$D$35)</f>
        <v>0.09</v>
      </c>
      <c r="FK225" s="115">
        <f>IF(FK210&gt;'Inputs and Summary'!$C$35,IF(FK210&gt;'Inputs and Summary'!$C$36,'Inputs and Summary'!$D$37,'Inputs and Summary'!$D$36),'Inputs and Summary'!$D$35)</f>
        <v>0.09</v>
      </c>
      <c r="FL225" s="115">
        <f>IF(FL210&gt;'Inputs and Summary'!$C$35,IF(FL210&gt;'Inputs and Summary'!$C$36,'Inputs and Summary'!$D$37,'Inputs and Summary'!$D$36),'Inputs and Summary'!$D$35)</f>
        <v>0.09</v>
      </c>
      <c r="FM225" s="115">
        <f>IF(FM210&gt;'Inputs and Summary'!$C$35,IF(FM210&gt;'Inputs and Summary'!$C$36,'Inputs and Summary'!$D$37,'Inputs and Summary'!$D$36),'Inputs and Summary'!$D$35)</f>
        <v>0.09</v>
      </c>
      <c r="FN225" s="115">
        <f>IF(FN210&gt;'Inputs and Summary'!$C$35,IF(FN210&gt;'Inputs and Summary'!$C$36,'Inputs and Summary'!$D$37,'Inputs and Summary'!$D$36),'Inputs and Summary'!$D$35)</f>
        <v>0.09</v>
      </c>
      <c r="FO225" s="115">
        <f>IF(FO210&gt;'Inputs and Summary'!$C$35,IF(FO210&gt;'Inputs and Summary'!$C$36,'Inputs and Summary'!$D$37,'Inputs and Summary'!$D$36),'Inputs and Summary'!$D$35)</f>
        <v>0.09</v>
      </c>
      <c r="FP225" s="115">
        <f>IF(FP210&gt;'Inputs and Summary'!$C$35,IF(FP210&gt;'Inputs and Summary'!$C$36,'Inputs and Summary'!$D$37,'Inputs and Summary'!$D$36),'Inputs and Summary'!$D$35)</f>
        <v>0.09</v>
      </c>
      <c r="FQ225" s="115">
        <f>IF(FQ210&gt;'Inputs and Summary'!$C$35,IF(FQ210&gt;'Inputs and Summary'!$C$36,'Inputs and Summary'!$D$37,'Inputs and Summary'!$D$36),'Inputs and Summary'!$D$35)</f>
        <v>0.09</v>
      </c>
      <c r="FR225" s="115">
        <f>IF(FR210&gt;'Inputs and Summary'!$C$35,IF(FR210&gt;'Inputs and Summary'!$C$36,'Inputs and Summary'!$D$37,'Inputs and Summary'!$D$36),'Inputs and Summary'!$D$35)</f>
        <v>0.09</v>
      </c>
      <c r="FS225" s="115">
        <f>IF(FS210&gt;'Inputs and Summary'!$C$35,IF(FS210&gt;'Inputs and Summary'!$C$36,'Inputs and Summary'!$D$37,'Inputs and Summary'!$D$36),'Inputs and Summary'!$D$35)</f>
        <v>0.09</v>
      </c>
      <c r="FT225" s="115">
        <f>IF(FT210&gt;'Inputs and Summary'!$C$35,IF(FT210&gt;'Inputs and Summary'!$C$36,'Inputs and Summary'!$D$37,'Inputs and Summary'!$D$36),'Inputs and Summary'!$D$35)</f>
        <v>0.09</v>
      </c>
      <c r="FU225" s="115">
        <f>IF(FU210&gt;'Inputs and Summary'!$C$35,IF(FU210&gt;'Inputs and Summary'!$C$36,'Inputs and Summary'!$D$37,'Inputs and Summary'!$D$36),'Inputs and Summary'!$D$35)</f>
        <v>0.09</v>
      </c>
      <c r="FV225" s="115">
        <f>IF(FV210&gt;'Inputs and Summary'!$C$35,IF(FV210&gt;'Inputs and Summary'!$C$36,'Inputs and Summary'!$D$37,'Inputs and Summary'!$D$36),'Inputs and Summary'!$D$35)</f>
        <v>0.09</v>
      </c>
      <c r="FW225" s="115">
        <f>IF(FW210&gt;'Inputs and Summary'!$C$35,IF(FW210&gt;'Inputs and Summary'!$C$36,'Inputs and Summary'!$D$37,'Inputs and Summary'!$D$36),'Inputs and Summary'!$D$35)</f>
        <v>0.09</v>
      </c>
      <c r="FX225" s="115">
        <f>IF(FX210&gt;'Inputs and Summary'!$C$35,IF(FX210&gt;'Inputs and Summary'!$C$36,'Inputs and Summary'!$D$37,'Inputs and Summary'!$D$36),'Inputs and Summary'!$D$35)</f>
        <v>0.09</v>
      </c>
      <c r="FY225" s="115">
        <f>IF(FY210&gt;'Inputs and Summary'!$C$35,IF(FY210&gt;'Inputs and Summary'!$C$36,'Inputs and Summary'!$D$37,'Inputs and Summary'!$D$36),'Inputs and Summary'!$D$35)</f>
        <v>0.09</v>
      </c>
      <c r="FZ225" s="115">
        <f>IF(FZ210&gt;'Inputs and Summary'!$C$35,IF(FZ210&gt;'Inputs and Summary'!$C$36,'Inputs and Summary'!$D$37,'Inputs and Summary'!$D$36),'Inputs and Summary'!$D$35)</f>
        <v>0.09</v>
      </c>
      <c r="GA225" s="115">
        <f>IF(GA210&gt;'Inputs and Summary'!$C$35,IF(GA210&gt;'Inputs and Summary'!$C$36,'Inputs and Summary'!$D$37,'Inputs and Summary'!$D$36),'Inputs and Summary'!$D$35)</f>
        <v>0.09</v>
      </c>
      <c r="GB225" s="115">
        <f>IF(GB210&gt;'Inputs and Summary'!$C$35,IF(GB210&gt;'Inputs and Summary'!$C$36,'Inputs and Summary'!$D$37,'Inputs and Summary'!$D$36),'Inputs and Summary'!$D$35)</f>
        <v>0.09</v>
      </c>
      <c r="GC225" s="115">
        <f>IF(GC210&gt;'Inputs and Summary'!$C$35,IF(GC210&gt;'Inputs and Summary'!$C$36,'Inputs and Summary'!$D$37,'Inputs and Summary'!$D$36),'Inputs and Summary'!$D$35)</f>
        <v>0.09</v>
      </c>
      <c r="GD225" s="115">
        <f>IF(GD210&gt;'Inputs and Summary'!$C$35,IF(GD210&gt;'Inputs and Summary'!$C$36,'Inputs and Summary'!$D$37,'Inputs and Summary'!$D$36),'Inputs and Summary'!$D$35)</f>
        <v>0.09</v>
      </c>
      <c r="GE225" s="115">
        <f>IF(GE210&gt;'Inputs and Summary'!$C$35,IF(GE210&gt;'Inputs and Summary'!$C$36,'Inputs and Summary'!$D$37,'Inputs and Summary'!$D$36),'Inputs and Summary'!$D$35)</f>
        <v>0.09</v>
      </c>
      <c r="GF225" s="115">
        <f>IF(GF210&gt;'Inputs and Summary'!$C$35,IF(GF210&gt;'Inputs and Summary'!$C$36,'Inputs and Summary'!$D$37,'Inputs and Summary'!$D$36),'Inputs and Summary'!$D$35)</f>
        <v>0.09</v>
      </c>
      <c r="GG225" s="115">
        <f>IF(GG210&gt;'Inputs and Summary'!$C$35,IF(GG210&gt;'Inputs and Summary'!$C$36,'Inputs and Summary'!$D$37,'Inputs and Summary'!$D$36),'Inputs and Summary'!$D$35)</f>
        <v>0.09</v>
      </c>
      <c r="GH225" s="115">
        <f>IF(GH210&gt;'Inputs and Summary'!$C$35,IF(GH210&gt;'Inputs and Summary'!$C$36,'Inputs and Summary'!$D$37,'Inputs and Summary'!$D$36),'Inputs and Summary'!$D$35)</f>
        <v>0.09</v>
      </c>
      <c r="GI225" s="115">
        <f>IF(GI210&gt;'Inputs and Summary'!$C$35,IF(GI210&gt;'Inputs and Summary'!$C$36,'Inputs and Summary'!$D$37,'Inputs and Summary'!$D$36),'Inputs and Summary'!$D$35)</f>
        <v>0.09</v>
      </c>
      <c r="GJ225" s="115">
        <f>IF(GJ210&gt;'Inputs and Summary'!$C$35,IF(GJ210&gt;'Inputs and Summary'!$C$36,'Inputs and Summary'!$D$37,'Inputs and Summary'!$D$36),'Inputs and Summary'!$D$35)</f>
        <v>0.09</v>
      </c>
      <c r="GK225" s="115">
        <f>IF(GK210&gt;'Inputs and Summary'!$C$35,IF(GK210&gt;'Inputs and Summary'!$C$36,'Inputs and Summary'!$D$37,'Inputs and Summary'!$D$36),'Inputs and Summary'!$D$35)</f>
        <v>0.09</v>
      </c>
      <c r="GL225" s="115">
        <f>IF(GL210&gt;'Inputs and Summary'!$C$35,IF(GL210&gt;'Inputs and Summary'!$C$36,'Inputs and Summary'!$D$37,'Inputs and Summary'!$D$36),'Inputs and Summary'!$D$35)</f>
        <v>0.09</v>
      </c>
      <c r="GM225" s="115">
        <f>IF(GM210&gt;'Inputs and Summary'!$C$35,IF(GM210&gt;'Inputs and Summary'!$C$36,'Inputs and Summary'!$D$37,'Inputs and Summary'!$D$36),'Inputs and Summary'!$D$35)</f>
        <v>0.09</v>
      </c>
      <c r="GN225" s="115">
        <f>IF(GN210&gt;'Inputs and Summary'!$C$35,IF(GN210&gt;'Inputs and Summary'!$C$36,'Inputs and Summary'!$D$37,'Inputs and Summary'!$D$36),'Inputs and Summary'!$D$35)</f>
        <v>0.09</v>
      </c>
      <c r="GO225" s="115">
        <f>IF(GO210&gt;'Inputs and Summary'!$C$35,IF(GO210&gt;'Inputs and Summary'!$C$36,'Inputs and Summary'!$D$37,'Inputs and Summary'!$D$36),'Inputs and Summary'!$D$35)</f>
        <v>0.09</v>
      </c>
      <c r="GP225" s="115">
        <f>IF(GP210&gt;'Inputs and Summary'!$C$35,IF(GP210&gt;'Inputs and Summary'!$C$36,'Inputs and Summary'!$D$37,'Inputs and Summary'!$D$36),'Inputs and Summary'!$D$35)</f>
        <v>0.09</v>
      </c>
      <c r="GQ225" s="115">
        <f>IF(GQ210&gt;'Inputs and Summary'!$C$35,IF(GQ210&gt;'Inputs and Summary'!$C$36,'Inputs and Summary'!$D$37,'Inputs and Summary'!$D$36),'Inputs and Summary'!$D$35)</f>
        <v>0.09</v>
      </c>
      <c r="GR225" s="115">
        <f>IF(GR210&gt;'Inputs and Summary'!$C$35,IF(GR210&gt;'Inputs and Summary'!$C$36,'Inputs and Summary'!$D$37,'Inputs and Summary'!$D$36),'Inputs and Summary'!$D$35)</f>
        <v>0.09</v>
      </c>
      <c r="GS225" s="115">
        <f>IF(GS210&gt;'Inputs and Summary'!$C$35,IF(GS210&gt;'Inputs and Summary'!$C$36,'Inputs and Summary'!$D$37,'Inputs and Summary'!$D$36),'Inputs and Summary'!$D$35)</f>
        <v>0.09</v>
      </c>
      <c r="GT225" s="115">
        <f>IF(GT210&gt;'Inputs and Summary'!$C$35,IF(GT210&gt;'Inputs and Summary'!$C$36,'Inputs and Summary'!$D$37,'Inputs and Summary'!$D$36),'Inputs and Summary'!$D$35)</f>
        <v>0.09</v>
      </c>
      <c r="GU225" s="115">
        <f>IF(GU210&gt;'Inputs and Summary'!$C$35,IF(GU210&gt;'Inputs and Summary'!$C$36,'Inputs and Summary'!$D$37,'Inputs and Summary'!$D$36),'Inputs and Summary'!$D$35)</f>
        <v>0.09</v>
      </c>
      <c r="GV225" s="115">
        <f>IF(GV210&gt;'Inputs and Summary'!$C$35,IF(GV210&gt;'Inputs and Summary'!$C$36,'Inputs and Summary'!$D$37,'Inputs and Summary'!$D$36),'Inputs and Summary'!$D$35)</f>
        <v>0.09</v>
      </c>
      <c r="GW225" s="115">
        <f>IF(GW210&gt;'Inputs and Summary'!$C$35,IF(GW210&gt;'Inputs and Summary'!$C$36,'Inputs and Summary'!$D$37,'Inputs and Summary'!$D$36),'Inputs and Summary'!$D$35)</f>
        <v>0.09</v>
      </c>
      <c r="GX225" s="115">
        <f>IF(GX210&gt;'Inputs and Summary'!$C$35,IF(GX210&gt;'Inputs and Summary'!$C$36,'Inputs and Summary'!$D$37,'Inputs and Summary'!$D$36),'Inputs and Summary'!$D$35)</f>
        <v>0.09</v>
      </c>
      <c r="GY225" s="115">
        <f>IF(GY210&gt;'Inputs and Summary'!$C$35,IF(GY210&gt;'Inputs and Summary'!$C$36,'Inputs and Summary'!$D$37,'Inputs and Summary'!$D$36),'Inputs and Summary'!$D$35)</f>
        <v>0.09</v>
      </c>
      <c r="GZ225" s="115">
        <f>IF(GZ210&gt;'Inputs and Summary'!$C$35,IF(GZ210&gt;'Inputs and Summary'!$C$36,'Inputs and Summary'!$D$37,'Inputs and Summary'!$D$36),'Inputs and Summary'!$D$35)</f>
        <v>0.09</v>
      </c>
      <c r="HA225" s="115">
        <f>IF(HA210&gt;'Inputs and Summary'!$C$35,IF(HA210&gt;'Inputs and Summary'!$C$36,'Inputs and Summary'!$D$37,'Inputs and Summary'!$D$36),'Inputs and Summary'!$D$35)</f>
        <v>0.09</v>
      </c>
      <c r="HB225" s="115">
        <f>IF(HB210&gt;'Inputs and Summary'!$C$35,IF(HB210&gt;'Inputs and Summary'!$C$36,'Inputs and Summary'!$D$37,'Inputs and Summary'!$D$36),'Inputs and Summary'!$D$35)</f>
        <v>0.09</v>
      </c>
      <c r="HC225" s="115">
        <f>IF(HC210&gt;'Inputs and Summary'!$C$35,IF(HC210&gt;'Inputs and Summary'!$C$36,'Inputs and Summary'!$D$37,'Inputs and Summary'!$D$36),'Inputs and Summary'!$D$35)</f>
        <v>0.09</v>
      </c>
      <c r="HD225" s="115">
        <f>IF(HD210&gt;'Inputs and Summary'!$C$35,IF(HD210&gt;'Inputs and Summary'!$C$36,'Inputs and Summary'!$D$37,'Inputs and Summary'!$D$36),'Inputs and Summary'!$D$35)</f>
        <v>0.09</v>
      </c>
      <c r="HE225" s="115">
        <f>IF(HE210&gt;'Inputs and Summary'!$C$35,IF(HE210&gt;'Inputs and Summary'!$C$36,'Inputs and Summary'!$D$37,'Inputs and Summary'!$D$36),'Inputs and Summary'!$D$35)</f>
        <v>0.09</v>
      </c>
      <c r="HF225" s="115">
        <f>IF(HF210&gt;'Inputs and Summary'!$C$35,IF(HF210&gt;'Inputs and Summary'!$C$36,'Inputs and Summary'!$D$37,'Inputs and Summary'!$D$36),'Inputs and Summary'!$D$35)</f>
        <v>0.09</v>
      </c>
      <c r="HG225" s="115">
        <f>IF(HG210&gt;'Inputs and Summary'!$C$35,IF(HG210&gt;'Inputs and Summary'!$C$36,'Inputs and Summary'!$D$37,'Inputs and Summary'!$D$36),'Inputs and Summary'!$D$35)</f>
        <v>0.09</v>
      </c>
      <c r="HH225" s="115">
        <f>IF(HH210&gt;'Inputs and Summary'!$C$35,IF(HH210&gt;'Inputs and Summary'!$C$36,'Inputs and Summary'!$D$37,'Inputs and Summary'!$D$36),'Inputs and Summary'!$D$35)</f>
        <v>0.09</v>
      </c>
      <c r="HI225" s="115">
        <f>IF(HI210&gt;'Inputs and Summary'!$C$35,IF(HI210&gt;'Inputs and Summary'!$C$36,'Inputs and Summary'!$D$37,'Inputs and Summary'!$D$36),'Inputs and Summary'!$D$35)</f>
        <v>0.09</v>
      </c>
      <c r="HJ225" s="115">
        <f>IF(HJ210&gt;'Inputs and Summary'!$C$35,IF(HJ210&gt;'Inputs and Summary'!$C$36,'Inputs and Summary'!$D$37,'Inputs and Summary'!$D$36),'Inputs and Summary'!$D$35)</f>
        <v>0.09</v>
      </c>
      <c r="HK225" s="115">
        <f>IF(HK210&gt;'Inputs and Summary'!$C$35,IF(HK210&gt;'Inputs and Summary'!$C$36,'Inputs and Summary'!$D$37,'Inputs and Summary'!$D$36),'Inputs and Summary'!$D$35)</f>
        <v>0.09</v>
      </c>
      <c r="HL225" s="115">
        <f>IF(HL210&gt;'Inputs and Summary'!$C$35,IF(HL210&gt;'Inputs and Summary'!$C$36,'Inputs and Summary'!$D$37,'Inputs and Summary'!$D$36),'Inputs and Summary'!$D$35)</f>
        <v>0.09</v>
      </c>
      <c r="HM225" s="115">
        <f>IF(HM210&gt;'Inputs and Summary'!$C$35,IF(HM210&gt;'Inputs and Summary'!$C$36,'Inputs and Summary'!$D$37,'Inputs and Summary'!$D$36),'Inputs and Summary'!$D$35)</f>
        <v>0.09</v>
      </c>
      <c r="HN225" s="115">
        <f>IF(HN210&gt;'Inputs and Summary'!$C$35,IF(HN210&gt;'Inputs and Summary'!$C$36,'Inputs and Summary'!$D$37,'Inputs and Summary'!$D$36),'Inputs and Summary'!$D$35)</f>
        <v>0.09</v>
      </c>
      <c r="HO225" s="115">
        <f>IF(HO210&gt;'Inputs and Summary'!$C$35,IF(HO210&gt;'Inputs and Summary'!$C$36,'Inputs and Summary'!$D$37,'Inputs and Summary'!$D$36),'Inputs and Summary'!$D$35)</f>
        <v>0.09</v>
      </c>
      <c r="HP225" s="115">
        <f>IF(HP210&gt;'Inputs and Summary'!$C$35,IF(HP210&gt;'Inputs and Summary'!$C$36,'Inputs and Summary'!$D$37,'Inputs and Summary'!$D$36),'Inputs and Summary'!$D$35)</f>
        <v>0.09</v>
      </c>
      <c r="HQ225" s="115">
        <f>IF(HQ210&gt;'Inputs and Summary'!$C$35,IF(HQ210&gt;'Inputs and Summary'!$C$36,'Inputs and Summary'!$D$37,'Inputs and Summary'!$D$36),'Inputs and Summary'!$D$35)</f>
        <v>0.09</v>
      </c>
      <c r="HR225" s="115">
        <f>IF(HR210&gt;'Inputs and Summary'!$C$35,IF(HR210&gt;'Inputs and Summary'!$C$36,'Inputs and Summary'!$D$37,'Inputs and Summary'!$D$36),'Inputs and Summary'!$D$35)</f>
        <v>0.09</v>
      </c>
      <c r="HS225" s="115">
        <f>IF(HS210&gt;'Inputs and Summary'!$C$35,IF(HS210&gt;'Inputs and Summary'!$C$36,'Inputs and Summary'!$D$37,'Inputs and Summary'!$D$36),'Inputs and Summary'!$D$35)</f>
        <v>0.09</v>
      </c>
      <c r="HT225" s="115">
        <f>IF(HT210&gt;'Inputs and Summary'!$C$35,IF(HT210&gt;'Inputs and Summary'!$C$36,'Inputs and Summary'!$D$37,'Inputs and Summary'!$D$36),'Inputs and Summary'!$D$35)</f>
        <v>0.09</v>
      </c>
      <c r="HU225" s="115">
        <f>IF(HU210&gt;'Inputs and Summary'!$C$35,IF(HU210&gt;'Inputs and Summary'!$C$36,'Inputs and Summary'!$D$37,'Inputs and Summary'!$D$36),'Inputs and Summary'!$D$35)</f>
        <v>0.09</v>
      </c>
      <c r="HV225" s="115">
        <f>IF(HV210&gt;'Inputs and Summary'!$C$35,IF(HV210&gt;'Inputs and Summary'!$C$36,'Inputs and Summary'!$D$37,'Inputs and Summary'!$D$36),'Inputs and Summary'!$D$35)</f>
        <v>0.09</v>
      </c>
      <c r="HW225" s="115">
        <f>IF(HW210&gt;'Inputs and Summary'!$C$35,IF(HW210&gt;'Inputs and Summary'!$C$36,'Inputs and Summary'!$D$37,'Inputs and Summary'!$D$36),'Inputs and Summary'!$D$35)</f>
        <v>0.09</v>
      </c>
      <c r="HX225" s="115">
        <f>IF(HX210&gt;'Inputs and Summary'!$C$35,IF(HX210&gt;'Inputs and Summary'!$C$36,'Inputs and Summary'!$D$37,'Inputs and Summary'!$D$36),'Inputs and Summary'!$D$35)</f>
        <v>0.09</v>
      </c>
      <c r="HY225" s="115">
        <f>IF(HY210&gt;'Inputs and Summary'!$C$35,IF(HY210&gt;'Inputs and Summary'!$C$36,'Inputs and Summary'!$D$37,'Inputs and Summary'!$D$36),'Inputs and Summary'!$D$35)</f>
        <v>0.09</v>
      </c>
      <c r="HZ225" s="115">
        <f>IF(HZ210&gt;'Inputs and Summary'!$C$35,IF(HZ210&gt;'Inputs and Summary'!$C$36,'Inputs and Summary'!$D$37,'Inputs and Summary'!$D$36),'Inputs and Summary'!$D$35)</f>
        <v>0.09</v>
      </c>
      <c r="IA225" s="115">
        <f>IF(IA210&gt;'Inputs and Summary'!$C$35,IF(IA210&gt;'Inputs and Summary'!$C$36,'Inputs and Summary'!$D$37,'Inputs and Summary'!$D$36),'Inputs and Summary'!$D$35)</f>
        <v>0.09</v>
      </c>
      <c r="IB225" s="115">
        <f>IF(IB210&gt;'Inputs and Summary'!$C$35,IF(IB210&gt;'Inputs and Summary'!$C$36,'Inputs and Summary'!$D$37,'Inputs and Summary'!$D$36),'Inputs and Summary'!$D$35)</f>
        <v>0.09</v>
      </c>
      <c r="IC225" s="115">
        <f>IF(IC210&gt;'Inputs and Summary'!$C$35,IF(IC210&gt;'Inputs and Summary'!$C$36,'Inputs and Summary'!$D$37,'Inputs and Summary'!$D$36),'Inputs and Summary'!$D$35)</f>
        <v>0.09</v>
      </c>
      <c r="ID225" s="115">
        <f>IF(ID210&gt;'Inputs and Summary'!$C$35,IF(ID210&gt;'Inputs and Summary'!$C$36,'Inputs and Summary'!$D$37,'Inputs and Summary'!$D$36),'Inputs and Summary'!$D$35)</f>
        <v>0.09</v>
      </c>
      <c r="IE225" s="115">
        <f>IF(IE210&gt;'Inputs and Summary'!$C$35,IF(IE210&gt;'Inputs and Summary'!$C$36,'Inputs and Summary'!$D$37,'Inputs and Summary'!$D$36),'Inputs and Summary'!$D$35)</f>
        <v>0.09</v>
      </c>
      <c r="IF225" s="115">
        <f>IF(IF210&gt;'Inputs and Summary'!$C$35,IF(IF210&gt;'Inputs and Summary'!$C$36,'Inputs and Summary'!$D$37,'Inputs and Summary'!$D$36),'Inputs and Summary'!$D$35)</f>
        <v>0.09</v>
      </c>
      <c r="IG225" s="115">
        <f>IF(IG210&gt;'Inputs and Summary'!$C$35,IF(IG210&gt;'Inputs and Summary'!$C$36,'Inputs and Summary'!$D$37,'Inputs and Summary'!$D$36),'Inputs and Summary'!$D$35)</f>
        <v>0.09</v>
      </c>
      <c r="IH225" s="115">
        <f>IF(IH210&gt;'Inputs and Summary'!$C$35,IF(IH210&gt;'Inputs and Summary'!$C$36,'Inputs and Summary'!$D$37,'Inputs and Summary'!$D$36),'Inputs and Summary'!$D$35)</f>
        <v>0.09</v>
      </c>
      <c r="II225" s="115">
        <f>IF(II210&gt;'Inputs and Summary'!$C$35,IF(II210&gt;'Inputs and Summary'!$C$36,'Inputs and Summary'!$D$37,'Inputs and Summary'!$D$36),'Inputs and Summary'!$D$35)</f>
        <v>0.09</v>
      </c>
      <c r="IJ225" s="115">
        <f>IF(IJ210&gt;'Inputs and Summary'!$C$35,IF(IJ210&gt;'Inputs and Summary'!$C$36,'Inputs and Summary'!$D$37,'Inputs and Summary'!$D$36),'Inputs and Summary'!$D$35)</f>
        <v>0.09</v>
      </c>
      <c r="IK225" s="115">
        <f>IF(IK210&gt;'Inputs and Summary'!$C$35,IF(IK210&gt;'Inputs and Summary'!$C$36,'Inputs and Summary'!$D$37,'Inputs and Summary'!$D$36),'Inputs and Summary'!$D$35)</f>
        <v>0.09</v>
      </c>
      <c r="IL225" s="115">
        <f>IF(IL210&gt;'Inputs and Summary'!$C$35,IF(IL210&gt;'Inputs and Summary'!$C$36,'Inputs and Summary'!$D$37,'Inputs and Summary'!$D$36),'Inputs and Summary'!$D$35)</f>
        <v>0.09</v>
      </c>
      <c r="IM225" s="115">
        <f>IF(IM210&gt;'Inputs and Summary'!$C$35,IF(IM210&gt;'Inputs and Summary'!$C$36,'Inputs and Summary'!$D$37,'Inputs and Summary'!$D$36),'Inputs and Summary'!$D$35)</f>
        <v>0.09</v>
      </c>
      <c r="IN225" s="115">
        <f>IF(IN210&gt;'Inputs and Summary'!$C$35,IF(IN210&gt;'Inputs and Summary'!$C$36,'Inputs and Summary'!$D$37,'Inputs and Summary'!$D$36),'Inputs and Summary'!$D$35)</f>
        <v>0.09</v>
      </c>
      <c r="IO225" s="115">
        <f>IF(IO210&gt;'Inputs and Summary'!$C$35,IF(IO210&gt;'Inputs and Summary'!$C$36,'Inputs and Summary'!$D$37,'Inputs and Summary'!$D$36),'Inputs and Summary'!$D$35)</f>
        <v>0.09</v>
      </c>
      <c r="IP225" s="115">
        <f>IF(IP210&gt;'Inputs and Summary'!$C$35,IF(IP210&gt;'Inputs and Summary'!$C$36,'Inputs and Summary'!$D$37,'Inputs and Summary'!$D$36),'Inputs and Summary'!$D$35)</f>
        <v>0.09</v>
      </c>
      <c r="IQ225" s="115">
        <f>IF(IQ210&gt;'Inputs and Summary'!$C$35,IF(IQ210&gt;'Inputs and Summary'!$C$36,'Inputs and Summary'!$D$37,'Inputs and Summary'!$D$36),'Inputs and Summary'!$D$35)</f>
        <v>0.09</v>
      </c>
      <c r="IR225" s="115">
        <f>IF(IR210&gt;'Inputs and Summary'!$C$35,IF(IR210&gt;'Inputs and Summary'!$C$36,'Inputs and Summary'!$D$37,'Inputs and Summary'!$D$36),'Inputs and Summary'!$D$35)</f>
        <v>0.09</v>
      </c>
      <c r="IS225" s="115">
        <f>IF(IS210&gt;'Inputs and Summary'!$C$35,IF(IS210&gt;'Inputs and Summary'!$C$36,'Inputs and Summary'!$D$37,'Inputs and Summary'!$D$36),'Inputs and Summary'!$D$35)</f>
        <v>0.09</v>
      </c>
      <c r="IT225" s="115">
        <f>IF(IT210&gt;'Inputs and Summary'!$C$35,IF(IT210&gt;'Inputs and Summary'!$C$36,'Inputs and Summary'!$D$37,'Inputs and Summary'!$D$36),'Inputs and Summary'!$D$35)</f>
        <v>0.09</v>
      </c>
      <c r="IU225" s="115">
        <f>IF(IU210&gt;'Inputs and Summary'!$C$35,IF(IU210&gt;'Inputs and Summary'!$C$36,'Inputs and Summary'!$D$37,'Inputs and Summary'!$D$36),'Inputs and Summary'!$D$35)</f>
        <v>0.09</v>
      </c>
      <c r="IV225" s="115">
        <f>IF(IV210&gt;'Inputs and Summary'!$C$35,IF(IV210&gt;'Inputs and Summary'!$C$36,'Inputs and Summary'!$D$37,'Inputs and Summary'!$D$36),'Inputs and Summary'!$D$35)</f>
        <v>0.09</v>
      </c>
      <c r="IW225" s="115">
        <f>IF(IW210&gt;'Inputs and Summary'!$C$35,IF(IW210&gt;'Inputs and Summary'!$C$36,'Inputs and Summary'!$D$37,'Inputs and Summary'!$D$36),'Inputs and Summary'!$D$35)</f>
        <v>0.09</v>
      </c>
      <c r="IX225" s="115">
        <f>IF(IX210&gt;'Inputs and Summary'!$C$35,IF(IX210&gt;'Inputs and Summary'!$C$36,'Inputs and Summary'!$D$37,'Inputs and Summary'!$D$36),'Inputs and Summary'!$D$35)</f>
        <v>0.09</v>
      </c>
      <c r="IY225" s="115">
        <f>IF(IY210&gt;'Inputs and Summary'!$C$35,IF(IY210&gt;'Inputs and Summary'!$C$36,'Inputs and Summary'!$D$37,'Inputs and Summary'!$D$36),'Inputs and Summary'!$D$35)</f>
        <v>0.09</v>
      </c>
      <c r="IZ225" s="115">
        <f>IF(IZ210&gt;'Inputs and Summary'!$C$35,IF(IZ210&gt;'Inputs and Summary'!$C$36,'Inputs and Summary'!$D$37,'Inputs and Summary'!$D$36),'Inputs and Summary'!$D$35)</f>
        <v>0.09</v>
      </c>
      <c r="JA225" s="115">
        <f>IF(JA210&gt;'Inputs and Summary'!$C$35,IF(JA210&gt;'Inputs and Summary'!$C$36,'Inputs and Summary'!$D$37,'Inputs and Summary'!$D$36),'Inputs and Summary'!$D$35)</f>
        <v>0.09</v>
      </c>
      <c r="JB225" s="115">
        <f>IF(JB210&gt;'Inputs and Summary'!$C$35,IF(JB210&gt;'Inputs and Summary'!$C$36,'Inputs and Summary'!$D$37,'Inputs and Summary'!$D$36),'Inputs and Summary'!$D$35)</f>
        <v>0.09</v>
      </c>
      <c r="JC225" s="115">
        <f>IF(JC210&gt;'Inputs and Summary'!$C$35,IF(JC210&gt;'Inputs and Summary'!$C$36,'Inputs and Summary'!$D$37,'Inputs and Summary'!$D$36),'Inputs and Summary'!$D$35)</f>
        <v>0.09</v>
      </c>
      <c r="JD225" s="115">
        <f>IF(JD210&gt;'Inputs and Summary'!$C$35,IF(JD210&gt;'Inputs and Summary'!$C$36,'Inputs and Summary'!$D$37,'Inputs and Summary'!$D$36),'Inputs and Summary'!$D$35)</f>
        <v>0.09</v>
      </c>
      <c r="JE225" s="115">
        <f>IF(JE210&gt;'Inputs and Summary'!$C$35,IF(JE210&gt;'Inputs and Summary'!$C$36,'Inputs and Summary'!$D$37,'Inputs and Summary'!$D$36),'Inputs and Summary'!$D$35)</f>
        <v>0.09</v>
      </c>
      <c r="JF225" s="115">
        <f>IF(JF210&gt;'Inputs and Summary'!$C$35,IF(JF210&gt;'Inputs and Summary'!$C$36,'Inputs and Summary'!$D$37,'Inputs and Summary'!$D$36),'Inputs and Summary'!$D$35)</f>
        <v>0.09</v>
      </c>
      <c r="JG225" s="115">
        <f>IF(JG210&gt;'Inputs and Summary'!$C$35,IF(JG210&gt;'Inputs and Summary'!$C$36,'Inputs and Summary'!$D$37,'Inputs and Summary'!$D$36),'Inputs and Summary'!$D$35)</f>
        <v>0.09</v>
      </c>
      <c r="JH225" s="115">
        <f>IF(JH210&gt;'Inputs and Summary'!$C$35,IF(JH210&gt;'Inputs and Summary'!$C$36,'Inputs and Summary'!$D$37,'Inputs and Summary'!$D$36),'Inputs and Summary'!$D$35)</f>
        <v>0.09</v>
      </c>
      <c r="JI225" s="115">
        <f>IF(JI210&gt;'Inputs and Summary'!$C$35,IF(JI210&gt;'Inputs and Summary'!$C$36,'Inputs and Summary'!$D$37,'Inputs and Summary'!$D$36),'Inputs and Summary'!$D$35)</f>
        <v>0.09</v>
      </c>
      <c r="JJ225" s="115">
        <f>IF(JJ210&gt;'Inputs and Summary'!$C$35,IF(JJ210&gt;'Inputs and Summary'!$C$36,'Inputs and Summary'!$D$37,'Inputs and Summary'!$D$36),'Inputs and Summary'!$D$35)</f>
        <v>0.09</v>
      </c>
      <c r="JK225" s="115">
        <f>IF(JK210&gt;'Inputs and Summary'!$C$35,IF(JK210&gt;'Inputs and Summary'!$C$36,'Inputs and Summary'!$D$37,'Inputs and Summary'!$D$36),'Inputs and Summary'!$D$35)</f>
        <v>0.09</v>
      </c>
      <c r="JL225" s="115">
        <f>IF(JL210&gt;'Inputs and Summary'!$C$35,IF(JL210&gt;'Inputs and Summary'!$C$36,'Inputs and Summary'!$D$37,'Inputs and Summary'!$D$36),'Inputs and Summary'!$D$35)</f>
        <v>0.09</v>
      </c>
      <c r="JM225" s="115">
        <f>IF(JM210&gt;'Inputs and Summary'!$C$35,IF(JM210&gt;'Inputs and Summary'!$C$36,'Inputs and Summary'!$D$37,'Inputs and Summary'!$D$36),'Inputs and Summary'!$D$35)</f>
        <v>0.09</v>
      </c>
      <c r="JN225" s="115">
        <f>IF(JN210&gt;'Inputs and Summary'!$C$35,IF(JN210&gt;'Inputs and Summary'!$C$36,'Inputs and Summary'!$D$37,'Inputs and Summary'!$D$36),'Inputs and Summary'!$D$35)</f>
        <v>0.09</v>
      </c>
      <c r="JO225" s="115">
        <f>IF(JO210&gt;'Inputs and Summary'!$C$35,IF(JO210&gt;'Inputs and Summary'!$C$36,'Inputs and Summary'!$D$37,'Inputs and Summary'!$D$36),'Inputs and Summary'!$D$35)</f>
        <v>0.09</v>
      </c>
      <c r="JP225" s="115">
        <f>IF(JP210&gt;'Inputs and Summary'!$C$35,IF(JP210&gt;'Inputs and Summary'!$C$36,'Inputs and Summary'!$D$37,'Inputs and Summary'!$D$36),'Inputs and Summary'!$D$35)</f>
        <v>0.09</v>
      </c>
      <c r="JQ225" s="115">
        <f>IF(JQ210&gt;'Inputs and Summary'!$C$35,IF(JQ210&gt;'Inputs and Summary'!$C$36,'Inputs and Summary'!$D$37,'Inputs and Summary'!$D$36),'Inputs and Summary'!$D$35)</f>
        <v>0.09</v>
      </c>
      <c r="JR225" s="115">
        <f>IF(JR210&gt;'Inputs and Summary'!$C$35,IF(JR210&gt;'Inputs and Summary'!$C$36,'Inputs and Summary'!$D$37,'Inputs and Summary'!$D$36),'Inputs and Summary'!$D$35)</f>
        <v>0.09</v>
      </c>
      <c r="JS225" s="115">
        <f>IF(JS210&gt;'Inputs and Summary'!$C$35,IF(JS210&gt;'Inputs and Summary'!$C$36,'Inputs and Summary'!$D$37,'Inputs and Summary'!$D$36),'Inputs and Summary'!$D$35)</f>
        <v>0.09</v>
      </c>
      <c r="JT225" s="115">
        <f>IF(JT210&gt;'Inputs and Summary'!$C$35,IF(JT210&gt;'Inputs and Summary'!$C$36,'Inputs and Summary'!$D$37,'Inputs and Summary'!$D$36),'Inputs and Summary'!$D$35)</f>
        <v>0.09</v>
      </c>
      <c r="JU225" s="115">
        <f>IF(JU210&gt;'Inputs and Summary'!$C$35,IF(JU210&gt;'Inputs and Summary'!$C$36,'Inputs and Summary'!$D$37,'Inputs and Summary'!$D$36),'Inputs and Summary'!$D$35)</f>
        <v>0.09</v>
      </c>
      <c r="JV225" s="115">
        <f>IF(JV210&gt;'Inputs and Summary'!$C$35,IF(JV210&gt;'Inputs and Summary'!$C$36,'Inputs and Summary'!$D$37,'Inputs and Summary'!$D$36),'Inputs and Summary'!$D$35)</f>
        <v>0.09</v>
      </c>
      <c r="JW225" s="115">
        <f>IF(JW210&gt;'Inputs and Summary'!$C$35,IF(JW210&gt;'Inputs and Summary'!$C$36,'Inputs and Summary'!$D$37,'Inputs and Summary'!$D$36),'Inputs and Summary'!$D$35)</f>
        <v>0.09</v>
      </c>
      <c r="JX225" s="115">
        <f>IF(JX210&gt;'Inputs and Summary'!$C$35,IF(JX210&gt;'Inputs and Summary'!$C$36,'Inputs and Summary'!$D$37,'Inputs and Summary'!$D$36),'Inputs and Summary'!$D$35)</f>
        <v>0.09</v>
      </c>
      <c r="JY225" s="115">
        <f>IF(JY210&gt;'Inputs and Summary'!$C$35,IF(JY210&gt;'Inputs and Summary'!$C$36,'Inputs and Summary'!$D$37,'Inputs and Summary'!$D$36),'Inputs and Summary'!$D$35)</f>
        <v>0.09</v>
      </c>
      <c r="JZ225" s="115">
        <f>IF(JZ210&gt;'Inputs and Summary'!$C$35,IF(JZ210&gt;'Inputs and Summary'!$C$36,'Inputs and Summary'!$D$37,'Inputs and Summary'!$D$36),'Inputs and Summary'!$D$35)</f>
        <v>0.09</v>
      </c>
      <c r="KA225" s="115">
        <f>IF(KA210&gt;'Inputs and Summary'!$C$35,IF(KA210&gt;'Inputs and Summary'!$C$36,'Inputs and Summary'!$D$37,'Inputs and Summary'!$D$36),'Inputs and Summary'!$D$35)</f>
        <v>0.09</v>
      </c>
      <c r="KB225" s="115">
        <f>IF(KB210&gt;'Inputs and Summary'!$C$35,IF(KB210&gt;'Inputs and Summary'!$C$36,'Inputs and Summary'!$D$37,'Inputs and Summary'!$D$36),'Inputs and Summary'!$D$35)</f>
        <v>0.09</v>
      </c>
      <c r="KC225" s="115">
        <f>IF(KC210&gt;'Inputs and Summary'!$C$35,IF(KC210&gt;'Inputs and Summary'!$C$36,'Inputs and Summary'!$D$37,'Inputs and Summary'!$D$36),'Inputs and Summary'!$D$35)</f>
        <v>0.09</v>
      </c>
      <c r="KD225" s="115">
        <f>IF(KD210&gt;'Inputs and Summary'!$C$35,IF(KD210&gt;'Inputs and Summary'!$C$36,'Inputs and Summary'!$D$37,'Inputs and Summary'!$D$36),'Inputs and Summary'!$D$35)</f>
        <v>0.09</v>
      </c>
      <c r="KE225" s="115">
        <f>IF(KE210&gt;'Inputs and Summary'!$C$35,IF(KE210&gt;'Inputs and Summary'!$C$36,'Inputs and Summary'!$D$37,'Inputs and Summary'!$D$36),'Inputs and Summary'!$D$35)</f>
        <v>0.09</v>
      </c>
      <c r="KF225" s="115">
        <f>IF(KF210&gt;'Inputs and Summary'!$C$35,IF(KF210&gt;'Inputs and Summary'!$C$36,'Inputs and Summary'!$D$37,'Inputs and Summary'!$D$36),'Inputs and Summary'!$D$35)</f>
        <v>0.09</v>
      </c>
      <c r="KG225" s="115">
        <f>IF(KG210&gt;'Inputs and Summary'!$C$35,IF(KG210&gt;'Inputs and Summary'!$C$36,'Inputs and Summary'!$D$37,'Inputs and Summary'!$D$36),'Inputs and Summary'!$D$35)</f>
        <v>0.09</v>
      </c>
      <c r="KH225" s="115">
        <f>IF(KH210&gt;'Inputs and Summary'!$C$35,IF(KH210&gt;'Inputs and Summary'!$C$36,'Inputs and Summary'!$D$37,'Inputs and Summary'!$D$36),'Inputs and Summary'!$D$35)</f>
        <v>0.09</v>
      </c>
      <c r="KI225" s="115">
        <f>IF(KI210&gt;'Inputs and Summary'!$C$35,IF(KI210&gt;'Inputs and Summary'!$C$36,'Inputs and Summary'!$D$37,'Inputs and Summary'!$D$36),'Inputs and Summary'!$D$35)</f>
        <v>0.09</v>
      </c>
      <c r="KJ225" s="115">
        <f>IF(KJ210&gt;'Inputs and Summary'!$C$35,IF(KJ210&gt;'Inputs and Summary'!$C$36,'Inputs and Summary'!$D$37,'Inputs and Summary'!$D$36),'Inputs and Summary'!$D$35)</f>
        <v>0.09</v>
      </c>
      <c r="KK225" s="115">
        <f>IF(KK210&gt;'Inputs and Summary'!$C$35,IF(KK210&gt;'Inputs and Summary'!$C$36,'Inputs and Summary'!$D$37,'Inputs and Summary'!$D$36),'Inputs and Summary'!$D$35)</f>
        <v>0.09</v>
      </c>
      <c r="KL225" s="115">
        <f>IF(KL210&gt;'Inputs and Summary'!$C$35,IF(KL210&gt;'Inputs and Summary'!$C$36,'Inputs and Summary'!$D$37,'Inputs and Summary'!$D$36),'Inputs and Summary'!$D$35)</f>
        <v>0.09</v>
      </c>
      <c r="KM225" s="115">
        <f>IF(KM210&gt;'Inputs and Summary'!$C$35,IF(KM210&gt;'Inputs and Summary'!$C$36,'Inputs and Summary'!$D$37,'Inputs and Summary'!$D$36),'Inputs and Summary'!$D$35)</f>
        <v>0.09</v>
      </c>
      <c r="KN225" s="115">
        <f>IF(KN210&gt;'Inputs and Summary'!$C$35,IF(KN210&gt;'Inputs and Summary'!$C$36,'Inputs and Summary'!$D$37,'Inputs and Summary'!$D$36),'Inputs and Summary'!$D$35)</f>
        <v>0.09</v>
      </c>
      <c r="KO225" s="115">
        <f>IF(KO210&gt;'Inputs and Summary'!$C$35,IF(KO210&gt;'Inputs and Summary'!$C$36,'Inputs and Summary'!$D$37,'Inputs and Summary'!$D$36),'Inputs and Summary'!$D$35)</f>
        <v>0.09</v>
      </c>
      <c r="KP225" s="115">
        <f>IF(KP210&gt;'Inputs and Summary'!$C$35,IF(KP210&gt;'Inputs and Summary'!$C$36,'Inputs and Summary'!$D$37,'Inputs and Summary'!$D$36),'Inputs and Summary'!$D$35)</f>
        <v>0.09</v>
      </c>
      <c r="KQ225" s="115">
        <f>IF(KQ210&gt;'Inputs and Summary'!$C$35,IF(KQ210&gt;'Inputs and Summary'!$C$36,'Inputs and Summary'!$D$37,'Inputs and Summary'!$D$36),'Inputs and Summary'!$D$35)</f>
        <v>0.09</v>
      </c>
      <c r="KR225" s="115">
        <f>IF(KR210&gt;'Inputs and Summary'!$C$35,IF(KR210&gt;'Inputs and Summary'!$C$36,'Inputs and Summary'!$D$37,'Inputs and Summary'!$D$36),'Inputs and Summary'!$D$35)</f>
        <v>0.09</v>
      </c>
      <c r="KS225" s="115" t="s">
        <v>291</v>
      </c>
    </row>
    <row r="226" spans="1:305" ht="15.75" customHeight="1" x14ac:dyDescent="0.3">
      <c r="A226" s="17" t="s">
        <v>237</v>
      </c>
      <c r="B226" s="17" t="s">
        <v>90</v>
      </c>
      <c r="D226" s="109">
        <f t="shared" ref="D226:IX226" ca="1" si="131">D219*D225/12</f>
        <v>1.8738779380013406</v>
      </c>
      <c r="E226" s="109">
        <f t="shared" ca="1" si="131"/>
        <v>1.8738779380013406</v>
      </c>
      <c r="F226" s="109">
        <f t="shared" ca="1" si="131"/>
        <v>1.8738779380013406</v>
      </c>
      <c r="G226" s="109">
        <f t="shared" ca="1" si="131"/>
        <v>1.827030989551307</v>
      </c>
      <c r="H226" s="109">
        <f t="shared" ca="1" si="131"/>
        <v>1.827030989551307</v>
      </c>
      <c r="I226" s="109">
        <f t="shared" ca="1" si="131"/>
        <v>1.827030989551307</v>
      </c>
      <c r="J226" s="109">
        <f t="shared" ca="1" si="131"/>
        <v>1.7801840411012735</v>
      </c>
      <c r="K226" s="109">
        <f t="shared" ca="1" si="131"/>
        <v>1.7801840411012735</v>
      </c>
      <c r="L226" s="109">
        <f t="shared" ca="1" si="131"/>
        <v>1.7801840411012735</v>
      </c>
      <c r="M226" s="109">
        <f t="shared" ca="1" si="131"/>
        <v>1.7333370926512399</v>
      </c>
      <c r="N226" s="109">
        <f t="shared" ca="1" si="131"/>
        <v>1.7333370926512399</v>
      </c>
      <c r="O226" s="109">
        <f t="shared" ca="1" si="131"/>
        <v>1.7333370926512399</v>
      </c>
      <c r="P226" s="109">
        <f t="shared" ca="1" si="131"/>
        <v>1.6864901442012059</v>
      </c>
      <c r="Q226" s="109">
        <f t="shared" ca="1" si="131"/>
        <v>1.6864901442012059</v>
      </c>
      <c r="R226" s="109">
        <f t="shared" ca="1" si="131"/>
        <v>1.6864901442012059</v>
      </c>
      <c r="S226" s="109">
        <f t="shared" ca="1" si="131"/>
        <v>1.6396431957511723</v>
      </c>
      <c r="T226" s="109">
        <f t="shared" ca="1" si="131"/>
        <v>1.6396431957511723</v>
      </c>
      <c r="U226" s="109">
        <f t="shared" ca="1" si="131"/>
        <v>1.6396431957511723</v>
      </c>
      <c r="V226" s="109">
        <f t="shared" ca="1" si="131"/>
        <v>1.5927962473011388</v>
      </c>
      <c r="W226" s="109">
        <f t="shared" ca="1" si="131"/>
        <v>1.5927962473011388</v>
      </c>
      <c r="X226" s="109">
        <f t="shared" ca="1" si="131"/>
        <v>1.5927962473011388</v>
      </c>
      <c r="Y226" s="109">
        <f t="shared" ca="1" si="131"/>
        <v>1.504166885368643</v>
      </c>
      <c r="Z226" s="109">
        <f t="shared" ca="1" si="131"/>
        <v>1.504166885368643</v>
      </c>
      <c r="AA226" s="109">
        <f t="shared" ca="1" si="131"/>
        <v>1.504166885368643</v>
      </c>
      <c r="AB226" s="109">
        <f t="shared" ca="1" si="131"/>
        <v>1.4585860706605021</v>
      </c>
      <c r="AC226" s="109">
        <f t="shared" ca="1" si="131"/>
        <v>1.4585860706605021</v>
      </c>
      <c r="AD226" s="109">
        <f t="shared" ca="1" si="131"/>
        <v>1.4585860706605021</v>
      </c>
      <c r="AE226" s="109">
        <f t="shared" ca="1" si="131"/>
        <v>1.4130052559523614</v>
      </c>
      <c r="AF226" s="109">
        <f t="shared" ca="1" si="131"/>
        <v>1.4130052559523614</v>
      </c>
      <c r="AG226" s="109">
        <f t="shared" ca="1" si="131"/>
        <v>1.4130052559523614</v>
      </c>
      <c r="AH226" s="109">
        <f t="shared" ca="1" si="131"/>
        <v>1.3674244412442205</v>
      </c>
      <c r="AI226" s="109">
        <f t="shared" ca="1" si="131"/>
        <v>1.3674244412442205</v>
      </c>
      <c r="AJ226" s="109">
        <f t="shared" ca="1" si="131"/>
        <v>1.3674244412442205</v>
      </c>
      <c r="AK226" s="109">
        <f t="shared" ca="1" si="131"/>
        <v>1.3218436265360798</v>
      </c>
      <c r="AL226" s="109">
        <f t="shared" ca="1" si="131"/>
        <v>1.3218436265360798</v>
      </c>
      <c r="AM226" s="109">
        <f t="shared" ca="1" si="131"/>
        <v>1.3218436265360798</v>
      </c>
      <c r="AN226" s="109">
        <f t="shared" ca="1" si="131"/>
        <v>1.2762628118279389</v>
      </c>
      <c r="AO226" s="109">
        <f t="shared" ca="1" si="131"/>
        <v>1.2762628118279389</v>
      </c>
      <c r="AP226" s="109">
        <f t="shared" ca="1" si="131"/>
        <v>1.2762628118279389</v>
      </c>
      <c r="AQ226" s="109">
        <f t="shared" ca="1" si="131"/>
        <v>1.2306819971197982</v>
      </c>
      <c r="AR226" s="109">
        <f t="shared" ca="1" si="131"/>
        <v>1.2306819971197982</v>
      </c>
      <c r="AS226" s="109">
        <f t="shared" ca="1" si="131"/>
        <v>1.2306819971197982</v>
      </c>
      <c r="AT226" s="109">
        <f t="shared" ca="1" si="131"/>
        <v>1.1851011824116573</v>
      </c>
      <c r="AU226" s="109">
        <f t="shared" ca="1" si="131"/>
        <v>1.1851011824116573</v>
      </c>
      <c r="AV226" s="109">
        <f t="shared" ca="1" si="131"/>
        <v>1.1851011824116573</v>
      </c>
      <c r="AW226" s="109">
        <f t="shared" ca="1" si="131"/>
        <v>1.1395203677035164</v>
      </c>
      <c r="AX226" s="109">
        <f t="shared" ca="1" si="131"/>
        <v>1.1395203677035164</v>
      </c>
      <c r="AY226" s="109">
        <f t="shared" ca="1" si="131"/>
        <v>1.1395203677035164</v>
      </c>
      <c r="AZ226" s="109">
        <f t="shared" ca="1" si="131"/>
        <v>1.0939395529953757</v>
      </c>
      <c r="BA226" s="109">
        <f t="shared" ca="1" si="131"/>
        <v>1.0939395529953757</v>
      </c>
      <c r="BB226" s="109">
        <f t="shared" ca="1" si="131"/>
        <v>1.0939395529953757</v>
      </c>
      <c r="BC226" s="109">
        <f t="shared" ca="1" si="131"/>
        <v>1.048358738287235</v>
      </c>
      <c r="BD226" s="109">
        <f t="shared" ca="1" si="131"/>
        <v>1.048358738287235</v>
      </c>
      <c r="BE226" s="109">
        <f t="shared" ca="1" si="131"/>
        <v>1.048358738287235</v>
      </c>
      <c r="BF226" s="109">
        <f t="shared" ca="1" si="131"/>
        <v>1.0027779235790941</v>
      </c>
      <c r="BG226" s="109">
        <f t="shared" ca="1" si="131"/>
        <v>1.0027779235790941</v>
      </c>
      <c r="BH226" s="109">
        <f t="shared" ca="1" si="131"/>
        <v>1.0027779235790941</v>
      </c>
      <c r="BI226" s="109">
        <f t="shared" ca="1" si="131"/>
        <v>0.95719710887095344</v>
      </c>
      <c r="BJ226" s="109">
        <f t="shared" ca="1" si="131"/>
        <v>0.95719710887095344</v>
      </c>
      <c r="BK226" s="109">
        <f t="shared" ca="1" si="131"/>
        <v>0.95719710887095344</v>
      </c>
      <c r="BL226" s="109">
        <f t="shared" ca="1" si="131"/>
        <v>0.91161629416281276</v>
      </c>
      <c r="BM226" s="109">
        <f t="shared" ca="1" si="131"/>
        <v>0.91161629416281276</v>
      </c>
      <c r="BN226" s="109">
        <f t="shared" ca="1" si="131"/>
        <v>0.91161629416281276</v>
      </c>
      <c r="BO226" s="109">
        <f t="shared" ca="1" si="131"/>
        <v>0.86603547945467196</v>
      </c>
      <c r="BP226" s="109">
        <f t="shared" ca="1" si="131"/>
        <v>0.86603547945467196</v>
      </c>
      <c r="BQ226" s="109">
        <f t="shared" ca="1" si="131"/>
        <v>0.86603547945467196</v>
      </c>
      <c r="BR226" s="109">
        <f t="shared" ca="1" si="131"/>
        <v>0.82045466474653128</v>
      </c>
      <c r="BS226" s="109">
        <f t="shared" ca="1" si="131"/>
        <v>0.82045466474653128</v>
      </c>
      <c r="BT226" s="109">
        <f t="shared" ca="1" si="131"/>
        <v>0.82045466474653128</v>
      </c>
      <c r="BU226" s="109">
        <f t="shared" ca="1" si="131"/>
        <v>0.7748738500383906</v>
      </c>
      <c r="BV226" s="109">
        <f t="shared" ca="1" si="131"/>
        <v>0.7748738500383906</v>
      </c>
      <c r="BW226" s="109">
        <f t="shared" ca="1" si="131"/>
        <v>0.7748738500383906</v>
      </c>
      <c r="BX226" s="109">
        <f t="shared" ca="1" si="131"/>
        <v>0.72929303533024992</v>
      </c>
      <c r="BY226" s="109">
        <f t="shared" ca="1" si="131"/>
        <v>0.72929303533024992</v>
      </c>
      <c r="BZ226" s="109">
        <f t="shared" ca="1" si="131"/>
        <v>0.72929303533024992</v>
      </c>
      <c r="CA226" s="109">
        <f t="shared" ca="1" si="131"/>
        <v>0.68371222062210923</v>
      </c>
      <c r="CB226" s="109">
        <f t="shared" ca="1" si="131"/>
        <v>0.68371222062210923</v>
      </c>
      <c r="CC226" s="109">
        <f t="shared" ca="1" si="131"/>
        <v>0.68371222062210923</v>
      </c>
      <c r="CD226" s="109">
        <f t="shared" ca="1" si="131"/>
        <v>0.63813140591396855</v>
      </c>
      <c r="CE226" s="109">
        <f t="shared" ca="1" si="131"/>
        <v>0.63813140591396855</v>
      </c>
      <c r="CF226" s="109">
        <f t="shared" ca="1" si="131"/>
        <v>0.63813140591396855</v>
      </c>
      <c r="CG226" s="109">
        <f t="shared" ca="1" si="131"/>
        <v>0.59255059120582787</v>
      </c>
      <c r="CH226" s="109">
        <f t="shared" ca="1" si="131"/>
        <v>0.59255059120582787</v>
      </c>
      <c r="CI226" s="109">
        <f t="shared" ca="1" si="131"/>
        <v>0.59255059120582787</v>
      </c>
      <c r="CJ226" s="109">
        <f t="shared" ca="1" si="131"/>
        <v>0.54696977649768708</v>
      </c>
      <c r="CK226" s="109">
        <f t="shared" ca="1" si="131"/>
        <v>0.54696977649768708</v>
      </c>
      <c r="CL226" s="109">
        <f t="shared" ca="1" si="131"/>
        <v>0.54696977649768708</v>
      </c>
      <c r="CM226" s="109">
        <f t="shared" ca="1" si="131"/>
        <v>0.50138896178954639</v>
      </c>
      <c r="CN226" s="109">
        <f t="shared" ca="1" si="131"/>
        <v>0.50138896178954639</v>
      </c>
      <c r="CO226" s="109">
        <f t="shared" ca="1" si="131"/>
        <v>0.50138896178954639</v>
      </c>
      <c r="CP226" s="109">
        <f t="shared" ca="1" si="131"/>
        <v>0.45580814708140571</v>
      </c>
      <c r="CQ226" s="109">
        <f t="shared" ca="1" si="131"/>
        <v>0.45580814708140571</v>
      </c>
      <c r="CR226" s="109">
        <f t="shared" ca="1" si="131"/>
        <v>0.45580814708140571</v>
      </c>
      <c r="CS226" s="109">
        <f t="shared" ca="1" si="131"/>
        <v>0.41022733237326503</v>
      </c>
      <c r="CT226" s="109">
        <f t="shared" ca="1" si="131"/>
        <v>0.41022733237326503</v>
      </c>
      <c r="CU226" s="109">
        <f t="shared" ca="1" si="131"/>
        <v>0.41022733237326503</v>
      </c>
      <c r="CV226" s="109">
        <f t="shared" ca="1" si="131"/>
        <v>0.36464651766512429</v>
      </c>
      <c r="CW226" s="109">
        <f t="shared" ca="1" si="131"/>
        <v>0.36464651766512429</v>
      </c>
      <c r="CX226" s="109">
        <f t="shared" ca="1" si="131"/>
        <v>0.36464651766512429</v>
      </c>
      <c r="CY226" s="109">
        <f t="shared" ca="1" si="131"/>
        <v>0.31906570295698361</v>
      </c>
      <c r="CZ226" s="109">
        <f t="shared" ca="1" si="131"/>
        <v>0.31906570295698361</v>
      </c>
      <c r="DA226" s="109">
        <f t="shared" ca="1" si="131"/>
        <v>0.31906570295698361</v>
      </c>
      <c r="DB226" s="109">
        <f t="shared" ca="1" si="131"/>
        <v>0.27348488824884293</v>
      </c>
      <c r="DC226" s="109">
        <f t="shared" ca="1" si="131"/>
        <v>0.27348488824884293</v>
      </c>
      <c r="DD226" s="109">
        <f t="shared" ca="1" si="131"/>
        <v>0.27348488824884293</v>
      </c>
      <c r="DE226" s="109">
        <f t="shared" ca="1" si="131"/>
        <v>0.22790407354070219</v>
      </c>
      <c r="DF226" s="109">
        <f t="shared" ca="1" si="131"/>
        <v>0.22790407354070219</v>
      </c>
      <c r="DG226" s="109">
        <f t="shared" ca="1" si="131"/>
        <v>0.22790407354070219</v>
      </c>
      <c r="DH226" s="109">
        <f t="shared" ca="1" si="131"/>
        <v>0.18232325883256148</v>
      </c>
      <c r="DI226" s="109">
        <f t="shared" ca="1" si="131"/>
        <v>0.18232325883256148</v>
      </c>
      <c r="DJ226" s="109">
        <f t="shared" ca="1" si="131"/>
        <v>0.18232325883256148</v>
      </c>
      <c r="DK226" s="109">
        <f t="shared" ca="1" si="131"/>
        <v>0.13674244412442074</v>
      </c>
      <c r="DL226" s="109">
        <f t="shared" ca="1" si="131"/>
        <v>0.13674244412442074</v>
      </c>
      <c r="DM226" s="109">
        <f t="shared" ca="1" si="131"/>
        <v>0.13674244412442074</v>
      </c>
      <c r="DN226" s="109">
        <f t="shared" ca="1" si="131"/>
        <v>9.1161629416280018E-2</v>
      </c>
      <c r="DO226" s="109">
        <f t="shared" ca="1" si="131"/>
        <v>9.1161629416280018E-2</v>
      </c>
      <c r="DP226" s="109">
        <f t="shared" ca="1" si="131"/>
        <v>9.1161629416280018E-2</v>
      </c>
      <c r="DQ226" s="109">
        <f t="shared" ca="1" si="131"/>
        <v>4.5580814708139294E-2</v>
      </c>
      <c r="DR226" s="109">
        <f t="shared" ca="1" si="131"/>
        <v>4.5580814708139294E-2</v>
      </c>
      <c r="DS226" s="109">
        <f t="shared" ca="1" si="131"/>
        <v>4.5580814708139294E-2</v>
      </c>
      <c r="DT226" s="109">
        <f t="shared" ca="1" si="131"/>
        <v>0</v>
      </c>
      <c r="DU226" s="109">
        <f t="shared" ca="1" si="131"/>
        <v>0</v>
      </c>
      <c r="DV226" s="109">
        <f t="shared" ca="1" si="131"/>
        <v>0</v>
      </c>
      <c r="DW226" s="109">
        <f t="shared" ca="1" si="131"/>
        <v>0</v>
      </c>
      <c r="DX226" s="109">
        <f t="shared" ca="1" si="131"/>
        <v>0</v>
      </c>
      <c r="DY226" s="109">
        <f t="shared" ca="1" si="131"/>
        <v>0</v>
      </c>
      <c r="DZ226" s="109">
        <f t="shared" ca="1" si="131"/>
        <v>0</v>
      </c>
      <c r="EA226" s="109">
        <f t="shared" ca="1" si="131"/>
        <v>0</v>
      </c>
      <c r="EB226" s="109">
        <f t="shared" ca="1" si="131"/>
        <v>0</v>
      </c>
      <c r="EC226" s="109">
        <f t="shared" ca="1" si="131"/>
        <v>0</v>
      </c>
      <c r="ED226" s="109">
        <f t="shared" ca="1" si="131"/>
        <v>0</v>
      </c>
      <c r="EE226" s="109">
        <f t="shared" ca="1" si="131"/>
        <v>0</v>
      </c>
      <c r="EF226" s="109">
        <f t="shared" ca="1" si="131"/>
        <v>0</v>
      </c>
      <c r="EG226" s="109">
        <f t="shared" ca="1" si="131"/>
        <v>0</v>
      </c>
      <c r="EH226" s="109">
        <f t="shared" ca="1" si="131"/>
        <v>0</v>
      </c>
      <c r="EI226" s="109">
        <f t="shared" ca="1" si="131"/>
        <v>0</v>
      </c>
      <c r="EJ226" s="109">
        <f t="shared" ca="1" si="131"/>
        <v>0</v>
      </c>
      <c r="EK226" s="109">
        <f t="shared" ca="1" si="131"/>
        <v>0</v>
      </c>
      <c r="EL226" s="109">
        <f t="shared" ca="1" si="131"/>
        <v>0</v>
      </c>
      <c r="EM226" s="109">
        <f t="shared" ca="1" si="131"/>
        <v>0</v>
      </c>
      <c r="EN226" s="109">
        <f t="shared" ca="1" si="131"/>
        <v>0</v>
      </c>
      <c r="EO226" s="109">
        <f t="shared" ca="1" si="131"/>
        <v>0</v>
      </c>
      <c r="EP226" s="109">
        <f t="shared" ca="1" si="131"/>
        <v>0</v>
      </c>
      <c r="EQ226" s="109">
        <f t="shared" ca="1" si="131"/>
        <v>0</v>
      </c>
      <c r="ER226" s="109">
        <f t="shared" ca="1" si="131"/>
        <v>0</v>
      </c>
      <c r="ES226" s="109">
        <f t="shared" ca="1" si="131"/>
        <v>0</v>
      </c>
      <c r="ET226" s="109">
        <f t="shared" ca="1" si="131"/>
        <v>0</v>
      </c>
      <c r="EU226" s="109">
        <f t="shared" ca="1" si="131"/>
        <v>0</v>
      </c>
      <c r="EV226" s="109">
        <f t="shared" ca="1" si="131"/>
        <v>0</v>
      </c>
      <c r="EW226" s="109">
        <f t="shared" ca="1" si="131"/>
        <v>0</v>
      </c>
      <c r="EX226" s="109">
        <f t="shared" ca="1" si="131"/>
        <v>0</v>
      </c>
      <c r="EY226" s="109">
        <f t="shared" ca="1" si="131"/>
        <v>0</v>
      </c>
      <c r="EZ226" s="109">
        <f t="shared" ca="1" si="131"/>
        <v>0</v>
      </c>
      <c r="FA226" s="109">
        <f t="shared" ca="1" si="131"/>
        <v>0</v>
      </c>
      <c r="FB226" s="109">
        <f t="shared" ca="1" si="131"/>
        <v>0</v>
      </c>
      <c r="FC226" s="109">
        <f t="shared" ca="1" si="131"/>
        <v>0</v>
      </c>
      <c r="FD226" s="109">
        <f t="shared" ca="1" si="131"/>
        <v>0</v>
      </c>
      <c r="FE226" s="109">
        <f t="shared" ca="1" si="131"/>
        <v>0</v>
      </c>
      <c r="FF226" s="109">
        <f t="shared" ca="1" si="131"/>
        <v>0</v>
      </c>
      <c r="FG226" s="109">
        <f t="shared" ca="1" si="131"/>
        <v>0</v>
      </c>
      <c r="FH226" s="109">
        <f t="shared" ca="1" si="131"/>
        <v>0</v>
      </c>
      <c r="FI226" s="109">
        <f t="shared" ca="1" si="131"/>
        <v>0</v>
      </c>
      <c r="FJ226" s="109">
        <f t="shared" ca="1" si="131"/>
        <v>0</v>
      </c>
      <c r="FK226" s="109">
        <f t="shared" ca="1" si="131"/>
        <v>0</v>
      </c>
      <c r="FL226" s="109">
        <f t="shared" ca="1" si="131"/>
        <v>0</v>
      </c>
      <c r="FM226" s="109">
        <f t="shared" ca="1" si="131"/>
        <v>0</v>
      </c>
      <c r="FN226" s="109">
        <f t="shared" ca="1" si="131"/>
        <v>0</v>
      </c>
      <c r="FO226" s="109">
        <f t="shared" ca="1" si="131"/>
        <v>0</v>
      </c>
      <c r="FP226" s="109">
        <f t="shared" ca="1" si="131"/>
        <v>0</v>
      </c>
      <c r="FQ226" s="109">
        <f t="shared" ca="1" si="131"/>
        <v>0</v>
      </c>
      <c r="FR226" s="109">
        <f t="shared" ca="1" si="131"/>
        <v>0</v>
      </c>
      <c r="FS226" s="109">
        <f t="shared" ca="1" si="131"/>
        <v>0</v>
      </c>
      <c r="FT226" s="109">
        <f t="shared" ca="1" si="131"/>
        <v>0</v>
      </c>
      <c r="FU226" s="109">
        <f t="shared" ca="1" si="131"/>
        <v>0</v>
      </c>
      <c r="FV226" s="109">
        <f t="shared" ca="1" si="131"/>
        <v>0</v>
      </c>
      <c r="FW226" s="109">
        <f t="shared" ca="1" si="131"/>
        <v>0</v>
      </c>
      <c r="FX226" s="109">
        <f t="shared" ca="1" si="131"/>
        <v>0</v>
      </c>
      <c r="FY226" s="109">
        <f t="shared" ca="1" si="131"/>
        <v>0</v>
      </c>
      <c r="FZ226" s="109">
        <f t="shared" ca="1" si="131"/>
        <v>0</v>
      </c>
      <c r="GA226" s="109">
        <f t="shared" ca="1" si="131"/>
        <v>0</v>
      </c>
      <c r="GB226" s="109">
        <f t="shared" ca="1" si="131"/>
        <v>0</v>
      </c>
      <c r="GC226" s="109">
        <f t="shared" ca="1" si="131"/>
        <v>0</v>
      </c>
      <c r="GD226" s="109">
        <f t="shared" ca="1" si="131"/>
        <v>0</v>
      </c>
      <c r="GE226" s="109">
        <f t="shared" ca="1" si="131"/>
        <v>0</v>
      </c>
      <c r="GF226" s="109">
        <f t="shared" ca="1" si="131"/>
        <v>0</v>
      </c>
      <c r="GG226" s="109">
        <f t="shared" ca="1" si="131"/>
        <v>0</v>
      </c>
      <c r="GH226" s="109">
        <f t="shared" ca="1" si="131"/>
        <v>0</v>
      </c>
      <c r="GI226" s="109">
        <f t="shared" ca="1" si="131"/>
        <v>0</v>
      </c>
      <c r="GJ226" s="109">
        <f t="shared" ca="1" si="131"/>
        <v>0</v>
      </c>
      <c r="GK226" s="109">
        <f t="shared" ca="1" si="131"/>
        <v>0</v>
      </c>
      <c r="GL226" s="109">
        <f t="shared" ca="1" si="131"/>
        <v>0</v>
      </c>
      <c r="GM226" s="109">
        <f t="shared" ca="1" si="131"/>
        <v>0</v>
      </c>
      <c r="GN226" s="109">
        <f t="shared" ca="1" si="131"/>
        <v>0</v>
      </c>
      <c r="GO226" s="109">
        <f t="shared" ca="1" si="131"/>
        <v>0</v>
      </c>
      <c r="GP226" s="109">
        <f t="shared" ca="1" si="131"/>
        <v>0</v>
      </c>
      <c r="GQ226" s="109">
        <f t="shared" ca="1" si="131"/>
        <v>0</v>
      </c>
      <c r="GR226" s="109">
        <f t="shared" ca="1" si="131"/>
        <v>0</v>
      </c>
      <c r="GS226" s="109">
        <f t="shared" ca="1" si="131"/>
        <v>0</v>
      </c>
      <c r="GT226" s="109">
        <f t="shared" ca="1" si="131"/>
        <v>0</v>
      </c>
      <c r="GU226" s="109">
        <f t="shared" ca="1" si="131"/>
        <v>0</v>
      </c>
      <c r="GV226" s="109">
        <f t="shared" ca="1" si="131"/>
        <v>0</v>
      </c>
      <c r="GW226" s="109">
        <f t="shared" ca="1" si="131"/>
        <v>0</v>
      </c>
      <c r="GX226" s="109">
        <f t="shared" ca="1" si="131"/>
        <v>0</v>
      </c>
      <c r="GY226" s="109">
        <f t="shared" ca="1" si="131"/>
        <v>0</v>
      </c>
      <c r="GZ226" s="109">
        <f t="shared" ca="1" si="131"/>
        <v>0</v>
      </c>
      <c r="HA226" s="109">
        <f t="shared" ca="1" si="131"/>
        <v>0</v>
      </c>
      <c r="HB226" s="109">
        <f t="shared" ca="1" si="131"/>
        <v>0</v>
      </c>
      <c r="HC226" s="109">
        <f t="shared" ca="1" si="131"/>
        <v>0</v>
      </c>
      <c r="HD226" s="109">
        <f t="shared" ca="1" si="131"/>
        <v>0</v>
      </c>
      <c r="HE226" s="109">
        <f t="shared" ca="1" si="131"/>
        <v>0</v>
      </c>
      <c r="HF226" s="109">
        <f t="shared" ca="1" si="131"/>
        <v>0</v>
      </c>
      <c r="HG226" s="109">
        <f t="shared" ca="1" si="131"/>
        <v>0</v>
      </c>
      <c r="HH226" s="109">
        <f t="shared" ca="1" si="131"/>
        <v>0</v>
      </c>
      <c r="HI226" s="109">
        <f t="shared" ca="1" si="131"/>
        <v>0</v>
      </c>
      <c r="HJ226" s="109">
        <f t="shared" ca="1" si="131"/>
        <v>0</v>
      </c>
      <c r="HK226" s="109">
        <f t="shared" ca="1" si="131"/>
        <v>0</v>
      </c>
      <c r="HL226" s="109">
        <f t="shared" ca="1" si="131"/>
        <v>0</v>
      </c>
      <c r="HM226" s="109">
        <f t="shared" ca="1" si="131"/>
        <v>0</v>
      </c>
      <c r="HN226" s="109">
        <f t="shared" ca="1" si="131"/>
        <v>0</v>
      </c>
      <c r="HO226" s="109">
        <f t="shared" ca="1" si="131"/>
        <v>0</v>
      </c>
      <c r="HP226" s="109">
        <f t="shared" ca="1" si="131"/>
        <v>0</v>
      </c>
      <c r="HQ226" s="109">
        <f t="shared" ca="1" si="131"/>
        <v>0</v>
      </c>
      <c r="HR226" s="109">
        <f t="shared" ca="1" si="131"/>
        <v>0</v>
      </c>
      <c r="HS226" s="109">
        <f t="shared" ca="1" si="131"/>
        <v>0</v>
      </c>
      <c r="HT226" s="109">
        <f t="shared" ca="1" si="131"/>
        <v>0</v>
      </c>
      <c r="HU226" s="109">
        <f t="shared" ca="1" si="131"/>
        <v>0</v>
      </c>
      <c r="HV226" s="109">
        <f t="shared" ca="1" si="131"/>
        <v>0</v>
      </c>
      <c r="HW226" s="109">
        <f t="shared" ca="1" si="131"/>
        <v>0</v>
      </c>
      <c r="HX226" s="109">
        <f t="shared" ca="1" si="131"/>
        <v>0</v>
      </c>
      <c r="HY226" s="109">
        <f t="shared" ca="1" si="131"/>
        <v>0</v>
      </c>
      <c r="HZ226" s="109">
        <f t="shared" ca="1" si="131"/>
        <v>0</v>
      </c>
      <c r="IA226" s="109">
        <f t="shared" ca="1" si="131"/>
        <v>0</v>
      </c>
      <c r="IB226" s="109">
        <f t="shared" ca="1" si="131"/>
        <v>0</v>
      </c>
      <c r="IC226" s="109">
        <f t="shared" ca="1" si="131"/>
        <v>0</v>
      </c>
      <c r="ID226" s="109">
        <f t="shared" ca="1" si="131"/>
        <v>0</v>
      </c>
      <c r="IE226" s="109">
        <f t="shared" ca="1" si="131"/>
        <v>0</v>
      </c>
      <c r="IF226" s="109">
        <f t="shared" ca="1" si="131"/>
        <v>0</v>
      </c>
      <c r="IG226" s="109">
        <f t="shared" ca="1" si="131"/>
        <v>0</v>
      </c>
      <c r="IH226" s="109">
        <f t="shared" ca="1" si="131"/>
        <v>0</v>
      </c>
      <c r="II226" s="109">
        <f t="shared" ca="1" si="131"/>
        <v>0</v>
      </c>
      <c r="IJ226" s="109">
        <f t="shared" ca="1" si="131"/>
        <v>0</v>
      </c>
      <c r="IK226" s="109">
        <f t="shared" ca="1" si="131"/>
        <v>0</v>
      </c>
      <c r="IL226" s="109">
        <f t="shared" ca="1" si="131"/>
        <v>0</v>
      </c>
      <c r="IM226" s="109">
        <f t="shared" ca="1" si="131"/>
        <v>0</v>
      </c>
      <c r="IN226" s="109">
        <f t="shared" ca="1" si="131"/>
        <v>0</v>
      </c>
      <c r="IO226" s="109">
        <f t="shared" ca="1" si="131"/>
        <v>0</v>
      </c>
      <c r="IP226" s="109">
        <f t="shared" ca="1" si="131"/>
        <v>0</v>
      </c>
      <c r="IQ226" s="109">
        <f t="shared" ca="1" si="131"/>
        <v>0</v>
      </c>
      <c r="IR226" s="109">
        <f t="shared" ca="1" si="131"/>
        <v>0</v>
      </c>
      <c r="IS226" s="109">
        <f t="shared" ca="1" si="131"/>
        <v>0</v>
      </c>
      <c r="IT226" s="109">
        <f t="shared" ca="1" si="131"/>
        <v>0</v>
      </c>
      <c r="IU226" s="109">
        <f t="shared" ca="1" si="131"/>
        <v>0</v>
      </c>
      <c r="IV226" s="109">
        <f t="shared" ca="1" si="131"/>
        <v>0</v>
      </c>
      <c r="IW226" s="109">
        <f t="shared" ca="1" si="131"/>
        <v>0</v>
      </c>
      <c r="IX226" s="109">
        <f t="shared" ca="1" si="131"/>
        <v>0</v>
      </c>
      <c r="IY226" s="109">
        <f t="shared" ref="IY226:KR226" ca="1" si="132">IY219*IY225/12</f>
        <v>0</v>
      </c>
      <c r="IZ226" s="109">
        <f t="shared" ca="1" si="132"/>
        <v>0</v>
      </c>
      <c r="JA226" s="109">
        <f t="shared" ca="1" si="132"/>
        <v>0</v>
      </c>
      <c r="JB226" s="109">
        <f t="shared" ca="1" si="132"/>
        <v>0</v>
      </c>
      <c r="JC226" s="109">
        <f t="shared" ca="1" si="132"/>
        <v>0</v>
      </c>
      <c r="JD226" s="109">
        <f t="shared" ca="1" si="132"/>
        <v>0</v>
      </c>
      <c r="JE226" s="109">
        <f t="shared" ca="1" si="132"/>
        <v>0</v>
      </c>
      <c r="JF226" s="109">
        <f t="shared" ca="1" si="132"/>
        <v>0</v>
      </c>
      <c r="JG226" s="109">
        <f t="shared" ca="1" si="132"/>
        <v>0</v>
      </c>
      <c r="JH226" s="109">
        <f t="shared" ca="1" si="132"/>
        <v>0</v>
      </c>
      <c r="JI226" s="109">
        <f t="shared" ca="1" si="132"/>
        <v>0</v>
      </c>
      <c r="JJ226" s="109">
        <f t="shared" ca="1" si="132"/>
        <v>0</v>
      </c>
      <c r="JK226" s="109">
        <f t="shared" ca="1" si="132"/>
        <v>0</v>
      </c>
      <c r="JL226" s="109">
        <f t="shared" ca="1" si="132"/>
        <v>0</v>
      </c>
      <c r="JM226" s="109">
        <f t="shared" ca="1" si="132"/>
        <v>0</v>
      </c>
      <c r="JN226" s="109">
        <f t="shared" ca="1" si="132"/>
        <v>0</v>
      </c>
      <c r="JO226" s="109">
        <f t="shared" ca="1" si="132"/>
        <v>0</v>
      </c>
      <c r="JP226" s="109">
        <f t="shared" ca="1" si="132"/>
        <v>0</v>
      </c>
      <c r="JQ226" s="109">
        <f t="shared" ca="1" si="132"/>
        <v>0</v>
      </c>
      <c r="JR226" s="109">
        <f t="shared" ca="1" si="132"/>
        <v>0</v>
      </c>
      <c r="JS226" s="109">
        <f t="shared" ca="1" si="132"/>
        <v>0</v>
      </c>
      <c r="JT226" s="109">
        <f t="shared" ca="1" si="132"/>
        <v>0</v>
      </c>
      <c r="JU226" s="109">
        <f t="shared" ca="1" si="132"/>
        <v>0</v>
      </c>
      <c r="JV226" s="109">
        <f t="shared" ca="1" si="132"/>
        <v>0</v>
      </c>
      <c r="JW226" s="109">
        <f t="shared" ca="1" si="132"/>
        <v>0</v>
      </c>
      <c r="JX226" s="109">
        <f t="shared" ca="1" si="132"/>
        <v>0</v>
      </c>
      <c r="JY226" s="109">
        <f t="shared" ca="1" si="132"/>
        <v>0</v>
      </c>
      <c r="JZ226" s="109">
        <f t="shared" ca="1" si="132"/>
        <v>0</v>
      </c>
      <c r="KA226" s="109">
        <f t="shared" ca="1" si="132"/>
        <v>0</v>
      </c>
      <c r="KB226" s="109">
        <f t="shared" ca="1" si="132"/>
        <v>0</v>
      </c>
      <c r="KC226" s="109">
        <f t="shared" ca="1" si="132"/>
        <v>0</v>
      </c>
      <c r="KD226" s="109">
        <f t="shared" ca="1" si="132"/>
        <v>0</v>
      </c>
      <c r="KE226" s="109">
        <f t="shared" ca="1" si="132"/>
        <v>0</v>
      </c>
      <c r="KF226" s="109">
        <f t="shared" ca="1" si="132"/>
        <v>0</v>
      </c>
      <c r="KG226" s="109">
        <f t="shared" ca="1" si="132"/>
        <v>0</v>
      </c>
      <c r="KH226" s="109">
        <f t="shared" ca="1" si="132"/>
        <v>0</v>
      </c>
      <c r="KI226" s="109">
        <f t="shared" ca="1" si="132"/>
        <v>0</v>
      </c>
      <c r="KJ226" s="109">
        <f t="shared" ca="1" si="132"/>
        <v>0</v>
      </c>
      <c r="KK226" s="109">
        <f t="shared" ca="1" si="132"/>
        <v>0</v>
      </c>
      <c r="KL226" s="109">
        <f t="shared" ca="1" si="132"/>
        <v>0</v>
      </c>
      <c r="KM226" s="109">
        <f t="shared" ca="1" si="132"/>
        <v>0</v>
      </c>
      <c r="KN226" s="109">
        <f t="shared" ca="1" si="132"/>
        <v>0</v>
      </c>
      <c r="KO226" s="109">
        <f t="shared" ca="1" si="132"/>
        <v>0</v>
      </c>
      <c r="KP226" s="109">
        <f t="shared" ca="1" si="132"/>
        <v>0</v>
      </c>
      <c r="KQ226" s="109">
        <f t="shared" ca="1" si="132"/>
        <v>0</v>
      </c>
      <c r="KR226" s="109">
        <f t="shared" ca="1" si="132"/>
        <v>0</v>
      </c>
      <c r="KS226" s="17" t="s">
        <v>291</v>
      </c>
    </row>
    <row r="227" spans="1:305" ht="15.75" customHeight="1" x14ac:dyDescent="0.3">
      <c r="A227" s="17" t="s">
        <v>301</v>
      </c>
      <c r="B227" s="17" t="s">
        <v>90</v>
      </c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42"/>
      <c r="BF227" s="42"/>
      <c r="BG227" s="42"/>
      <c r="BH227" s="42"/>
      <c r="BI227" s="42"/>
      <c r="BJ227" s="42"/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/>
      <c r="CI227" s="42"/>
      <c r="CJ227" s="42"/>
      <c r="CK227" s="42"/>
      <c r="CL227" s="42"/>
      <c r="CM227" s="42"/>
      <c r="CN227" s="42"/>
      <c r="CO227" s="42"/>
      <c r="CP227" s="42"/>
      <c r="CQ227" s="42"/>
      <c r="CR227" s="42"/>
      <c r="CS227" s="42"/>
      <c r="CT227" s="42"/>
      <c r="CU227" s="42"/>
      <c r="CV227" s="42"/>
      <c r="CW227" s="42"/>
      <c r="CX227" s="42"/>
      <c r="CY227" s="42"/>
      <c r="CZ227" s="42"/>
      <c r="DA227" s="42"/>
      <c r="DB227" s="42"/>
      <c r="DC227" s="42"/>
      <c r="DD227" s="42"/>
      <c r="DE227" s="42"/>
      <c r="DF227" s="42"/>
      <c r="DG227" s="42"/>
      <c r="DH227" s="42"/>
      <c r="DI227" s="42"/>
      <c r="DJ227" s="42"/>
      <c r="DK227" s="42"/>
      <c r="DL227" s="42"/>
      <c r="DM227" s="42"/>
      <c r="DN227" s="42"/>
      <c r="DO227" s="42"/>
      <c r="DP227" s="42"/>
      <c r="DQ227" s="42"/>
      <c r="DR227" s="42"/>
      <c r="DS227" s="42"/>
      <c r="DT227" s="42"/>
      <c r="DU227" s="42"/>
      <c r="DV227" s="42"/>
      <c r="DW227" s="42"/>
      <c r="DX227" s="42"/>
      <c r="DY227" s="42"/>
      <c r="DZ227" s="42"/>
      <c r="EA227" s="42"/>
      <c r="EB227" s="42"/>
      <c r="EC227" s="42"/>
      <c r="ED227" s="42"/>
      <c r="EE227" s="42"/>
      <c r="EF227" s="42"/>
      <c r="EG227" s="42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  <c r="IW227" s="42"/>
      <c r="IX227" s="42"/>
      <c r="IY227" s="42"/>
      <c r="IZ227" s="42"/>
      <c r="JA227" s="42"/>
      <c r="JB227" s="42"/>
      <c r="JC227" s="42"/>
      <c r="JD227" s="42"/>
      <c r="JE227" s="42"/>
      <c r="JF227" s="42"/>
      <c r="JG227" s="42"/>
      <c r="JH227" s="42"/>
      <c r="JI227" s="42"/>
      <c r="JJ227" s="42"/>
      <c r="JK227" s="42"/>
      <c r="JL227" s="42"/>
      <c r="JM227" s="42"/>
      <c r="JN227" s="42"/>
      <c r="JO227" s="42"/>
      <c r="JP227" s="42"/>
      <c r="JQ227" s="42"/>
      <c r="JR227" s="42"/>
      <c r="JS227" s="42"/>
      <c r="JT227" s="42"/>
      <c r="JU227" s="42"/>
      <c r="JV227" s="42"/>
      <c r="JW227" s="42"/>
      <c r="JX227" s="42"/>
      <c r="JY227" s="42"/>
      <c r="JZ227" s="42"/>
      <c r="KA227" s="42"/>
      <c r="KB227" s="42"/>
      <c r="KC227" s="42"/>
      <c r="KD227" s="42"/>
      <c r="KE227" s="42"/>
      <c r="KF227" s="42"/>
      <c r="KG227" s="42"/>
      <c r="KH227" s="42"/>
      <c r="KI227" s="42"/>
      <c r="KJ227" s="42"/>
      <c r="KK227" s="42"/>
      <c r="KL227" s="42"/>
      <c r="KM227" s="42"/>
      <c r="KN227" s="42"/>
      <c r="KO227" s="42"/>
      <c r="KP227" s="42"/>
      <c r="KQ227" s="42"/>
      <c r="KR227" s="42"/>
      <c r="KS227" s="17" t="s">
        <v>291</v>
      </c>
    </row>
    <row r="228" spans="1:305" ht="15.75" customHeight="1" x14ac:dyDescent="0.3">
      <c r="KS228" s="17" t="s">
        <v>291</v>
      </c>
    </row>
    <row r="229" spans="1:305" ht="15.75" customHeight="1" x14ac:dyDescent="0.3">
      <c r="A229" s="184" t="s">
        <v>138</v>
      </c>
      <c r="B229" s="184"/>
      <c r="C229" s="184"/>
      <c r="D229" s="213">
        <f t="shared" ref="D229:IX229" si="133">D210</f>
        <v>45839</v>
      </c>
      <c r="E229" s="213">
        <f t="shared" si="133"/>
        <v>45900</v>
      </c>
      <c r="F229" s="213">
        <f t="shared" si="133"/>
        <v>45930</v>
      </c>
      <c r="G229" s="213">
        <f t="shared" si="133"/>
        <v>45961</v>
      </c>
      <c r="H229" s="213">
        <f t="shared" si="133"/>
        <v>45991</v>
      </c>
      <c r="I229" s="213">
        <f t="shared" si="133"/>
        <v>46022</v>
      </c>
      <c r="J229" s="213">
        <f t="shared" si="133"/>
        <v>46053</v>
      </c>
      <c r="K229" s="213">
        <f t="shared" si="133"/>
        <v>46081</v>
      </c>
      <c r="L229" s="213">
        <f t="shared" si="133"/>
        <v>46112</v>
      </c>
      <c r="M229" s="213">
        <f t="shared" si="133"/>
        <v>46142</v>
      </c>
      <c r="N229" s="213">
        <f t="shared" si="133"/>
        <v>46173</v>
      </c>
      <c r="O229" s="213">
        <f t="shared" si="133"/>
        <v>46203</v>
      </c>
      <c r="P229" s="213">
        <f t="shared" si="133"/>
        <v>46234</v>
      </c>
      <c r="Q229" s="213">
        <f t="shared" si="133"/>
        <v>46265</v>
      </c>
      <c r="R229" s="213">
        <f t="shared" si="133"/>
        <v>46295</v>
      </c>
      <c r="S229" s="213">
        <f t="shared" si="133"/>
        <v>46326</v>
      </c>
      <c r="T229" s="213">
        <f t="shared" si="133"/>
        <v>46356</v>
      </c>
      <c r="U229" s="213">
        <f t="shared" si="133"/>
        <v>46387</v>
      </c>
      <c r="V229" s="213">
        <f t="shared" si="133"/>
        <v>46418</v>
      </c>
      <c r="W229" s="213">
        <f t="shared" si="133"/>
        <v>46446</v>
      </c>
      <c r="X229" s="213">
        <f t="shared" si="133"/>
        <v>46477</v>
      </c>
      <c r="Y229" s="213">
        <f t="shared" si="133"/>
        <v>46507</v>
      </c>
      <c r="Z229" s="213">
        <f t="shared" si="133"/>
        <v>46538</v>
      </c>
      <c r="AA229" s="213">
        <f t="shared" si="133"/>
        <v>46568</v>
      </c>
      <c r="AB229" s="213">
        <f t="shared" si="133"/>
        <v>46599</v>
      </c>
      <c r="AC229" s="213">
        <f t="shared" si="133"/>
        <v>46630</v>
      </c>
      <c r="AD229" s="213">
        <f t="shared" si="133"/>
        <v>46660</v>
      </c>
      <c r="AE229" s="213">
        <f t="shared" si="133"/>
        <v>46691</v>
      </c>
      <c r="AF229" s="213">
        <f t="shared" si="133"/>
        <v>46721</v>
      </c>
      <c r="AG229" s="213">
        <f t="shared" si="133"/>
        <v>46752</v>
      </c>
      <c r="AH229" s="213">
        <f t="shared" si="133"/>
        <v>46783</v>
      </c>
      <c r="AI229" s="213">
        <f t="shared" si="133"/>
        <v>46812</v>
      </c>
      <c r="AJ229" s="213">
        <f t="shared" si="133"/>
        <v>46843</v>
      </c>
      <c r="AK229" s="213">
        <f t="shared" si="133"/>
        <v>46873</v>
      </c>
      <c r="AL229" s="213">
        <f t="shared" si="133"/>
        <v>46904</v>
      </c>
      <c r="AM229" s="213">
        <f t="shared" si="133"/>
        <v>46934</v>
      </c>
      <c r="AN229" s="213">
        <f t="shared" si="133"/>
        <v>46965</v>
      </c>
      <c r="AO229" s="213">
        <f t="shared" si="133"/>
        <v>46996</v>
      </c>
      <c r="AP229" s="213">
        <f t="shared" si="133"/>
        <v>47026</v>
      </c>
      <c r="AQ229" s="213">
        <f t="shared" si="133"/>
        <v>47057</v>
      </c>
      <c r="AR229" s="213">
        <f t="shared" si="133"/>
        <v>47087</v>
      </c>
      <c r="AS229" s="213">
        <f t="shared" si="133"/>
        <v>47118</v>
      </c>
      <c r="AT229" s="213">
        <f t="shared" si="133"/>
        <v>47149</v>
      </c>
      <c r="AU229" s="213">
        <f t="shared" si="133"/>
        <v>47177</v>
      </c>
      <c r="AV229" s="213">
        <f t="shared" si="133"/>
        <v>47208</v>
      </c>
      <c r="AW229" s="213">
        <f t="shared" si="133"/>
        <v>47238</v>
      </c>
      <c r="AX229" s="213">
        <f t="shared" si="133"/>
        <v>47269</v>
      </c>
      <c r="AY229" s="213">
        <f t="shared" si="133"/>
        <v>47299</v>
      </c>
      <c r="AZ229" s="213">
        <f t="shared" si="133"/>
        <v>47330</v>
      </c>
      <c r="BA229" s="213">
        <f t="shared" si="133"/>
        <v>47361</v>
      </c>
      <c r="BB229" s="213">
        <f t="shared" si="133"/>
        <v>47391</v>
      </c>
      <c r="BC229" s="213">
        <f t="shared" si="133"/>
        <v>47422</v>
      </c>
      <c r="BD229" s="213">
        <f t="shared" si="133"/>
        <v>47452</v>
      </c>
      <c r="BE229" s="213">
        <f t="shared" si="133"/>
        <v>47483</v>
      </c>
      <c r="BF229" s="213">
        <f t="shared" si="133"/>
        <v>47514</v>
      </c>
      <c r="BG229" s="213">
        <f t="shared" si="133"/>
        <v>47542</v>
      </c>
      <c r="BH229" s="213">
        <f t="shared" si="133"/>
        <v>47573</v>
      </c>
      <c r="BI229" s="213">
        <f t="shared" si="133"/>
        <v>47603</v>
      </c>
      <c r="BJ229" s="213">
        <f t="shared" si="133"/>
        <v>47634</v>
      </c>
      <c r="BK229" s="213">
        <f t="shared" si="133"/>
        <v>47664</v>
      </c>
      <c r="BL229" s="213">
        <f t="shared" si="133"/>
        <v>47695</v>
      </c>
      <c r="BM229" s="213">
        <f t="shared" si="133"/>
        <v>47726</v>
      </c>
      <c r="BN229" s="213">
        <f t="shared" si="133"/>
        <v>47756</v>
      </c>
      <c r="BO229" s="213">
        <f t="shared" si="133"/>
        <v>47787</v>
      </c>
      <c r="BP229" s="213">
        <f t="shared" si="133"/>
        <v>47817</v>
      </c>
      <c r="BQ229" s="213">
        <f t="shared" si="133"/>
        <v>47848</v>
      </c>
      <c r="BR229" s="213">
        <f t="shared" si="133"/>
        <v>47879</v>
      </c>
      <c r="BS229" s="213">
        <f t="shared" si="133"/>
        <v>47907</v>
      </c>
      <c r="BT229" s="213">
        <f t="shared" si="133"/>
        <v>47938</v>
      </c>
      <c r="BU229" s="213">
        <f t="shared" si="133"/>
        <v>47968</v>
      </c>
      <c r="BV229" s="213">
        <f t="shared" si="133"/>
        <v>47999</v>
      </c>
      <c r="BW229" s="213">
        <f t="shared" si="133"/>
        <v>48029</v>
      </c>
      <c r="BX229" s="213">
        <f t="shared" si="133"/>
        <v>48060</v>
      </c>
      <c r="BY229" s="213">
        <f t="shared" si="133"/>
        <v>48091</v>
      </c>
      <c r="BZ229" s="213">
        <f t="shared" si="133"/>
        <v>48121</v>
      </c>
      <c r="CA229" s="213">
        <f t="shared" si="133"/>
        <v>48152</v>
      </c>
      <c r="CB229" s="213">
        <f t="shared" si="133"/>
        <v>48182</v>
      </c>
      <c r="CC229" s="213">
        <f t="shared" si="133"/>
        <v>48213</v>
      </c>
      <c r="CD229" s="213">
        <f t="shared" si="133"/>
        <v>48244</v>
      </c>
      <c r="CE229" s="213">
        <f t="shared" si="133"/>
        <v>48273</v>
      </c>
      <c r="CF229" s="213">
        <f t="shared" si="133"/>
        <v>48304</v>
      </c>
      <c r="CG229" s="213">
        <f t="shared" si="133"/>
        <v>48334</v>
      </c>
      <c r="CH229" s="213">
        <f t="shared" si="133"/>
        <v>48365</v>
      </c>
      <c r="CI229" s="213">
        <f t="shared" si="133"/>
        <v>48395</v>
      </c>
      <c r="CJ229" s="213">
        <f t="shared" si="133"/>
        <v>48426</v>
      </c>
      <c r="CK229" s="213">
        <f t="shared" si="133"/>
        <v>48457</v>
      </c>
      <c r="CL229" s="213">
        <f t="shared" si="133"/>
        <v>48487</v>
      </c>
      <c r="CM229" s="213">
        <f t="shared" si="133"/>
        <v>48518</v>
      </c>
      <c r="CN229" s="213">
        <f t="shared" si="133"/>
        <v>48548</v>
      </c>
      <c r="CO229" s="213">
        <f t="shared" si="133"/>
        <v>48579</v>
      </c>
      <c r="CP229" s="213">
        <f t="shared" si="133"/>
        <v>48610</v>
      </c>
      <c r="CQ229" s="213">
        <f t="shared" si="133"/>
        <v>48638</v>
      </c>
      <c r="CR229" s="213">
        <f t="shared" si="133"/>
        <v>48669</v>
      </c>
      <c r="CS229" s="213">
        <f t="shared" si="133"/>
        <v>48699</v>
      </c>
      <c r="CT229" s="213">
        <f t="shared" si="133"/>
        <v>48730</v>
      </c>
      <c r="CU229" s="213">
        <f t="shared" si="133"/>
        <v>48760</v>
      </c>
      <c r="CV229" s="213">
        <f t="shared" si="133"/>
        <v>48791</v>
      </c>
      <c r="CW229" s="213">
        <f t="shared" si="133"/>
        <v>48822</v>
      </c>
      <c r="CX229" s="213">
        <f t="shared" si="133"/>
        <v>48852</v>
      </c>
      <c r="CY229" s="213">
        <f t="shared" si="133"/>
        <v>48883</v>
      </c>
      <c r="CZ229" s="213">
        <f t="shared" si="133"/>
        <v>48913</v>
      </c>
      <c r="DA229" s="213">
        <f t="shared" si="133"/>
        <v>48944</v>
      </c>
      <c r="DB229" s="213">
        <f t="shared" si="133"/>
        <v>48975</v>
      </c>
      <c r="DC229" s="213">
        <f t="shared" si="133"/>
        <v>49003</v>
      </c>
      <c r="DD229" s="213">
        <f t="shared" si="133"/>
        <v>49034</v>
      </c>
      <c r="DE229" s="213">
        <f t="shared" si="133"/>
        <v>49064</v>
      </c>
      <c r="DF229" s="213">
        <f t="shared" si="133"/>
        <v>49095</v>
      </c>
      <c r="DG229" s="213">
        <f t="shared" si="133"/>
        <v>49125</v>
      </c>
      <c r="DH229" s="213">
        <f t="shared" si="133"/>
        <v>49156</v>
      </c>
      <c r="DI229" s="213">
        <f t="shared" si="133"/>
        <v>49187</v>
      </c>
      <c r="DJ229" s="213">
        <f t="shared" si="133"/>
        <v>49217</v>
      </c>
      <c r="DK229" s="213">
        <f t="shared" si="133"/>
        <v>49248</v>
      </c>
      <c r="DL229" s="213">
        <f t="shared" si="133"/>
        <v>49278</v>
      </c>
      <c r="DM229" s="213">
        <f t="shared" si="133"/>
        <v>49309</v>
      </c>
      <c r="DN229" s="213">
        <f t="shared" si="133"/>
        <v>49340</v>
      </c>
      <c r="DO229" s="213">
        <f t="shared" si="133"/>
        <v>49368</v>
      </c>
      <c r="DP229" s="213">
        <f t="shared" si="133"/>
        <v>49399</v>
      </c>
      <c r="DQ229" s="213">
        <f t="shared" si="133"/>
        <v>49429</v>
      </c>
      <c r="DR229" s="213">
        <f t="shared" si="133"/>
        <v>49460</v>
      </c>
      <c r="DS229" s="213">
        <f t="shared" si="133"/>
        <v>49490</v>
      </c>
      <c r="DT229" s="213">
        <f t="shared" si="133"/>
        <v>49521</v>
      </c>
      <c r="DU229" s="213">
        <f t="shared" si="133"/>
        <v>49552</v>
      </c>
      <c r="DV229" s="213">
        <f t="shared" si="133"/>
        <v>49582</v>
      </c>
      <c r="DW229" s="213">
        <f t="shared" si="133"/>
        <v>49613</v>
      </c>
      <c r="DX229" s="213">
        <f t="shared" si="133"/>
        <v>49643</v>
      </c>
      <c r="DY229" s="213">
        <f t="shared" si="133"/>
        <v>49674</v>
      </c>
      <c r="DZ229" s="213">
        <f t="shared" si="133"/>
        <v>49705</v>
      </c>
      <c r="EA229" s="213">
        <f t="shared" si="133"/>
        <v>49734</v>
      </c>
      <c r="EB229" s="213">
        <f t="shared" si="133"/>
        <v>49765</v>
      </c>
      <c r="EC229" s="213">
        <f t="shared" si="133"/>
        <v>49795</v>
      </c>
      <c r="ED229" s="213">
        <f t="shared" si="133"/>
        <v>49826</v>
      </c>
      <c r="EE229" s="213">
        <f t="shared" si="133"/>
        <v>49856</v>
      </c>
      <c r="EF229" s="213">
        <f t="shared" si="133"/>
        <v>49887</v>
      </c>
      <c r="EG229" s="213">
        <f t="shared" si="133"/>
        <v>49918</v>
      </c>
      <c r="EH229" s="213">
        <f t="shared" si="133"/>
        <v>49948</v>
      </c>
      <c r="EI229" s="213">
        <f t="shared" si="133"/>
        <v>49979</v>
      </c>
      <c r="EJ229" s="213">
        <f t="shared" si="133"/>
        <v>50009</v>
      </c>
      <c r="EK229" s="213">
        <f t="shared" si="133"/>
        <v>50040</v>
      </c>
      <c r="EL229" s="213">
        <f t="shared" si="133"/>
        <v>50071</v>
      </c>
      <c r="EM229" s="213">
        <f t="shared" si="133"/>
        <v>50099</v>
      </c>
      <c r="EN229" s="213">
        <f t="shared" si="133"/>
        <v>50130</v>
      </c>
      <c r="EO229" s="213">
        <f t="shared" si="133"/>
        <v>50160</v>
      </c>
      <c r="EP229" s="213">
        <f t="shared" si="133"/>
        <v>50191</v>
      </c>
      <c r="EQ229" s="213">
        <f t="shared" si="133"/>
        <v>50221</v>
      </c>
      <c r="ER229" s="213">
        <f t="shared" si="133"/>
        <v>50252</v>
      </c>
      <c r="ES229" s="213">
        <f t="shared" si="133"/>
        <v>50283</v>
      </c>
      <c r="ET229" s="213">
        <f t="shared" si="133"/>
        <v>50313</v>
      </c>
      <c r="EU229" s="213">
        <f t="shared" si="133"/>
        <v>50344</v>
      </c>
      <c r="EV229" s="213">
        <f t="shared" si="133"/>
        <v>50374</v>
      </c>
      <c r="EW229" s="213">
        <f t="shared" si="133"/>
        <v>50405</v>
      </c>
      <c r="EX229" s="213">
        <f t="shared" si="133"/>
        <v>50436</v>
      </c>
      <c r="EY229" s="213">
        <f t="shared" si="133"/>
        <v>50464</v>
      </c>
      <c r="EZ229" s="213">
        <f t="shared" si="133"/>
        <v>50495</v>
      </c>
      <c r="FA229" s="213">
        <f t="shared" si="133"/>
        <v>50525</v>
      </c>
      <c r="FB229" s="213">
        <f t="shared" si="133"/>
        <v>50556</v>
      </c>
      <c r="FC229" s="213">
        <f t="shared" si="133"/>
        <v>50586</v>
      </c>
      <c r="FD229" s="213">
        <f t="shared" si="133"/>
        <v>50617</v>
      </c>
      <c r="FE229" s="213">
        <f t="shared" si="133"/>
        <v>50648</v>
      </c>
      <c r="FF229" s="213">
        <f t="shared" si="133"/>
        <v>50678</v>
      </c>
      <c r="FG229" s="213">
        <f t="shared" si="133"/>
        <v>50709</v>
      </c>
      <c r="FH229" s="213">
        <f t="shared" si="133"/>
        <v>50739</v>
      </c>
      <c r="FI229" s="213">
        <f t="shared" si="133"/>
        <v>50770</v>
      </c>
      <c r="FJ229" s="213">
        <f t="shared" si="133"/>
        <v>50801</v>
      </c>
      <c r="FK229" s="213">
        <f t="shared" si="133"/>
        <v>50829</v>
      </c>
      <c r="FL229" s="213">
        <f t="shared" si="133"/>
        <v>50860</v>
      </c>
      <c r="FM229" s="213">
        <f t="shared" si="133"/>
        <v>50890</v>
      </c>
      <c r="FN229" s="213">
        <f t="shared" si="133"/>
        <v>50921</v>
      </c>
      <c r="FO229" s="213">
        <f t="shared" si="133"/>
        <v>50951</v>
      </c>
      <c r="FP229" s="213">
        <f t="shared" si="133"/>
        <v>50982</v>
      </c>
      <c r="FQ229" s="213">
        <f t="shared" si="133"/>
        <v>51013</v>
      </c>
      <c r="FR229" s="213">
        <f t="shared" si="133"/>
        <v>51043</v>
      </c>
      <c r="FS229" s="213">
        <f t="shared" si="133"/>
        <v>51074</v>
      </c>
      <c r="FT229" s="213">
        <f t="shared" si="133"/>
        <v>51104</v>
      </c>
      <c r="FU229" s="213">
        <f t="shared" si="133"/>
        <v>51135</v>
      </c>
      <c r="FV229" s="213">
        <f t="shared" si="133"/>
        <v>51166</v>
      </c>
      <c r="FW229" s="213">
        <f t="shared" si="133"/>
        <v>51195</v>
      </c>
      <c r="FX229" s="213">
        <f t="shared" si="133"/>
        <v>51226</v>
      </c>
      <c r="FY229" s="213">
        <f t="shared" si="133"/>
        <v>51256</v>
      </c>
      <c r="FZ229" s="213">
        <f t="shared" si="133"/>
        <v>51287</v>
      </c>
      <c r="GA229" s="213">
        <f t="shared" si="133"/>
        <v>51317</v>
      </c>
      <c r="GB229" s="213">
        <f t="shared" si="133"/>
        <v>51348</v>
      </c>
      <c r="GC229" s="213">
        <f t="shared" si="133"/>
        <v>51379</v>
      </c>
      <c r="GD229" s="213">
        <f t="shared" si="133"/>
        <v>51409</v>
      </c>
      <c r="GE229" s="213">
        <f t="shared" si="133"/>
        <v>51440</v>
      </c>
      <c r="GF229" s="213">
        <f t="shared" si="133"/>
        <v>51470</v>
      </c>
      <c r="GG229" s="213">
        <f t="shared" si="133"/>
        <v>51501</v>
      </c>
      <c r="GH229" s="213">
        <f t="shared" si="133"/>
        <v>51532</v>
      </c>
      <c r="GI229" s="213">
        <f t="shared" si="133"/>
        <v>51560</v>
      </c>
      <c r="GJ229" s="213">
        <f t="shared" si="133"/>
        <v>51591</v>
      </c>
      <c r="GK229" s="213">
        <f t="shared" si="133"/>
        <v>51621</v>
      </c>
      <c r="GL229" s="213">
        <f t="shared" si="133"/>
        <v>51652</v>
      </c>
      <c r="GM229" s="213">
        <f t="shared" si="133"/>
        <v>51682</v>
      </c>
      <c r="GN229" s="213">
        <f t="shared" si="133"/>
        <v>51713</v>
      </c>
      <c r="GO229" s="213">
        <f t="shared" si="133"/>
        <v>51744</v>
      </c>
      <c r="GP229" s="213">
        <f t="shared" si="133"/>
        <v>51774</v>
      </c>
      <c r="GQ229" s="213">
        <f t="shared" si="133"/>
        <v>51805</v>
      </c>
      <c r="GR229" s="213">
        <f t="shared" si="133"/>
        <v>51835</v>
      </c>
      <c r="GS229" s="213">
        <f t="shared" si="133"/>
        <v>51866</v>
      </c>
      <c r="GT229" s="213">
        <f t="shared" si="133"/>
        <v>51897</v>
      </c>
      <c r="GU229" s="213">
        <f t="shared" si="133"/>
        <v>51925</v>
      </c>
      <c r="GV229" s="213">
        <f t="shared" si="133"/>
        <v>51956</v>
      </c>
      <c r="GW229" s="213">
        <f t="shared" si="133"/>
        <v>51986</v>
      </c>
      <c r="GX229" s="213">
        <f t="shared" si="133"/>
        <v>52017</v>
      </c>
      <c r="GY229" s="213">
        <f t="shared" si="133"/>
        <v>52047</v>
      </c>
      <c r="GZ229" s="213">
        <f t="shared" si="133"/>
        <v>52078</v>
      </c>
      <c r="HA229" s="213">
        <f t="shared" si="133"/>
        <v>52109</v>
      </c>
      <c r="HB229" s="213">
        <f t="shared" si="133"/>
        <v>52139</v>
      </c>
      <c r="HC229" s="213">
        <f t="shared" si="133"/>
        <v>52170</v>
      </c>
      <c r="HD229" s="213">
        <f t="shared" si="133"/>
        <v>52200</v>
      </c>
      <c r="HE229" s="213">
        <f t="shared" si="133"/>
        <v>52231</v>
      </c>
      <c r="HF229" s="213">
        <f t="shared" si="133"/>
        <v>52262</v>
      </c>
      <c r="HG229" s="213">
        <f t="shared" si="133"/>
        <v>52290</v>
      </c>
      <c r="HH229" s="213">
        <f t="shared" si="133"/>
        <v>52321</v>
      </c>
      <c r="HI229" s="213">
        <f t="shared" si="133"/>
        <v>52351</v>
      </c>
      <c r="HJ229" s="213">
        <f t="shared" si="133"/>
        <v>52382</v>
      </c>
      <c r="HK229" s="213">
        <f t="shared" si="133"/>
        <v>52412</v>
      </c>
      <c r="HL229" s="213">
        <f t="shared" si="133"/>
        <v>52443</v>
      </c>
      <c r="HM229" s="213">
        <f t="shared" si="133"/>
        <v>52474</v>
      </c>
      <c r="HN229" s="213">
        <f t="shared" si="133"/>
        <v>52504</v>
      </c>
      <c r="HO229" s="213">
        <f t="shared" si="133"/>
        <v>52535</v>
      </c>
      <c r="HP229" s="213">
        <f t="shared" si="133"/>
        <v>52565</v>
      </c>
      <c r="HQ229" s="213">
        <f t="shared" si="133"/>
        <v>52596</v>
      </c>
      <c r="HR229" s="213">
        <f t="shared" si="133"/>
        <v>52627</v>
      </c>
      <c r="HS229" s="213">
        <f t="shared" si="133"/>
        <v>52656</v>
      </c>
      <c r="HT229" s="213">
        <f t="shared" si="133"/>
        <v>52687</v>
      </c>
      <c r="HU229" s="213">
        <f t="shared" si="133"/>
        <v>52717</v>
      </c>
      <c r="HV229" s="213">
        <f t="shared" si="133"/>
        <v>52748</v>
      </c>
      <c r="HW229" s="213">
        <f t="shared" si="133"/>
        <v>52778</v>
      </c>
      <c r="HX229" s="213">
        <f t="shared" si="133"/>
        <v>52809</v>
      </c>
      <c r="HY229" s="213">
        <f t="shared" si="133"/>
        <v>52840</v>
      </c>
      <c r="HZ229" s="213">
        <f t="shared" si="133"/>
        <v>52870</v>
      </c>
      <c r="IA229" s="213">
        <f t="shared" si="133"/>
        <v>52901</v>
      </c>
      <c r="IB229" s="213">
        <f t="shared" si="133"/>
        <v>52931</v>
      </c>
      <c r="IC229" s="213">
        <f t="shared" si="133"/>
        <v>52962</v>
      </c>
      <c r="ID229" s="213">
        <f t="shared" si="133"/>
        <v>52993</v>
      </c>
      <c r="IE229" s="213">
        <f t="shared" si="133"/>
        <v>53021</v>
      </c>
      <c r="IF229" s="213">
        <f t="shared" si="133"/>
        <v>53052</v>
      </c>
      <c r="IG229" s="213">
        <f t="shared" si="133"/>
        <v>53082</v>
      </c>
      <c r="IH229" s="213">
        <f t="shared" si="133"/>
        <v>53113</v>
      </c>
      <c r="II229" s="213">
        <f t="shared" si="133"/>
        <v>53143</v>
      </c>
      <c r="IJ229" s="213">
        <f t="shared" si="133"/>
        <v>53174</v>
      </c>
      <c r="IK229" s="213">
        <f t="shared" si="133"/>
        <v>53205</v>
      </c>
      <c r="IL229" s="213">
        <f t="shared" si="133"/>
        <v>53235</v>
      </c>
      <c r="IM229" s="213">
        <f t="shared" si="133"/>
        <v>53266</v>
      </c>
      <c r="IN229" s="213">
        <f t="shared" si="133"/>
        <v>53296</v>
      </c>
      <c r="IO229" s="213">
        <f t="shared" si="133"/>
        <v>53327</v>
      </c>
      <c r="IP229" s="213">
        <f t="shared" si="133"/>
        <v>53358</v>
      </c>
      <c r="IQ229" s="213">
        <f t="shared" si="133"/>
        <v>53386</v>
      </c>
      <c r="IR229" s="213">
        <f t="shared" si="133"/>
        <v>53417</v>
      </c>
      <c r="IS229" s="213">
        <f t="shared" si="133"/>
        <v>53447</v>
      </c>
      <c r="IT229" s="213">
        <f t="shared" si="133"/>
        <v>53478</v>
      </c>
      <c r="IU229" s="213">
        <f t="shared" si="133"/>
        <v>53508</v>
      </c>
      <c r="IV229" s="213">
        <f t="shared" si="133"/>
        <v>53539</v>
      </c>
      <c r="IW229" s="213">
        <f t="shared" si="133"/>
        <v>53570</v>
      </c>
      <c r="IX229" s="213">
        <f t="shared" si="133"/>
        <v>53600</v>
      </c>
      <c r="IY229" s="213">
        <f t="shared" ref="IY229:KR229" si="134">IY210</f>
        <v>53631</v>
      </c>
      <c r="IZ229" s="213">
        <f t="shared" si="134"/>
        <v>53661</v>
      </c>
      <c r="JA229" s="213">
        <f t="shared" si="134"/>
        <v>53692</v>
      </c>
      <c r="JB229" s="213">
        <f t="shared" si="134"/>
        <v>53723</v>
      </c>
      <c r="JC229" s="213">
        <f t="shared" si="134"/>
        <v>53751</v>
      </c>
      <c r="JD229" s="213">
        <f t="shared" si="134"/>
        <v>53782</v>
      </c>
      <c r="JE229" s="213">
        <f t="shared" si="134"/>
        <v>53812</v>
      </c>
      <c r="JF229" s="213">
        <f t="shared" si="134"/>
        <v>53843</v>
      </c>
      <c r="JG229" s="213">
        <f t="shared" si="134"/>
        <v>53873</v>
      </c>
      <c r="JH229" s="213">
        <f t="shared" si="134"/>
        <v>53904</v>
      </c>
      <c r="JI229" s="213">
        <f t="shared" si="134"/>
        <v>53935</v>
      </c>
      <c r="JJ229" s="213">
        <f t="shared" si="134"/>
        <v>53965</v>
      </c>
      <c r="JK229" s="213">
        <f t="shared" si="134"/>
        <v>53996</v>
      </c>
      <c r="JL229" s="213">
        <f t="shared" si="134"/>
        <v>54026</v>
      </c>
      <c r="JM229" s="213">
        <f t="shared" si="134"/>
        <v>54057</v>
      </c>
      <c r="JN229" s="213">
        <f t="shared" si="134"/>
        <v>54088</v>
      </c>
      <c r="JO229" s="213">
        <f t="shared" si="134"/>
        <v>54117</v>
      </c>
      <c r="JP229" s="213">
        <f t="shared" si="134"/>
        <v>54148</v>
      </c>
      <c r="JQ229" s="213">
        <f t="shared" si="134"/>
        <v>54178</v>
      </c>
      <c r="JR229" s="213">
        <f t="shared" si="134"/>
        <v>54209</v>
      </c>
      <c r="JS229" s="213">
        <f t="shared" si="134"/>
        <v>54239</v>
      </c>
      <c r="JT229" s="213">
        <f t="shared" si="134"/>
        <v>54270</v>
      </c>
      <c r="JU229" s="213">
        <f t="shared" si="134"/>
        <v>54301</v>
      </c>
      <c r="JV229" s="213">
        <f t="shared" si="134"/>
        <v>54331</v>
      </c>
      <c r="JW229" s="213">
        <f t="shared" si="134"/>
        <v>54362</v>
      </c>
      <c r="JX229" s="213">
        <f t="shared" si="134"/>
        <v>54392</v>
      </c>
      <c r="JY229" s="213">
        <f t="shared" si="134"/>
        <v>54423</v>
      </c>
      <c r="JZ229" s="213">
        <f t="shared" si="134"/>
        <v>54454</v>
      </c>
      <c r="KA229" s="213">
        <f t="shared" si="134"/>
        <v>54482</v>
      </c>
      <c r="KB229" s="213">
        <f t="shared" si="134"/>
        <v>54513</v>
      </c>
      <c r="KC229" s="213">
        <f t="shared" si="134"/>
        <v>54543</v>
      </c>
      <c r="KD229" s="213">
        <f t="shared" si="134"/>
        <v>54574</v>
      </c>
      <c r="KE229" s="213">
        <f t="shared" si="134"/>
        <v>54604</v>
      </c>
      <c r="KF229" s="213">
        <f t="shared" si="134"/>
        <v>54635</v>
      </c>
      <c r="KG229" s="213">
        <f t="shared" si="134"/>
        <v>54666</v>
      </c>
      <c r="KH229" s="213">
        <f t="shared" si="134"/>
        <v>54696</v>
      </c>
      <c r="KI229" s="213">
        <f t="shared" si="134"/>
        <v>54727</v>
      </c>
      <c r="KJ229" s="213">
        <f t="shared" si="134"/>
        <v>54757</v>
      </c>
      <c r="KK229" s="213">
        <f t="shared" si="134"/>
        <v>54788</v>
      </c>
      <c r="KL229" s="213">
        <f t="shared" si="134"/>
        <v>54819</v>
      </c>
      <c r="KM229" s="213">
        <f t="shared" si="134"/>
        <v>54847</v>
      </c>
      <c r="KN229" s="213">
        <f t="shared" si="134"/>
        <v>54878</v>
      </c>
      <c r="KO229" s="213">
        <f t="shared" si="134"/>
        <v>54908</v>
      </c>
      <c r="KP229" s="213">
        <f t="shared" si="134"/>
        <v>54939</v>
      </c>
      <c r="KQ229" s="213">
        <f t="shared" si="134"/>
        <v>54969</v>
      </c>
      <c r="KR229" s="213">
        <f t="shared" si="134"/>
        <v>55000</v>
      </c>
      <c r="KS229" s="17" t="s">
        <v>291</v>
      </c>
    </row>
    <row r="230" spans="1:305" ht="15.75" customHeight="1" x14ac:dyDescent="0.3">
      <c r="A230" s="184" t="s">
        <v>293</v>
      </c>
      <c r="B230" s="184"/>
      <c r="C230" s="184"/>
      <c r="D230" s="213">
        <f t="shared" ref="D230:IX230" si="135">D211</f>
        <v>46112</v>
      </c>
      <c r="E230" s="213">
        <f t="shared" si="135"/>
        <v>46112</v>
      </c>
      <c r="F230" s="213">
        <f t="shared" si="135"/>
        <v>46112</v>
      </c>
      <c r="G230" s="213">
        <f t="shared" si="135"/>
        <v>46112</v>
      </c>
      <c r="H230" s="213">
        <f t="shared" si="135"/>
        <v>46112</v>
      </c>
      <c r="I230" s="213">
        <f t="shared" si="135"/>
        <v>46112</v>
      </c>
      <c r="J230" s="213">
        <f t="shared" si="135"/>
        <v>46112</v>
      </c>
      <c r="K230" s="213">
        <f t="shared" si="135"/>
        <v>46112</v>
      </c>
      <c r="L230" s="213">
        <f t="shared" si="135"/>
        <v>46112</v>
      </c>
      <c r="M230" s="213">
        <f t="shared" si="135"/>
        <v>46477</v>
      </c>
      <c r="N230" s="213">
        <f t="shared" si="135"/>
        <v>46477</v>
      </c>
      <c r="O230" s="213">
        <f t="shared" si="135"/>
        <v>46477</v>
      </c>
      <c r="P230" s="213">
        <f t="shared" si="135"/>
        <v>46477</v>
      </c>
      <c r="Q230" s="213">
        <f t="shared" si="135"/>
        <v>46477</v>
      </c>
      <c r="R230" s="213">
        <f t="shared" si="135"/>
        <v>46477</v>
      </c>
      <c r="S230" s="213">
        <f t="shared" si="135"/>
        <v>46477</v>
      </c>
      <c r="T230" s="213">
        <f t="shared" si="135"/>
        <v>46477</v>
      </c>
      <c r="U230" s="213">
        <f t="shared" si="135"/>
        <v>46477</v>
      </c>
      <c r="V230" s="213">
        <f t="shared" si="135"/>
        <v>46477</v>
      </c>
      <c r="W230" s="213">
        <f t="shared" si="135"/>
        <v>46477</v>
      </c>
      <c r="X230" s="213">
        <f t="shared" si="135"/>
        <v>46477</v>
      </c>
      <c r="Y230" s="213">
        <f t="shared" si="135"/>
        <v>46843</v>
      </c>
      <c r="Z230" s="213">
        <f t="shared" si="135"/>
        <v>46843</v>
      </c>
      <c r="AA230" s="213">
        <f t="shared" si="135"/>
        <v>46843</v>
      </c>
      <c r="AB230" s="213">
        <f t="shared" si="135"/>
        <v>46843</v>
      </c>
      <c r="AC230" s="213">
        <f t="shared" si="135"/>
        <v>46843</v>
      </c>
      <c r="AD230" s="213">
        <f t="shared" si="135"/>
        <v>46843</v>
      </c>
      <c r="AE230" s="213">
        <f t="shared" si="135"/>
        <v>46843</v>
      </c>
      <c r="AF230" s="213">
        <f t="shared" si="135"/>
        <v>46843</v>
      </c>
      <c r="AG230" s="213">
        <f t="shared" si="135"/>
        <v>46843</v>
      </c>
      <c r="AH230" s="213">
        <f t="shared" si="135"/>
        <v>46843</v>
      </c>
      <c r="AI230" s="213">
        <f t="shared" si="135"/>
        <v>46843</v>
      </c>
      <c r="AJ230" s="213">
        <f t="shared" si="135"/>
        <v>46843</v>
      </c>
      <c r="AK230" s="213">
        <f t="shared" si="135"/>
        <v>47208</v>
      </c>
      <c r="AL230" s="213">
        <f t="shared" si="135"/>
        <v>47208</v>
      </c>
      <c r="AM230" s="213">
        <f t="shared" si="135"/>
        <v>47208</v>
      </c>
      <c r="AN230" s="213">
        <f t="shared" si="135"/>
        <v>47208</v>
      </c>
      <c r="AO230" s="213">
        <f t="shared" si="135"/>
        <v>47208</v>
      </c>
      <c r="AP230" s="213">
        <f t="shared" si="135"/>
        <v>47208</v>
      </c>
      <c r="AQ230" s="213">
        <f t="shared" si="135"/>
        <v>47208</v>
      </c>
      <c r="AR230" s="213">
        <f t="shared" si="135"/>
        <v>47208</v>
      </c>
      <c r="AS230" s="213">
        <f t="shared" si="135"/>
        <v>47208</v>
      </c>
      <c r="AT230" s="213">
        <f t="shared" si="135"/>
        <v>47208</v>
      </c>
      <c r="AU230" s="213">
        <f t="shared" si="135"/>
        <v>47208</v>
      </c>
      <c r="AV230" s="213">
        <f t="shared" si="135"/>
        <v>47208</v>
      </c>
      <c r="AW230" s="213">
        <f t="shared" si="135"/>
        <v>47573</v>
      </c>
      <c r="AX230" s="213">
        <f t="shared" si="135"/>
        <v>47573</v>
      </c>
      <c r="AY230" s="213">
        <f t="shared" si="135"/>
        <v>47573</v>
      </c>
      <c r="AZ230" s="213">
        <f t="shared" si="135"/>
        <v>47573</v>
      </c>
      <c r="BA230" s="213">
        <f t="shared" si="135"/>
        <v>47573</v>
      </c>
      <c r="BB230" s="213">
        <f t="shared" si="135"/>
        <v>47573</v>
      </c>
      <c r="BC230" s="213">
        <f t="shared" si="135"/>
        <v>47573</v>
      </c>
      <c r="BD230" s="213">
        <f t="shared" si="135"/>
        <v>47573</v>
      </c>
      <c r="BE230" s="213">
        <f t="shared" si="135"/>
        <v>47573</v>
      </c>
      <c r="BF230" s="213">
        <f t="shared" si="135"/>
        <v>47573</v>
      </c>
      <c r="BG230" s="213">
        <f t="shared" si="135"/>
        <v>47573</v>
      </c>
      <c r="BH230" s="213">
        <f t="shared" si="135"/>
        <v>47573</v>
      </c>
      <c r="BI230" s="213">
        <f t="shared" si="135"/>
        <v>47938</v>
      </c>
      <c r="BJ230" s="213">
        <f t="shared" si="135"/>
        <v>47938</v>
      </c>
      <c r="BK230" s="213">
        <f t="shared" si="135"/>
        <v>47938</v>
      </c>
      <c r="BL230" s="213">
        <f t="shared" si="135"/>
        <v>47938</v>
      </c>
      <c r="BM230" s="213">
        <f t="shared" si="135"/>
        <v>47938</v>
      </c>
      <c r="BN230" s="213">
        <f t="shared" si="135"/>
        <v>47938</v>
      </c>
      <c r="BO230" s="213">
        <f t="shared" si="135"/>
        <v>47938</v>
      </c>
      <c r="BP230" s="213">
        <f t="shared" si="135"/>
        <v>47938</v>
      </c>
      <c r="BQ230" s="213">
        <f t="shared" si="135"/>
        <v>47938</v>
      </c>
      <c r="BR230" s="213">
        <f t="shared" si="135"/>
        <v>47938</v>
      </c>
      <c r="BS230" s="213">
        <f t="shared" si="135"/>
        <v>47938</v>
      </c>
      <c r="BT230" s="213">
        <f t="shared" si="135"/>
        <v>47938</v>
      </c>
      <c r="BU230" s="213">
        <f t="shared" si="135"/>
        <v>48304</v>
      </c>
      <c r="BV230" s="213">
        <f t="shared" si="135"/>
        <v>48304</v>
      </c>
      <c r="BW230" s="213">
        <f t="shared" si="135"/>
        <v>48304</v>
      </c>
      <c r="BX230" s="213">
        <f t="shared" si="135"/>
        <v>48304</v>
      </c>
      <c r="BY230" s="213">
        <f t="shared" si="135"/>
        <v>48304</v>
      </c>
      <c r="BZ230" s="213">
        <f t="shared" si="135"/>
        <v>48304</v>
      </c>
      <c r="CA230" s="213">
        <f t="shared" si="135"/>
        <v>48304</v>
      </c>
      <c r="CB230" s="213">
        <f t="shared" si="135"/>
        <v>48304</v>
      </c>
      <c r="CC230" s="213">
        <f t="shared" si="135"/>
        <v>48304</v>
      </c>
      <c r="CD230" s="213">
        <f t="shared" si="135"/>
        <v>48304</v>
      </c>
      <c r="CE230" s="213">
        <f t="shared" si="135"/>
        <v>48304</v>
      </c>
      <c r="CF230" s="213">
        <f t="shared" si="135"/>
        <v>48304</v>
      </c>
      <c r="CG230" s="213">
        <f t="shared" si="135"/>
        <v>48669</v>
      </c>
      <c r="CH230" s="213">
        <f t="shared" si="135"/>
        <v>48669</v>
      </c>
      <c r="CI230" s="213">
        <f t="shared" si="135"/>
        <v>48669</v>
      </c>
      <c r="CJ230" s="213">
        <f t="shared" si="135"/>
        <v>48669</v>
      </c>
      <c r="CK230" s="213">
        <f t="shared" si="135"/>
        <v>48669</v>
      </c>
      <c r="CL230" s="213">
        <f t="shared" si="135"/>
        <v>48669</v>
      </c>
      <c r="CM230" s="213">
        <f t="shared" si="135"/>
        <v>48669</v>
      </c>
      <c r="CN230" s="213">
        <f t="shared" si="135"/>
        <v>48669</v>
      </c>
      <c r="CO230" s="213">
        <f t="shared" si="135"/>
        <v>48669</v>
      </c>
      <c r="CP230" s="213">
        <f t="shared" si="135"/>
        <v>48669</v>
      </c>
      <c r="CQ230" s="213">
        <f t="shared" si="135"/>
        <v>48669</v>
      </c>
      <c r="CR230" s="213">
        <f t="shared" si="135"/>
        <v>48669</v>
      </c>
      <c r="CS230" s="213">
        <f t="shared" si="135"/>
        <v>49034</v>
      </c>
      <c r="CT230" s="213">
        <f t="shared" si="135"/>
        <v>49034</v>
      </c>
      <c r="CU230" s="213">
        <f t="shared" si="135"/>
        <v>49034</v>
      </c>
      <c r="CV230" s="213">
        <f t="shared" si="135"/>
        <v>49034</v>
      </c>
      <c r="CW230" s="213">
        <f t="shared" si="135"/>
        <v>49034</v>
      </c>
      <c r="CX230" s="213">
        <f t="shared" si="135"/>
        <v>49034</v>
      </c>
      <c r="CY230" s="213">
        <f t="shared" si="135"/>
        <v>49034</v>
      </c>
      <c r="CZ230" s="213">
        <f t="shared" si="135"/>
        <v>49034</v>
      </c>
      <c r="DA230" s="213">
        <f t="shared" si="135"/>
        <v>49034</v>
      </c>
      <c r="DB230" s="213">
        <f t="shared" si="135"/>
        <v>49034</v>
      </c>
      <c r="DC230" s="213">
        <f t="shared" si="135"/>
        <v>49034</v>
      </c>
      <c r="DD230" s="213">
        <f t="shared" si="135"/>
        <v>49034</v>
      </c>
      <c r="DE230" s="213">
        <f t="shared" si="135"/>
        <v>49399</v>
      </c>
      <c r="DF230" s="213">
        <f t="shared" si="135"/>
        <v>49399</v>
      </c>
      <c r="DG230" s="213">
        <f t="shared" si="135"/>
        <v>49399</v>
      </c>
      <c r="DH230" s="213">
        <f t="shared" si="135"/>
        <v>49399</v>
      </c>
      <c r="DI230" s="213">
        <f t="shared" si="135"/>
        <v>49399</v>
      </c>
      <c r="DJ230" s="213">
        <f t="shared" si="135"/>
        <v>49399</v>
      </c>
      <c r="DK230" s="213">
        <f t="shared" si="135"/>
        <v>49399</v>
      </c>
      <c r="DL230" s="213">
        <f t="shared" si="135"/>
        <v>49399</v>
      </c>
      <c r="DM230" s="213">
        <f t="shared" si="135"/>
        <v>49399</v>
      </c>
      <c r="DN230" s="213">
        <f t="shared" si="135"/>
        <v>49399</v>
      </c>
      <c r="DO230" s="213">
        <f t="shared" si="135"/>
        <v>49399</v>
      </c>
      <c r="DP230" s="213">
        <f t="shared" si="135"/>
        <v>49399</v>
      </c>
      <c r="DQ230" s="213">
        <f t="shared" si="135"/>
        <v>49765</v>
      </c>
      <c r="DR230" s="213">
        <f t="shared" si="135"/>
        <v>49765</v>
      </c>
      <c r="DS230" s="213">
        <f t="shared" si="135"/>
        <v>49765</v>
      </c>
      <c r="DT230" s="213">
        <f t="shared" si="135"/>
        <v>49765</v>
      </c>
      <c r="DU230" s="213">
        <f t="shared" si="135"/>
        <v>49765</v>
      </c>
      <c r="DV230" s="213">
        <f t="shared" si="135"/>
        <v>49765</v>
      </c>
      <c r="DW230" s="213">
        <f t="shared" si="135"/>
        <v>49765</v>
      </c>
      <c r="DX230" s="213">
        <f t="shared" si="135"/>
        <v>49765</v>
      </c>
      <c r="DY230" s="213">
        <f t="shared" si="135"/>
        <v>49765</v>
      </c>
      <c r="DZ230" s="213">
        <f t="shared" si="135"/>
        <v>49765</v>
      </c>
      <c r="EA230" s="213">
        <f t="shared" si="135"/>
        <v>49765</v>
      </c>
      <c r="EB230" s="213">
        <f t="shared" si="135"/>
        <v>49765</v>
      </c>
      <c r="EC230" s="213">
        <f t="shared" si="135"/>
        <v>50130</v>
      </c>
      <c r="ED230" s="213">
        <f t="shared" si="135"/>
        <v>50130</v>
      </c>
      <c r="EE230" s="213">
        <f t="shared" si="135"/>
        <v>50130</v>
      </c>
      <c r="EF230" s="213">
        <f t="shared" si="135"/>
        <v>50130</v>
      </c>
      <c r="EG230" s="213">
        <f t="shared" si="135"/>
        <v>50130</v>
      </c>
      <c r="EH230" s="213">
        <f t="shared" si="135"/>
        <v>50130</v>
      </c>
      <c r="EI230" s="213">
        <f t="shared" si="135"/>
        <v>50130</v>
      </c>
      <c r="EJ230" s="213">
        <f t="shared" si="135"/>
        <v>50130</v>
      </c>
      <c r="EK230" s="213">
        <f t="shared" si="135"/>
        <v>50130</v>
      </c>
      <c r="EL230" s="213">
        <f t="shared" si="135"/>
        <v>50130</v>
      </c>
      <c r="EM230" s="213">
        <f t="shared" si="135"/>
        <v>50130</v>
      </c>
      <c r="EN230" s="213">
        <f t="shared" si="135"/>
        <v>50130</v>
      </c>
      <c r="EO230" s="213">
        <f t="shared" si="135"/>
        <v>50495</v>
      </c>
      <c r="EP230" s="213">
        <f t="shared" si="135"/>
        <v>50495</v>
      </c>
      <c r="EQ230" s="213">
        <f t="shared" si="135"/>
        <v>50495</v>
      </c>
      <c r="ER230" s="213">
        <f t="shared" si="135"/>
        <v>50495</v>
      </c>
      <c r="ES230" s="213">
        <f t="shared" si="135"/>
        <v>50495</v>
      </c>
      <c r="ET230" s="213">
        <f t="shared" si="135"/>
        <v>50495</v>
      </c>
      <c r="EU230" s="213">
        <f t="shared" si="135"/>
        <v>50495</v>
      </c>
      <c r="EV230" s="213">
        <f t="shared" si="135"/>
        <v>50495</v>
      </c>
      <c r="EW230" s="213">
        <f t="shared" si="135"/>
        <v>50495</v>
      </c>
      <c r="EX230" s="213">
        <f t="shared" si="135"/>
        <v>50495</v>
      </c>
      <c r="EY230" s="213">
        <f t="shared" si="135"/>
        <v>50495</v>
      </c>
      <c r="EZ230" s="213">
        <f t="shared" si="135"/>
        <v>50495</v>
      </c>
      <c r="FA230" s="213">
        <f t="shared" si="135"/>
        <v>50860</v>
      </c>
      <c r="FB230" s="213">
        <f t="shared" si="135"/>
        <v>50860</v>
      </c>
      <c r="FC230" s="213">
        <f t="shared" si="135"/>
        <v>50860</v>
      </c>
      <c r="FD230" s="213">
        <f t="shared" si="135"/>
        <v>50860</v>
      </c>
      <c r="FE230" s="213">
        <f t="shared" si="135"/>
        <v>50860</v>
      </c>
      <c r="FF230" s="213">
        <f t="shared" si="135"/>
        <v>50860</v>
      </c>
      <c r="FG230" s="213">
        <f t="shared" si="135"/>
        <v>50860</v>
      </c>
      <c r="FH230" s="213">
        <f t="shared" si="135"/>
        <v>50860</v>
      </c>
      <c r="FI230" s="213">
        <f t="shared" si="135"/>
        <v>50860</v>
      </c>
      <c r="FJ230" s="213">
        <f t="shared" si="135"/>
        <v>50860</v>
      </c>
      <c r="FK230" s="213">
        <f t="shared" si="135"/>
        <v>50860</v>
      </c>
      <c r="FL230" s="213">
        <f t="shared" si="135"/>
        <v>50860</v>
      </c>
      <c r="FM230" s="213">
        <f t="shared" si="135"/>
        <v>51226</v>
      </c>
      <c r="FN230" s="213">
        <f t="shared" si="135"/>
        <v>51226</v>
      </c>
      <c r="FO230" s="213">
        <f t="shared" si="135"/>
        <v>51226</v>
      </c>
      <c r="FP230" s="213">
        <f t="shared" si="135"/>
        <v>51226</v>
      </c>
      <c r="FQ230" s="213">
        <f t="shared" si="135"/>
        <v>51226</v>
      </c>
      <c r="FR230" s="213">
        <f t="shared" si="135"/>
        <v>51226</v>
      </c>
      <c r="FS230" s="213">
        <f t="shared" si="135"/>
        <v>51226</v>
      </c>
      <c r="FT230" s="213">
        <f t="shared" si="135"/>
        <v>51226</v>
      </c>
      <c r="FU230" s="213">
        <f t="shared" si="135"/>
        <v>51226</v>
      </c>
      <c r="FV230" s="213">
        <f t="shared" si="135"/>
        <v>51226</v>
      </c>
      <c r="FW230" s="213">
        <f t="shared" si="135"/>
        <v>51226</v>
      </c>
      <c r="FX230" s="213">
        <f t="shared" si="135"/>
        <v>51226</v>
      </c>
      <c r="FY230" s="213">
        <f t="shared" si="135"/>
        <v>51591</v>
      </c>
      <c r="FZ230" s="213">
        <f t="shared" si="135"/>
        <v>51591</v>
      </c>
      <c r="GA230" s="213">
        <f t="shared" si="135"/>
        <v>51591</v>
      </c>
      <c r="GB230" s="213">
        <f t="shared" si="135"/>
        <v>51591</v>
      </c>
      <c r="GC230" s="213">
        <f t="shared" si="135"/>
        <v>51591</v>
      </c>
      <c r="GD230" s="213">
        <f t="shared" si="135"/>
        <v>51591</v>
      </c>
      <c r="GE230" s="213">
        <f t="shared" si="135"/>
        <v>51591</v>
      </c>
      <c r="GF230" s="213">
        <f t="shared" si="135"/>
        <v>51591</v>
      </c>
      <c r="GG230" s="213">
        <f t="shared" si="135"/>
        <v>51591</v>
      </c>
      <c r="GH230" s="213">
        <f t="shared" si="135"/>
        <v>51591</v>
      </c>
      <c r="GI230" s="213">
        <f t="shared" si="135"/>
        <v>51591</v>
      </c>
      <c r="GJ230" s="213">
        <f t="shared" si="135"/>
        <v>51591</v>
      </c>
      <c r="GK230" s="213">
        <f t="shared" si="135"/>
        <v>51956</v>
      </c>
      <c r="GL230" s="213">
        <f t="shared" si="135"/>
        <v>51956</v>
      </c>
      <c r="GM230" s="213">
        <f t="shared" si="135"/>
        <v>51956</v>
      </c>
      <c r="GN230" s="213">
        <f t="shared" si="135"/>
        <v>51956</v>
      </c>
      <c r="GO230" s="213">
        <f t="shared" si="135"/>
        <v>51956</v>
      </c>
      <c r="GP230" s="213">
        <f t="shared" si="135"/>
        <v>51956</v>
      </c>
      <c r="GQ230" s="213">
        <f t="shared" si="135"/>
        <v>51956</v>
      </c>
      <c r="GR230" s="213">
        <f t="shared" si="135"/>
        <v>51956</v>
      </c>
      <c r="GS230" s="213">
        <f t="shared" si="135"/>
        <v>51956</v>
      </c>
      <c r="GT230" s="213">
        <f t="shared" si="135"/>
        <v>51956</v>
      </c>
      <c r="GU230" s="213">
        <f t="shared" si="135"/>
        <v>51956</v>
      </c>
      <c r="GV230" s="213">
        <f t="shared" si="135"/>
        <v>51956</v>
      </c>
      <c r="GW230" s="213">
        <f t="shared" si="135"/>
        <v>52321</v>
      </c>
      <c r="GX230" s="213">
        <f t="shared" si="135"/>
        <v>52321</v>
      </c>
      <c r="GY230" s="213">
        <f t="shared" si="135"/>
        <v>52321</v>
      </c>
      <c r="GZ230" s="213">
        <f t="shared" si="135"/>
        <v>52321</v>
      </c>
      <c r="HA230" s="213">
        <f t="shared" si="135"/>
        <v>52321</v>
      </c>
      <c r="HB230" s="213">
        <f t="shared" si="135"/>
        <v>52321</v>
      </c>
      <c r="HC230" s="213">
        <f t="shared" si="135"/>
        <v>52321</v>
      </c>
      <c r="HD230" s="213">
        <f t="shared" si="135"/>
        <v>52321</v>
      </c>
      <c r="HE230" s="213">
        <f t="shared" si="135"/>
        <v>52321</v>
      </c>
      <c r="HF230" s="213">
        <f t="shared" si="135"/>
        <v>52321</v>
      </c>
      <c r="HG230" s="213">
        <f t="shared" si="135"/>
        <v>52321</v>
      </c>
      <c r="HH230" s="213">
        <f t="shared" si="135"/>
        <v>52321</v>
      </c>
      <c r="HI230" s="213">
        <f t="shared" si="135"/>
        <v>52687</v>
      </c>
      <c r="HJ230" s="213">
        <f t="shared" si="135"/>
        <v>52687</v>
      </c>
      <c r="HK230" s="213">
        <f t="shared" si="135"/>
        <v>52687</v>
      </c>
      <c r="HL230" s="213">
        <f t="shared" si="135"/>
        <v>52687</v>
      </c>
      <c r="HM230" s="213">
        <f t="shared" si="135"/>
        <v>52687</v>
      </c>
      <c r="HN230" s="213">
        <f t="shared" si="135"/>
        <v>52687</v>
      </c>
      <c r="HO230" s="213">
        <f t="shared" si="135"/>
        <v>52687</v>
      </c>
      <c r="HP230" s="213">
        <f t="shared" si="135"/>
        <v>52687</v>
      </c>
      <c r="HQ230" s="213">
        <f t="shared" si="135"/>
        <v>52687</v>
      </c>
      <c r="HR230" s="213">
        <f t="shared" si="135"/>
        <v>52687</v>
      </c>
      <c r="HS230" s="213">
        <f t="shared" si="135"/>
        <v>52687</v>
      </c>
      <c r="HT230" s="213">
        <f t="shared" si="135"/>
        <v>52687</v>
      </c>
      <c r="HU230" s="213">
        <f t="shared" si="135"/>
        <v>53052</v>
      </c>
      <c r="HV230" s="213">
        <f t="shared" si="135"/>
        <v>53052</v>
      </c>
      <c r="HW230" s="213">
        <f t="shared" si="135"/>
        <v>53052</v>
      </c>
      <c r="HX230" s="213">
        <f t="shared" si="135"/>
        <v>53052</v>
      </c>
      <c r="HY230" s="213">
        <f t="shared" si="135"/>
        <v>53052</v>
      </c>
      <c r="HZ230" s="213">
        <f t="shared" si="135"/>
        <v>53052</v>
      </c>
      <c r="IA230" s="213">
        <f t="shared" si="135"/>
        <v>53052</v>
      </c>
      <c r="IB230" s="213">
        <f t="shared" si="135"/>
        <v>53052</v>
      </c>
      <c r="IC230" s="213">
        <f t="shared" si="135"/>
        <v>53052</v>
      </c>
      <c r="ID230" s="213">
        <f t="shared" si="135"/>
        <v>53052</v>
      </c>
      <c r="IE230" s="213">
        <f t="shared" si="135"/>
        <v>53052</v>
      </c>
      <c r="IF230" s="213">
        <f t="shared" si="135"/>
        <v>53052</v>
      </c>
      <c r="IG230" s="213">
        <f t="shared" si="135"/>
        <v>53417</v>
      </c>
      <c r="IH230" s="213">
        <f t="shared" si="135"/>
        <v>53417</v>
      </c>
      <c r="II230" s="213">
        <f t="shared" si="135"/>
        <v>53417</v>
      </c>
      <c r="IJ230" s="213">
        <f t="shared" si="135"/>
        <v>53417</v>
      </c>
      <c r="IK230" s="213">
        <f t="shared" si="135"/>
        <v>53417</v>
      </c>
      <c r="IL230" s="213">
        <f t="shared" si="135"/>
        <v>53417</v>
      </c>
      <c r="IM230" s="213">
        <f t="shared" si="135"/>
        <v>53417</v>
      </c>
      <c r="IN230" s="213">
        <f t="shared" si="135"/>
        <v>53417</v>
      </c>
      <c r="IO230" s="213">
        <f t="shared" si="135"/>
        <v>53417</v>
      </c>
      <c r="IP230" s="213">
        <f t="shared" si="135"/>
        <v>53417</v>
      </c>
      <c r="IQ230" s="213">
        <f t="shared" si="135"/>
        <v>53417</v>
      </c>
      <c r="IR230" s="213">
        <f t="shared" si="135"/>
        <v>53417</v>
      </c>
      <c r="IS230" s="213">
        <f t="shared" si="135"/>
        <v>53782</v>
      </c>
      <c r="IT230" s="213">
        <f t="shared" si="135"/>
        <v>53782</v>
      </c>
      <c r="IU230" s="213">
        <f t="shared" si="135"/>
        <v>53782</v>
      </c>
      <c r="IV230" s="213">
        <f t="shared" si="135"/>
        <v>53782</v>
      </c>
      <c r="IW230" s="213">
        <f t="shared" si="135"/>
        <v>53782</v>
      </c>
      <c r="IX230" s="213">
        <f t="shared" si="135"/>
        <v>53782</v>
      </c>
      <c r="IY230" s="213">
        <f t="shared" ref="IY230:KR230" si="136">IY211</f>
        <v>53782</v>
      </c>
      <c r="IZ230" s="213">
        <f t="shared" si="136"/>
        <v>53782</v>
      </c>
      <c r="JA230" s="213">
        <f t="shared" si="136"/>
        <v>53782</v>
      </c>
      <c r="JB230" s="213">
        <f t="shared" si="136"/>
        <v>53782</v>
      </c>
      <c r="JC230" s="213">
        <f t="shared" si="136"/>
        <v>53782</v>
      </c>
      <c r="JD230" s="213">
        <f t="shared" si="136"/>
        <v>53782</v>
      </c>
      <c r="JE230" s="213">
        <f t="shared" si="136"/>
        <v>54148</v>
      </c>
      <c r="JF230" s="213">
        <f t="shared" si="136"/>
        <v>54148</v>
      </c>
      <c r="JG230" s="213">
        <f t="shared" si="136"/>
        <v>54148</v>
      </c>
      <c r="JH230" s="213">
        <f t="shared" si="136"/>
        <v>54148</v>
      </c>
      <c r="JI230" s="213">
        <f t="shared" si="136"/>
        <v>54148</v>
      </c>
      <c r="JJ230" s="213">
        <f t="shared" si="136"/>
        <v>54148</v>
      </c>
      <c r="JK230" s="213">
        <f t="shared" si="136"/>
        <v>54148</v>
      </c>
      <c r="JL230" s="213">
        <f t="shared" si="136"/>
        <v>54148</v>
      </c>
      <c r="JM230" s="213">
        <f t="shared" si="136"/>
        <v>54148</v>
      </c>
      <c r="JN230" s="213">
        <f t="shared" si="136"/>
        <v>54148</v>
      </c>
      <c r="JO230" s="213">
        <f t="shared" si="136"/>
        <v>54148</v>
      </c>
      <c r="JP230" s="213">
        <f t="shared" si="136"/>
        <v>54148</v>
      </c>
      <c r="JQ230" s="213">
        <f t="shared" si="136"/>
        <v>54513</v>
      </c>
      <c r="JR230" s="213">
        <f t="shared" si="136"/>
        <v>54513</v>
      </c>
      <c r="JS230" s="213">
        <f t="shared" si="136"/>
        <v>54513</v>
      </c>
      <c r="JT230" s="213">
        <f t="shared" si="136"/>
        <v>54513</v>
      </c>
      <c r="JU230" s="213">
        <f t="shared" si="136"/>
        <v>54513</v>
      </c>
      <c r="JV230" s="213">
        <f t="shared" si="136"/>
        <v>54513</v>
      </c>
      <c r="JW230" s="213">
        <f t="shared" si="136"/>
        <v>54513</v>
      </c>
      <c r="JX230" s="213">
        <f t="shared" si="136"/>
        <v>54513</v>
      </c>
      <c r="JY230" s="213">
        <f t="shared" si="136"/>
        <v>54513</v>
      </c>
      <c r="JZ230" s="213">
        <f t="shared" si="136"/>
        <v>54513</v>
      </c>
      <c r="KA230" s="213">
        <f t="shared" si="136"/>
        <v>54513</v>
      </c>
      <c r="KB230" s="213">
        <f t="shared" si="136"/>
        <v>54513</v>
      </c>
      <c r="KC230" s="213">
        <f t="shared" si="136"/>
        <v>54878</v>
      </c>
      <c r="KD230" s="213">
        <f t="shared" si="136"/>
        <v>54878</v>
      </c>
      <c r="KE230" s="213">
        <f t="shared" si="136"/>
        <v>54878</v>
      </c>
      <c r="KF230" s="213">
        <f t="shared" si="136"/>
        <v>54878</v>
      </c>
      <c r="KG230" s="213">
        <f t="shared" si="136"/>
        <v>54878</v>
      </c>
      <c r="KH230" s="213">
        <f t="shared" si="136"/>
        <v>54878</v>
      </c>
      <c r="KI230" s="213">
        <f t="shared" si="136"/>
        <v>54878</v>
      </c>
      <c r="KJ230" s="213">
        <f t="shared" si="136"/>
        <v>54878</v>
      </c>
      <c r="KK230" s="213">
        <f t="shared" si="136"/>
        <v>54878</v>
      </c>
      <c r="KL230" s="213">
        <f t="shared" si="136"/>
        <v>54878</v>
      </c>
      <c r="KM230" s="213">
        <f t="shared" si="136"/>
        <v>54878</v>
      </c>
      <c r="KN230" s="213">
        <f t="shared" si="136"/>
        <v>54878</v>
      </c>
      <c r="KO230" s="213">
        <f t="shared" si="136"/>
        <v>55243</v>
      </c>
      <c r="KP230" s="213">
        <f t="shared" si="136"/>
        <v>55243</v>
      </c>
      <c r="KQ230" s="213">
        <f t="shared" si="136"/>
        <v>55243</v>
      </c>
      <c r="KR230" s="213">
        <f t="shared" si="136"/>
        <v>55243</v>
      </c>
      <c r="KS230" s="17" t="s">
        <v>291</v>
      </c>
    </row>
    <row r="231" spans="1:305" ht="15.75" customHeight="1" x14ac:dyDescent="0.3">
      <c r="A231" s="184" t="s">
        <v>259</v>
      </c>
      <c r="B231" s="186"/>
      <c r="C231" s="186"/>
      <c r="D231" s="186"/>
      <c r="KS231" s="17" t="s">
        <v>291</v>
      </c>
    </row>
    <row r="232" spans="1:305" ht="15.75" customHeight="1" x14ac:dyDescent="0.3">
      <c r="A232" s="17" t="s">
        <v>261</v>
      </c>
      <c r="B232" s="17" t="s">
        <v>90</v>
      </c>
      <c r="D232" s="109">
        <f ca="1">-'Inputs and Summary'!D33*'Inputs and Summary'!$D$19</f>
        <v>-104.18471933289308</v>
      </c>
      <c r="E232" s="109">
        <v>0</v>
      </c>
      <c r="F232" s="109">
        <v>0</v>
      </c>
      <c r="G232" s="109">
        <v>0</v>
      </c>
      <c r="H232" s="109">
        <v>0</v>
      </c>
      <c r="I232" s="109">
        <v>0</v>
      </c>
      <c r="J232" s="109">
        <v>0</v>
      </c>
      <c r="K232" s="109">
        <v>0</v>
      </c>
      <c r="L232" s="109">
        <v>0</v>
      </c>
      <c r="M232" s="109">
        <v>0</v>
      </c>
      <c r="N232" s="109">
        <v>0</v>
      </c>
      <c r="O232" s="109">
        <v>0</v>
      </c>
      <c r="P232" s="109">
        <v>0</v>
      </c>
      <c r="Q232" s="109">
        <v>0</v>
      </c>
      <c r="R232" s="109">
        <v>0</v>
      </c>
      <c r="S232" s="109">
        <v>0</v>
      </c>
      <c r="T232" s="109">
        <v>0</v>
      </c>
      <c r="U232" s="109">
        <v>0</v>
      </c>
      <c r="V232" s="109">
        <v>0</v>
      </c>
      <c r="W232" s="109">
        <v>0</v>
      </c>
      <c r="X232" s="109">
        <v>0</v>
      </c>
      <c r="Y232" s="109">
        <v>0</v>
      </c>
      <c r="Z232" s="109">
        <v>0</v>
      </c>
      <c r="AA232" s="109">
        <v>0</v>
      </c>
      <c r="AB232" s="109">
        <v>0</v>
      </c>
      <c r="AC232" s="109">
        <v>0</v>
      </c>
      <c r="AD232" s="109">
        <v>0</v>
      </c>
      <c r="AE232" s="109">
        <v>0</v>
      </c>
      <c r="AF232" s="109">
        <v>0</v>
      </c>
      <c r="AG232" s="109">
        <v>0</v>
      </c>
      <c r="AH232" s="109">
        <v>0</v>
      </c>
      <c r="AI232" s="109">
        <v>0</v>
      </c>
      <c r="AJ232" s="109">
        <v>0</v>
      </c>
      <c r="AK232" s="109">
        <v>0</v>
      </c>
      <c r="AL232" s="109">
        <v>0</v>
      </c>
      <c r="AM232" s="109">
        <v>0</v>
      </c>
      <c r="AN232" s="109">
        <v>0</v>
      </c>
      <c r="AO232" s="109">
        <v>0</v>
      </c>
      <c r="AP232" s="109">
        <v>0</v>
      </c>
      <c r="AQ232" s="109">
        <v>0</v>
      </c>
      <c r="AR232" s="109">
        <v>0</v>
      </c>
      <c r="AS232" s="109">
        <v>0</v>
      </c>
      <c r="AT232" s="109">
        <v>0</v>
      </c>
      <c r="AU232" s="109">
        <v>0</v>
      </c>
      <c r="AV232" s="109">
        <v>0</v>
      </c>
      <c r="AW232" s="109">
        <v>0</v>
      </c>
      <c r="AX232" s="109">
        <v>0</v>
      </c>
      <c r="AY232" s="109">
        <v>0</v>
      </c>
      <c r="AZ232" s="109">
        <v>0</v>
      </c>
      <c r="BA232" s="109">
        <v>0</v>
      </c>
      <c r="BB232" s="109">
        <v>0</v>
      </c>
      <c r="BC232" s="109">
        <v>0</v>
      </c>
      <c r="BD232" s="109">
        <v>0</v>
      </c>
      <c r="BE232" s="109">
        <v>0</v>
      </c>
      <c r="BF232" s="109">
        <v>0</v>
      </c>
      <c r="BG232" s="109">
        <v>0</v>
      </c>
      <c r="BH232" s="109">
        <v>0</v>
      </c>
      <c r="BI232" s="109">
        <v>0</v>
      </c>
      <c r="BJ232" s="109">
        <v>0</v>
      </c>
      <c r="BK232" s="109">
        <v>0</v>
      </c>
      <c r="BL232" s="109">
        <v>0</v>
      </c>
      <c r="BM232" s="109">
        <v>0</v>
      </c>
      <c r="BN232" s="109">
        <v>0</v>
      </c>
      <c r="BO232" s="109">
        <v>0</v>
      </c>
      <c r="BP232" s="109">
        <v>0</v>
      </c>
      <c r="BQ232" s="109">
        <v>0</v>
      </c>
      <c r="BR232" s="109">
        <v>0</v>
      </c>
      <c r="BS232" s="109">
        <v>0</v>
      </c>
      <c r="BT232" s="109">
        <v>0</v>
      </c>
      <c r="BU232" s="109">
        <v>0</v>
      </c>
      <c r="BV232" s="109">
        <v>0</v>
      </c>
      <c r="BW232" s="109">
        <v>0</v>
      </c>
      <c r="BX232" s="109">
        <v>0</v>
      </c>
      <c r="BY232" s="109">
        <v>0</v>
      </c>
      <c r="BZ232" s="109">
        <v>0</v>
      </c>
      <c r="CA232" s="109">
        <v>0</v>
      </c>
      <c r="CB232" s="109">
        <v>0</v>
      </c>
      <c r="CC232" s="109">
        <v>0</v>
      </c>
      <c r="CD232" s="109">
        <v>0</v>
      </c>
      <c r="CE232" s="109">
        <v>0</v>
      </c>
      <c r="CF232" s="109">
        <v>0</v>
      </c>
      <c r="CG232" s="109">
        <v>0</v>
      </c>
      <c r="CH232" s="109">
        <v>0</v>
      </c>
      <c r="CI232" s="109">
        <v>0</v>
      </c>
      <c r="CJ232" s="109">
        <v>0</v>
      </c>
      <c r="CK232" s="109">
        <v>0</v>
      </c>
      <c r="CL232" s="109">
        <v>0</v>
      </c>
      <c r="CM232" s="109">
        <v>0</v>
      </c>
      <c r="CN232" s="109">
        <v>0</v>
      </c>
      <c r="CO232" s="109">
        <v>0</v>
      </c>
      <c r="CP232" s="109">
        <v>0</v>
      </c>
      <c r="CQ232" s="109">
        <v>0</v>
      </c>
      <c r="CR232" s="109">
        <v>0</v>
      </c>
      <c r="CS232" s="109">
        <v>0</v>
      </c>
      <c r="CT232" s="109">
        <v>0</v>
      </c>
      <c r="CU232" s="109">
        <v>0</v>
      </c>
      <c r="CV232" s="109">
        <v>0</v>
      </c>
      <c r="CW232" s="109">
        <v>0</v>
      </c>
      <c r="CX232" s="109">
        <v>0</v>
      </c>
      <c r="CY232" s="109">
        <v>0</v>
      </c>
      <c r="CZ232" s="109">
        <v>0</v>
      </c>
      <c r="DA232" s="109">
        <v>0</v>
      </c>
      <c r="DB232" s="109">
        <v>0</v>
      </c>
      <c r="DC232" s="109">
        <v>0</v>
      </c>
      <c r="DD232" s="109">
        <v>0</v>
      </c>
      <c r="DE232" s="109">
        <v>0</v>
      </c>
      <c r="DF232" s="109">
        <v>0</v>
      </c>
      <c r="DG232" s="109">
        <v>0</v>
      </c>
      <c r="DH232" s="109">
        <v>0</v>
      </c>
      <c r="DI232" s="109">
        <v>0</v>
      </c>
      <c r="DJ232" s="109">
        <v>0</v>
      </c>
      <c r="DK232" s="109">
        <v>0</v>
      </c>
      <c r="DL232" s="109">
        <v>0</v>
      </c>
      <c r="DM232" s="109">
        <v>0</v>
      </c>
      <c r="DN232" s="109">
        <v>0</v>
      </c>
      <c r="DO232" s="109">
        <v>0</v>
      </c>
      <c r="DP232" s="109">
        <v>0</v>
      </c>
      <c r="DQ232" s="109">
        <v>0</v>
      </c>
      <c r="DR232" s="109">
        <v>0</v>
      </c>
      <c r="DS232" s="109">
        <v>0</v>
      </c>
      <c r="DT232" s="109">
        <v>0</v>
      </c>
      <c r="DU232" s="109">
        <v>0</v>
      </c>
      <c r="DV232" s="109">
        <v>0</v>
      </c>
      <c r="DW232" s="109">
        <v>0</v>
      </c>
      <c r="DX232" s="109">
        <v>0</v>
      </c>
      <c r="DY232" s="109">
        <v>0</v>
      </c>
      <c r="DZ232" s="109">
        <v>0</v>
      </c>
      <c r="EA232" s="109">
        <v>0</v>
      </c>
      <c r="EB232" s="109">
        <v>0</v>
      </c>
      <c r="EC232" s="109">
        <v>0</v>
      </c>
      <c r="ED232" s="109">
        <v>0</v>
      </c>
      <c r="EE232" s="109">
        <v>0</v>
      </c>
      <c r="EF232" s="109">
        <v>0</v>
      </c>
      <c r="EG232" s="109">
        <v>0</v>
      </c>
      <c r="EH232" s="109">
        <v>0</v>
      </c>
      <c r="EI232" s="109">
        <v>0</v>
      </c>
      <c r="EJ232" s="109">
        <v>0</v>
      </c>
      <c r="EK232" s="109">
        <v>0</v>
      </c>
      <c r="EL232" s="109">
        <v>0</v>
      </c>
      <c r="EM232" s="109">
        <v>0</v>
      </c>
      <c r="EN232" s="109">
        <v>0</v>
      </c>
      <c r="EO232" s="109">
        <v>0</v>
      </c>
      <c r="EP232" s="109">
        <v>0</v>
      </c>
      <c r="EQ232" s="109">
        <v>0</v>
      </c>
      <c r="ER232" s="109">
        <v>0</v>
      </c>
      <c r="ES232" s="109">
        <v>0</v>
      </c>
      <c r="ET232" s="109">
        <v>0</v>
      </c>
      <c r="EU232" s="109">
        <v>0</v>
      </c>
      <c r="EV232" s="109">
        <v>0</v>
      </c>
      <c r="EW232" s="109">
        <v>0</v>
      </c>
      <c r="EX232" s="109">
        <v>0</v>
      </c>
      <c r="EY232" s="109">
        <v>0</v>
      </c>
      <c r="EZ232" s="109">
        <v>0</v>
      </c>
      <c r="FA232" s="109">
        <v>0</v>
      </c>
      <c r="FB232" s="109">
        <v>0</v>
      </c>
      <c r="FC232" s="109">
        <v>0</v>
      </c>
      <c r="FD232" s="109">
        <v>0</v>
      </c>
      <c r="FE232" s="109">
        <v>0</v>
      </c>
      <c r="FF232" s="109">
        <v>0</v>
      </c>
      <c r="FG232" s="109">
        <v>0</v>
      </c>
      <c r="FH232" s="109">
        <v>0</v>
      </c>
      <c r="FI232" s="109">
        <v>0</v>
      </c>
      <c r="FJ232" s="109">
        <v>0</v>
      </c>
      <c r="FK232" s="109">
        <v>0</v>
      </c>
      <c r="FL232" s="109">
        <v>0</v>
      </c>
      <c r="FM232" s="109">
        <v>0</v>
      </c>
      <c r="FN232" s="109">
        <v>0</v>
      </c>
      <c r="FO232" s="109">
        <v>0</v>
      </c>
      <c r="FP232" s="109">
        <v>0</v>
      </c>
      <c r="FQ232" s="109">
        <v>0</v>
      </c>
      <c r="FR232" s="109">
        <v>0</v>
      </c>
      <c r="FS232" s="109">
        <v>0</v>
      </c>
      <c r="FT232" s="109">
        <v>0</v>
      </c>
      <c r="FU232" s="109">
        <v>0</v>
      </c>
      <c r="FV232" s="109">
        <v>0</v>
      </c>
      <c r="FW232" s="109">
        <v>0</v>
      </c>
      <c r="FX232" s="109">
        <v>0</v>
      </c>
      <c r="FY232" s="109">
        <v>0</v>
      </c>
      <c r="FZ232" s="109">
        <v>0</v>
      </c>
      <c r="GA232" s="109">
        <v>0</v>
      </c>
      <c r="GB232" s="109">
        <v>0</v>
      </c>
      <c r="GC232" s="109">
        <v>0</v>
      </c>
      <c r="GD232" s="109">
        <v>0</v>
      </c>
      <c r="GE232" s="109">
        <v>0</v>
      </c>
      <c r="GF232" s="109">
        <v>0</v>
      </c>
      <c r="GG232" s="109">
        <v>0</v>
      </c>
      <c r="GH232" s="109">
        <v>0</v>
      </c>
      <c r="GI232" s="109">
        <v>0</v>
      </c>
      <c r="GJ232" s="109">
        <v>0</v>
      </c>
      <c r="GK232" s="109">
        <v>0</v>
      </c>
      <c r="GL232" s="109">
        <v>0</v>
      </c>
      <c r="GM232" s="109">
        <v>0</v>
      </c>
      <c r="GN232" s="109">
        <v>0</v>
      </c>
      <c r="GO232" s="109">
        <v>0</v>
      </c>
      <c r="GP232" s="109">
        <v>0</v>
      </c>
      <c r="GQ232" s="109">
        <v>0</v>
      </c>
      <c r="GR232" s="109">
        <v>0</v>
      </c>
      <c r="GS232" s="109">
        <v>0</v>
      </c>
      <c r="GT232" s="109">
        <v>0</v>
      </c>
      <c r="GU232" s="109">
        <v>0</v>
      </c>
      <c r="GV232" s="109">
        <v>0</v>
      </c>
      <c r="GW232" s="109">
        <v>0</v>
      </c>
      <c r="GX232" s="109">
        <v>0</v>
      </c>
      <c r="GY232" s="109">
        <v>0</v>
      </c>
      <c r="GZ232" s="109">
        <v>0</v>
      </c>
      <c r="HA232" s="109">
        <v>0</v>
      </c>
      <c r="HB232" s="109">
        <v>0</v>
      </c>
      <c r="HC232" s="109">
        <v>0</v>
      </c>
      <c r="HD232" s="109">
        <v>0</v>
      </c>
      <c r="HE232" s="109">
        <v>0</v>
      </c>
      <c r="HF232" s="109">
        <v>0</v>
      </c>
      <c r="HG232" s="109">
        <v>0</v>
      </c>
      <c r="HH232" s="109">
        <v>0</v>
      </c>
      <c r="HI232" s="109">
        <v>0</v>
      </c>
      <c r="HJ232" s="109">
        <v>0</v>
      </c>
      <c r="HK232" s="109">
        <v>0</v>
      </c>
      <c r="HL232" s="109">
        <v>0</v>
      </c>
      <c r="HM232" s="109">
        <v>0</v>
      </c>
      <c r="HN232" s="109">
        <v>0</v>
      </c>
      <c r="HO232" s="109">
        <v>0</v>
      </c>
      <c r="HP232" s="109">
        <v>0</v>
      </c>
      <c r="HQ232" s="109">
        <v>0</v>
      </c>
      <c r="HR232" s="109">
        <v>0</v>
      </c>
      <c r="HS232" s="109">
        <v>0</v>
      </c>
      <c r="HT232" s="109">
        <v>0</v>
      </c>
      <c r="HU232" s="109">
        <v>0</v>
      </c>
      <c r="HV232" s="109">
        <v>0</v>
      </c>
      <c r="HW232" s="109">
        <v>0</v>
      </c>
      <c r="HX232" s="109">
        <v>0</v>
      </c>
      <c r="HY232" s="109">
        <v>0</v>
      </c>
      <c r="HZ232" s="109">
        <v>0</v>
      </c>
      <c r="IA232" s="109">
        <v>0</v>
      </c>
      <c r="IB232" s="109">
        <v>0</v>
      </c>
      <c r="IC232" s="109">
        <v>0</v>
      </c>
      <c r="ID232" s="109">
        <v>0</v>
      </c>
      <c r="IE232" s="109">
        <v>0</v>
      </c>
      <c r="IF232" s="109">
        <v>0</v>
      </c>
      <c r="IG232" s="109">
        <v>0</v>
      </c>
      <c r="IH232" s="109">
        <v>0</v>
      </c>
      <c r="II232" s="109">
        <v>0</v>
      </c>
      <c r="IJ232" s="109">
        <v>0</v>
      </c>
      <c r="IK232" s="109">
        <v>0</v>
      </c>
      <c r="IL232" s="109">
        <v>0</v>
      </c>
      <c r="IM232" s="109">
        <v>0</v>
      </c>
      <c r="IN232" s="109">
        <v>0</v>
      </c>
      <c r="IO232" s="109">
        <v>0</v>
      </c>
      <c r="IP232" s="109">
        <v>0</v>
      </c>
      <c r="IQ232" s="109">
        <v>0</v>
      </c>
      <c r="IR232" s="109">
        <v>0</v>
      </c>
      <c r="IS232" s="109">
        <v>0</v>
      </c>
      <c r="IT232" s="109">
        <v>0</v>
      </c>
      <c r="IU232" s="109">
        <v>0</v>
      </c>
      <c r="IV232" s="109">
        <v>0</v>
      </c>
      <c r="IW232" s="109">
        <v>0</v>
      </c>
      <c r="IX232" s="109">
        <v>0</v>
      </c>
      <c r="IY232" s="109">
        <v>0</v>
      </c>
      <c r="IZ232" s="109">
        <v>0</v>
      </c>
      <c r="JA232" s="109">
        <v>0</v>
      </c>
      <c r="JB232" s="109">
        <v>0</v>
      </c>
      <c r="JC232" s="109">
        <v>0</v>
      </c>
      <c r="JD232" s="109">
        <v>0</v>
      </c>
      <c r="JE232" s="109">
        <v>0</v>
      </c>
      <c r="JF232" s="109">
        <v>0</v>
      </c>
      <c r="JG232" s="109">
        <v>0</v>
      </c>
      <c r="JH232" s="109">
        <v>0</v>
      </c>
      <c r="JI232" s="109">
        <v>0</v>
      </c>
      <c r="JJ232" s="109">
        <v>0</v>
      </c>
      <c r="JK232" s="109">
        <v>0</v>
      </c>
      <c r="JL232" s="109">
        <v>0</v>
      </c>
      <c r="JM232" s="109">
        <v>0</v>
      </c>
      <c r="JN232" s="109">
        <v>0</v>
      </c>
      <c r="JO232" s="109">
        <v>0</v>
      </c>
      <c r="JP232" s="109">
        <v>0</v>
      </c>
      <c r="JQ232" s="109">
        <v>0</v>
      </c>
      <c r="JR232" s="109">
        <v>0</v>
      </c>
      <c r="JS232" s="109">
        <v>0</v>
      </c>
      <c r="JT232" s="109">
        <v>0</v>
      </c>
      <c r="JU232" s="109">
        <v>0</v>
      </c>
      <c r="JV232" s="109">
        <v>0</v>
      </c>
      <c r="JW232" s="109">
        <v>0</v>
      </c>
      <c r="JX232" s="109">
        <v>0</v>
      </c>
      <c r="JY232" s="109">
        <v>0</v>
      </c>
      <c r="JZ232" s="109">
        <v>0</v>
      </c>
      <c r="KA232" s="109">
        <v>0</v>
      </c>
      <c r="KB232" s="109">
        <v>0</v>
      </c>
      <c r="KC232" s="109">
        <v>0</v>
      </c>
      <c r="KD232" s="109">
        <v>0</v>
      </c>
      <c r="KE232" s="109">
        <v>0</v>
      </c>
      <c r="KF232" s="109">
        <v>0</v>
      </c>
      <c r="KG232" s="109">
        <v>0</v>
      </c>
      <c r="KH232" s="109">
        <v>0</v>
      </c>
      <c r="KI232" s="109">
        <v>0</v>
      </c>
      <c r="KJ232" s="109">
        <v>0</v>
      </c>
      <c r="KK232" s="109">
        <v>0</v>
      </c>
      <c r="KL232" s="109">
        <v>0</v>
      </c>
      <c r="KM232" s="109">
        <v>0</v>
      </c>
      <c r="KN232" s="109">
        <v>0</v>
      </c>
      <c r="KO232" s="109">
        <v>0</v>
      </c>
      <c r="KP232" s="109">
        <v>0</v>
      </c>
      <c r="KQ232" s="109">
        <v>0</v>
      </c>
      <c r="KR232" s="109">
        <v>0</v>
      </c>
      <c r="KS232" s="17" t="s">
        <v>291</v>
      </c>
    </row>
    <row r="233" spans="1:305" ht="15.75" customHeight="1" x14ac:dyDescent="0.3">
      <c r="A233" s="17" t="s">
        <v>302</v>
      </c>
      <c r="B233" s="17" t="s">
        <v>90</v>
      </c>
      <c r="D233" s="109"/>
      <c r="E233" s="109"/>
      <c r="F233" s="109"/>
      <c r="G233" s="109"/>
      <c r="H233" s="109"/>
      <c r="I233" s="109"/>
      <c r="J233" s="109"/>
      <c r="K233" s="109"/>
      <c r="L233" s="109"/>
      <c r="M233" s="109"/>
      <c r="N233" s="109"/>
      <c r="O233" s="109"/>
      <c r="P233" s="109"/>
      <c r="Q233" s="109"/>
      <c r="R233" s="109"/>
      <c r="S233" s="109"/>
      <c r="T233" s="109"/>
      <c r="U233" s="109"/>
      <c r="V233" s="109"/>
      <c r="W233" s="109"/>
      <c r="X233" s="109"/>
      <c r="Y233" s="109"/>
      <c r="Z233" s="109"/>
      <c r="AA233" s="109"/>
      <c r="AB233" s="109"/>
      <c r="AC233" s="109"/>
      <c r="AD233" s="109"/>
      <c r="AE233" s="109"/>
      <c r="AF233" s="109"/>
      <c r="AG233" s="109"/>
      <c r="AH233" s="109"/>
      <c r="AI233" s="109"/>
      <c r="AJ233" s="109"/>
      <c r="AK233" s="109"/>
      <c r="AL233" s="109"/>
      <c r="AM233" s="109"/>
      <c r="AN233" s="109"/>
      <c r="AO233" s="109"/>
      <c r="AP233" s="109"/>
      <c r="AQ233" s="109"/>
      <c r="AR233" s="109"/>
      <c r="AS233" s="109"/>
      <c r="AT233" s="109"/>
      <c r="AU233" s="109"/>
      <c r="AV233" s="109"/>
      <c r="AW233" s="109"/>
      <c r="AX233" s="109"/>
      <c r="AY233" s="109"/>
      <c r="AZ233" s="109"/>
      <c r="BA233" s="109"/>
      <c r="BB233" s="109"/>
      <c r="BC233" s="109"/>
      <c r="BD233" s="109"/>
      <c r="BE233" s="109"/>
      <c r="BF233" s="109"/>
      <c r="BG233" s="109"/>
      <c r="BH233" s="109"/>
      <c r="BI233" s="109"/>
      <c r="BJ233" s="109"/>
      <c r="BK233" s="109"/>
      <c r="BL233" s="109"/>
      <c r="BM233" s="109"/>
      <c r="BN233" s="109"/>
      <c r="BO233" s="109"/>
      <c r="BP233" s="109"/>
      <c r="BQ233" s="109"/>
      <c r="BR233" s="109"/>
      <c r="BS233" s="109"/>
      <c r="BT233" s="109"/>
      <c r="BU233" s="109"/>
      <c r="BV233" s="109"/>
      <c r="BW233" s="109"/>
      <c r="BX233" s="109"/>
      <c r="BY233" s="109"/>
      <c r="BZ233" s="109"/>
      <c r="CA233" s="109"/>
      <c r="CB233" s="109"/>
      <c r="CC233" s="109"/>
      <c r="CD233" s="109"/>
      <c r="CE233" s="109"/>
      <c r="CF233" s="109"/>
      <c r="CG233" s="109"/>
      <c r="CH233" s="109"/>
      <c r="CI233" s="109"/>
      <c r="CJ233" s="109"/>
      <c r="CK233" s="109"/>
      <c r="CL233" s="109"/>
      <c r="CM233" s="109"/>
      <c r="CN233" s="109"/>
      <c r="CO233" s="109"/>
      <c r="CP233" s="109"/>
      <c r="CQ233" s="109"/>
      <c r="CR233" s="109"/>
      <c r="CS233" s="109"/>
      <c r="CT233" s="109"/>
      <c r="CU233" s="109"/>
      <c r="CV233" s="109"/>
      <c r="CW233" s="109"/>
      <c r="CX233" s="109"/>
      <c r="CY233" s="109"/>
      <c r="CZ233" s="109"/>
      <c r="DA233" s="109"/>
      <c r="DB233" s="109"/>
      <c r="DC233" s="109"/>
      <c r="DD233" s="109"/>
      <c r="DE233" s="109"/>
      <c r="DF233" s="109"/>
      <c r="DG233" s="109"/>
      <c r="DH233" s="109"/>
      <c r="DI233" s="109"/>
      <c r="DJ233" s="109"/>
      <c r="DK233" s="109"/>
      <c r="DL233" s="109"/>
      <c r="DM233" s="109"/>
      <c r="DN233" s="109"/>
      <c r="DO233" s="109"/>
      <c r="DP233" s="109"/>
      <c r="DQ233" s="109"/>
      <c r="DR233" s="109"/>
      <c r="DS233" s="109"/>
      <c r="DT233" s="109">
        <f>-IF('Inputs and Summary'!$D$12&gt;10,'Inputs and Summary'!D54*'Inputs and Summary'!G5/1000,0)</f>
        <v>-18</v>
      </c>
      <c r="DU233" s="109"/>
      <c r="DV233" s="109"/>
      <c r="DW233" s="109"/>
      <c r="DX233" s="109"/>
      <c r="DY233" s="109"/>
      <c r="DZ233" s="109"/>
      <c r="EA233" s="109"/>
      <c r="EB233" s="109"/>
      <c r="EC233" s="109"/>
      <c r="ED233" s="109"/>
      <c r="EE233" s="109"/>
      <c r="EF233" s="109"/>
      <c r="EG233" s="109"/>
      <c r="EH233" s="109"/>
      <c r="EI233" s="109"/>
      <c r="EJ233" s="109"/>
      <c r="EK233" s="109"/>
      <c r="EL233" s="109"/>
      <c r="EM233" s="109"/>
      <c r="EN233" s="109"/>
      <c r="EO233" s="109"/>
      <c r="EP233" s="109"/>
      <c r="EQ233" s="109"/>
      <c r="ER233" s="109"/>
      <c r="ES233" s="109"/>
      <c r="ET233" s="109"/>
      <c r="EU233" s="109"/>
      <c r="EV233" s="109"/>
      <c r="EW233" s="109"/>
      <c r="EX233" s="109"/>
      <c r="EY233" s="109"/>
      <c r="EZ233" s="109"/>
      <c r="FA233" s="109"/>
      <c r="FB233" s="109"/>
      <c r="FC233" s="109"/>
      <c r="FD233" s="109"/>
      <c r="FE233" s="109"/>
      <c r="FF233" s="109"/>
      <c r="FG233" s="109"/>
      <c r="FH233" s="109"/>
      <c r="FI233" s="109"/>
      <c r="FJ233" s="109"/>
      <c r="FK233" s="109"/>
      <c r="FL233" s="109"/>
      <c r="FM233" s="109"/>
      <c r="FN233" s="109"/>
      <c r="FO233" s="109"/>
      <c r="FP233" s="109"/>
      <c r="FQ233" s="109"/>
      <c r="FR233" s="109"/>
      <c r="FS233" s="109"/>
      <c r="FT233" s="109"/>
      <c r="FU233" s="109"/>
      <c r="FV233" s="109"/>
      <c r="FW233" s="109"/>
      <c r="FX233" s="109"/>
      <c r="FY233" s="109"/>
      <c r="FZ233" s="109"/>
      <c r="GA233" s="109"/>
      <c r="GB233" s="109"/>
      <c r="GC233" s="109"/>
      <c r="GD233" s="109"/>
      <c r="GE233" s="109"/>
      <c r="GF233" s="109"/>
      <c r="GG233" s="109"/>
      <c r="GH233" s="109"/>
      <c r="GI233" s="109"/>
      <c r="GJ233" s="109"/>
      <c r="GK233" s="109"/>
      <c r="GL233" s="109"/>
      <c r="GM233" s="109"/>
      <c r="GN233" s="109"/>
      <c r="GO233" s="109"/>
      <c r="GP233" s="109"/>
      <c r="GQ233" s="109"/>
      <c r="GR233" s="109"/>
      <c r="GS233" s="109"/>
      <c r="GT233" s="109"/>
      <c r="GU233" s="109"/>
      <c r="GV233" s="109"/>
      <c r="GW233" s="109"/>
      <c r="GX233" s="109"/>
      <c r="GY233" s="109"/>
      <c r="GZ233" s="109"/>
      <c r="HA233" s="109"/>
      <c r="HB233" s="109"/>
      <c r="HC233" s="109"/>
      <c r="HD233" s="109"/>
      <c r="HE233" s="109"/>
      <c r="HF233" s="109"/>
      <c r="HG233" s="109"/>
      <c r="HH233" s="109"/>
      <c r="HI233" s="109"/>
      <c r="HJ233" s="109"/>
      <c r="HK233" s="109"/>
      <c r="HL233" s="109"/>
      <c r="HM233" s="109"/>
      <c r="HN233" s="109"/>
      <c r="HO233" s="109"/>
      <c r="HP233" s="109"/>
      <c r="HQ233" s="109"/>
      <c r="HR233" s="109"/>
      <c r="HS233" s="109"/>
      <c r="HT233" s="109"/>
      <c r="HU233" s="109"/>
      <c r="HV233" s="109"/>
      <c r="HW233" s="109"/>
      <c r="HX233" s="109"/>
      <c r="HY233" s="109"/>
      <c r="HZ233" s="109"/>
      <c r="IA233" s="109"/>
      <c r="IB233" s="109"/>
      <c r="IC233" s="109"/>
      <c r="ID233" s="109"/>
      <c r="IE233" s="109"/>
      <c r="IF233" s="109"/>
      <c r="IG233" s="109"/>
      <c r="IH233" s="109"/>
      <c r="II233" s="109"/>
      <c r="IJ233" s="109">
        <f>-IF('Inputs and Summary'!$D$12&gt;20,'Inputs and Summary'!D54*'Inputs and Summary'!G5/1000,0)</f>
        <v>-18</v>
      </c>
      <c r="IK233" s="109"/>
      <c r="IL233" s="109"/>
      <c r="IM233" s="109"/>
      <c r="IN233" s="109"/>
      <c r="IO233" s="109"/>
      <c r="IP233" s="109"/>
      <c r="IQ233" s="109"/>
      <c r="IR233" s="109"/>
      <c r="IS233" s="109"/>
      <c r="IT233" s="109"/>
      <c r="IU233" s="109"/>
      <c r="IV233" s="109"/>
      <c r="IW233" s="109"/>
      <c r="IX233" s="109"/>
      <c r="IY233" s="109"/>
      <c r="IZ233" s="109"/>
      <c r="JA233" s="109"/>
      <c r="JB233" s="109"/>
      <c r="JC233" s="109"/>
      <c r="JD233" s="109"/>
      <c r="JE233" s="109"/>
      <c r="JF233" s="109"/>
      <c r="JG233" s="109"/>
      <c r="JH233" s="109"/>
      <c r="JI233" s="109"/>
      <c r="JJ233" s="109"/>
      <c r="JK233" s="109"/>
      <c r="JL233" s="109"/>
      <c r="JM233" s="109"/>
      <c r="JN233" s="109"/>
      <c r="JO233" s="109"/>
      <c r="JP233" s="109"/>
      <c r="JQ233" s="109"/>
      <c r="JR233" s="109"/>
      <c r="JS233" s="109"/>
      <c r="JT233" s="109"/>
      <c r="JU233" s="109"/>
      <c r="JV233" s="109"/>
      <c r="JW233" s="109"/>
      <c r="JX233" s="109"/>
      <c r="JY233" s="109"/>
      <c r="JZ233" s="109"/>
      <c r="KA233" s="109"/>
      <c r="KB233" s="109"/>
      <c r="KC233" s="109"/>
      <c r="KD233" s="109"/>
      <c r="KE233" s="109"/>
      <c r="KF233" s="109"/>
      <c r="KG233" s="109"/>
      <c r="KH233" s="109"/>
      <c r="KI233" s="109"/>
      <c r="KJ233" s="109"/>
      <c r="KK233" s="109"/>
      <c r="KL233" s="109"/>
      <c r="KM233" s="109"/>
      <c r="KN233" s="109"/>
      <c r="KO233" s="109"/>
      <c r="KP233" s="109"/>
      <c r="KQ233" s="109"/>
      <c r="KR233" s="109"/>
      <c r="KS233" s="17" t="s">
        <v>291</v>
      </c>
    </row>
    <row r="234" spans="1:305" ht="15.75" customHeight="1" x14ac:dyDescent="0.3">
      <c r="A234" s="17" t="s">
        <v>218</v>
      </c>
      <c r="B234" s="17" t="s">
        <v>90</v>
      </c>
      <c r="D234" s="109">
        <f t="shared" ref="D234:IX234" ca="1" si="137">D207</f>
        <v>-3.384659785465268</v>
      </c>
      <c r="E234" s="109">
        <f t="shared" ca="1" si="137"/>
        <v>1.5201659751702079</v>
      </c>
      <c r="F234" s="109">
        <f t="shared" ca="1" si="137"/>
        <v>1.5201659751702079</v>
      </c>
      <c r="G234" s="109">
        <f t="shared" ca="1" si="137"/>
        <v>1.5670129236202415</v>
      </c>
      <c r="H234" s="109">
        <f t="shared" ca="1" si="137"/>
        <v>1.5670129236202415</v>
      </c>
      <c r="I234" s="109">
        <f t="shared" ca="1" si="137"/>
        <v>1.5670129236202415</v>
      </c>
      <c r="J234" s="109">
        <f t="shared" ca="1" si="137"/>
        <v>1.613859872070275</v>
      </c>
      <c r="K234" s="109">
        <f t="shared" ca="1" si="137"/>
        <v>1.613859872070275</v>
      </c>
      <c r="L234" s="109">
        <f t="shared" ca="1" si="137"/>
        <v>1.613859872070275</v>
      </c>
      <c r="M234" s="109">
        <f t="shared" ca="1" si="137"/>
        <v>1.6499635107970063</v>
      </c>
      <c r="N234" s="109">
        <f t="shared" ca="1" si="137"/>
        <v>1.6499635107970063</v>
      </c>
      <c r="O234" s="109">
        <f t="shared" ca="1" si="137"/>
        <v>1.6499635107970063</v>
      </c>
      <c r="P234" s="109">
        <f t="shared" ca="1" si="137"/>
        <v>1.6968104592470403</v>
      </c>
      <c r="Q234" s="109">
        <f t="shared" ca="1" si="137"/>
        <v>1.6760493752626668</v>
      </c>
      <c r="R234" s="109">
        <f t="shared" ca="1" si="137"/>
        <v>1.6760493752626668</v>
      </c>
      <c r="S234" s="109">
        <f t="shared" ca="1" si="137"/>
        <v>1.7228963237127004</v>
      </c>
      <c r="T234" s="109">
        <f t="shared" ca="1" si="137"/>
        <v>1.7228963237127004</v>
      </c>
      <c r="U234" s="109">
        <f t="shared" ca="1" si="137"/>
        <v>1.7228963237127004</v>
      </c>
      <c r="V234" s="109">
        <f t="shared" ca="1" si="137"/>
        <v>1.769743272162734</v>
      </c>
      <c r="W234" s="109">
        <f t="shared" ca="1" si="137"/>
        <v>1.769743272162734</v>
      </c>
      <c r="X234" s="109">
        <f t="shared" ca="1" si="137"/>
        <v>1.769743272162734</v>
      </c>
      <c r="Y234" s="109">
        <f t="shared" ca="1" si="137"/>
        <v>1.8501659889577364</v>
      </c>
      <c r="Z234" s="109">
        <f t="shared" ca="1" si="137"/>
        <v>1.8501659889577364</v>
      </c>
      <c r="AA234" s="109">
        <f t="shared" ca="1" si="137"/>
        <v>1.8501659889577364</v>
      </c>
      <c r="AB234" s="109">
        <f t="shared" ca="1" si="137"/>
        <v>1.8957468036658776</v>
      </c>
      <c r="AC234" s="109">
        <f t="shared" ca="1" si="137"/>
        <v>1.8750186140174392</v>
      </c>
      <c r="AD234" s="109">
        <f t="shared" ca="1" si="137"/>
        <v>1.8750186140174392</v>
      </c>
      <c r="AE234" s="109">
        <f t="shared" ca="1" si="137"/>
        <v>1.9205994287255799</v>
      </c>
      <c r="AF234" s="109">
        <f t="shared" ca="1" si="137"/>
        <v>1.9205994287255799</v>
      </c>
      <c r="AG234" s="109">
        <f t="shared" ca="1" si="137"/>
        <v>1.9205994287255799</v>
      </c>
      <c r="AH234" s="109">
        <f t="shared" ca="1" si="137"/>
        <v>1.9661802434337206</v>
      </c>
      <c r="AI234" s="109">
        <f t="shared" ca="1" si="137"/>
        <v>1.9661802434337206</v>
      </c>
      <c r="AJ234" s="109">
        <f t="shared" ca="1" si="137"/>
        <v>1.9661802434337206</v>
      </c>
      <c r="AK234" s="109">
        <f t="shared" ca="1" si="137"/>
        <v>2.0032262550043693</v>
      </c>
      <c r="AL234" s="109">
        <f t="shared" ca="1" si="137"/>
        <v>2.0032262550043693</v>
      </c>
      <c r="AM234" s="109">
        <f t="shared" ca="1" si="137"/>
        <v>2.0032262550043693</v>
      </c>
      <c r="AN234" s="109">
        <f t="shared" ca="1" si="137"/>
        <v>2.0488070697125096</v>
      </c>
      <c r="AO234" s="109">
        <f t="shared" ca="1" si="137"/>
        <v>2.0281101383226652</v>
      </c>
      <c r="AP234" s="109">
        <f t="shared" ca="1" si="137"/>
        <v>2.0281101383226652</v>
      </c>
      <c r="AQ234" s="109">
        <f t="shared" ca="1" si="137"/>
        <v>2.0736909530308063</v>
      </c>
      <c r="AR234" s="109">
        <f t="shared" ca="1" si="137"/>
        <v>2.0736909530308063</v>
      </c>
      <c r="AS234" s="109">
        <f t="shared" ca="1" si="137"/>
        <v>2.0736909530308063</v>
      </c>
      <c r="AT234" s="109">
        <f t="shared" ca="1" si="137"/>
        <v>2.1192717677389474</v>
      </c>
      <c r="AU234" s="109">
        <f t="shared" ca="1" si="137"/>
        <v>2.1192717677389474</v>
      </c>
      <c r="AV234" s="109">
        <f t="shared" ca="1" si="137"/>
        <v>2.1192717677389474</v>
      </c>
      <c r="AW234" s="109">
        <f t="shared" ca="1" si="137"/>
        <v>2.1559797765695947</v>
      </c>
      <c r="AX234" s="109">
        <f t="shared" ca="1" si="137"/>
        <v>2.1559797765695947</v>
      </c>
      <c r="AY234" s="109">
        <f t="shared" ca="1" si="137"/>
        <v>2.1559797765695947</v>
      </c>
      <c r="AZ234" s="109">
        <f t="shared" ca="1" si="137"/>
        <v>2.2015605912777358</v>
      </c>
      <c r="BA234" s="109">
        <f t="shared" ca="1" si="137"/>
        <v>2.1808932434784518</v>
      </c>
      <c r="BB234" s="109">
        <f t="shared" ca="1" si="137"/>
        <v>2.1808932434784518</v>
      </c>
      <c r="BC234" s="109">
        <f t="shared" ca="1" si="137"/>
        <v>2.2264740581865921</v>
      </c>
      <c r="BD234" s="109">
        <f t="shared" ca="1" si="137"/>
        <v>2.2264740581865921</v>
      </c>
      <c r="BE234" s="109">
        <f t="shared" ca="1" si="137"/>
        <v>2.2264740581865921</v>
      </c>
      <c r="BF234" s="109">
        <f t="shared" ca="1" si="137"/>
        <v>2.2720548728947332</v>
      </c>
      <c r="BG234" s="109">
        <f t="shared" ca="1" si="137"/>
        <v>2.2720548728947332</v>
      </c>
      <c r="BH234" s="109">
        <f t="shared" ca="1" si="137"/>
        <v>2.2720548728947332</v>
      </c>
      <c r="BI234" s="109">
        <f t="shared" ca="1" si="137"/>
        <v>2.3084147389031813</v>
      </c>
      <c r="BJ234" s="109">
        <f t="shared" ca="1" si="137"/>
        <v>2.3084147389031813</v>
      </c>
      <c r="BK234" s="109">
        <f t="shared" ca="1" si="137"/>
        <v>2.3084147389031813</v>
      </c>
      <c r="BL234" s="109">
        <f t="shared" ca="1" si="137"/>
        <v>2.3539955536113215</v>
      </c>
      <c r="BM234" s="109">
        <f t="shared" ca="1" si="137"/>
        <v>2.3333560749441844</v>
      </c>
      <c r="BN234" s="109">
        <f t="shared" ca="1" si="137"/>
        <v>2.3333560749441844</v>
      </c>
      <c r="BO234" s="109">
        <f t="shared" ca="1" si="137"/>
        <v>2.3789368896523255</v>
      </c>
      <c r="BP234" s="109">
        <f t="shared" ca="1" si="137"/>
        <v>2.3789368896523255</v>
      </c>
      <c r="BQ234" s="109">
        <f t="shared" ca="1" si="137"/>
        <v>2.3789368896523255</v>
      </c>
      <c r="BR234" s="109">
        <f t="shared" ca="1" si="137"/>
        <v>2.4245177043604658</v>
      </c>
      <c r="BS234" s="109">
        <f t="shared" ca="1" si="137"/>
        <v>2.4245177043604658</v>
      </c>
      <c r="BT234" s="109">
        <f t="shared" ca="1" si="137"/>
        <v>2.4245177043604658</v>
      </c>
      <c r="BU234" s="109">
        <f t="shared" ca="1" si="137"/>
        <v>2.4605189832620473</v>
      </c>
      <c r="BV234" s="109">
        <f t="shared" ca="1" si="137"/>
        <v>2.4605189832620473</v>
      </c>
      <c r="BW234" s="109">
        <f t="shared" ca="1" si="137"/>
        <v>2.4605189832620473</v>
      </c>
      <c r="BX234" s="109">
        <f t="shared" ca="1" si="137"/>
        <v>2.5060997979701876</v>
      </c>
      <c r="BY234" s="109">
        <f t="shared" ca="1" si="137"/>
        <v>2.4854864329508981</v>
      </c>
      <c r="BZ234" s="109">
        <f t="shared" ca="1" si="137"/>
        <v>2.4854864329508981</v>
      </c>
      <c r="CA234" s="109">
        <f t="shared" ca="1" si="137"/>
        <v>2.5310672476590392</v>
      </c>
      <c r="CB234" s="109">
        <f t="shared" ca="1" si="137"/>
        <v>2.5310672476590392</v>
      </c>
      <c r="CC234" s="109">
        <f t="shared" ca="1" si="137"/>
        <v>2.5310672476590392</v>
      </c>
      <c r="CD234" s="109">
        <f t="shared" ca="1" si="137"/>
        <v>2.5766480623671795</v>
      </c>
      <c r="CE234" s="109">
        <f t="shared" ca="1" si="137"/>
        <v>2.5766480623671795</v>
      </c>
      <c r="CF234" s="109">
        <f t="shared" ca="1" si="137"/>
        <v>2.5766480623671795</v>
      </c>
      <c r="CG234" s="109">
        <f t="shared" ca="1" si="137"/>
        <v>2.6122799965486889</v>
      </c>
      <c r="CH234" s="109">
        <f t="shared" ca="1" si="137"/>
        <v>2.6122799965486889</v>
      </c>
      <c r="CI234" s="109">
        <f t="shared" ca="1" si="137"/>
        <v>2.6122799965486889</v>
      </c>
      <c r="CJ234" s="109">
        <f t="shared" ca="1" si="137"/>
        <v>2.6578608112568292</v>
      </c>
      <c r="CK234" s="109">
        <f t="shared" ca="1" si="137"/>
        <v>2.6372717621027899</v>
      </c>
      <c r="CL234" s="109">
        <f t="shared" ca="1" si="137"/>
        <v>2.6372717621027899</v>
      </c>
      <c r="CM234" s="109">
        <f t="shared" ca="1" si="137"/>
        <v>2.682852576810931</v>
      </c>
      <c r="CN234" s="109">
        <f t="shared" ca="1" si="137"/>
        <v>2.682852576810931</v>
      </c>
      <c r="CO234" s="109">
        <f t="shared" ca="1" si="137"/>
        <v>2.682852576810931</v>
      </c>
      <c r="CP234" s="109">
        <f t="shared" ca="1" si="137"/>
        <v>2.7284333915190713</v>
      </c>
      <c r="CQ234" s="109">
        <f t="shared" ca="1" si="137"/>
        <v>2.7284333915190713</v>
      </c>
      <c r="CR234" s="109">
        <f t="shared" ca="1" si="137"/>
        <v>2.7284333915190713</v>
      </c>
      <c r="CS234" s="109">
        <f t="shared" ca="1" si="137"/>
        <v>2.7636849006389079</v>
      </c>
      <c r="CT234" s="109">
        <f t="shared" ca="1" si="137"/>
        <v>2.7636849006389079</v>
      </c>
      <c r="CU234" s="109">
        <f t="shared" ca="1" si="137"/>
        <v>2.7636849006389079</v>
      </c>
      <c r="CV234" s="109">
        <f t="shared" ca="1" si="137"/>
        <v>2.8092657153470482</v>
      </c>
      <c r="CW234" s="109">
        <f t="shared" ca="1" si="137"/>
        <v>2.788699140666953</v>
      </c>
      <c r="CX234" s="109">
        <f t="shared" ca="1" si="137"/>
        <v>2.788699140666953</v>
      </c>
      <c r="CY234" s="109">
        <f t="shared" ca="1" si="137"/>
        <v>2.8342799553750941</v>
      </c>
      <c r="CZ234" s="109">
        <f t="shared" ca="1" si="137"/>
        <v>2.8342799553750941</v>
      </c>
      <c r="DA234" s="109">
        <f t="shared" ca="1" si="137"/>
        <v>2.8342799553750941</v>
      </c>
      <c r="DB234" s="109">
        <f t="shared" ca="1" si="137"/>
        <v>2.8798607700832344</v>
      </c>
      <c r="DC234" s="109">
        <f t="shared" ca="1" si="137"/>
        <v>2.8798607700832344</v>
      </c>
      <c r="DD234" s="109">
        <f t="shared" ca="1" si="137"/>
        <v>-4.5187505035354771</v>
      </c>
      <c r="DE234" s="109">
        <f t="shared" ca="1" si="137"/>
        <v>2.9147204413895462</v>
      </c>
      <c r="DF234" s="109">
        <f t="shared" ca="1" si="137"/>
        <v>2.9147204413895462</v>
      </c>
      <c r="DG234" s="109">
        <f t="shared" ca="1" si="137"/>
        <v>2.9147204413895462</v>
      </c>
      <c r="DH234" s="109">
        <f t="shared" ca="1" si="137"/>
        <v>2.9603012560976874</v>
      </c>
      <c r="DI234" s="109">
        <f t="shared" ca="1" si="137"/>
        <v>2.9397552695419629</v>
      </c>
      <c r="DJ234" s="109">
        <f t="shared" ca="1" si="137"/>
        <v>2.9397552695419629</v>
      </c>
      <c r="DK234" s="109">
        <f t="shared" ca="1" si="137"/>
        <v>2.9853360842501031</v>
      </c>
      <c r="DL234" s="109">
        <f t="shared" ca="1" si="137"/>
        <v>2.9853360842501031</v>
      </c>
      <c r="DM234" s="109">
        <f t="shared" ca="1" si="137"/>
        <v>2.9853360842501031</v>
      </c>
      <c r="DN234" s="109">
        <f t="shared" ca="1" si="137"/>
        <v>3.0309168989582442</v>
      </c>
      <c r="DO234" s="109">
        <f t="shared" ca="1" si="137"/>
        <v>3.0309168989582442</v>
      </c>
      <c r="DP234" s="109">
        <f t="shared" ca="1" si="137"/>
        <v>-4.8305043972286041</v>
      </c>
      <c r="DQ234" s="109">
        <f t="shared" ca="1" si="137"/>
        <v>3.0653729773166249</v>
      </c>
      <c r="DR234" s="109">
        <f t="shared" ca="1" si="137"/>
        <v>3.0653729773166249</v>
      </c>
      <c r="DS234" s="109">
        <f t="shared" ca="1" si="137"/>
        <v>3.0653729773166249</v>
      </c>
      <c r="DT234" s="109">
        <f t="shared" ca="1" si="137"/>
        <v>3.0276490274830383</v>
      </c>
      <c r="DU234" s="109">
        <f t="shared" ca="1" si="137"/>
        <v>3.0071216963539538</v>
      </c>
      <c r="DV234" s="109">
        <f t="shared" ca="1" si="137"/>
        <v>3.0071216963539538</v>
      </c>
      <c r="DW234" s="109">
        <f t="shared" ca="1" si="137"/>
        <v>3.0071216963539538</v>
      </c>
      <c r="DX234" s="109">
        <f t="shared" ca="1" si="137"/>
        <v>3.0071216963539538</v>
      </c>
      <c r="DY234" s="109">
        <f t="shared" ca="1" si="137"/>
        <v>3.0071216963539538</v>
      </c>
      <c r="DZ234" s="109">
        <f t="shared" ca="1" si="137"/>
        <v>3.0071216963539538</v>
      </c>
      <c r="EA234" s="109">
        <f t="shared" ca="1" si="137"/>
        <v>3.0071216963539538</v>
      </c>
      <c r="EB234" s="109">
        <f t="shared" ca="1" si="137"/>
        <v>-5.185215525954753</v>
      </c>
      <c r="EC234" s="109">
        <f t="shared" ca="1" si="137"/>
        <v>2.9955812592678264</v>
      </c>
      <c r="ED234" s="109">
        <f t="shared" ca="1" si="137"/>
        <v>2.9955812592678264</v>
      </c>
      <c r="EE234" s="109">
        <f t="shared" ca="1" si="137"/>
        <v>2.9955812592678264</v>
      </c>
      <c r="EF234" s="109">
        <f t="shared" ca="1" si="137"/>
        <v>2.9955812592678264</v>
      </c>
      <c r="EG234" s="109">
        <f t="shared" ca="1" si="137"/>
        <v>2.9750706030880911</v>
      </c>
      <c r="EH234" s="109">
        <f t="shared" ca="1" si="137"/>
        <v>2.9750706030880911</v>
      </c>
      <c r="EI234" s="109">
        <f t="shared" ca="1" si="137"/>
        <v>2.9750706030880911</v>
      </c>
      <c r="EJ234" s="109">
        <f t="shared" ca="1" si="137"/>
        <v>2.9750706030880911</v>
      </c>
      <c r="EK234" s="109">
        <f t="shared" ca="1" si="137"/>
        <v>2.9750706030880911</v>
      </c>
      <c r="EL234" s="109">
        <f t="shared" ca="1" si="137"/>
        <v>2.9750706030880911</v>
      </c>
      <c r="EM234" s="109">
        <f t="shared" ca="1" si="137"/>
        <v>2.9750706030880911</v>
      </c>
      <c r="EN234" s="109">
        <f t="shared" ca="1" si="137"/>
        <v>-5.2293575402178982</v>
      </c>
      <c r="EO234" s="109">
        <f t="shared" ca="1" si="137"/>
        <v>2.9631019942435044</v>
      </c>
      <c r="EP234" s="109">
        <f t="shared" ca="1" si="137"/>
        <v>2.9631019942435044</v>
      </c>
      <c r="EQ234" s="109">
        <f t="shared" ca="1" si="137"/>
        <v>2.9631019942435044</v>
      </c>
      <c r="ER234" s="109">
        <f t="shared" ca="1" si="137"/>
        <v>2.9631019942435044</v>
      </c>
      <c r="ES234" s="109">
        <f t="shared" ca="1" si="137"/>
        <v>2.9426059832820632</v>
      </c>
      <c r="ET234" s="109">
        <f t="shared" ca="1" si="137"/>
        <v>2.9426059832820632</v>
      </c>
      <c r="EU234" s="109">
        <f t="shared" ca="1" si="137"/>
        <v>2.9426059832820632</v>
      </c>
      <c r="EV234" s="109">
        <f t="shared" ca="1" si="137"/>
        <v>2.9426059832820632</v>
      </c>
      <c r="EW234" s="109">
        <f t="shared" ca="1" si="137"/>
        <v>2.9426059832820632</v>
      </c>
      <c r="EX234" s="109">
        <f t="shared" ca="1" si="137"/>
        <v>2.9426059832820632</v>
      </c>
      <c r="EY234" s="109">
        <f t="shared" ca="1" si="137"/>
        <v>2.9426059832820632</v>
      </c>
      <c r="EZ234" s="109">
        <f t="shared" ca="1" si="137"/>
        <v>-5.2277431471558122</v>
      </c>
      <c r="FA234" s="109">
        <f t="shared" ca="1" si="137"/>
        <v>2.9301963575262642</v>
      </c>
      <c r="FB234" s="109">
        <f t="shared" ca="1" si="137"/>
        <v>2.9301963575262642</v>
      </c>
      <c r="FC234" s="109">
        <f t="shared" ca="1" si="137"/>
        <v>2.9301963575262642</v>
      </c>
      <c r="FD234" s="109">
        <f t="shared" ca="1" si="137"/>
        <v>2.9301963575262642</v>
      </c>
      <c r="FE234" s="109">
        <f t="shared" ca="1" si="137"/>
        <v>2.9097129112800522</v>
      </c>
      <c r="FF234" s="109">
        <f t="shared" ca="1" si="137"/>
        <v>2.9097129112800522</v>
      </c>
      <c r="FG234" s="109">
        <f t="shared" ca="1" si="137"/>
        <v>2.9097129112800522</v>
      </c>
      <c r="FH234" s="109">
        <f t="shared" ca="1" si="137"/>
        <v>2.9097129112800522</v>
      </c>
      <c r="FI234" s="109">
        <f t="shared" ca="1" si="137"/>
        <v>2.9097129112800522</v>
      </c>
      <c r="FJ234" s="109">
        <f t="shared" ca="1" si="137"/>
        <v>2.9097129112800522</v>
      </c>
      <c r="FK234" s="109">
        <f t="shared" ca="1" si="137"/>
        <v>2.9097129112800522</v>
      </c>
      <c r="FL234" s="109">
        <f t="shared" ca="1" si="137"/>
        <v>-5.2125634916993198</v>
      </c>
      <c r="FM234" s="109">
        <f t="shared" ca="1" si="137"/>
        <v>2.896849038105703</v>
      </c>
      <c r="FN234" s="109">
        <f t="shared" ca="1" si="137"/>
        <v>2.896849038105703</v>
      </c>
      <c r="FO234" s="109">
        <f t="shared" ca="1" si="137"/>
        <v>2.896849038105703</v>
      </c>
      <c r="FP234" s="109">
        <f t="shared" ca="1" si="137"/>
        <v>2.896849038105703</v>
      </c>
      <c r="FQ234" s="109">
        <f t="shared" ca="1" si="137"/>
        <v>2.8763760237360003</v>
      </c>
      <c r="FR234" s="109">
        <f t="shared" ca="1" si="137"/>
        <v>2.8763760237360003</v>
      </c>
      <c r="FS234" s="109">
        <f t="shared" ca="1" si="137"/>
        <v>2.8763760237360003</v>
      </c>
      <c r="FT234" s="109">
        <f t="shared" ca="1" si="137"/>
        <v>2.8763760237360003</v>
      </c>
      <c r="FU234" s="109">
        <f t="shared" ca="1" si="137"/>
        <v>2.8763760237360003</v>
      </c>
      <c r="FV234" s="109">
        <f t="shared" ca="1" si="137"/>
        <v>2.8763760237360003</v>
      </c>
      <c r="FW234" s="109">
        <f t="shared" ca="1" si="137"/>
        <v>2.8763760237360003</v>
      </c>
      <c r="FX234" s="109">
        <f t="shared" ca="1" si="137"/>
        <v>-5.1890474864697733</v>
      </c>
      <c r="FY234" s="109">
        <f t="shared" ca="1" si="137"/>
        <v>2.8630442757205463</v>
      </c>
      <c r="FZ234" s="109">
        <f t="shared" ca="1" si="137"/>
        <v>2.8630442757205463</v>
      </c>
      <c r="GA234" s="109">
        <f t="shared" ca="1" si="137"/>
        <v>2.8630442757205463</v>
      </c>
      <c r="GB234" s="109">
        <f t="shared" ca="1" si="137"/>
        <v>2.8630442757205463</v>
      </c>
      <c r="GC234" s="109">
        <f t="shared" ca="1" si="137"/>
        <v>2.8425795064425925</v>
      </c>
      <c r="GD234" s="109">
        <f t="shared" ca="1" si="137"/>
        <v>2.8425795064425925</v>
      </c>
      <c r="GE234" s="109">
        <f t="shared" ca="1" si="137"/>
        <v>2.8425795064425925</v>
      </c>
      <c r="GF234" s="109">
        <f t="shared" ca="1" si="137"/>
        <v>2.8425795064425925</v>
      </c>
      <c r="GG234" s="109">
        <f t="shared" ca="1" si="137"/>
        <v>2.8425795064425925</v>
      </c>
      <c r="GH234" s="109">
        <f t="shared" ca="1" si="137"/>
        <v>2.8425795064425925</v>
      </c>
      <c r="GI234" s="109">
        <f t="shared" ca="1" si="137"/>
        <v>2.8425795064425925</v>
      </c>
      <c r="GJ234" s="109">
        <f t="shared" ca="1" si="137"/>
        <v>-5.1603255078199082</v>
      </c>
      <c r="GK234" s="109">
        <f t="shared" ca="1" si="137"/>
        <v>2.8287658473407991</v>
      </c>
      <c r="GL234" s="109">
        <f t="shared" ca="1" si="137"/>
        <v>2.8287658473407991</v>
      </c>
      <c r="GM234" s="109">
        <f t="shared" ca="1" si="137"/>
        <v>2.8287658473407991</v>
      </c>
      <c r="GN234" s="109">
        <f t="shared" ca="1" si="137"/>
        <v>2.8287658473407991</v>
      </c>
      <c r="GO234" s="109">
        <f t="shared" ca="1" si="137"/>
        <v>2.8083070807652559</v>
      </c>
      <c r="GP234" s="109">
        <f t="shared" ca="1" si="137"/>
        <v>2.8083070807652559</v>
      </c>
      <c r="GQ234" s="109">
        <f t="shared" ca="1" si="137"/>
        <v>2.8083070807652559</v>
      </c>
      <c r="GR234" s="109">
        <f t="shared" ca="1" si="137"/>
        <v>2.8083070807652559</v>
      </c>
      <c r="GS234" s="109">
        <f t="shared" ca="1" si="137"/>
        <v>2.8083070807652559</v>
      </c>
      <c r="GT234" s="109">
        <f t="shared" ca="1" si="137"/>
        <v>2.8083070807652559</v>
      </c>
      <c r="GU234" s="109">
        <f t="shared" ca="1" si="137"/>
        <v>2.8083070807652559</v>
      </c>
      <c r="GV234" s="109">
        <f t="shared" ca="1" si="137"/>
        <v>-5.1282686054265101</v>
      </c>
      <c r="GW234" s="109">
        <f t="shared" ca="1" si="137"/>
        <v>2.7939970532445333</v>
      </c>
      <c r="GX234" s="109">
        <f t="shared" ca="1" si="137"/>
        <v>2.7939970532445333</v>
      </c>
      <c r="GY234" s="109">
        <f t="shared" ca="1" si="137"/>
        <v>2.7939970532445333</v>
      </c>
      <c r="GZ234" s="109">
        <f t="shared" ca="1" si="137"/>
        <v>2.7939970532445333</v>
      </c>
      <c r="HA234" s="109">
        <f t="shared" ca="1" si="137"/>
        <v>2.7735419896693507</v>
      </c>
      <c r="HB234" s="109">
        <f t="shared" ca="1" si="137"/>
        <v>2.7735419896693507</v>
      </c>
      <c r="HC234" s="109">
        <f t="shared" ca="1" si="137"/>
        <v>2.7735419896693507</v>
      </c>
      <c r="HD234" s="109">
        <f t="shared" ca="1" si="137"/>
        <v>2.7735419896693507</v>
      </c>
      <c r="HE234" s="109">
        <f t="shared" ca="1" si="137"/>
        <v>2.7735419896693507</v>
      </c>
      <c r="HF234" s="109">
        <f t="shared" ca="1" si="137"/>
        <v>2.7735419896693507</v>
      </c>
      <c r="HG234" s="109">
        <f t="shared" ca="1" si="137"/>
        <v>2.7735419896693507</v>
      </c>
      <c r="HH234" s="109">
        <f t="shared" ca="1" si="137"/>
        <v>-5.0939920218816672</v>
      </c>
      <c r="HI234" s="109">
        <f t="shared" ca="1" si="137"/>
        <v>2.7587207026771319</v>
      </c>
      <c r="HJ234" s="109">
        <f t="shared" ca="1" si="137"/>
        <v>2.7587207026771319</v>
      </c>
      <c r="HK234" s="109">
        <f t="shared" ca="1" si="137"/>
        <v>2.7587207026771319</v>
      </c>
      <c r="HL234" s="109">
        <f t="shared" ca="1" si="137"/>
        <v>2.7587207026771319</v>
      </c>
      <c r="HM234" s="109">
        <f t="shared" ca="1" si="137"/>
        <v>2.7382669833283275</v>
      </c>
      <c r="HN234" s="109">
        <f t="shared" ca="1" si="137"/>
        <v>2.7382669833283275</v>
      </c>
      <c r="HO234" s="109">
        <f t="shared" ca="1" si="137"/>
        <v>2.7382669833283275</v>
      </c>
      <c r="HP234" s="109">
        <f t="shared" ca="1" si="137"/>
        <v>2.7382669833283275</v>
      </c>
      <c r="HQ234" s="109">
        <f t="shared" ca="1" si="137"/>
        <v>2.7382669833283275</v>
      </c>
      <c r="HR234" s="109">
        <f t="shared" ca="1" si="137"/>
        <v>2.7382669833283275</v>
      </c>
      <c r="HS234" s="109">
        <f t="shared" ca="1" si="137"/>
        <v>2.7382669833283275</v>
      </c>
      <c r="HT234" s="109">
        <f t="shared" ca="1" si="137"/>
        <v>-5.0581572980982994</v>
      </c>
      <c r="HU234" s="109">
        <f t="shared" ca="1" si="137"/>
        <v>2.7229190990804666</v>
      </c>
      <c r="HV234" s="109">
        <f t="shared" ca="1" si="137"/>
        <v>2.7229190990804666</v>
      </c>
      <c r="HW234" s="109">
        <f t="shared" ca="1" si="137"/>
        <v>2.7229190990804666</v>
      </c>
      <c r="HX234" s="109">
        <f t="shared" ca="1" si="137"/>
        <v>2.7229190990804666</v>
      </c>
      <c r="HY234" s="109">
        <f t="shared" ca="1" si="137"/>
        <v>2.7024643043003005</v>
      </c>
      <c r="HZ234" s="109">
        <f t="shared" ca="1" si="137"/>
        <v>2.7024643043003005</v>
      </c>
      <c r="IA234" s="109">
        <f t="shared" ca="1" si="137"/>
        <v>2.7024643043003005</v>
      </c>
      <c r="IB234" s="109">
        <f t="shared" ca="1" si="137"/>
        <v>2.7024643043003005</v>
      </c>
      <c r="IC234" s="109">
        <f t="shared" ca="1" si="137"/>
        <v>2.7024643043003005</v>
      </c>
      <c r="ID234" s="109">
        <f t="shared" ca="1" si="137"/>
        <v>2.7024643043003005</v>
      </c>
      <c r="IE234" s="109">
        <f t="shared" ca="1" si="137"/>
        <v>2.7024643043003005</v>
      </c>
      <c r="IF234" s="109">
        <f t="shared" ca="1" si="137"/>
        <v>-5.0211535300139163</v>
      </c>
      <c r="IG234" s="109">
        <f t="shared" ca="1" si="137"/>
        <v>2.6865740248791283</v>
      </c>
      <c r="IH234" s="109">
        <f t="shared" ca="1" si="137"/>
        <v>2.6865740248791283</v>
      </c>
      <c r="II234" s="109">
        <f t="shared" ca="1" si="137"/>
        <v>2.6865740248791283</v>
      </c>
      <c r="IJ234" s="109">
        <f t="shared" ca="1" si="137"/>
        <v>2.6865740248791283</v>
      </c>
      <c r="IK234" s="109">
        <f t="shared" ca="1" si="137"/>
        <v>2.6661156722600614</v>
      </c>
      <c r="IL234" s="109">
        <f t="shared" ca="1" si="137"/>
        <v>2.6661156722600614</v>
      </c>
      <c r="IM234" s="109">
        <f t="shared" ca="1" si="137"/>
        <v>2.6661156722600614</v>
      </c>
      <c r="IN234" s="109">
        <f t="shared" ca="1" si="137"/>
        <v>2.6661156722600614</v>
      </c>
      <c r="IO234" s="109">
        <f t="shared" ca="1" si="137"/>
        <v>2.6661156722600614</v>
      </c>
      <c r="IP234" s="109">
        <f t="shared" ca="1" si="137"/>
        <v>2.6661156722600614</v>
      </c>
      <c r="IQ234" s="109">
        <f t="shared" ca="1" si="137"/>
        <v>2.6661156722600614</v>
      </c>
      <c r="IR234" s="109">
        <f t="shared" ca="1" si="137"/>
        <v>-4.9832061158771292</v>
      </c>
      <c r="IS234" s="109">
        <f t="shared" ca="1" si="137"/>
        <v>2.6496667258103797</v>
      </c>
      <c r="IT234" s="109">
        <f t="shared" ca="1" si="137"/>
        <v>2.6496667258103797</v>
      </c>
      <c r="IU234" s="109">
        <f t="shared" ca="1" si="137"/>
        <v>2.6496667258103797</v>
      </c>
      <c r="IV234" s="109">
        <f t="shared" ca="1" si="137"/>
        <v>2.6496667258103797</v>
      </c>
      <c r="IW234" s="109">
        <f t="shared" ca="1" si="137"/>
        <v>2.6292022682732261</v>
      </c>
      <c r="IX234" s="109">
        <f t="shared" ca="1" si="137"/>
        <v>2.6292022682732261</v>
      </c>
      <c r="IY234" s="109">
        <f t="shared" ref="IY234:KR234" ca="1" si="138">IY207</f>
        <v>2.6292022682732261</v>
      </c>
      <c r="IZ234" s="109">
        <f t="shared" ca="1" si="138"/>
        <v>2.6292022682732261</v>
      </c>
      <c r="JA234" s="109">
        <f t="shared" ca="1" si="138"/>
        <v>2.6292022682732261</v>
      </c>
      <c r="JB234" s="109">
        <f t="shared" ca="1" si="138"/>
        <v>2.6292022682732261</v>
      </c>
      <c r="JC234" s="109">
        <f t="shared" ca="1" si="138"/>
        <v>2.6292022682732261</v>
      </c>
      <c r="JD234" s="109">
        <f t="shared" ca="1" si="138"/>
        <v>-4.9444419976818139</v>
      </c>
      <c r="JE234" s="109">
        <f t="shared" ca="1" si="138"/>
        <v>2.6121778947841783</v>
      </c>
      <c r="JF234" s="109">
        <f t="shared" ca="1" si="138"/>
        <v>2.6121778947841783</v>
      </c>
      <c r="JG234" s="109">
        <f t="shared" ca="1" si="138"/>
        <v>2.6121778947841783</v>
      </c>
      <c r="JH234" s="109">
        <f t="shared" ca="1" si="138"/>
        <v>2.6121778947841783</v>
      </c>
      <c r="JI234" s="109">
        <f t="shared" ca="1" si="138"/>
        <v>2.5917047185987556</v>
      </c>
      <c r="JJ234" s="109">
        <f t="shared" ca="1" si="138"/>
        <v>2.5917047185987556</v>
      </c>
      <c r="JK234" s="109">
        <f t="shared" ca="1" si="138"/>
        <v>2.5917047185987556</v>
      </c>
      <c r="JL234" s="109">
        <f t="shared" ca="1" si="138"/>
        <v>2.5917047185987556</v>
      </c>
      <c r="JM234" s="109">
        <f t="shared" ca="1" si="138"/>
        <v>2.5917047185987556</v>
      </c>
      <c r="JN234" s="109">
        <f t="shared" ca="1" si="138"/>
        <v>2.5917047185987556</v>
      </c>
      <c r="JO234" s="109">
        <f t="shared" ca="1" si="138"/>
        <v>2.5917047185987556</v>
      </c>
      <c r="JP234" s="109">
        <f t="shared" ca="1" si="138"/>
        <v>-4.904928798881846</v>
      </c>
      <c r="JQ234" s="109">
        <f t="shared" ca="1" si="138"/>
        <v>2.5740876552591612</v>
      </c>
      <c r="JR234" s="109">
        <f t="shared" ca="1" si="138"/>
        <v>2.5740876552591612</v>
      </c>
      <c r="JS234" s="109">
        <f t="shared" ca="1" si="138"/>
        <v>2.5740876552591612</v>
      </c>
      <c r="JT234" s="109">
        <f t="shared" ca="1" si="138"/>
        <v>2.5740876552591612</v>
      </c>
      <c r="JU234" s="109">
        <f t="shared" ca="1" si="138"/>
        <v>2.5536030780057084</v>
      </c>
      <c r="JV234" s="109">
        <f t="shared" ca="1" si="138"/>
        <v>2.5536030780057084</v>
      </c>
      <c r="JW234" s="109">
        <f t="shared" ca="1" si="138"/>
        <v>2.5536030780057084</v>
      </c>
      <c r="JX234" s="109">
        <f t="shared" ca="1" si="138"/>
        <v>2.5536030780057084</v>
      </c>
      <c r="JY234" s="109">
        <f t="shared" ca="1" si="138"/>
        <v>2.5536030780057084</v>
      </c>
      <c r="JZ234" s="109">
        <f t="shared" ca="1" si="138"/>
        <v>2.5536030780057084</v>
      </c>
      <c r="KA234" s="109">
        <f t="shared" ca="1" si="138"/>
        <v>2.5536030780057084</v>
      </c>
      <c r="KB234" s="109">
        <f t="shared" ca="1" si="138"/>
        <v>-4.864698299659822</v>
      </c>
      <c r="KC234" s="109">
        <f t="shared" ca="1" si="138"/>
        <v>2.5353755441200514</v>
      </c>
      <c r="KD234" s="109">
        <f t="shared" ca="1" si="138"/>
        <v>2.5353755441200514</v>
      </c>
      <c r="KE234" s="109">
        <f t="shared" ca="1" si="138"/>
        <v>2.5353755441200514</v>
      </c>
      <c r="KF234" s="109">
        <f t="shared" ca="1" si="138"/>
        <v>2.5353755441200514</v>
      </c>
      <c r="KG234" s="109">
        <f t="shared" ca="1" si="138"/>
        <v>2.5148768125896588</v>
      </c>
      <c r="KH234" s="109">
        <f t="shared" ca="1" si="138"/>
        <v>2.5148768125896588</v>
      </c>
      <c r="KI234" s="109">
        <f t="shared" ca="1" si="138"/>
        <v>2.5148768125896588</v>
      </c>
      <c r="KJ234" s="109">
        <f t="shared" ca="1" si="138"/>
        <v>2.5148768125896588</v>
      </c>
      <c r="KK234" s="109">
        <f t="shared" ca="1" si="138"/>
        <v>2.5148768125896588</v>
      </c>
      <c r="KL234" s="109">
        <f t="shared" ca="1" si="138"/>
        <v>2.5148768125896588</v>
      </c>
      <c r="KM234" s="109">
        <f t="shared" ca="1" si="138"/>
        <v>2.5148768125896588</v>
      </c>
      <c r="KN234" s="109">
        <f t="shared" ca="1" si="138"/>
        <v>-4.8237605145074527</v>
      </c>
      <c r="KO234" s="109">
        <f t="shared" ca="1" si="138"/>
        <v>0.41167734640076459</v>
      </c>
      <c r="KP234" s="109">
        <f t="shared" ca="1" si="138"/>
        <v>0.41167734640076459</v>
      </c>
      <c r="KQ234" s="109">
        <f t="shared" ca="1" si="138"/>
        <v>0.41167734640076459</v>
      </c>
      <c r="KR234" s="109">
        <f t="shared" ca="1" si="138"/>
        <v>-2.0168734652671199</v>
      </c>
      <c r="KS234" s="17" t="s">
        <v>291</v>
      </c>
    </row>
    <row r="235" spans="1:305" ht="15.75" customHeight="1" x14ac:dyDescent="0.3">
      <c r="A235" s="17" t="s">
        <v>262</v>
      </c>
      <c r="B235" s="17" t="s">
        <v>90</v>
      </c>
      <c r="D235" s="109">
        <f t="shared" ref="D235:IX235" ca="1" si="139">D201</f>
        <v>1.0393163092345865</v>
      </c>
      <c r="E235" s="109">
        <f t="shared" ca="1" si="139"/>
        <v>1.0393163092345865</v>
      </c>
      <c r="F235" s="109">
        <f t="shared" ca="1" si="139"/>
        <v>1.0393163092345865</v>
      </c>
      <c r="G235" s="109">
        <f t="shared" ca="1" si="139"/>
        <v>1.0393163092345865</v>
      </c>
      <c r="H235" s="109">
        <f t="shared" ca="1" si="139"/>
        <v>1.0393163092345865</v>
      </c>
      <c r="I235" s="109">
        <f t="shared" ca="1" si="139"/>
        <v>1.0393163092345865</v>
      </c>
      <c r="J235" s="109">
        <f t="shared" ca="1" si="139"/>
        <v>1.0393163092345865</v>
      </c>
      <c r="K235" s="109">
        <f t="shared" ca="1" si="139"/>
        <v>1.0393163092345865</v>
      </c>
      <c r="L235" s="109">
        <f t="shared" ca="1" si="139"/>
        <v>1.0393163092345865</v>
      </c>
      <c r="M235" s="109">
        <f t="shared" ca="1" si="139"/>
        <v>1.0421715738203956</v>
      </c>
      <c r="N235" s="109">
        <f t="shared" ca="1" si="139"/>
        <v>1.0421715738203956</v>
      </c>
      <c r="O235" s="109">
        <f t="shared" ca="1" si="139"/>
        <v>1.0421715738203956</v>
      </c>
      <c r="P235" s="109">
        <f t="shared" ca="1" si="139"/>
        <v>1.0421715738203956</v>
      </c>
      <c r="Q235" s="109">
        <f t="shared" ca="1" si="139"/>
        <v>1.0421715738203956</v>
      </c>
      <c r="R235" s="109">
        <f t="shared" ca="1" si="139"/>
        <v>1.0421715738203956</v>
      </c>
      <c r="S235" s="109">
        <f t="shared" ca="1" si="139"/>
        <v>1.0421715738203956</v>
      </c>
      <c r="T235" s="109">
        <f t="shared" ca="1" si="139"/>
        <v>1.0421715738203956</v>
      </c>
      <c r="U235" s="109">
        <f t="shared" ca="1" si="139"/>
        <v>1.0421715738203956</v>
      </c>
      <c r="V235" s="109">
        <f t="shared" ca="1" si="139"/>
        <v>1.0421715738203956</v>
      </c>
      <c r="W235" s="109">
        <f t="shared" ca="1" si="139"/>
        <v>1.0421715738203956</v>
      </c>
      <c r="X235" s="109">
        <f t="shared" ca="1" si="139"/>
        <v>1.0421715738203956</v>
      </c>
      <c r="Y235" s="109">
        <f t="shared" ca="1" si="139"/>
        <v>1.0421715738203956</v>
      </c>
      <c r="Z235" s="109">
        <f t="shared" ca="1" si="139"/>
        <v>1.0421715738203956</v>
      </c>
      <c r="AA235" s="109">
        <f t="shared" ca="1" si="139"/>
        <v>1.0421715738203956</v>
      </c>
      <c r="AB235" s="109">
        <f t="shared" ca="1" si="139"/>
        <v>1.0421715738203956</v>
      </c>
      <c r="AC235" s="109">
        <f t="shared" ca="1" si="139"/>
        <v>1.0421715738203956</v>
      </c>
      <c r="AD235" s="109">
        <f t="shared" ca="1" si="139"/>
        <v>1.0421715738203956</v>
      </c>
      <c r="AE235" s="109">
        <f t="shared" ca="1" si="139"/>
        <v>1.0421715738203956</v>
      </c>
      <c r="AF235" s="109">
        <f t="shared" ca="1" si="139"/>
        <v>1.0421715738203956</v>
      </c>
      <c r="AG235" s="109">
        <f t="shared" ca="1" si="139"/>
        <v>1.0421715738203956</v>
      </c>
      <c r="AH235" s="109">
        <f t="shared" ca="1" si="139"/>
        <v>1.0421715738203956</v>
      </c>
      <c r="AI235" s="109">
        <f t="shared" ca="1" si="139"/>
        <v>1.0421715738203956</v>
      </c>
      <c r="AJ235" s="109">
        <f t="shared" ca="1" si="139"/>
        <v>1.0421715738203956</v>
      </c>
      <c r="AK235" s="109">
        <f t="shared" ca="1" si="139"/>
        <v>1.0421715738203956</v>
      </c>
      <c r="AL235" s="109">
        <f t="shared" ca="1" si="139"/>
        <v>1.0421715738203956</v>
      </c>
      <c r="AM235" s="109">
        <f t="shared" ca="1" si="139"/>
        <v>1.0421715738203956</v>
      </c>
      <c r="AN235" s="109">
        <f t="shared" ca="1" si="139"/>
        <v>1.0421715738203956</v>
      </c>
      <c r="AO235" s="109">
        <f t="shared" ca="1" si="139"/>
        <v>1.0421715738203956</v>
      </c>
      <c r="AP235" s="109">
        <f t="shared" ca="1" si="139"/>
        <v>1.0421715738203956</v>
      </c>
      <c r="AQ235" s="109">
        <f t="shared" ca="1" si="139"/>
        <v>1.0421715738203956</v>
      </c>
      <c r="AR235" s="109">
        <f t="shared" ca="1" si="139"/>
        <v>1.0421715738203956</v>
      </c>
      <c r="AS235" s="109">
        <f t="shared" ca="1" si="139"/>
        <v>1.0421715738203956</v>
      </c>
      <c r="AT235" s="109">
        <f t="shared" ca="1" si="139"/>
        <v>1.0421715738203956</v>
      </c>
      <c r="AU235" s="109">
        <f t="shared" ca="1" si="139"/>
        <v>1.0421715738203956</v>
      </c>
      <c r="AV235" s="109">
        <f t="shared" ca="1" si="139"/>
        <v>1.0421715738203956</v>
      </c>
      <c r="AW235" s="109">
        <f t="shared" ca="1" si="139"/>
        <v>1.0421715738203956</v>
      </c>
      <c r="AX235" s="109">
        <f t="shared" ca="1" si="139"/>
        <v>1.0421715738203956</v>
      </c>
      <c r="AY235" s="109">
        <f t="shared" ca="1" si="139"/>
        <v>1.0421715738203956</v>
      </c>
      <c r="AZ235" s="109">
        <f t="shared" ca="1" si="139"/>
        <v>1.0421715738203956</v>
      </c>
      <c r="BA235" s="109">
        <f t="shared" ca="1" si="139"/>
        <v>1.0421715738203956</v>
      </c>
      <c r="BB235" s="109">
        <f t="shared" ca="1" si="139"/>
        <v>1.0421715738203956</v>
      </c>
      <c r="BC235" s="109">
        <f t="shared" ca="1" si="139"/>
        <v>1.0421715738203956</v>
      </c>
      <c r="BD235" s="109">
        <f t="shared" ca="1" si="139"/>
        <v>1.0421715738203956</v>
      </c>
      <c r="BE235" s="109">
        <f t="shared" ca="1" si="139"/>
        <v>1.0421715738203956</v>
      </c>
      <c r="BF235" s="109">
        <f t="shared" ca="1" si="139"/>
        <v>1.0421715738203956</v>
      </c>
      <c r="BG235" s="109">
        <f t="shared" ca="1" si="139"/>
        <v>1.0421715738203956</v>
      </c>
      <c r="BH235" s="109">
        <f t="shared" ca="1" si="139"/>
        <v>1.0421715738203956</v>
      </c>
      <c r="BI235" s="109">
        <f t="shared" ca="1" si="139"/>
        <v>1.0421715738203956</v>
      </c>
      <c r="BJ235" s="109">
        <f t="shared" ca="1" si="139"/>
        <v>1.0421715738203956</v>
      </c>
      <c r="BK235" s="109">
        <f t="shared" ca="1" si="139"/>
        <v>1.0421715738203956</v>
      </c>
      <c r="BL235" s="109">
        <f t="shared" ca="1" si="139"/>
        <v>1.0421715738203956</v>
      </c>
      <c r="BM235" s="109">
        <f t="shared" ca="1" si="139"/>
        <v>1.0421715738203956</v>
      </c>
      <c r="BN235" s="109">
        <f t="shared" ca="1" si="139"/>
        <v>1.0421715738203956</v>
      </c>
      <c r="BO235" s="109">
        <f t="shared" ca="1" si="139"/>
        <v>1.0421715738203956</v>
      </c>
      <c r="BP235" s="109">
        <f t="shared" ca="1" si="139"/>
        <v>1.0421715738203956</v>
      </c>
      <c r="BQ235" s="109">
        <f t="shared" ca="1" si="139"/>
        <v>1.0421715738203956</v>
      </c>
      <c r="BR235" s="109">
        <f t="shared" ca="1" si="139"/>
        <v>1.0421715738203956</v>
      </c>
      <c r="BS235" s="109">
        <f t="shared" ca="1" si="139"/>
        <v>1.0421715738203956</v>
      </c>
      <c r="BT235" s="109">
        <f t="shared" ca="1" si="139"/>
        <v>1.0421715738203956</v>
      </c>
      <c r="BU235" s="109">
        <f t="shared" ca="1" si="139"/>
        <v>1.0421715738203956</v>
      </c>
      <c r="BV235" s="109">
        <f t="shared" ca="1" si="139"/>
        <v>1.0421715738203956</v>
      </c>
      <c r="BW235" s="109">
        <f t="shared" ca="1" si="139"/>
        <v>1.0421715738203956</v>
      </c>
      <c r="BX235" s="109">
        <f t="shared" ca="1" si="139"/>
        <v>1.0421715738203956</v>
      </c>
      <c r="BY235" s="109">
        <f t="shared" ca="1" si="139"/>
        <v>1.0421715738203956</v>
      </c>
      <c r="BZ235" s="109">
        <f t="shared" ca="1" si="139"/>
        <v>1.0421715738203956</v>
      </c>
      <c r="CA235" s="109">
        <f t="shared" ca="1" si="139"/>
        <v>1.0421715738203956</v>
      </c>
      <c r="CB235" s="109">
        <f t="shared" ca="1" si="139"/>
        <v>1.0421715738203956</v>
      </c>
      <c r="CC235" s="109">
        <f t="shared" ca="1" si="139"/>
        <v>1.0421715738203956</v>
      </c>
      <c r="CD235" s="109">
        <f t="shared" ca="1" si="139"/>
        <v>1.0421715738203956</v>
      </c>
      <c r="CE235" s="109">
        <f t="shared" ca="1" si="139"/>
        <v>1.0421715738203956</v>
      </c>
      <c r="CF235" s="109">
        <f t="shared" ca="1" si="139"/>
        <v>1.0421715738203956</v>
      </c>
      <c r="CG235" s="109">
        <f t="shared" ca="1" si="139"/>
        <v>1.0421715738203956</v>
      </c>
      <c r="CH235" s="109">
        <f t="shared" ca="1" si="139"/>
        <v>1.0421715738203956</v>
      </c>
      <c r="CI235" s="109">
        <f t="shared" ca="1" si="139"/>
        <v>1.0421715738203956</v>
      </c>
      <c r="CJ235" s="109">
        <f t="shared" ca="1" si="139"/>
        <v>1.0421715738203956</v>
      </c>
      <c r="CK235" s="109">
        <f t="shared" ca="1" si="139"/>
        <v>1.0421715738203956</v>
      </c>
      <c r="CL235" s="109">
        <f t="shared" ca="1" si="139"/>
        <v>1.0421715738203956</v>
      </c>
      <c r="CM235" s="109">
        <f t="shared" ca="1" si="139"/>
        <v>1.0421715738203956</v>
      </c>
      <c r="CN235" s="109">
        <f t="shared" ca="1" si="139"/>
        <v>1.0421715738203956</v>
      </c>
      <c r="CO235" s="109">
        <f t="shared" ca="1" si="139"/>
        <v>1.0421715738203956</v>
      </c>
      <c r="CP235" s="109">
        <f t="shared" ca="1" si="139"/>
        <v>1.0421715738203956</v>
      </c>
      <c r="CQ235" s="109">
        <f t="shared" ca="1" si="139"/>
        <v>1.0421715738203956</v>
      </c>
      <c r="CR235" s="109">
        <f t="shared" ca="1" si="139"/>
        <v>1.0421715738203956</v>
      </c>
      <c r="CS235" s="109">
        <f t="shared" ca="1" si="139"/>
        <v>1.0421715738203956</v>
      </c>
      <c r="CT235" s="109">
        <f t="shared" ca="1" si="139"/>
        <v>1.0421715738203956</v>
      </c>
      <c r="CU235" s="109">
        <f t="shared" ca="1" si="139"/>
        <v>1.0421715738203956</v>
      </c>
      <c r="CV235" s="109">
        <f t="shared" ca="1" si="139"/>
        <v>1.0421715738203956</v>
      </c>
      <c r="CW235" s="109">
        <f t="shared" ca="1" si="139"/>
        <v>1.0421715738203956</v>
      </c>
      <c r="CX235" s="109">
        <f t="shared" ca="1" si="139"/>
        <v>1.0421715738203956</v>
      </c>
      <c r="CY235" s="109">
        <f t="shared" ca="1" si="139"/>
        <v>1.0421715738203956</v>
      </c>
      <c r="CZ235" s="109">
        <f t="shared" ca="1" si="139"/>
        <v>1.0421715738203956</v>
      </c>
      <c r="DA235" s="109">
        <f t="shared" ca="1" si="139"/>
        <v>1.0421715738203956</v>
      </c>
      <c r="DB235" s="109">
        <f t="shared" ca="1" si="139"/>
        <v>1.0421715738203956</v>
      </c>
      <c r="DC235" s="109">
        <f t="shared" ca="1" si="139"/>
        <v>1.0421715738203956</v>
      </c>
      <c r="DD235" s="109">
        <f t="shared" ca="1" si="139"/>
        <v>1.0421715738203956</v>
      </c>
      <c r="DE235" s="109">
        <f t="shared" ca="1" si="139"/>
        <v>1.0421715738203956</v>
      </c>
      <c r="DF235" s="109">
        <f t="shared" ca="1" si="139"/>
        <v>1.0421715738203956</v>
      </c>
      <c r="DG235" s="109">
        <f t="shared" ca="1" si="139"/>
        <v>1.0421715738203956</v>
      </c>
      <c r="DH235" s="109">
        <f t="shared" ca="1" si="139"/>
        <v>1.0421715738203956</v>
      </c>
      <c r="DI235" s="109">
        <f t="shared" ca="1" si="139"/>
        <v>1.0421715738203956</v>
      </c>
      <c r="DJ235" s="109">
        <f t="shared" ca="1" si="139"/>
        <v>1.0421715738203956</v>
      </c>
      <c r="DK235" s="109">
        <f t="shared" ca="1" si="139"/>
        <v>1.0421715738203956</v>
      </c>
      <c r="DL235" s="109">
        <f t="shared" ca="1" si="139"/>
        <v>1.0421715738203956</v>
      </c>
      <c r="DM235" s="109">
        <f t="shared" ca="1" si="139"/>
        <v>1.0421715738203956</v>
      </c>
      <c r="DN235" s="109">
        <f t="shared" ca="1" si="139"/>
        <v>1.0421715738203956</v>
      </c>
      <c r="DO235" s="109">
        <f t="shared" ca="1" si="139"/>
        <v>1.0421715738203956</v>
      </c>
      <c r="DP235" s="109">
        <f t="shared" ca="1" si="139"/>
        <v>1.0421715738203956</v>
      </c>
      <c r="DQ235" s="109">
        <f t="shared" ca="1" si="139"/>
        <v>1.0421715738203956</v>
      </c>
      <c r="DR235" s="109">
        <f t="shared" ca="1" si="139"/>
        <v>1.0421715738203956</v>
      </c>
      <c r="DS235" s="109">
        <f t="shared" ca="1" si="139"/>
        <v>1.0421715738203956</v>
      </c>
      <c r="DT235" s="109">
        <f t="shared" ca="1" si="139"/>
        <v>1.0421715738203956</v>
      </c>
      <c r="DU235" s="109">
        <f t="shared" ca="1" si="139"/>
        <v>1.0421715738203956</v>
      </c>
      <c r="DV235" s="109">
        <f t="shared" ca="1" si="139"/>
        <v>1.0421715738203956</v>
      </c>
      <c r="DW235" s="109">
        <f t="shared" ca="1" si="139"/>
        <v>1.0421715738203956</v>
      </c>
      <c r="DX235" s="109">
        <f t="shared" ca="1" si="139"/>
        <v>1.0421715738203956</v>
      </c>
      <c r="DY235" s="109">
        <f t="shared" ca="1" si="139"/>
        <v>1.0421715738203956</v>
      </c>
      <c r="DZ235" s="109">
        <f t="shared" ca="1" si="139"/>
        <v>1.0421715738203956</v>
      </c>
      <c r="EA235" s="109">
        <f t="shared" ca="1" si="139"/>
        <v>1.0421715738203956</v>
      </c>
      <c r="EB235" s="109">
        <f t="shared" ca="1" si="139"/>
        <v>1.0421715738203956</v>
      </c>
      <c r="EC235" s="109">
        <f t="shared" ca="1" si="139"/>
        <v>1.0421715738203956</v>
      </c>
      <c r="ED235" s="109">
        <f t="shared" ca="1" si="139"/>
        <v>1.0421715738203956</v>
      </c>
      <c r="EE235" s="109">
        <f t="shared" ca="1" si="139"/>
        <v>1.0421715738203956</v>
      </c>
      <c r="EF235" s="109">
        <f t="shared" ca="1" si="139"/>
        <v>1.0421715738203956</v>
      </c>
      <c r="EG235" s="109">
        <f t="shared" ca="1" si="139"/>
        <v>1.0421715738203956</v>
      </c>
      <c r="EH235" s="109">
        <f t="shared" ca="1" si="139"/>
        <v>1.0421715738203956</v>
      </c>
      <c r="EI235" s="109">
        <f t="shared" ca="1" si="139"/>
        <v>1.0421715738203956</v>
      </c>
      <c r="EJ235" s="109">
        <f t="shared" ca="1" si="139"/>
        <v>1.0421715738203956</v>
      </c>
      <c r="EK235" s="109">
        <f t="shared" ca="1" si="139"/>
        <v>1.0421715738203956</v>
      </c>
      <c r="EL235" s="109">
        <f t="shared" ca="1" si="139"/>
        <v>1.0421715738203956</v>
      </c>
      <c r="EM235" s="109">
        <f t="shared" ca="1" si="139"/>
        <v>1.0421715738203956</v>
      </c>
      <c r="EN235" s="109">
        <f t="shared" ca="1" si="139"/>
        <v>1.0421715738203956</v>
      </c>
      <c r="EO235" s="109">
        <f t="shared" ca="1" si="139"/>
        <v>1.0421715738203956</v>
      </c>
      <c r="EP235" s="109">
        <f t="shared" ca="1" si="139"/>
        <v>1.0421715738203956</v>
      </c>
      <c r="EQ235" s="109">
        <f t="shared" ca="1" si="139"/>
        <v>1.0421715738203956</v>
      </c>
      <c r="ER235" s="109">
        <f t="shared" ca="1" si="139"/>
        <v>1.0421715738203956</v>
      </c>
      <c r="ES235" s="109">
        <f t="shared" ca="1" si="139"/>
        <v>1.0421715738203956</v>
      </c>
      <c r="ET235" s="109">
        <f t="shared" ca="1" si="139"/>
        <v>1.0421715738203956</v>
      </c>
      <c r="EU235" s="109">
        <f t="shared" ca="1" si="139"/>
        <v>1.0421715738203956</v>
      </c>
      <c r="EV235" s="109">
        <f t="shared" ca="1" si="139"/>
        <v>1.0421715738203956</v>
      </c>
      <c r="EW235" s="109">
        <f t="shared" ca="1" si="139"/>
        <v>1.0421715738203956</v>
      </c>
      <c r="EX235" s="109">
        <f t="shared" ca="1" si="139"/>
        <v>1.0421715738203956</v>
      </c>
      <c r="EY235" s="109">
        <f t="shared" ca="1" si="139"/>
        <v>1.0421715738203956</v>
      </c>
      <c r="EZ235" s="109">
        <f t="shared" ca="1" si="139"/>
        <v>1.0421715738203956</v>
      </c>
      <c r="FA235" s="109">
        <f t="shared" ca="1" si="139"/>
        <v>1.0421715738203956</v>
      </c>
      <c r="FB235" s="109">
        <f t="shared" ca="1" si="139"/>
        <v>1.0421715738203956</v>
      </c>
      <c r="FC235" s="109">
        <f t="shared" ca="1" si="139"/>
        <v>1.0421715738203956</v>
      </c>
      <c r="FD235" s="109">
        <f t="shared" ca="1" si="139"/>
        <v>1.0421715738203956</v>
      </c>
      <c r="FE235" s="109">
        <f t="shared" ca="1" si="139"/>
        <v>1.0421715738203956</v>
      </c>
      <c r="FF235" s="109">
        <f t="shared" ca="1" si="139"/>
        <v>1.0421715738203956</v>
      </c>
      <c r="FG235" s="109">
        <f t="shared" ca="1" si="139"/>
        <v>1.0421715738203956</v>
      </c>
      <c r="FH235" s="109">
        <f t="shared" ca="1" si="139"/>
        <v>1.0421715738203956</v>
      </c>
      <c r="FI235" s="109">
        <f t="shared" ca="1" si="139"/>
        <v>1.0421715738203956</v>
      </c>
      <c r="FJ235" s="109">
        <f t="shared" ca="1" si="139"/>
        <v>1.0421715738203956</v>
      </c>
      <c r="FK235" s="109">
        <f t="shared" ca="1" si="139"/>
        <v>1.0421715738203956</v>
      </c>
      <c r="FL235" s="109">
        <f t="shared" ca="1" si="139"/>
        <v>1.0421715738203956</v>
      </c>
      <c r="FM235" s="109">
        <f t="shared" ca="1" si="139"/>
        <v>1.0421715738203956</v>
      </c>
      <c r="FN235" s="109">
        <f t="shared" ca="1" si="139"/>
        <v>1.0421715738203956</v>
      </c>
      <c r="FO235" s="109">
        <f t="shared" ca="1" si="139"/>
        <v>1.0421715738203956</v>
      </c>
      <c r="FP235" s="109">
        <f t="shared" ca="1" si="139"/>
        <v>1.0421715738203956</v>
      </c>
      <c r="FQ235" s="109">
        <f t="shared" ca="1" si="139"/>
        <v>1.0421715738203956</v>
      </c>
      <c r="FR235" s="109">
        <f t="shared" ca="1" si="139"/>
        <v>1.0421715738203956</v>
      </c>
      <c r="FS235" s="109">
        <f t="shared" ca="1" si="139"/>
        <v>1.0421715738203956</v>
      </c>
      <c r="FT235" s="109">
        <f t="shared" ca="1" si="139"/>
        <v>1.0421715738203956</v>
      </c>
      <c r="FU235" s="109">
        <f t="shared" ca="1" si="139"/>
        <v>1.0421715738203956</v>
      </c>
      <c r="FV235" s="109">
        <f t="shared" ca="1" si="139"/>
        <v>1.0421715738203956</v>
      </c>
      <c r="FW235" s="109">
        <f t="shared" ca="1" si="139"/>
        <v>1.0421715738203956</v>
      </c>
      <c r="FX235" s="109">
        <f t="shared" ca="1" si="139"/>
        <v>1.0421715738203956</v>
      </c>
      <c r="FY235" s="109">
        <f t="shared" ca="1" si="139"/>
        <v>1.0421715738203956</v>
      </c>
      <c r="FZ235" s="109">
        <f t="shared" ca="1" si="139"/>
        <v>1.0421715738203956</v>
      </c>
      <c r="GA235" s="109">
        <f t="shared" ca="1" si="139"/>
        <v>1.0421715738203956</v>
      </c>
      <c r="GB235" s="109">
        <f t="shared" ca="1" si="139"/>
        <v>1.0421715738203956</v>
      </c>
      <c r="GC235" s="109">
        <f t="shared" ca="1" si="139"/>
        <v>1.0421715738203956</v>
      </c>
      <c r="GD235" s="109">
        <f t="shared" ca="1" si="139"/>
        <v>1.0421715738203956</v>
      </c>
      <c r="GE235" s="109">
        <f t="shared" ca="1" si="139"/>
        <v>1.0421715738203956</v>
      </c>
      <c r="GF235" s="109">
        <f t="shared" ca="1" si="139"/>
        <v>1.0421715738203956</v>
      </c>
      <c r="GG235" s="109">
        <f t="shared" ca="1" si="139"/>
        <v>1.0421715738203956</v>
      </c>
      <c r="GH235" s="109">
        <f t="shared" ca="1" si="139"/>
        <v>1.0421715738203956</v>
      </c>
      <c r="GI235" s="109">
        <f t="shared" ca="1" si="139"/>
        <v>1.0421715738203956</v>
      </c>
      <c r="GJ235" s="109">
        <f t="shared" ca="1" si="139"/>
        <v>1.0421715738203956</v>
      </c>
      <c r="GK235" s="109">
        <f t="shared" ca="1" si="139"/>
        <v>1.0421715738203956</v>
      </c>
      <c r="GL235" s="109">
        <f t="shared" ca="1" si="139"/>
        <v>1.0421715738203956</v>
      </c>
      <c r="GM235" s="109">
        <f t="shared" ca="1" si="139"/>
        <v>1.0421715738203956</v>
      </c>
      <c r="GN235" s="109">
        <f t="shared" ca="1" si="139"/>
        <v>1.0421715738203956</v>
      </c>
      <c r="GO235" s="109">
        <f t="shared" ca="1" si="139"/>
        <v>1.0421715738203956</v>
      </c>
      <c r="GP235" s="109">
        <f t="shared" ca="1" si="139"/>
        <v>1.0421715738203956</v>
      </c>
      <c r="GQ235" s="109">
        <f t="shared" ca="1" si="139"/>
        <v>1.0421715738203956</v>
      </c>
      <c r="GR235" s="109">
        <f t="shared" ca="1" si="139"/>
        <v>1.0421715738203956</v>
      </c>
      <c r="GS235" s="109">
        <f t="shared" ca="1" si="139"/>
        <v>1.0421715738203956</v>
      </c>
      <c r="GT235" s="109">
        <f t="shared" ca="1" si="139"/>
        <v>1.0421715738203956</v>
      </c>
      <c r="GU235" s="109">
        <f t="shared" ca="1" si="139"/>
        <v>1.0421715738203956</v>
      </c>
      <c r="GV235" s="109">
        <f t="shared" ca="1" si="139"/>
        <v>1.0421715738203956</v>
      </c>
      <c r="GW235" s="109">
        <f t="shared" ca="1" si="139"/>
        <v>1.0421715738203956</v>
      </c>
      <c r="GX235" s="109">
        <f t="shared" ca="1" si="139"/>
        <v>1.0421715738203956</v>
      </c>
      <c r="GY235" s="109">
        <f t="shared" ca="1" si="139"/>
        <v>1.0421715738203956</v>
      </c>
      <c r="GZ235" s="109">
        <f t="shared" ca="1" si="139"/>
        <v>1.0421715738203956</v>
      </c>
      <c r="HA235" s="109">
        <f t="shared" ca="1" si="139"/>
        <v>1.0421715738203956</v>
      </c>
      <c r="HB235" s="109">
        <f t="shared" ca="1" si="139"/>
        <v>1.0421715738203956</v>
      </c>
      <c r="HC235" s="109">
        <f t="shared" ca="1" si="139"/>
        <v>1.0421715738203956</v>
      </c>
      <c r="HD235" s="109">
        <f t="shared" ca="1" si="139"/>
        <v>1.0421715738203956</v>
      </c>
      <c r="HE235" s="109">
        <f t="shared" ca="1" si="139"/>
        <v>1.0421715738203956</v>
      </c>
      <c r="HF235" s="109">
        <f t="shared" ca="1" si="139"/>
        <v>1.0421715738203956</v>
      </c>
      <c r="HG235" s="109">
        <f t="shared" ca="1" si="139"/>
        <v>1.0421715738203956</v>
      </c>
      <c r="HH235" s="109">
        <f t="shared" ca="1" si="139"/>
        <v>1.0421715738203956</v>
      </c>
      <c r="HI235" s="109">
        <f t="shared" ca="1" si="139"/>
        <v>1.0421715738203956</v>
      </c>
      <c r="HJ235" s="109">
        <f t="shared" ca="1" si="139"/>
        <v>1.0421715738203956</v>
      </c>
      <c r="HK235" s="109">
        <f t="shared" ca="1" si="139"/>
        <v>1.0421715738203956</v>
      </c>
      <c r="HL235" s="109">
        <f t="shared" ca="1" si="139"/>
        <v>1.0421715738203956</v>
      </c>
      <c r="HM235" s="109">
        <f t="shared" ca="1" si="139"/>
        <v>1.0421715738203956</v>
      </c>
      <c r="HN235" s="109">
        <f t="shared" ca="1" si="139"/>
        <v>1.0421715738203956</v>
      </c>
      <c r="HO235" s="109">
        <f t="shared" ca="1" si="139"/>
        <v>1.0421715738203956</v>
      </c>
      <c r="HP235" s="109">
        <f t="shared" ca="1" si="139"/>
        <v>1.0421715738203956</v>
      </c>
      <c r="HQ235" s="109">
        <f t="shared" ca="1" si="139"/>
        <v>1.0421715738203956</v>
      </c>
      <c r="HR235" s="109">
        <f t="shared" ca="1" si="139"/>
        <v>1.0421715738203956</v>
      </c>
      <c r="HS235" s="109">
        <f t="shared" ca="1" si="139"/>
        <v>1.0421715738203956</v>
      </c>
      <c r="HT235" s="109">
        <f t="shared" ca="1" si="139"/>
        <v>1.0421715738203956</v>
      </c>
      <c r="HU235" s="109">
        <f t="shared" ca="1" si="139"/>
        <v>1.0421715738203956</v>
      </c>
      <c r="HV235" s="109">
        <f t="shared" ca="1" si="139"/>
        <v>1.0421715738203956</v>
      </c>
      <c r="HW235" s="109">
        <f t="shared" ca="1" si="139"/>
        <v>1.0421715738203956</v>
      </c>
      <c r="HX235" s="109">
        <f t="shared" ca="1" si="139"/>
        <v>1.0421715738203956</v>
      </c>
      <c r="HY235" s="109">
        <f t="shared" ca="1" si="139"/>
        <v>1.0421715738203956</v>
      </c>
      <c r="HZ235" s="109">
        <f t="shared" ca="1" si="139"/>
        <v>1.0421715738203956</v>
      </c>
      <c r="IA235" s="109">
        <f t="shared" ca="1" si="139"/>
        <v>1.0421715738203956</v>
      </c>
      <c r="IB235" s="109">
        <f t="shared" ca="1" si="139"/>
        <v>1.0421715738203956</v>
      </c>
      <c r="IC235" s="109">
        <f t="shared" ca="1" si="139"/>
        <v>1.0421715738203956</v>
      </c>
      <c r="ID235" s="109">
        <f t="shared" ca="1" si="139"/>
        <v>1.0421715738203956</v>
      </c>
      <c r="IE235" s="109">
        <f t="shared" ca="1" si="139"/>
        <v>1.0421715738203956</v>
      </c>
      <c r="IF235" s="109">
        <f t="shared" ca="1" si="139"/>
        <v>1.0421715738203956</v>
      </c>
      <c r="IG235" s="109">
        <f t="shared" ca="1" si="139"/>
        <v>1.0421715738203956</v>
      </c>
      <c r="IH235" s="109">
        <f t="shared" ca="1" si="139"/>
        <v>1.0421715738203956</v>
      </c>
      <c r="II235" s="109">
        <f t="shared" ca="1" si="139"/>
        <v>1.0421715738203956</v>
      </c>
      <c r="IJ235" s="109">
        <f t="shared" ca="1" si="139"/>
        <v>1.0421715738203956</v>
      </c>
      <c r="IK235" s="109">
        <f t="shared" ca="1" si="139"/>
        <v>1.0421715738203956</v>
      </c>
      <c r="IL235" s="109">
        <f t="shared" ca="1" si="139"/>
        <v>1.0421715738203956</v>
      </c>
      <c r="IM235" s="109">
        <f t="shared" ca="1" si="139"/>
        <v>1.0421715738203956</v>
      </c>
      <c r="IN235" s="109">
        <f t="shared" ca="1" si="139"/>
        <v>1.0421715738203956</v>
      </c>
      <c r="IO235" s="109">
        <f t="shared" ca="1" si="139"/>
        <v>1.0421715738203956</v>
      </c>
      <c r="IP235" s="109">
        <f t="shared" ca="1" si="139"/>
        <v>1.0421715738203956</v>
      </c>
      <c r="IQ235" s="109">
        <f t="shared" ca="1" si="139"/>
        <v>1.0421715738203956</v>
      </c>
      <c r="IR235" s="109">
        <f t="shared" ca="1" si="139"/>
        <v>1.0421715738203956</v>
      </c>
      <c r="IS235" s="109">
        <f t="shared" ca="1" si="139"/>
        <v>1.0421715738203956</v>
      </c>
      <c r="IT235" s="109">
        <f t="shared" ca="1" si="139"/>
        <v>1.0421715738203956</v>
      </c>
      <c r="IU235" s="109">
        <f t="shared" ca="1" si="139"/>
        <v>1.0421715738203956</v>
      </c>
      <c r="IV235" s="109">
        <f t="shared" ca="1" si="139"/>
        <v>1.0421715738203956</v>
      </c>
      <c r="IW235" s="109">
        <f t="shared" ca="1" si="139"/>
        <v>1.0421715738203956</v>
      </c>
      <c r="IX235" s="109">
        <f t="shared" ca="1" si="139"/>
        <v>1.0421715738203956</v>
      </c>
      <c r="IY235" s="109">
        <f t="shared" ref="IY235:KR235" ca="1" si="140">IY201</f>
        <v>1.0421715738203956</v>
      </c>
      <c r="IZ235" s="109">
        <f t="shared" ca="1" si="140"/>
        <v>1.0421715738203956</v>
      </c>
      <c r="JA235" s="109">
        <f t="shared" ca="1" si="140"/>
        <v>1.0421715738203956</v>
      </c>
      <c r="JB235" s="109">
        <f t="shared" ca="1" si="140"/>
        <v>1.0421715738203956</v>
      </c>
      <c r="JC235" s="109">
        <f t="shared" ca="1" si="140"/>
        <v>1.0421715738203956</v>
      </c>
      <c r="JD235" s="109">
        <f t="shared" ca="1" si="140"/>
        <v>1.0421715738203956</v>
      </c>
      <c r="JE235" s="109">
        <f t="shared" ca="1" si="140"/>
        <v>1.0421715738203956</v>
      </c>
      <c r="JF235" s="109">
        <f t="shared" ca="1" si="140"/>
        <v>1.0421715738203956</v>
      </c>
      <c r="JG235" s="109">
        <f t="shared" ca="1" si="140"/>
        <v>1.0421715738203956</v>
      </c>
      <c r="JH235" s="109">
        <f t="shared" ca="1" si="140"/>
        <v>1.0421715738203956</v>
      </c>
      <c r="JI235" s="109">
        <f t="shared" ca="1" si="140"/>
        <v>1.0421715738203956</v>
      </c>
      <c r="JJ235" s="109">
        <f t="shared" ca="1" si="140"/>
        <v>1.0421715738203956</v>
      </c>
      <c r="JK235" s="109">
        <f t="shared" ca="1" si="140"/>
        <v>1.0421715738203956</v>
      </c>
      <c r="JL235" s="109">
        <f t="shared" ca="1" si="140"/>
        <v>1.0421715738203956</v>
      </c>
      <c r="JM235" s="109">
        <f t="shared" ca="1" si="140"/>
        <v>1.0421715738203956</v>
      </c>
      <c r="JN235" s="109">
        <f t="shared" ca="1" si="140"/>
        <v>1.0421715738203956</v>
      </c>
      <c r="JO235" s="109">
        <f t="shared" ca="1" si="140"/>
        <v>1.0421715738203956</v>
      </c>
      <c r="JP235" s="109">
        <f t="shared" ca="1" si="140"/>
        <v>1.0421715738203956</v>
      </c>
      <c r="JQ235" s="109">
        <f t="shared" ca="1" si="140"/>
        <v>1.0421715738203956</v>
      </c>
      <c r="JR235" s="109">
        <f t="shared" ca="1" si="140"/>
        <v>1.0421715738203956</v>
      </c>
      <c r="JS235" s="109">
        <f t="shared" ca="1" si="140"/>
        <v>1.0421715738203956</v>
      </c>
      <c r="JT235" s="109">
        <f t="shared" ca="1" si="140"/>
        <v>1.0421715738203956</v>
      </c>
      <c r="JU235" s="109">
        <f t="shared" ca="1" si="140"/>
        <v>1.0421715738203956</v>
      </c>
      <c r="JV235" s="109">
        <f t="shared" ca="1" si="140"/>
        <v>1.0421715738203956</v>
      </c>
      <c r="JW235" s="109">
        <f t="shared" ca="1" si="140"/>
        <v>1.0421715738203956</v>
      </c>
      <c r="JX235" s="109">
        <f t="shared" ca="1" si="140"/>
        <v>1.0421715738203956</v>
      </c>
      <c r="JY235" s="109">
        <f t="shared" ca="1" si="140"/>
        <v>1.0421715738203956</v>
      </c>
      <c r="JZ235" s="109">
        <f t="shared" ca="1" si="140"/>
        <v>1.0421715738203956</v>
      </c>
      <c r="KA235" s="109">
        <f t="shared" ca="1" si="140"/>
        <v>1.0421715738203956</v>
      </c>
      <c r="KB235" s="109">
        <f t="shared" ca="1" si="140"/>
        <v>1.0421715738203956</v>
      </c>
      <c r="KC235" s="109">
        <f t="shared" ca="1" si="140"/>
        <v>1.0421715738203956</v>
      </c>
      <c r="KD235" s="109">
        <f t="shared" ca="1" si="140"/>
        <v>1.0421715738203956</v>
      </c>
      <c r="KE235" s="109">
        <f t="shared" ca="1" si="140"/>
        <v>1.0421715738203956</v>
      </c>
      <c r="KF235" s="109">
        <f t="shared" ca="1" si="140"/>
        <v>1.0421715738203956</v>
      </c>
      <c r="KG235" s="109">
        <f t="shared" ca="1" si="140"/>
        <v>1.0421715738203956</v>
      </c>
      <c r="KH235" s="109">
        <f t="shared" ca="1" si="140"/>
        <v>1.0421715738203956</v>
      </c>
      <c r="KI235" s="109">
        <f t="shared" ca="1" si="140"/>
        <v>1.0421715738203956</v>
      </c>
      <c r="KJ235" s="109">
        <f t="shared" ca="1" si="140"/>
        <v>1.0421715738203956</v>
      </c>
      <c r="KK235" s="109">
        <f t="shared" ca="1" si="140"/>
        <v>1.0421715738203956</v>
      </c>
      <c r="KL235" s="109">
        <f t="shared" ca="1" si="140"/>
        <v>1.0421715738203956</v>
      </c>
      <c r="KM235" s="109">
        <f t="shared" ca="1" si="140"/>
        <v>1.0421715738203956</v>
      </c>
      <c r="KN235" s="109">
        <f t="shared" ca="1" si="140"/>
        <v>1.0421715738203956</v>
      </c>
      <c r="KO235" s="109">
        <f t="shared" ca="1" si="140"/>
        <v>3.126514721461187</v>
      </c>
      <c r="KP235" s="109">
        <f t="shared" ca="1" si="140"/>
        <v>3.126514721461187</v>
      </c>
      <c r="KQ235" s="109">
        <f t="shared" ca="1" si="140"/>
        <v>3.126514721461187</v>
      </c>
      <c r="KR235" s="109">
        <f t="shared" ca="1" si="140"/>
        <v>3.126514721461187</v>
      </c>
      <c r="KS235" s="17" t="s">
        <v>291</v>
      </c>
    </row>
    <row r="236" spans="1:305" ht="15.75" customHeight="1" x14ac:dyDescent="0.3">
      <c r="A236" s="17" t="s">
        <v>263</v>
      </c>
      <c r="B236" s="17" t="s">
        <v>90</v>
      </c>
      <c r="D236" s="109"/>
      <c r="G236" s="109"/>
      <c r="J236" s="109"/>
      <c r="M236" s="109"/>
      <c r="P236" s="109"/>
      <c r="S236" s="109"/>
      <c r="V236" s="109"/>
      <c r="KS236" s="17" t="s">
        <v>291</v>
      </c>
    </row>
    <row r="237" spans="1:305" ht="15.75" customHeight="1" x14ac:dyDescent="0.3">
      <c r="A237" s="17" t="s">
        <v>264</v>
      </c>
      <c r="B237" s="17" t="s">
        <v>90</v>
      </c>
      <c r="D237" s="109">
        <f t="shared" ref="D237:IX237" ca="1" si="141">-D220</f>
        <v>0</v>
      </c>
      <c r="E237" s="109">
        <f t="shared" ca="1" si="141"/>
        <v>0</v>
      </c>
      <c r="F237" s="109">
        <f t="shared" ca="1" si="141"/>
        <v>-6.0774419610854293</v>
      </c>
      <c r="G237" s="109">
        <f t="shared" ca="1" si="141"/>
        <v>0</v>
      </c>
      <c r="H237" s="109">
        <f t="shared" ca="1" si="141"/>
        <v>0</v>
      </c>
      <c r="I237" s="109">
        <f t="shared" ca="1" si="141"/>
        <v>-6.0774419610854293</v>
      </c>
      <c r="J237" s="109">
        <f t="shared" ca="1" si="141"/>
        <v>0</v>
      </c>
      <c r="K237" s="109">
        <f t="shared" ca="1" si="141"/>
        <v>0</v>
      </c>
      <c r="L237" s="109">
        <f t="shared" ca="1" si="141"/>
        <v>-6.0774419610854293</v>
      </c>
      <c r="M237" s="109">
        <f t="shared" ca="1" si="141"/>
        <v>0</v>
      </c>
      <c r="N237" s="109">
        <f t="shared" ca="1" si="141"/>
        <v>0</v>
      </c>
      <c r="O237" s="109">
        <f t="shared" ca="1" si="141"/>
        <v>-6.0774419610854293</v>
      </c>
      <c r="P237" s="109">
        <f t="shared" ca="1" si="141"/>
        <v>0</v>
      </c>
      <c r="Q237" s="109">
        <f t="shared" ca="1" si="141"/>
        <v>0</v>
      </c>
      <c r="R237" s="109">
        <f t="shared" ca="1" si="141"/>
        <v>-6.0774419610854293</v>
      </c>
      <c r="S237" s="109">
        <f t="shared" ca="1" si="141"/>
        <v>0</v>
      </c>
      <c r="T237" s="109">
        <f t="shared" ca="1" si="141"/>
        <v>0</v>
      </c>
      <c r="U237" s="109">
        <f t="shared" ca="1" si="141"/>
        <v>-6.0774419610854293</v>
      </c>
      <c r="V237" s="109">
        <f t="shared" ca="1" si="141"/>
        <v>0</v>
      </c>
      <c r="W237" s="109">
        <f t="shared" ca="1" si="141"/>
        <v>0</v>
      </c>
      <c r="X237" s="109">
        <f t="shared" ca="1" si="141"/>
        <v>-6.0774419610854293</v>
      </c>
      <c r="Y237" s="109">
        <f t="shared" ca="1" si="141"/>
        <v>0</v>
      </c>
      <c r="Z237" s="109">
        <f t="shared" ca="1" si="141"/>
        <v>0</v>
      </c>
      <c r="AA237" s="109">
        <f t="shared" ca="1" si="141"/>
        <v>-6.0774419610854293</v>
      </c>
      <c r="AB237" s="109">
        <f t="shared" ca="1" si="141"/>
        <v>0</v>
      </c>
      <c r="AC237" s="109">
        <f t="shared" ca="1" si="141"/>
        <v>0</v>
      </c>
      <c r="AD237" s="109">
        <f t="shared" ca="1" si="141"/>
        <v>-6.0774419610854293</v>
      </c>
      <c r="AE237" s="109">
        <f t="shared" ca="1" si="141"/>
        <v>0</v>
      </c>
      <c r="AF237" s="109">
        <f t="shared" ca="1" si="141"/>
        <v>0</v>
      </c>
      <c r="AG237" s="109">
        <f t="shared" ca="1" si="141"/>
        <v>-6.0774419610854293</v>
      </c>
      <c r="AH237" s="109">
        <f t="shared" ca="1" si="141"/>
        <v>0</v>
      </c>
      <c r="AI237" s="109">
        <f t="shared" ca="1" si="141"/>
        <v>0</v>
      </c>
      <c r="AJ237" s="109">
        <f t="shared" ca="1" si="141"/>
        <v>-6.0774419610854293</v>
      </c>
      <c r="AK237" s="109">
        <f t="shared" ca="1" si="141"/>
        <v>0</v>
      </c>
      <c r="AL237" s="109">
        <f t="shared" ca="1" si="141"/>
        <v>0</v>
      </c>
      <c r="AM237" s="109">
        <f t="shared" ca="1" si="141"/>
        <v>-6.0774419610854293</v>
      </c>
      <c r="AN237" s="109">
        <f t="shared" ca="1" si="141"/>
        <v>0</v>
      </c>
      <c r="AO237" s="109">
        <f t="shared" ca="1" si="141"/>
        <v>0</v>
      </c>
      <c r="AP237" s="109">
        <f t="shared" ca="1" si="141"/>
        <v>-6.0774419610854293</v>
      </c>
      <c r="AQ237" s="109">
        <f t="shared" ca="1" si="141"/>
        <v>0</v>
      </c>
      <c r="AR237" s="109">
        <f t="shared" ca="1" si="141"/>
        <v>0</v>
      </c>
      <c r="AS237" s="109">
        <f t="shared" ca="1" si="141"/>
        <v>-6.0774419610854293</v>
      </c>
      <c r="AT237" s="109">
        <f t="shared" ca="1" si="141"/>
        <v>0</v>
      </c>
      <c r="AU237" s="109">
        <f t="shared" ca="1" si="141"/>
        <v>0</v>
      </c>
      <c r="AV237" s="109">
        <f t="shared" ca="1" si="141"/>
        <v>-6.0774419610854293</v>
      </c>
      <c r="AW237" s="109">
        <f t="shared" ca="1" si="141"/>
        <v>0</v>
      </c>
      <c r="AX237" s="109">
        <f t="shared" ca="1" si="141"/>
        <v>0</v>
      </c>
      <c r="AY237" s="109">
        <f t="shared" ca="1" si="141"/>
        <v>-6.0774419610854293</v>
      </c>
      <c r="AZ237" s="109">
        <f t="shared" ca="1" si="141"/>
        <v>0</v>
      </c>
      <c r="BA237" s="109">
        <f t="shared" ca="1" si="141"/>
        <v>0</v>
      </c>
      <c r="BB237" s="109">
        <f t="shared" ca="1" si="141"/>
        <v>-6.0774419610854293</v>
      </c>
      <c r="BC237" s="109">
        <f t="shared" ca="1" si="141"/>
        <v>0</v>
      </c>
      <c r="BD237" s="109">
        <f t="shared" ca="1" si="141"/>
        <v>0</v>
      </c>
      <c r="BE237" s="109">
        <f t="shared" ca="1" si="141"/>
        <v>-6.0774419610854293</v>
      </c>
      <c r="BF237" s="109">
        <f t="shared" ca="1" si="141"/>
        <v>0</v>
      </c>
      <c r="BG237" s="109">
        <f t="shared" ca="1" si="141"/>
        <v>0</v>
      </c>
      <c r="BH237" s="109">
        <f t="shared" ca="1" si="141"/>
        <v>-6.0774419610854293</v>
      </c>
      <c r="BI237" s="109">
        <f t="shared" ca="1" si="141"/>
        <v>0</v>
      </c>
      <c r="BJ237" s="109">
        <f t="shared" ca="1" si="141"/>
        <v>0</v>
      </c>
      <c r="BK237" s="109">
        <f t="shared" ca="1" si="141"/>
        <v>-6.0774419610854293</v>
      </c>
      <c r="BL237" s="109">
        <f t="shared" ca="1" si="141"/>
        <v>0</v>
      </c>
      <c r="BM237" s="109">
        <f t="shared" ca="1" si="141"/>
        <v>0</v>
      </c>
      <c r="BN237" s="109">
        <f t="shared" ca="1" si="141"/>
        <v>-6.0774419610854293</v>
      </c>
      <c r="BO237" s="109">
        <f t="shared" ca="1" si="141"/>
        <v>0</v>
      </c>
      <c r="BP237" s="109">
        <f t="shared" ca="1" si="141"/>
        <v>0</v>
      </c>
      <c r="BQ237" s="109">
        <f t="shared" ca="1" si="141"/>
        <v>-6.0774419610854293</v>
      </c>
      <c r="BR237" s="109">
        <f t="shared" ca="1" si="141"/>
        <v>0</v>
      </c>
      <c r="BS237" s="109">
        <f t="shared" ca="1" si="141"/>
        <v>0</v>
      </c>
      <c r="BT237" s="109">
        <f t="shared" ca="1" si="141"/>
        <v>-6.0774419610854293</v>
      </c>
      <c r="BU237" s="109">
        <f t="shared" ca="1" si="141"/>
        <v>0</v>
      </c>
      <c r="BV237" s="109">
        <f t="shared" ca="1" si="141"/>
        <v>0</v>
      </c>
      <c r="BW237" s="109">
        <f t="shared" ca="1" si="141"/>
        <v>-6.0774419610854293</v>
      </c>
      <c r="BX237" s="109">
        <f t="shared" ca="1" si="141"/>
        <v>0</v>
      </c>
      <c r="BY237" s="109">
        <f t="shared" ca="1" si="141"/>
        <v>0</v>
      </c>
      <c r="BZ237" s="109">
        <f t="shared" ca="1" si="141"/>
        <v>-6.0774419610854293</v>
      </c>
      <c r="CA237" s="109">
        <f t="shared" ca="1" si="141"/>
        <v>0</v>
      </c>
      <c r="CB237" s="109">
        <f t="shared" ca="1" si="141"/>
        <v>0</v>
      </c>
      <c r="CC237" s="109">
        <f t="shared" ca="1" si="141"/>
        <v>-6.0774419610854293</v>
      </c>
      <c r="CD237" s="109">
        <f t="shared" ca="1" si="141"/>
        <v>0</v>
      </c>
      <c r="CE237" s="109">
        <f t="shared" ca="1" si="141"/>
        <v>0</v>
      </c>
      <c r="CF237" s="109">
        <f t="shared" ca="1" si="141"/>
        <v>-6.0774419610854293</v>
      </c>
      <c r="CG237" s="109">
        <f t="shared" ca="1" si="141"/>
        <v>0</v>
      </c>
      <c r="CH237" s="109">
        <f t="shared" ca="1" si="141"/>
        <v>0</v>
      </c>
      <c r="CI237" s="109">
        <f t="shared" ca="1" si="141"/>
        <v>-6.0774419610854293</v>
      </c>
      <c r="CJ237" s="109">
        <f t="shared" ca="1" si="141"/>
        <v>0</v>
      </c>
      <c r="CK237" s="109">
        <f t="shared" ca="1" si="141"/>
        <v>0</v>
      </c>
      <c r="CL237" s="109">
        <f t="shared" ca="1" si="141"/>
        <v>-6.0774419610854293</v>
      </c>
      <c r="CM237" s="109">
        <f t="shared" ca="1" si="141"/>
        <v>0</v>
      </c>
      <c r="CN237" s="109">
        <f t="shared" ca="1" si="141"/>
        <v>0</v>
      </c>
      <c r="CO237" s="109">
        <f t="shared" ca="1" si="141"/>
        <v>-6.0774419610854293</v>
      </c>
      <c r="CP237" s="109">
        <f t="shared" ca="1" si="141"/>
        <v>0</v>
      </c>
      <c r="CQ237" s="109">
        <f t="shared" ca="1" si="141"/>
        <v>0</v>
      </c>
      <c r="CR237" s="109">
        <f t="shared" ca="1" si="141"/>
        <v>-6.0774419610854293</v>
      </c>
      <c r="CS237" s="109">
        <f t="shared" ca="1" si="141"/>
        <v>0</v>
      </c>
      <c r="CT237" s="109">
        <f t="shared" ca="1" si="141"/>
        <v>0</v>
      </c>
      <c r="CU237" s="109">
        <f t="shared" ca="1" si="141"/>
        <v>-6.0774419610854293</v>
      </c>
      <c r="CV237" s="109">
        <f t="shared" ca="1" si="141"/>
        <v>0</v>
      </c>
      <c r="CW237" s="109">
        <f t="shared" ca="1" si="141"/>
        <v>0</v>
      </c>
      <c r="CX237" s="109">
        <f t="shared" ca="1" si="141"/>
        <v>-6.0774419610854293</v>
      </c>
      <c r="CY237" s="109">
        <f t="shared" ca="1" si="141"/>
        <v>0</v>
      </c>
      <c r="CZ237" s="109">
        <f t="shared" ca="1" si="141"/>
        <v>0</v>
      </c>
      <c r="DA237" s="109">
        <f t="shared" ca="1" si="141"/>
        <v>-6.0774419610854293</v>
      </c>
      <c r="DB237" s="109">
        <f t="shared" ca="1" si="141"/>
        <v>0</v>
      </c>
      <c r="DC237" s="109">
        <f t="shared" ca="1" si="141"/>
        <v>0</v>
      </c>
      <c r="DD237" s="109">
        <f t="shared" ca="1" si="141"/>
        <v>-6.0774419610854293</v>
      </c>
      <c r="DE237" s="109">
        <f t="shared" ca="1" si="141"/>
        <v>0</v>
      </c>
      <c r="DF237" s="109">
        <f t="shared" ca="1" si="141"/>
        <v>0</v>
      </c>
      <c r="DG237" s="109">
        <f t="shared" ca="1" si="141"/>
        <v>-6.0774419610854293</v>
      </c>
      <c r="DH237" s="109">
        <f t="shared" ca="1" si="141"/>
        <v>0</v>
      </c>
      <c r="DI237" s="109">
        <f t="shared" ca="1" si="141"/>
        <v>0</v>
      </c>
      <c r="DJ237" s="109">
        <f t="shared" ca="1" si="141"/>
        <v>-6.0774419610854293</v>
      </c>
      <c r="DK237" s="109">
        <f t="shared" ca="1" si="141"/>
        <v>0</v>
      </c>
      <c r="DL237" s="109">
        <f t="shared" ca="1" si="141"/>
        <v>0</v>
      </c>
      <c r="DM237" s="109">
        <f t="shared" ca="1" si="141"/>
        <v>-6.0774419610854293</v>
      </c>
      <c r="DN237" s="109">
        <f t="shared" ca="1" si="141"/>
        <v>0</v>
      </c>
      <c r="DO237" s="109">
        <f t="shared" ca="1" si="141"/>
        <v>0</v>
      </c>
      <c r="DP237" s="109">
        <f t="shared" ca="1" si="141"/>
        <v>-6.0774419610854293</v>
      </c>
      <c r="DQ237" s="109">
        <f t="shared" ca="1" si="141"/>
        <v>0</v>
      </c>
      <c r="DR237" s="109">
        <f t="shared" ca="1" si="141"/>
        <v>0</v>
      </c>
      <c r="DS237" s="109">
        <f t="shared" ca="1" si="141"/>
        <v>-6.0774419610852393</v>
      </c>
      <c r="DT237" s="109">
        <f t="shared" ca="1" si="141"/>
        <v>0</v>
      </c>
      <c r="DU237" s="109">
        <f t="shared" ca="1" si="141"/>
        <v>0</v>
      </c>
      <c r="DV237" s="109">
        <f t="shared" ca="1" si="141"/>
        <v>0</v>
      </c>
      <c r="DW237" s="109">
        <f t="shared" ca="1" si="141"/>
        <v>0</v>
      </c>
      <c r="DX237" s="109">
        <f t="shared" ca="1" si="141"/>
        <v>0</v>
      </c>
      <c r="DY237" s="109">
        <f t="shared" ca="1" si="141"/>
        <v>0</v>
      </c>
      <c r="DZ237" s="109">
        <f t="shared" ca="1" si="141"/>
        <v>0</v>
      </c>
      <c r="EA237" s="109">
        <f t="shared" ca="1" si="141"/>
        <v>0</v>
      </c>
      <c r="EB237" s="109">
        <f t="shared" ca="1" si="141"/>
        <v>0</v>
      </c>
      <c r="EC237" s="109">
        <f t="shared" ca="1" si="141"/>
        <v>0</v>
      </c>
      <c r="ED237" s="109">
        <f t="shared" ca="1" si="141"/>
        <v>0</v>
      </c>
      <c r="EE237" s="109">
        <f t="shared" ca="1" si="141"/>
        <v>0</v>
      </c>
      <c r="EF237" s="109">
        <f t="shared" ca="1" si="141"/>
        <v>0</v>
      </c>
      <c r="EG237" s="109">
        <f t="shared" ca="1" si="141"/>
        <v>0</v>
      </c>
      <c r="EH237" s="109">
        <f t="shared" ca="1" si="141"/>
        <v>0</v>
      </c>
      <c r="EI237" s="109">
        <f t="shared" ca="1" si="141"/>
        <v>0</v>
      </c>
      <c r="EJ237" s="109">
        <f t="shared" ca="1" si="141"/>
        <v>0</v>
      </c>
      <c r="EK237" s="109">
        <f t="shared" ca="1" si="141"/>
        <v>0</v>
      </c>
      <c r="EL237" s="109">
        <f t="shared" ca="1" si="141"/>
        <v>0</v>
      </c>
      <c r="EM237" s="109">
        <f t="shared" ca="1" si="141"/>
        <v>0</v>
      </c>
      <c r="EN237" s="109">
        <f t="shared" ca="1" si="141"/>
        <v>0</v>
      </c>
      <c r="EO237" s="109">
        <f t="shared" ca="1" si="141"/>
        <v>0</v>
      </c>
      <c r="EP237" s="109">
        <f t="shared" ca="1" si="141"/>
        <v>0</v>
      </c>
      <c r="EQ237" s="109">
        <f t="shared" ca="1" si="141"/>
        <v>0</v>
      </c>
      <c r="ER237" s="109">
        <f t="shared" ca="1" si="141"/>
        <v>0</v>
      </c>
      <c r="ES237" s="109">
        <f t="shared" ca="1" si="141"/>
        <v>0</v>
      </c>
      <c r="ET237" s="109">
        <f t="shared" ca="1" si="141"/>
        <v>0</v>
      </c>
      <c r="EU237" s="109">
        <f t="shared" ca="1" si="141"/>
        <v>0</v>
      </c>
      <c r="EV237" s="109">
        <f t="shared" ca="1" si="141"/>
        <v>0</v>
      </c>
      <c r="EW237" s="109">
        <f t="shared" ca="1" si="141"/>
        <v>0</v>
      </c>
      <c r="EX237" s="109">
        <f t="shared" ca="1" si="141"/>
        <v>0</v>
      </c>
      <c r="EY237" s="109">
        <f t="shared" ca="1" si="141"/>
        <v>0</v>
      </c>
      <c r="EZ237" s="109">
        <f t="shared" ca="1" si="141"/>
        <v>0</v>
      </c>
      <c r="FA237" s="109">
        <f t="shared" ca="1" si="141"/>
        <v>0</v>
      </c>
      <c r="FB237" s="109">
        <f t="shared" ca="1" si="141"/>
        <v>0</v>
      </c>
      <c r="FC237" s="109">
        <f t="shared" ca="1" si="141"/>
        <v>0</v>
      </c>
      <c r="FD237" s="109">
        <f t="shared" ca="1" si="141"/>
        <v>0</v>
      </c>
      <c r="FE237" s="109">
        <f t="shared" ca="1" si="141"/>
        <v>0</v>
      </c>
      <c r="FF237" s="109">
        <f t="shared" ca="1" si="141"/>
        <v>0</v>
      </c>
      <c r="FG237" s="109">
        <f t="shared" ca="1" si="141"/>
        <v>0</v>
      </c>
      <c r="FH237" s="109">
        <f t="shared" ca="1" si="141"/>
        <v>0</v>
      </c>
      <c r="FI237" s="109">
        <f t="shared" ca="1" si="141"/>
        <v>0</v>
      </c>
      <c r="FJ237" s="109">
        <f t="shared" ca="1" si="141"/>
        <v>0</v>
      </c>
      <c r="FK237" s="109">
        <f t="shared" ca="1" si="141"/>
        <v>0</v>
      </c>
      <c r="FL237" s="109">
        <f t="shared" ca="1" si="141"/>
        <v>0</v>
      </c>
      <c r="FM237" s="109">
        <f t="shared" ca="1" si="141"/>
        <v>0</v>
      </c>
      <c r="FN237" s="109">
        <f t="shared" ca="1" si="141"/>
        <v>0</v>
      </c>
      <c r="FO237" s="109">
        <f t="shared" ca="1" si="141"/>
        <v>0</v>
      </c>
      <c r="FP237" s="109">
        <f t="shared" ca="1" si="141"/>
        <v>0</v>
      </c>
      <c r="FQ237" s="109">
        <f t="shared" ca="1" si="141"/>
        <v>0</v>
      </c>
      <c r="FR237" s="109">
        <f t="shared" ca="1" si="141"/>
        <v>0</v>
      </c>
      <c r="FS237" s="109">
        <f t="shared" ca="1" si="141"/>
        <v>0</v>
      </c>
      <c r="FT237" s="109">
        <f t="shared" ca="1" si="141"/>
        <v>0</v>
      </c>
      <c r="FU237" s="109">
        <f t="shared" ca="1" si="141"/>
        <v>0</v>
      </c>
      <c r="FV237" s="109">
        <f t="shared" ca="1" si="141"/>
        <v>0</v>
      </c>
      <c r="FW237" s="109">
        <f t="shared" ca="1" si="141"/>
        <v>0</v>
      </c>
      <c r="FX237" s="109">
        <f t="shared" ca="1" si="141"/>
        <v>0</v>
      </c>
      <c r="FY237" s="109">
        <f t="shared" ca="1" si="141"/>
        <v>0</v>
      </c>
      <c r="FZ237" s="109">
        <f t="shared" ca="1" si="141"/>
        <v>0</v>
      </c>
      <c r="GA237" s="109">
        <f t="shared" ca="1" si="141"/>
        <v>0</v>
      </c>
      <c r="GB237" s="109">
        <f t="shared" ca="1" si="141"/>
        <v>0</v>
      </c>
      <c r="GC237" s="109">
        <f t="shared" ca="1" si="141"/>
        <v>0</v>
      </c>
      <c r="GD237" s="109">
        <f t="shared" ca="1" si="141"/>
        <v>0</v>
      </c>
      <c r="GE237" s="109">
        <f t="shared" ca="1" si="141"/>
        <v>0</v>
      </c>
      <c r="GF237" s="109">
        <f t="shared" ca="1" si="141"/>
        <v>0</v>
      </c>
      <c r="GG237" s="109">
        <f t="shared" ca="1" si="141"/>
        <v>0</v>
      </c>
      <c r="GH237" s="109">
        <f t="shared" ca="1" si="141"/>
        <v>0</v>
      </c>
      <c r="GI237" s="109">
        <f t="shared" ca="1" si="141"/>
        <v>0</v>
      </c>
      <c r="GJ237" s="109">
        <f t="shared" ca="1" si="141"/>
        <v>0</v>
      </c>
      <c r="GK237" s="109">
        <f t="shared" ca="1" si="141"/>
        <v>0</v>
      </c>
      <c r="GL237" s="109">
        <f t="shared" ca="1" si="141"/>
        <v>0</v>
      </c>
      <c r="GM237" s="109">
        <f t="shared" ca="1" si="141"/>
        <v>0</v>
      </c>
      <c r="GN237" s="109">
        <f t="shared" ca="1" si="141"/>
        <v>0</v>
      </c>
      <c r="GO237" s="109">
        <f t="shared" ca="1" si="141"/>
        <v>0</v>
      </c>
      <c r="GP237" s="109">
        <f t="shared" ca="1" si="141"/>
        <v>0</v>
      </c>
      <c r="GQ237" s="109">
        <f t="shared" ca="1" si="141"/>
        <v>0</v>
      </c>
      <c r="GR237" s="109">
        <f t="shared" ca="1" si="141"/>
        <v>0</v>
      </c>
      <c r="GS237" s="109">
        <f t="shared" ca="1" si="141"/>
        <v>0</v>
      </c>
      <c r="GT237" s="109">
        <f t="shared" ca="1" si="141"/>
        <v>0</v>
      </c>
      <c r="GU237" s="109">
        <f t="shared" ca="1" si="141"/>
        <v>0</v>
      </c>
      <c r="GV237" s="109">
        <f t="shared" ca="1" si="141"/>
        <v>0</v>
      </c>
      <c r="GW237" s="109">
        <f t="shared" ca="1" si="141"/>
        <v>0</v>
      </c>
      <c r="GX237" s="109">
        <f t="shared" ca="1" si="141"/>
        <v>0</v>
      </c>
      <c r="GY237" s="109">
        <f t="shared" ca="1" si="141"/>
        <v>0</v>
      </c>
      <c r="GZ237" s="109">
        <f t="shared" ca="1" si="141"/>
        <v>0</v>
      </c>
      <c r="HA237" s="109">
        <f t="shared" ca="1" si="141"/>
        <v>0</v>
      </c>
      <c r="HB237" s="109">
        <f t="shared" ca="1" si="141"/>
        <v>0</v>
      </c>
      <c r="HC237" s="109">
        <f t="shared" ca="1" si="141"/>
        <v>0</v>
      </c>
      <c r="HD237" s="109">
        <f t="shared" ca="1" si="141"/>
        <v>0</v>
      </c>
      <c r="HE237" s="109">
        <f t="shared" ca="1" si="141"/>
        <v>0</v>
      </c>
      <c r="HF237" s="109">
        <f t="shared" ca="1" si="141"/>
        <v>0</v>
      </c>
      <c r="HG237" s="109">
        <f t="shared" ca="1" si="141"/>
        <v>0</v>
      </c>
      <c r="HH237" s="109">
        <f t="shared" ca="1" si="141"/>
        <v>0</v>
      </c>
      <c r="HI237" s="109">
        <f t="shared" ca="1" si="141"/>
        <v>0</v>
      </c>
      <c r="HJ237" s="109">
        <f t="shared" ca="1" si="141"/>
        <v>0</v>
      </c>
      <c r="HK237" s="109">
        <f t="shared" ca="1" si="141"/>
        <v>0</v>
      </c>
      <c r="HL237" s="109">
        <f t="shared" ca="1" si="141"/>
        <v>0</v>
      </c>
      <c r="HM237" s="109">
        <f t="shared" ca="1" si="141"/>
        <v>0</v>
      </c>
      <c r="HN237" s="109">
        <f t="shared" ca="1" si="141"/>
        <v>0</v>
      </c>
      <c r="HO237" s="109">
        <f t="shared" ca="1" si="141"/>
        <v>0</v>
      </c>
      <c r="HP237" s="109">
        <f t="shared" ca="1" si="141"/>
        <v>0</v>
      </c>
      <c r="HQ237" s="109">
        <f t="shared" ca="1" si="141"/>
        <v>0</v>
      </c>
      <c r="HR237" s="109">
        <f t="shared" ca="1" si="141"/>
        <v>0</v>
      </c>
      <c r="HS237" s="109">
        <f t="shared" ca="1" si="141"/>
        <v>0</v>
      </c>
      <c r="HT237" s="109">
        <f t="shared" ca="1" si="141"/>
        <v>0</v>
      </c>
      <c r="HU237" s="109">
        <f t="shared" ca="1" si="141"/>
        <v>0</v>
      </c>
      <c r="HV237" s="109">
        <f t="shared" ca="1" si="141"/>
        <v>0</v>
      </c>
      <c r="HW237" s="109">
        <f t="shared" ca="1" si="141"/>
        <v>0</v>
      </c>
      <c r="HX237" s="109">
        <f t="shared" ca="1" si="141"/>
        <v>0</v>
      </c>
      <c r="HY237" s="109">
        <f t="shared" ca="1" si="141"/>
        <v>0</v>
      </c>
      <c r="HZ237" s="109">
        <f t="shared" ca="1" si="141"/>
        <v>0</v>
      </c>
      <c r="IA237" s="109">
        <f t="shared" ca="1" si="141"/>
        <v>0</v>
      </c>
      <c r="IB237" s="109">
        <f t="shared" ca="1" si="141"/>
        <v>0</v>
      </c>
      <c r="IC237" s="109">
        <f t="shared" ca="1" si="141"/>
        <v>0</v>
      </c>
      <c r="ID237" s="109">
        <f t="shared" ca="1" si="141"/>
        <v>0</v>
      </c>
      <c r="IE237" s="109">
        <f t="shared" ca="1" si="141"/>
        <v>0</v>
      </c>
      <c r="IF237" s="109">
        <f t="shared" ca="1" si="141"/>
        <v>0</v>
      </c>
      <c r="IG237" s="109">
        <f t="shared" ca="1" si="141"/>
        <v>0</v>
      </c>
      <c r="IH237" s="109">
        <f t="shared" ca="1" si="141"/>
        <v>0</v>
      </c>
      <c r="II237" s="109">
        <f t="shared" ca="1" si="141"/>
        <v>0</v>
      </c>
      <c r="IJ237" s="109">
        <f t="shared" ca="1" si="141"/>
        <v>0</v>
      </c>
      <c r="IK237" s="109">
        <f t="shared" ca="1" si="141"/>
        <v>0</v>
      </c>
      <c r="IL237" s="109">
        <f t="shared" ca="1" si="141"/>
        <v>0</v>
      </c>
      <c r="IM237" s="109">
        <f t="shared" ca="1" si="141"/>
        <v>0</v>
      </c>
      <c r="IN237" s="109">
        <f t="shared" ca="1" si="141"/>
        <v>0</v>
      </c>
      <c r="IO237" s="109">
        <f t="shared" ca="1" si="141"/>
        <v>0</v>
      </c>
      <c r="IP237" s="109">
        <f t="shared" ca="1" si="141"/>
        <v>0</v>
      </c>
      <c r="IQ237" s="109">
        <f t="shared" ca="1" si="141"/>
        <v>0</v>
      </c>
      <c r="IR237" s="109">
        <f t="shared" ca="1" si="141"/>
        <v>0</v>
      </c>
      <c r="IS237" s="109">
        <f t="shared" ca="1" si="141"/>
        <v>0</v>
      </c>
      <c r="IT237" s="109">
        <f t="shared" ca="1" si="141"/>
        <v>0</v>
      </c>
      <c r="IU237" s="109">
        <f t="shared" ca="1" si="141"/>
        <v>0</v>
      </c>
      <c r="IV237" s="109">
        <f t="shared" ca="1" si="141"/>
        <v>0</v>
      </c>
      <c r="IW237" s="109">
        <f t="shared" ca="1" si="141"/>
        <v>0</v>
      </c>
      <c r="IX237" s="109">
        <f t="shared" ca="1" si="141"/>
        <v>0</v>
      </c>
      <c r="IY237" s="109">
        <f t="shared" ref="IY237:KR237" ca="1" si="142">-IY220</f>
        <v>0</v>
      </c>
      <c r="IZ237" s="109">
        <f t="shared" ca="1" si="142"/>
        <v>0</v>
      </c>
      <c r="JA237" s="109">
        <f t="shared" ca="1" si="142"/>
        <v>0</v>
      </c>
      <c r="JB237" s="109">
        <f t="shared" ca="1" si="142"/>
        <v>0</v>
      </c>
      <c r="JC237" s="109">
        <f t="shared" ca="1" si="142"/>
        <v>0</v>
      </c>
      <c r="JD237" s="109">
        <f t="shared" ca="1" si="142"/>
        <v>0</v>
      </c>
      <c r="JE237" s="109">
        <f t="shared" ca="1" si="142"/>
        <v>0</v>
      </c>
      <c r="JF237" s="109">
        <f t="shared" ca="1" si="142"/>
        <v>0</v>
      </c>
      <c r="JG237" s="109">
        <f t="shared" ca="1" si="142"/>
        <v>0</v>
      </c>
      <c r="JH237" s="109">
        <f t="shared" ca="1" si="142"/>
        <v>0</v>
      </c>
      <c r="JI237" s="109">
        <f t="shared" ca="1" si="142"/>
        <v>0</v>
      </c>
      <c r="JJ237" s="109">
        <f t="shared" ca="1" si="142"/>
        <v>0</v>
      </c>
      <c r="JK237" s="109">
        <f t="shared" ca="1" si="142"/>
        <v>0</v>
      </c>
      <c r="JL237" s="109">
        <f t="shared" ca="1" si="142"/>
        <v>0</v>
      </c>
      <c r="JM237" s="109">
        <f t="shared" ca="1" si="142"/>
        <v>0</v>
      </c>
      <c r="JN237" s="109">
        <f t="shared" ca="1" si="142"/>
        <v>0</v>
      </c>
      <c r="JO237" s="109">
        <f t="shared" ca="1" si="142"/>
        <v>0</v>
      </c>
      <c r="JP237" s="109">
        <f t="shared" ca="1" si="142"/>
        <v>0</v>
      </c>
      <c r="JQ237" s="109">
        <f t="shared" ca="1" si="142"/>
        <v>0</v>
      </c>
      <c r="JR237" s="109">
        <f t="shared" ca="1" si="142"/>
        <v>0</v>
      </c>
      <c r="JS237" s="109">
        <f t="shared" ca="1" si="142"/>
        <v>0</v>
      </c>
      <c r="JT237" s="109">
        <f t="shared" ca="1" si="142"/>
        <v>0</v>
      </c>
      <c r="JU237" s="109">
        <f t="shared" ca="1" si="142"/>
        <v>0</v>
      </c>
      <c r="JV237" s="109">
        <f t="shared" ca="1" si="142"/>
        <v>0</v>
      </c>
      <c r="JW237" s="109">
        <f t="shared" ca="1" si="142"/>
        <v>0</v>
      </c>
      <c r="JX237" s="109">
        <f t="shared" ca="1" si="142"/>
        <v>0</v>
      </c>
      <c r="JY237" s="109">
        <f t="shared" ca="1" si="142"/>
        <v>0</v>
      </c>
      <c r="JZ237" s="109">
        <f t="shared" ca="1" si="142"/>
        <v>0</v>
      </c>
      <c r="KA237" s="109">
        <f t="shared" ca="1" si="142"/>
        <v>0</v>
      </c>
      <c r="KB237" s="109">
        <f t="shared" ca="1" si="142"/>
        <v>0</v>
      </c>
      <c r="KC237" s="109">
        <f t="shared" ca="1" si="142"/>
        <v>0</v>
      </c>
      <c r="KD237" s="109">
        <f t="shared" ca="1" si="142"/>
        <v>0</v>
      </c>
      <c r="KE237" s="109">
        <f t="shared" ca="1" si="142"/>
        <v>0</v>
      </c>
      <c r="KF237" s="109">
        <f t="shared" ca="1" si="142"/>
        <v>0</v>
      </c>
      <c r="KG237" s="109">
        <f t="shared" ca="1" si="142"/>
        <v>0</v>
      </c>
      <c r="KH237" s="109">
        <f t="shared" ca="1" si="142"/>
        <v>0</v>
      </c>
      <c r="KI237" s="109">
        <f t="shared" ca="1" si="142"/>
        <v>0</v>
      </c>
      <c r="KJ237" s="109">
        <f t="shared" ca="1" si="142"/>
        <v>0</v>
      </c>
      <c r="KK237" s="109">
        <f t="shared" ca="1" si="142"/>
        <v>0</v>
      </c>
      <c r="KL237" s="109">
        <f t="shared" ca="1" si="142"/>
        <v>0</v>
      </c>
      <c r="KM237" s="109">
        <f t="shared" ca="1" si="142"/>
        <v>0</v>
      </c>
      <c r="KN237" s="109">
        <f t="shared" ca="1" si="142"/>
        <v>0</v>
      </c>
      <c r="KO237" s="109">
        <f t="shared" ca="1" si="142"/>
        <v>0</v>
      </c>
      <c r="KP237" s="109">
        <f t="shared" ca="1" si="142"/>
        <v>0</v>
      </c>
      <c r="KQ237" s="109">
        <f t="shared" ca="1" si="142"/>
        <v>0</v>
      </c>
      <c r="KR237" s="109">
        <f t="shared" ca="1" si="142"/>
        <v>0</v>
      </c>
      <c r="KS237" s="17" t="s">
        <v>291</v>
      </c>
    </row>
    <row r="238" spans="1:305" ht="15.75" customHeight="1" x14ac:dyDescent="0.3">
      <c r="A238" s="17" t="s">
        <v>303</v>
      </c>
      <c r="B238" s="17" t="s">
        <v>90</v>
      </c>
      <c r="D238" s="78">
        <f t="shared" ref="D238:IX238" si="143">D278</f>
        <v>0</v>
      </c>
      <c r="E238" s="78">
        <f t="shared" si="143"/>
        <v>0</v>
      </c>
      <c r="F238" s="78">
        <f t="shared" si="143"/>
        <v>0</v>
      </c>
      <c r="G238" s="78">
        <f t="shared" si="143"/>
        <v>0</v>
      </c>
      <c r="H238" s="78">
        <f t="shared" si="143"/>
        <v>0</v>
      </c>
      <c r="I238" s="78">
        <f t="shared" si="143"/>
        <v>0</v>
      </c>
      <c r="J238" s="78">
        <f t="shared" si="143"/>
        <v>0</v>
      </c>
      <c r="K238" s="78">
        <f t="shared" si="143"/>
        <v>0</v>
      </c>
      <c r="L238" s="78">
        <f t="shared" si="143"/>
        <v>0</v>
      </c>
      <c r="M238" s="78">
        <f t="shared" si="143"/>
        <v>0</v>
      </c>
      <c r="N238" s="78">
        <f t="shared" si="143"/>
        <v>0</v>
      </c>
      <c r="O238" s="78">
        <f t="shared" si="143"/>
        <v>0</v>
      </c>
      <c r="P238" s="78">
        <f t="shared" si="143"/>
        <v>0</v>
      </c>
      <c r="Q238" s="78">
        <f t="shared" si="143"/>
        <v>0</v>
      </c>
      <c r="R238" s="78">
        <f t="shared" si="143"/>
        <v>0</v>
      </c>
      <c r="S238" s="78">
        <f t="shared" si="143"/>
        <v>0</v>
      </c>
      <c r="T238" s="78">
        <f t="shared" si="143"/>
        <v>0</v>
      </c>
      <c r="U238" s="78">
        <f t="shared" si="143"/>
        <v>0</v>
      </c>
      <c r="V238" s="78">
        <f t="shared" si="143"/>
        <v>0</v>
      </c>
      <c r="W238" s="78">
        <f t="shared" si="143"/>
        <v>0</v>
      </c>
      <c r="X238" s="78">
        <f t="shared" si="143"/>
        <v>0</v>
      </c>
      <c r="Y238" s="78">
        <f t="shared" si="143"/>
        <v>0</v>
      </c>
      <c r="Z238" s="78">
        <f t="shared" si="143"/>
        <v>0</v>
      </c>
      <c r="AA238" s="78">
        <f t="shared" si="143"/>
        <v>0</v>
      </c>
      <c r="AB238" s="78">
        <f t="shared" si="143"/>
        <v>0</v>
      </c>
      <c r="AC238" s="78">
        <f t="shared" si="143"/>
        <v>0</v>
      </c>
      <c r="AD238" s="78">
        <f t="shared" si="143"/>
        <v>0</v>
      </c>
      <c r="AE238" s="78">
        <f t="shared" si="143"/>
        <v>0</v>
      </c>
      <c r="AF238" s="78">
        <f t="shared" si="143"/>
        <v>0</v>
      </c>
      <c r="AG238" s="78">
        <f t="shared" si="143"/>
        <v>0</v>
      </c>
      <c r="AH238" s="78">
        <f t="shared" si="143"/>
        <v>0</v>
      </c>
      <c r="AI238" s="78">
        <f t="shared" si="143"/>
        <v>0</v>
      </c>
      <c r="AJ238" s="78">
        <f t="shared" si="143"/>
        <v>0</v>
      </c>
      <c r="AK238" s="78">
        <f t="shared" si="143"/>
        <v>0</v>
      </c>
      <c r="AL238" s="78">
        <f t="shared" si="143"/>
        <v>0</v>
      </c>
      <c r="AM238" s="78">
        <f t="shared" si="143"/>
        <v>0</v>
      </c>
      <c r="AN238" s="78">
        <f t="shared" si="143"/>
        <v>0</v>
      </c>
      <c r="AO238" s="78">
        <f t="shared" si="143"/>
        <v>0</v>
      </c>
      <c r="AP238" s="78">
        <f t="shared" si="143"/>
        <v>0</v>
      </c>
      <c r="AQ238" s="78">
        <f t="shared" si="143"/>
        <v>0</v>
      </c>
      <c r="AR238" s="78">
        <f t="shared" si="143"/>
        <v>0</v>
      </c>
      <c r="AS238" s="78">
        <f t="shared" si="143"/>
        <v>0</v>
      </c>
      <c r="AT238" s="78">
        <f t="shared" si="143"/>
        <v>0</v>
      </c>
      <c r="AU238" s="78">
        <f t="shared" si="143"/>
        <v>0</v>
      </c>
      <c r="AV238" s="78">
        <f t="shared" si="143"/>
        <v>0</v>
      </c>
      <c r="AW238" s="78">
        <f t="shared" si="143"/>
        <v>0</v>
      </c>
      <c r="AX238" s="78">
        <f t="shared" si="143"/>
        <v>0</v>
      </c>
      <c r="AY238" s="78">
        <f t="shared" si="143"/>
        <v>0</v>
      </c>
      <c r="AZ238" s="78">
        <f t="shared" si="143"/>
        <v>0</v>
      </c>
      <c r="BA238" s="78">
        <f t="shared" si="143"/>
        <v>0</v>
      </c>
      <c r="BB238" s="78">
        <f t="shared" si="143"/>
        <v>0</v>
      </c>
      <c r="BC238" s="78">
        <f t="shared" si="143"/>
        <v>0</v>
      </c>
      <c r="BD238" s="78">
        <f t="shared" si="143"/>
        <v>0</v>
      </c>
      <c r="BE238" s="78">
        <f t="shared" si="143"/>
        <v>0</v>
      </c>
      <c r="BF238" s="78">
        <f t="shared" si="143"/>
        <v>0</v>
      </c>
      <c r="BG238" s="78">
        <f t="shared" si="143"/>
        <v>0</v>
      </c>
      <c r="BH238" s="78">
        <f t="shared" si="143"/>
        <v>0</v>
      </c>
      <c r="BI238" s="78">
        <f t="shared" si="143"/>
        <v>0</v>
      </c>
      <c r="BJ238" s="78">
        <f t="shared" si="143"/>
        <v>0</v>
      </c>
      <c r="BK238" s="78">
        <f t="shared" si="143"/>
        <v>0</v>
      </c>
      <c r="BL238" s="78">
        <f t="shared" si="143"/>
        <v>0</v>
      </c>
      <c r="BM238" s="78">
        <f t="shared" si="143"/>
        <v>0</v>
      </c>
      <c r="BN238" s="78">
        <f t="shared" si="143"/>
        <v>0</v>
      </c>
      <c r="BO238" s="78">
        <f t="shared" si="143"/>
        <v>0</v>
      </c>
      <c r="BP238" s="78">
        <f t="shared" si="143"/>
        <v>0</v>
      </c>
      <c r="BQ238" s="78">
        <f t="shared" si="143"/>
        <v>0</v>
      </c>
      <c r="BR238" s="78">
        <f t="shared" si="143"/>
        <v>0</v>
      </c>
      <c r="BS238" s="78">
        <f t="shared" si="143"/>
        <v>0</v>
      </c>
      <c r="BT238" s="78">
        <f t="shared" si="143"/>
        <v>0</v>
      </c>
      <c r="BU238" s="78">
        <f t="shared" si="143"/>
        <v>0</v>
      </c>
      <c r="BV238" s="78">
        <f t="shared" si="143"/>
        <v>0</v>
      </c>
      <c r="BW238" s="78">
        <f t="shared" si="143"/>
        <v>0</v>
      </c>
      <c r="BX238" s="78">
        <f t="shared" si="143"/>
        <v>0</v>
      </c>
      <c r="BY238" s="78">
        <f t="shared" si="143"/>
        <v>0</v>
      </c>
      <c r="BZ238" s="78">
        <f t="shared" si="143"/>
        <v>0</v>
      </c>
      <c r="CA238" s="78">
        <f t="shared" si="143"/>
        <v>0</v>
      </c>
      <c r="CB238" s="78">
        <f t="shared" si="143"/>
        <v>0</v>
      </c>
      <c r="CC238" s="78">
        <f t="shared" si="143"/>
        <v>0</v>
      </c>
      <c r="CD238" s="78">
        <f t="shared" si="143"/>
        <v>0</v>
      </c>
      <c r="CE238" s="78">
        <f t="shared" si="143"/>
        <v>0</v>
      </c>
      <c r="CF238" s="78">
        <f t="shared" si="143"/>
        <v>0</v>
      </c>
      <c r="CG238" s="78">
        <f t="shared" si="143"/>
        <v>0</v>
      </c>
      <c r="CH238" s="78">
        <f t="shared" si="143"/>
        <v>0</v>
      </c>
      <c r="CI238" s="78">
        <f t="shared" si="143"/>
        <v>0</v>
      </c>
      <c r="CJ238" s="78">
        <f t="shared" si="143"/>
        <v>0</v>
      </c>
      <c r="CK238" s="78">
        <f t="shared" si="143"/>
        <v>0</v>
      </c>
      <c r="CL238" s="78">
        <f t="shared" si="143"/>
        <v>0</v>
      </c>
      <c r="CM238" s="78">
        <f t="shared" si="143"/>
        <v>0</v>
      </c>
      <c r="CN238" s="78">
        <f t="shared" si="143"/>
        <v>0</v>
      </c>
      <c r="CO238" s="78">
        <f t="shared" si="143"/>
        <v>0</v>
      </c>
      <c r="CP238" s="78">
        <f t="shared" si="143"/>
        <v>0</v>
      </c>
      <c r="CQ238" s="78">
        <f t="shared" si="143"/>
        <v>0</v>
      </c>
      <c r="CR238" s="78">
        <f t="shared" si="143"/>
        <v>0</v>
      </c>
      <c r="CS238" s="78">
        <f t="shared" si="143"/>
        <v>0</v>
      </c>
      <c r="CT238" s="78">
        <f t="shared" si="143"/>
        <v>0</v>
      </c>
      <c r="CU238" s="78">
        <f t="shared" si="143"/>
        <v>0</v>
      </c>
      <c r="CV238" s="78">
        <f t="shared" si="143"/>
        <v>0</v>
      </c>
      <c r="CW238" s="78">
        <f t="shared" si="143"/>
        <v>0</v>
      </c>
      <c r="CX238" s="78">
        <f t="shared" si="143"/>
        <v>0</v>
      </c>
      <c r="CY238" s="78">
        <f t="shared" si="143"/>
        <v>0</v>
      </c>
      <c r="CZ238" s="78">
        <f t="shared" si="143"/>
        <v>0</v>
      </c>
      <c r="DA238" s="78">
        <f t="shared" si="143"/>
        <v>0</v>
      </c>
      <c r="DB238" s="78">
        <f t="shared" si="143"/>
        <v>0</v>
      </c>
      <c r="DC238" s="78">
        <f t="shared" si="143"/>
        <v>0</v>
      </c>
      <c r="DD238" s="78">
        <f t="shared" si="143"/>
        <v>0</v>
      </c>
      <c r="DE238" s="78">
        <f t="shared" si="143"/>
        <v>0</v>
      </c>
      <c r="DF238" s="78">
        <f t="shared" si="143"/>
        <v>0</v>
      </c>
      <c r="DG238" s="78">
        <f t="shared" si="143"/>
        <v>0</v>
      </c>
      <c r="DH238" s="78">
        <f t="shared" si="143"/>
        <v>0</v>
      </c>
      <c r="DI238" s="78">
        <f t="shared" si="143"/>
        <v>0</v>
      </c>
      <c r="DJ238" s="78">
        <f t="shared" si="143"/>
        <v>0</v>
      </c>
      <c r="DK238" s="78">
        <f t="shared" si="143"/>
        <v>0</v>
      </c>
      <c r="DL238" s="78">
        <f t="shared" si="143"/>
        <v>0</v>
      </c>
      <c r="DM238" s="78">
        <f t="shared" si="143"/>
        <v>0</v>
      </c>
      <c r="DN238" s="78">
        <f t="shared" si="143"/>
        <v>0</v>
      </c>
      <c r="DO238" s="78">
        <f t="shared" si="143"/>
        <v>0</v>
      </c>
      <c r="DP238" s="78">
        <f t="shared" si="143"/>
        <v>0</v>
      </c>
      <c r="DQ238" s="78">
        <f t="shared" si="143"/>
        <v>0</v>
      </c>
      <c r="DR238" s="78">
        <f t="shared" si="143"/>
        <v>0</v>
      </c>
      <c r="DS238" s="78">
        <f t="shared" si="143"/>
        <v>0</v>
      </c>
      <c r="DT238" s="78">
        <f t="shared" si="143"/>
        <v>0</v>
      </c>
      <c r="DU238" s="78">
        <f t="shared" si="143"/>
        <v>0</v>
      </c>
      <c r="DV238" s="78">
        <f t="shared" si="143"/>
        <v>0</v>
      </c>
      <c r="DW238" s="78">
        <f t="shared" si="143"/>
        <v>0</v>
      </c>
      <c r="DX238" s="78">
        <f t="shared" si="143"/>
        <v>0</v>
      </c>
      <c r="DY238" s="78">
        <f t="shared" si="143"/>
        <v>0</v>
      </c>
      <c r="DZ238" s="78">
        <f t="shared" si="143"/>
        <v>0</v>
      </c>
      <c r="EA238" s="78">
        <f t="shared" si="143"/>
        <v>0</v>
      </c>
      <c r="EB238" s="78">
        <f t="shared" si="143"/>
        <v>0</v>
      </c>
      <c r="EC238" s="78">
        <f t="shared" si="143"/>
        <v>0</v>
      </c>
      <c r="ED238" s="78">
        <f t="shared" si="143"/>
        <v>0</v>
      </c>
      <c r="EE238" s="78">
        <f t="shared" si="143"/>
        <v>0</v>
      </c>
      <c r="EF238" s="78">
        <f t="shared" si="143"/>
        <v>0</v>
      </c>
      <c r="EG238" s="78">
        <f t="shared" si="143"/>
        <v>0</v>
      </c>
      <c r="EH238" s="78">
        <f t="shared" si="143"/>
        <v>0</v>
      </c>
      <c r="EI238" s="78">
        <f t="shared" si="143"/>
        <v>0</v>
      </c>
      <c r="EJ238" s="78">
        <f t="shared" si="143"/>
        <v>0</v>
      </c>
      <c r="EK238" s="78">
        <f t="shared" si="143"/>
        <v>0</v>
      </c>
      <c r="EL238" s="78">
        <f t="shared" si="143"/>
        <v>0</v>
      </c>
      <c r="EM238" s="78">
        <f t="shared" si="143"/>
        <v>0</v>
      </c>
      <c r="EN238" s="78">
        <f t="shared" si="143"/>
        <v>0</v>
      </c>
      <c r="EO238" s="78">
        <f t="shared" si="143"/>
        <v>0</v>
      </c>
      <c r="EP238" s="78">
        <f t="shared" si="143"/>
        <v>0</v>
      </c>
      <c r="EQ238" s="78">
        <f t="shared" si="143"/>
        <v>0</v>
      </c>
      <c r="ER238" s="78">
        <f t="shared" si="143"/>
        <v>0</v>
      </c>
      <c r="ES238" s="78">
        <f t="shared" si="143"/>
        <v>0</v>
      </c>
      <c r="ET238" s="78">
        <f t="shared" si="143"/>
        <v>0</v>
      </c>
      <c r="EU238" s="78">
        <f t="shared" si="143"/>
        <v>0</v>
      </c>
      <c r="EV238" s="78">
        <f t="shared" si="143"/>
        <v>0</v>
      </c>
      <c r="EW238" s="78">
        <f t="shared" si="143"/>
        <v>0</v>
      </c>
      <c r="EX238" s="78">
        <f t="shared" si="143"/>
        <v>0</v>
      </c>
      <c r="EY238" s="78">
        <f t="shared" si="143"/>
        <v>0</v>
      </c>
      <c r="EZ238" s="78">
        <f t="shared" si="143"/>
        <v>0</v>
      </c>
      <c r="FA238" s="78">
        <f t="shared" si="143"/>
        <v>0</v>
      </c>
      <c r="FB238" s="78">
        <f t="shared" si="143"/>
        <v>0</v>
      </c>
      <c r="FC238" s="78">
        <f t="shared" si="143"/>
        <v>0</v>
      </c>
      <c r="FD238" s="78">
        <f t="shared" si="143"/>
        <v>0</v>
      </c>
      <c r="FE238" s="78">
        <f t="shared" si="143"/>
        <v>0</v>
      </c>
      <c r="FF238" s="78">
        <f t="shared" si="143"/>
        <v>0</v>
      </c>
      <c r="FG238" s="78">
        <f t="shared" si="143"/>
        <v>0</v>
      </c>
      <c r="FH238" s="78">
        <f t="shared" si="143"/>
        <v>0</v>
      </c>
      <c r="FI238" s="78">
        <f t="shared" si="143"/>
        <v>0</v>
      </c>
      <c r="FJ238" s="78">
        <f t="shared" si="143"/>
        <v>0</v>
      </c>
      <c r="FK238" s="78">
        <f t="shared" si="143"/>
        <v>0</v>
      </c>
      <c r="FL238" s="78">
        <f t="shared" si="143"/>
        <v>0</v>
      </c>
      <c r="FM238" s="78">
        <f t="shared" si="143"/>
        <v>0</v>
      </c>
      <c r="FN238" s="78">
        <f t="shared" si="143"/>
        <v>0</v>
      </c>
      <c r="FO238" s="78">
        <f t="shared" si="143"/>
        <v>0</v>
      </c>
      <c r="FP238" s="78">
        <f t="shared" si="143"/>
        <v>0</v>
      </c>
      <c r="FQ238" s="78">
        <f t="shared" si="143"/>
        <v>0</v>
      </c>
      <c r="FR238" s="78">
        <f t="shared" si="143"/>
        <v>0</v>
      </c>
      <c r="FS238" s="78">
        <f t="shared" si="143"/>
        <v>0</v>
      </c>
      <c r="FT238" s="78">
        <f t="shared" si="143"/>
        <v>0</v>
      </c>
      <c r="FU238" s="78">
        <f t="shared" si="143"/>
        <v>0</v>
      </c>
      <c r="FV238" s="78">
        <f t="shared" si="143"/>
        <v>0</v>
      </c>
      <c r="FW238" s="78">
        <f t="shared" si="143"/>
        <v>0</v>
      </c>
      <c r="FX238" s="78">
        <f t="shared" si="143"/>
        <v>0</v>
      </c>
      <c r="FY238" s="78">
        <f t="shared" si="143"/>
        <v>0</v>
      </c>
      <c r="FZ238" s="78">
        <f t="shared" si="143"/>
        <v>0</v>
      </c>
      <c r="GA238" s="78">
        <f t="shared" si="143"/>
        <v>0</v>
      </c>
      <c r="GB238" s="78">
        <f t="shared" si="143"/>
        <v>0</v>
      </c>
      <c r="GC238" s="78">
        <f t="shared" si="143"/>
        <v>0</v>
      </c>
      <c r="GD238" s="78">
        <f t="shared" si="143"/>
        <v>0</v>
      </c>
      <c r="GE238" s="78">
        <f t="shared" si="143"/>
        <v>0</v>
      </c>
      <c r="GF238" s="78">
        <f t="shared" si="143"/>
        <v>0</v>
      </c>
      <c r="GG238" s="78">
        <f t="shared" si="143"/>
        <v>0</v>
      </c>
      <c r="GH238" s="78">
        <f t="shared" si="143"/>
        <v>0</v>
      </c>
      <c r="GI238" s="78">
        <f t="shared" si="143"/>
        <v>0</v>
      </c>
      <c r="GJ238" s="78">
        <f t="shared" si="143"/>
        <v>0</v>
      </c>
      <c r="GK238" s="78">
        <f t="shared" si="143"/>
        <v>0</v>
      </c>
      <c r="GL238" s="78">
        <f t="shared" si="143"/>
        <v>0</v>
      </c>
      <c r="GM238" s="78">
        <f t="shared" si="143"/>
        <v>0</v>
      </c>
      <c r="GN238" s="78">
        <f t="shared" si="143"/>
        <v>0</v>
      </c>
      <c r="GO238" s="78">
        <f t="shared" si="143"/>
        <v>0</v>
      </c>
      <c r="GP238" s="78">
        <f t="shared" si="143"/>
        <v>0</v>
      </c>
      <c r="GQ238" s="78">
        <f t="shared" si="143"/>
        <v>0</v>
      </c>
      <c r="GR238" s="78">
        <f t="shared" si="143"/>
        <v>0</v>
      </c>
      <c r="GS238" s="78">
        <f t="shared" si="143"/>
        <v>0</v>
      </c>
      <c r="GT238" s="78">
        <f t="shared" si="143"/>
        <v>0</v>
      </c>
      <c r="GU238" s="78">
        <f t="shared" si="143"/>
        <v>0</v>
      </c>
      <c r="GV238" s="78">
        <f t="shared" si="143"/>
        <v>0</v>
      </c>
      <c r="GW238" s="78">
        <f t="shared" si="143"/>
        <v>0</v>
      </c>
      <c r="GX238" s="78">
        <f t="shared" si="143"/>
        <v>0</v>
      </c>
      <c r="GY238" s="78">
        <f t="shared" si="143"/>
        <v>0</v>
      </c>
      <c r="GZ238" s="78">
        <f t="shared" si="143"/>
        <v>0</v>
      </c>
      <c r="HA238" s="78">
        <f t="shared" si="143"/>
        <v>0</v>
      </c>
      <c r="HB238" s="78">
        <f t="shared" si="143"/>
        <v>0</v>
      </c>
      <c r="HC238" s="78">
        <f t="shared" si="143"/>
        <v>0</v>
      </c>
      <c r="HD238" s="78">
        <f t="shared" si="143"/>
        <v>0</v>
      </c>
      <c r="HE238" s="78">
        <f t="shared" si="143"/>
        <v>0</v>
      </c>
      <c r="HF238" s="78">
        <f t="shared" si="143"/>
        <v>0</v>
      </c>
      <c r="HG238" s="78">
        <f t="shared" si="143"/>
        <v>0</v>
      </c>
      <c r="HH238" s="78">
        <f t="shared" si="143"/>
        <v>0</v>
      </c>
      <c r="HI238" s="78">
        <f t="shared" si="143"/>
        <v>0</v>
      </c>
      <c r="HJ238" s="78">
        <f t="shared" si="143"/>
        <v>0</v>
      </c>
      <c r="HK238" s="78">
        <f t="shared" si="143"/>
        <v>0</v>
      </c>
      <c r="HL238" s="78">
        <f t="shared" si="143"/>
        <v>0</v>
      </c>
      <c r="HM238" s="78">
        <f t="shared" si="143"/>
        <v>0</v>
      </c>
      <c r="HN238" s="78">
        <f t="shared" si="143"/>
        <v>0</v>
      </c>
      <c r="HO238" s="78">
        <f t="shared" si="143"/>
        <v>0</v>
      </c>
      <c r="HP238" s="78">
        <f t="shared" si="143"/>
        <v>0</v>
      </c>
      <c r="HQ238" s="78">
        <f t="shared" si="143"/>
        <v>0</v>
      </c>
      <c r="HR238" s="78">
        <f t="shared" si="143"/>
        <v>0</v>
      </c>
      <c r="HS238" s="78">
        <f t="shared" si="143"/>
        <v>0</v>
      </c>
      <c r="HT238" s="78">
        <f t="shared" si="143"/>
        <v>0</v>
      </c>
      <c r="HU238" s="78">
        <f t="shared" si="143"/>
        <v>0</v>
      </c>
      <c r="HV238" s="78">
        <f t="shared" si="143"/>
        <v>0</v>
      </c>
      <c r="HW238" s="78">
        <f t="shared" si="143"/>
        <v>0</v>
      </c>
      <c r="HX238" s="78">
        <f t="shared" si="143"/>
        <v>0</v>
      </c>
      <c r="HY238" s="78">
        <f t="shared" si="143"/>
        <v>0</v>
      </c>
      <c r="HZ238" s="78">
        <f t="shared" si="143"/>
        <v>0</v>
      </c>
      <c r="IA238" s="78">
        <f t="shared" si="143"/>
        <v>0</v>
      </c>
      <c r="IB238" s="78">
        <f t="shared" si="143"/>
        <v>0</v>
      </c>
      <c r="IC238" s="78">
        <f t="shared" si="143"/>
        <v>0</v>
      </c>
      <c r="ID238" s="78">
        <f t="shared" si="143"/>
        <v>0</v>
      </c>
      <c r="IE238" s="78">
        <f t="shared" si="143"/>
        <v>0</v>
      </c>
      <c r="IF238" s="78">
        <f t="shared" si="143"/>
        <v>0</v>
      </c>
      <c r="IG238" s="78">
        <f t="shared" si="143"/>
        <v>0</v>
      </c>
      <c r="IH238" s="78">
        <f t="shared" si="143"/>
        <v>0</v>
      </c>
      <c r="II238" s="78">
        <f t="shared" si="143"/>
        <v>0</v>
      </c>
      <c r="IJ238" s="78">
        <f t="shared" ca="1" si="143"/>
        <v>18.175584990922097</v>
      </c>
      <c r="IK238" s="78">
        <f t="shared" ca="1" si="143"/>
        <v>0</v>
      </c>
      <c r="IL238" s="78">
        <f t="shared" ca="1" si="143"/>
        <v>0</v>
      </c>
      <c r="IM238" s="78">
        <f t="shared" ca="1" si="143"/>
        <v>0</v>
      </c>
      <c r="IN238" s="78">
        <f t="shared" ca="1" si="143"/>
        <v>0</v>
      </c>
      <c r="IO238" s="78">
        <f t="shared" ca="1" si="143"/>
        <v>0</v>
      </c>
      <c r="IP238" s="78">
        <f t="shared" ca="1" si="143"/>
        <v>0</v>
      </c>
      <c r="IQ238" s="78">
        <f t="shared" ca="1" si="143"/>
        <v>0</v>
      </c>
      <c r="IR238" s="78">
        <f t="shared" ca="1" si="143"/>
        <v>0</v>
      </c>
      <c r="IS238" s="78">
        <f t="shared" ca="1" si="143"/>
        <v>0</v>
      </c>
      <c r="IT238" s="78">
        <f t="shared" ca="1" si="143"/>
        <v>0</v>
      </c>
      <c r="IU238" s="78">
        <f t="shared" ca="1" si="143"/>
        <v>0</v>
      </c>
      <c r="IV238" s="78">
        <f t="shared" ca="1" si="143"/>
        <v>0</v>
      </c>
      <c r="IW238" s="78">
        <f t="shared" ca="1" si="143"/>
        <v>0</v>
      </c>
      <c r="IX238" s="78">
        <f t="shared" ca="1" si="143"/>
        <v>0</v>
      </c>
      <c r="IY238" s="78">
        <f t="shared" ref="IY238:KR238" ca="1" si="144">IY278</f>
        <v>0</v>
      </c>
      <c r="IZ238" s="78">
        <f t="shared" ca="1" si="144"/>
        <v>0</v>
      </c>
      <c r="JA238" s="78">
        <f t="shared" ca="1" si="144"/>
        <v>0</v>
      </c>
      <c r="JB238" s="78">
        <f t="shared" ca="1" si="144"/>
        <v>0</v>
      </c>
      <c r="JC238" s="78">
        <f t="shared" ca="1" si="144"/>
        <v>0</v>
      </c>
      <c r="JD238" s="78">
        <f t="shared" ca="1" si="144"/>
        <v>0</v>
      </c>
      <c r="JE238" s="78">
        <f t="shared" ca="1" si="144"/>
        <v>0</v>
      </c>
      <c r="JF238" s="78">
        <f t="shared" ca="1" si="144"/>
        <v>0</v>
      </c>
      <c r="JG238" s="78">
        <f t="shared" ca="1" si="144"/>
        <v>0</v>
      </c>
      <c r="JH238" s="78">
        <f t="shared" ca="1" si="144"/>
        <v>0</v>
      </c>
      <c r="JI238" s="78">
        <f t="shared" ca="1" si="144"/>
        <v>0</v>
      </c>
      <c r="JJ238" s="78">
        <f t="shared" ca="1" si="144"/>
        <v>0</v>
      </c>
      <c r="JK238" s="78">
        <f t="shared" ca="1" si="144"/>
        <v>0</v>
      </c>
      <c r="JL238" s="78">
        <f t="shared" ca="1" si="144"/>
        <v>0</v>
      </c>
      <c r="JM238" s="78">
        <f t="shared" ca="1" si="144"/>
        <v>0</v>
      </c>
      <c r="JN238" s="78">
        <f t="shared" ca="1" si="144"/>
        <v>0</v>
      </c>
      <c r="JO238" s="78">
        <f t="shared" ca="1" si="144"/>
        <v>0</v>
      </c>
      <c r="JP238" s="78">
        <f t="shared" ca="1" si="144"/>
        <v>0</v>
      </c>
      <c r="JQ238" s="78">
        <f t="shared" ca="1" si="144"/>
        <v>0</v>
      </c>
      <c r="JR238" s="78">
        <f t="shared" ca="1" si="144"/>
        <v>0</v>
      </c>
      <c r="JS238" s="78">
        <f t="shared" ca="1" si="144"/>
        <v>0</v>
      </c>
      <c r="JT238" s="78">
        <f t="shared" ca="1" si="144"/>
        <v>0</v>
      </c>
      <c r="JU238" s="78">
        <f t="shared" ca="1" si="144"/>
        <v>0</v>
      </c>
      <c r="JV238" s="78">
        <f t="shared" ca="1" si="144"/>
        <v>0</v>
      </c>
      <c r="JW238" s="78">
        <f t="shared" ca="1" si="144"/>
        <v>0</v>
      </c>
      <c r="JX238" s="78">
        <f t="shared" ca="1" si="144"/>
        <v>0</v>
      </c>
      <c r="JY238" s="78">
        <f t="shared" ca="1" si="144"/>
        <v>0</v>
      </c>
      <c r="JZ238" s="78">
        <f t="shared" ca="1" si="144"/>
        <v>0</v>
      </c>
      <c r="KA238" s="78">
        <f t="shared" ca="1" si="144"/>
        <v>0</v>
      </c>
      <c r="KB238" s="78">
        <f t="shared" ca="1" si="144"/>
        <v>0</v>
      </c>
      <c r="KC238" s="78">
        <f t="shared" ca="1" si="144"/>
        <v>0</v>
      </c>
      <c r="KD238" s="78">
        <f t="shared" ca="1" si="144"/>
        <v>0</v>
      </c>
      <c r="KE238" s="78">
        <f t="shared" ca="1" si="144"/>
        <v>0</v>
      </c>
      <c r="KF238" s="78">
        <f t="shared" ca="1" si="144"/>
        <v>0</v>
      </c>
      <c r="KG238" s="78">
        <f t="shared" ca="1" si="144"/>
        <v>0</v>
      </c>
      <c r="KH238" s="78">
        <f t="shared" ca="1" si="144"/>
        <v>0</v>
      </c>
      <c r="KI238" s="78">
        <f t="shared" ca="1" si="144"/>
        <v>0</v>
      </c>
      <c r="KJ238" s="78">
        <f t="shared" ca="1" si="144"/>
        <v>0</v>
      </c>
      <c r="KK238" s="78">
        <f t="shared" ca="1" si="144"/>
        <v>0</v>
      </c>
      <c r="KL238" s="78">
        <f t="shared" ca="1" si="144"/>
        <v>0</v>
      </c>
      <c r="KM238" s="78">
        <f t="shared" ca="1" si="144"/>
        <v>0</v>
      </c>
      <c r="KN238" s="78">
        <f t="shared" ca="1" si="144"/>
        <v>0</v>
      </c>
      <c r="KO238" s="78">
        <f t="shared" ca="1" si="144"/>
        <v>0</v>
      </c>
      <c r="KP238" s="78">
        <f t="shared" ca="1" si="144"/>
        <v>0</v>
      </c>
      <c r="KQ238" s="78">
        <f t="shared" ca="1" si="144"/>
        <v>0</v>
      </c>
      <c r="KR238" s="78">
        <f t="shared" ca="1" si="144"/>
        <v>0</v>
      </c>
      <c r="KS238" s="17" t="s">
        <v>291</v>
      </c>
    </row>
    <row r="239" spans="1:305" ht="15.75" customHeight="1" x14ac:dyDescent="0.3">
      <c r="A239" s="17" t="s">
        <v>304</v>
      </c>
      <c r="B239" s="17" t="s">
        <v>90</v>
      </c>
      <c r="D239" s="109">
        <f>'Inputs and Summary'!D25</f>
        <v>0</v>
      </c>
      <c r="E239" s="17">
        <v>0</v>
      </c>
      <c r="P239" s="17">
        <f>'Inputs and Summary'!J28*'Inputs and Summary'!G5/1000</f>
        <v>0</v>
      </c>
      <c r="AB239" s="17">
        <f>'Inputs and Summary'!J29*'Inputs and Summary'!G5/1000</f>
        <v>0</v>
      </c>
      <c r="AN239" s="17">
        <f>'Inputs and Summary'!J30*'Inputs and Summary'!G5/1000</f>
        <v>0</v>
      </c>
      <c r="KR239" s="178">
        <f ca="1">'Inputs and Summary'!$D$65*'Inputs and Summary'!D66*'Inputs and Summary'!$G$5/1000+('Inputs and Summary'!$D$18-'Inputs and Summary'!$D$65)*'Inputs and Summary'!$G$5/1000*'Inputs and Summary'!$D$67</f>
        <v>0</v>
      </c>
      <c r="KS239" s="17" t="s">
        <v>291</v>
      </c>
    </row>
    <row r="240" spans="1:305" ht="15.75" customHeight="1" x14ac:dyDescent="0.3">
      <c r="A240" s="184" t="s">
        <v>266</v>
      </c>
      <c r="B240" s="184" t="s">
        <v>90</v>
      </c>
      <c r="C240" s="186"/>
      <c r="D240" s="194">
        <f t="shared" ref="D240:IX240" ca="1" si="145">SUM(D232:D239)</f>
        <v>-106.53006280912376</v>
      </c>
      <c r="E240" s="194">
        <f t="shared" ca="1" si="145"/>
        <v>2.5594822844047944</v>
      </c>
      <c r="F240" s="194">
        <f t="shared" ca="1" si="145"/>
        <v>-3.5179596766806349</v>
      </c>
      <c r="G240" s="194">
        <f t="shared" ca="1" si="145"/>
        <v>2.606329232854828</v>
      </c>
      <c r="H240" s="194">
        <f t="shared" ca="1" si="145"/>
        <v>2.606329232854828</v>
      </c>
      <c r="I240" s="194">
        <f t="shared" ca="1" si="145"/>
        <v>-3.4711127282306014</v>
      </c>
      <c r="J240" s="194">
        <f t="shared" ca="1" si="145"/>
        <v>2.6531761813048615</v>
      </c>
      <c r="K240" s="194">
        <f t="shared" ca="1" si="145"/>
        <v>2.6531761813048615</v>
      </c>
      <c r="L240" s="194">
        <f t="shared" ca="1" si="145"/>
        <v>-3.4242657797805678</v>
      </c>
      <c r="M240" s="194">
        <f t="shared" ca="1" si="145"/>
        <v>2.6921350846174019</v>
      </c>
      <c r="N240" s="194">
        <f t="shared" ca="1" si="145"/>
        <v>2.6921350846174019</v>
      </c>
      <c r="O240" s="194">
        <f t="shared" ca="1" si="145"/>
        <v>-3.3853068764680274</v>
      </c>
      <c r="P240" s="194">
        <f t="shared" ca="1" si="145"/>
        <v>2.7389820330674359</v>
      </c>
      <c r="Q240" s="194">
        <f t="shared" ca="1" si="145"/>
        <v>2.7182209490830624</v>
      </c>
      <c r="R240" s="194">
        <f t="shared" ca="1" si="145"/>
        <v>-3.3592210120023669</v>
      </c>
      <c r="S240" s="194">
        <f t="shared" ca="1" si="145"/>
        <v>2.765067897533096</v>
      </c>
      <c r="T240" s="194">
        <f t="shared" ca="1" si="145"/>
        <v>2.765067897533096</v>
      </c>
      <c r="U240" s="194">
        <f t="shared" ca="1" si="145"/>
        <v>-3.3123740635523333</v>
      </c>
      <c r="V240" s="194">
        <f t="shared" ca="1" si="145"/>
        <v>2.8119148459831296</v>
      </c>
      <c r="W240" s="194">
        <f t="shared" ca="1" si="145"/>
        <v>2.8119148459831296</v>
      </c>
      <c r="X240" s="194">
        <f t="shared" ca="1" si="145"/>
        <v>-3.2655271151022998</v>
      </c>
      <c r="Y240" s="194">
        <f t="shared" ca="1" si="145"/>
        <v>2.892337562778132</v>
      </c>
      <c r="Z240" s="194">
        <f t="shared" ca="1" si="145"/>
        <v>2.892337562778132</v>
      </c>
      <c r="AA240" s="194">
        <f t="shared" ca="1" si="145"/>
        <v>-3.1851043983072973</v>
      </c>
      <c r="AB240" s="194">
        <f t="shared" ca="1" si="145"/>
        <v>2.9379183774862732</v>
      </c>
      <c r="AC240" s="194">
        <f t="shared" ca="1" si="145"/>
        <v>2.9171901878378348</v>
      </c>
      <c r="AD240" s="194">
        <f t="shared" ca="1" si="145"/>
        <v>-3.1602517732475945</v>
      </c>
      <c r="AE240" s="194">
        <f t="shared" ca="1" si="145"/>
        <v>2.9627710025459755</v>
      </c>
      <c r="AF240" s="194">
        <f t="shared" ca="1" si="145"/>
        <v>2.9627710025459755</v>
      </c>
      <c r="AG240" s="194">
        <f t="shared" ca="1" si="145"/>
        <v>-3.1146709585394539</v>
      </c>
      <c r="AH240" s="194">
        <f t="shared" ca="1" si="145"/>
        <v>3.0083518172541162</v>
      </c>
      <c r="AI240" s="194">
        <f t="shared" ca="1" si="145"/>
        <v>3.0083518172541162</v>
      </c>
      <c r="AJ240" s="194">
        <f t="shared" ca="1" si="145"/>
        <v>-3.0690901438313132</v>
      </c>
      <c r="AK240" s="194">
        <f t="shared" ca="1" si="145"/>
        <v>3.0453978288247647</v>
      </c>
      <c r="AL240" s="194">
        <f t="shared" ca="1" si="145"/>
        <v>3.0453978288247647</v>
      </c>
      <c r="AM240" s="194">
        <f t="shared" ca="1" si="145"/>
        <v>-3.0320441322606646</v>
      </c>
      <c r="AN240" s="194">
        <f t="shared" ca="1" si="145"/>
        <v>3.090978643532905</v>
      </c>
      <c r="AO240" s="194">
        <f t="shared" ca="1" si="145"/>
        <v>3.0702817121430606</v>
      </c>
      <c r="AP240" s="194">
        <f t="shared" ca="1" si="145"/>
        <v>-3.0071602489423688</v>
      </c>
      <c r="AQ240" s="194">
        <f t="shared" ca="1" si="145"/>
        <v>3.1158625268512017</v>
      </c>
      <c r="AR240" s="194">
        <f t="shared" ca="1" si="145"/>
        <v>3.1158625268512017</v>
      </c>
      <c r="AS240" s="194">
        <f t="shared" ca="1" si="145"/>
        <v>-2.9615794342342276</v>
      </c>
      <c r="AT240" s="194">
        <f t="shared" ca="1" si="145"/>
        <v>3.1614433415593428</v>
      </c>
      <c r="AU240" s="194">
        <f t="shared" ca="1" si="145"/>
        <v>3.1614433415593428</v>
      </c>
      <c r="AV240" s="194">
        <f t="shared" ca="1" si="145"/>
        <v>-2.9159986195260865</v>
      </c>
      <c r="AW240" s="194">
        <f t="shared" ca="1" si="145"/>
        <v>3.1981513503899901</v>
      </c>
      <c r="AX240" s="194">
        <f t="shared" ca="1" si="145"/>
        <v>3.1981513503899901</v>
      </c>
      <c r="AY240" s="194">
        <f t="shared" ca="1" si="145"/>
        <v>-2.8792906106954392</v>
      </c>
      <c r="AZ240" s="194">
        <f t="shared" ca="1" si="145"/>
        <v>3.2437321650981312</v>
      </c>
      <c r="BA240" s="194">
        <f t="shared" ca="1" si="145"/>
        <v>3.2230648172988472</v>
      </c>
      <c r="BB240" s="194">
        <f t="shared" ca="1" si="145"/>
        <v>-2.8543771437865821</v>
      </c>
      <c r="BC240" s="194">
        <f t="shared" ca="1" si="145"/>
        <v>3.2686456320069874</v>
      </c>
      <c r="BD240" s="194">
        <f t="shared" ca="1" si="145"/>
        <v>3.2686456320069874</v>
      </c>
      <c r="BE240" s="194">
        <f t="shared" ca="1" si="145"/>
        <v>-2.8087963290784419</v>
      </c>
      <c r="BF240" s="194">
        <f t="shared" ca="1" si="145"/>
        <v>3.3142264467151286</v>
      </c>
      <c r="BG240" s="194">
        <f t="shared" ca="1" si="145"/>
        <v>3.3142264467151286</v>
      </c>
      <c r="BH240" s="194">
        <f t="shared" ca="1" si="145"/>
        <v>-2.7632155143703008</v>
      </c>
      <c r="BI240" s="194">
        <f t="shared" ca="1" si="145"/>
        <v>3.3505863127235767</v>
      </c>
      <c r="BJ240" s="194">
        <f t="shared" ca="1" si="145"/>
        <v>3.3505863127235767</v>
      </c>
      <c r="BK240" s="194">
        <f t="shared" ca="1" si="145"/>
        <v>-2.7268556483618527</v>
      </c>
      <c r="BL240" s="194">
        <f t="shared" ca="1" si="145"/>
        <v>3.3961671274317169</v>
      </c>
      <c r="BM240" s="194">
        <f t="shared" ca="1" si="145"/>
        <v>3.3755276487645798</v>
      </c>
      <c r="BN240" s="194">
        <f t="shared" ca="1" si="145"/>
        <v>-2.7019143123208496</v>
      </c>
      <c r="BO240" s="194">
        <f t="shared" ca="1" si="145"/>
        <v>3.4211084634727209</v>
      </c>
      <c r="BP240" s="194">
        <f t="shared" ca="1" si="145"/>
        <v>3.4211084634727209</v>
      </c>
      <c r="BQ240" s="194">
        <f t="shared" ca="1" si="145"/>
        <v>-2.6563334976127084</v>
      </c>
      <c r="BR240" s="194">
        <f t="shared" ca="1" si="145"/>
        <v>3.4666892781808611</v>
      </c>
      <c r="BS240" s="194">
        <f t="shared" ca="1" si="145"/>
        <v>3.4666892781808611</v>
      </c>
      <c r="BT240" s="194">
        <f t="shared" ca="1" si="145"/>
        <v>-2.6107526829045682</v>
      </c>
      <c r="BU240" s="194">
        <f t="shared" ca="1" si="145"/>
        <v>3.5026905570824427</v>
      </c>
      <c r="BV240" s="194">
        <f t="shared" ca="1" si="145"/>
        <v>3.5026905570824427</v>
      </c>
      <c r="BW240" s="194">
        <f t="shared" ca="1" si="145"/>
        <v>-2.5747514040029866</v>
      </c>
      <c r="BX240" s="194">
        <f t="shared" ca="1" si="145"/>
        <v>3.5482713717905829</v>
      </c>
      <c r="BY240" s="194">
        <f t="shared" ca="1" si="145"/>
        <v>3.5276580067712935</v>
      </c>
      <c r="BZ240" s="194">
        <f t="shared" ca="1" si="145"/>
        <v>-2.5497839543141358</v>
      </c>
      <c r="CA240" s="194">
        <f t="shared" ca="1" si="145"/>
        <v>3.5732388214794346</v>
      </c>
      <c r="CB240" s="194">
        <f t="shared" ca="1" si="145"/>
        <v>3.5732388214794346</v>
      </c>
      <c r="CC240" s="194">
        <f t="shared" ca="1" si="145"/>
        <v>-2.5042031396059947</v>
      </c>
      <c r="CD240" s="194">
        <f t="shared" ca="1" si="145"/>
        <v>3.6188196361875749</v>
      </c>
      <c r="CE240" s="194">
        <f t="shared" ca="1" si="145"/>
        <v>3.6188196361875749</v>
      </c>
      <c r="CF240" s="194">
        <f t="shared" ca="1" si="145"/>
        <v>-2.4586223248978545</v>
      </c>
      <c r="CG240" s="194">
        <f t="shared" ca="1" si="145"/>
        <v>3.6544515703690843</v>
      </c>
      <c r="CH240" s="194">
        <f t="shared" ca="1" si="145"/>
        <v>3.6544515703690843</v>
      </c>
      <c r="CI240" s="194">
        <f t="shared" ca="1" si="145"/>
        <v>-2.422990390716345</v>
      </c>
      <c r="CJ240" s="194">
        <f t="shared" ca="1" si="145"/>
        <v>3.7000323850772245</v>
      </c>
      <c r="CK240" s="194">
        <f t="shared" ca="1" si="145"/>
        <v>3.6794433359231853</v>
      </c>
      <c r="CL240" s="194">
        <f t="shared" ca="1" si="145"/>
        <v>-2.397998625162244</v>
      </c>
      <c r="CM240" s="194">
        <f t="shared" ca="1" si="145"/>
        <v>3.7250241506313264</v>
      </c>
      <c r="CN240" s="194">
        <f t="shared" ca="1" si="145"/>
        <v>3.7250241506313264</v>
      </c>
      <c r="CO240" s="194">
        <f t="shared" ca="1" si="145"/>
        <v>-2.3524178104541029</v>
      </c>
      <c r="CP240" s="194">
        <f t="shared" ca="1" si="145"/>
        <v>3.7706049653394667</v>
      </c>
      <c r="CQ240" s="194">
        <f t="shared" ca="1" si="145"/>
        <v>3.7706049653394667</v>
      </c>
      <c r="CR240" s="194">
        <f t="shared" ca="1" si="145"/>
        <v>-2.3068369957459627</v>
      </c>
      <c r="CS240" s="194">
        <f t="shared" ca="1" si="145"/>
        <v>3.8058564744593033</v>
      </c>
      <c r="CT240" s="194">
        <f t="shared" ca="1" si="145"/>
        <v>3.8058564744593033</v>
      </c>
      <c r="CU240" s="194">
        <f t="shared" ca="1" si="145"/>
        <v>-2.271585486626126</v>
      </c>
      <c r="CV240" s="194">
        <f t="shared" ca="1" si="145"/>
        <v>3.8514372891674435</v>
      </c>
      <c r="CW240" s="194">
        <f t="shared" ca="1" si="145"/>
        <v>3.8308707144873484</v>
      </c>
      <c r="CX240" s="194">
        <f t="shared" ca="1" si="145"/>
        <v>-2.2465712465980809</v>
      </c>
      <c r="CY240" s="194">
        <f t="shared" ca="1" si="145"/>
        <v>3.8764515291954895</v>
      </c>
      <c r="CZ240" s="194">
        <f t="shared" ca="1" si="145"/>
        <v>3.8764515291954895</v>
      </c>
      <c r="DA240" s="194">
        <f t="shared" ca="1" si="145"/>
        <v>-2.2009904318899398</v>
      </c>
      <c r="DB240" s="194">
        <f t="shared" ca="1" si="145"/>
        <v>3.9220323439036298</v>
      </c>
      <c r="DC240" s="194">
        <f t="shared" ca="1" si="145"/>
        <v>3.9220323439036298</v>
      </c>
      <c r="DD240" s="194">
        <f t="shared" ca="1" si="145"/>
        <v>-9.554020890800512</v>
      </c>
      <c r="DE240" s="194">
        <f t="shared" ca="1" si="145"/>
        <v>3.9568920152099416</v>
      </c>
      <c r="DF240" s="194">
        <f t="shared" ca="1" si="145"/>
        <v>3.9568920152099416</v>
      </c>
      <c r="DG240" s="194">
        <f t="shared" ca="1" si="145"/>
        <v>-2.1205499458754877</v>
      </c>
      <c r="DH240" s="194">
        <f t="shared" ca="1" si="145"/>
        <v>4.0024728299180827</v>
      </c>
      <c r="DI240" s="194">
        <f t="shared" ca="1" si="145"/>
        <v>3.9819268433623582</v>
      </c>
      <c r="DJ240" s="194">
        <f t="shared" ca="1" si="145"/>
        <v>-2.0955151177230711</v>
      </c>
      <c r="DK240" s="194">
        <f t="shared" ca="1" si="145"/>
        <v>4.0275076580704985</v>
      </c>
      <c r="DL240" s="194">
        <f t="shared" ca="1" si="145"/>
        <v>4.0275076580704985</v>
      </c>
      <c r="DM240" s="194">
        <f t="shared" ca="1" si="145"/>
        <v>-2.0499343030149308</v>
      </c>
      <c r="DN240" s="194">
        <f t="shared" ca="1" si="145"/>
        <v>4.0730884727786396</v>
      </c>
      <c r="DO240" s="194">
        <f t="shared" ca="1" si="145"/>
        <v>4.0730884727786396</v>
      </c>
      <c r="DP240" s="194">
        <f t="shared" ca="1" si="145"/>
        <v>-9.8657747844936381</v>
      </c>
      <c r="DQ240" s="194">
        <f t="shared" ca="1" si="145"/>
        <v>4.1075445511370203</v>
      </c>
      <c r="DR240" s="194">
        <f t="shared" ca="1" si="145"/>
        <v>4.1075445511370203</v>
      </c>
      <c r="DS240" s="194">
        <f t="shared" ca="1" si="145"/>
        <v>-1.9698974099482189</v>
      </c>
      <c r="DT240" s="194">
        <f t="shared" ca="1" si="145"/>
        <v>-13.930179398696566</v>
      </c>
      <c r="DU240" s="194">
        <f t="shared" ca="1" si="145"/>
        <v>4.0492932701743491</v>
      </c>
      <c r="DV240" s="194">
        <f t="shared" ca="1" si="145"/>
        <v>4.0492932701743491</v>
      </c>
      <c r="DW240" s="194">
        <f t="shared" ca="1" si="145"/>
        <v>4.0492932701743491</v>
      </c>
      <c r="DX240" s="194">
        <f t="shared" ca="1" si="145"/>
        <v>4.0492932701743491</v>
      </c>
      <c r="DY240" s="194">
        <f t="shared" ca="1" si="145"/>
        <v>4.0492932701743491</v>
      </c>
      <c r="DZ240" s="194">
        <f t="shared" ca="1" si="145"/>
        <v>4.0492932701743491</v>
      </c>
      <c r="EA240" s="194">
        <f t="shared" ca="1" si="145"/>
        <v>4.0492932701743491</v>
      </c>
      <c r="EB240" s="194">
        <f t="shared" ca="1" si="145"/>
        <v>-4.1430439521343576</v>
      </c>
      <c r="EC240" s="194">
        <f t="shared" ca="1" si="145"/>
        <v>4.0377528330882217</v>
      </c>
      <c r="ED240" s="194">
        <f t="shared" ca="1" si="145"/>
        <v>4.0377528330882217</v>
      </c>
      <c r="EE240" s="194">
        <f t="shared" ca="1" si="145"/>
        <v>4.0377528330882217</v>
      </c>
      <c r="EF240" s="194">
        <f t="shared" ca="1" si="145"/>
        <v>4.0377528330882217</v>
      </c>
      <c r="EG240" s="194">
        <f t="shared" ca="1" si="145"/>
        <v>4.0172421769084865</v>
      </c>
      <c r="EH240" s="194">
        <f t="shared" ca="1" si="145"/>
        <v>4.0172421769084865</v>
      </c>
      <c r="EI240" s="194">
        <f t="shared" ca="1" si="145"/>
        <v>4.0172421769084865</v>
      </c>
      <c r="EJ240" s="194">
        <f t="shared" ca="1" si="145"/>
        <v>4.0172421769084865</v>
      </c>
      <c r="EK240" s="194">
        <f t="shared" ca="1" si="145"/>
        <v>4.0172421769084865</v>
      </c>
      <c r="EL240" s="194">
        <f t="shared" ca="1" si="145"/>
        <v>4.0172421769084865</v>
      </c>
      <c r="EM240" s="194">
        <f t="shared" ca="1" si="145"/>
        <v>4.0172421769084865</v>
      </c>
      <c r="EN240" s="194">
        <f t="shared" ca="1" si="145"/>
        <v>-4.1871859663975028</v>
      </c>
      <c r="EO240" s="194">
        <f t="shared" ca="1" si="145"/>
        <v>4.0052735680638998</v>
      </c>
      <c r="EP240" s="194">
        <f t="shared" ca="1" si="145"/>
        <v>4.0052735680638998</v>
      </c>
      <c r="EQ240" s="194">
        <f t="shared" ca="1" si="145"/>
        <v>4.0052735680638998</v>
      </c>
      <c r="ER240" s="194">
        <f t="shared" ca="1" si="145"/>
        <v>4.0052735680638998</v>
      </c>
      <c r="ES240" s="194">
        <f t="shared" ca="1" si="145"/>
        <v>3.9847775571024586</v>
      </c>
      <c r="ET240" s="194">
        <f t="shared" ca="1" si="145"/>
        <v>3.9847775571024586</v>
      </c>
      <c r="EU240" s="194">
        <f t="shared" ca="1" si="145"/>
        <v>3.9847775571024586</v>
      </c>
      <c r="EV240" s="194">
        <f t="shared" ca="1" si="145"/>
        <v>3.9847775571024586</v>
      </c>
      <c r="EW240" s="194">
        <f t="shared" ca="1" si="145"/>
        <v>3.9847775571024586</v>
      </c>
      <c r="EX240" s="194">
        <f t="shared" ca="1" si="145"/>
        <v>3.9847775571024586</v>
      </c>
      <c r="EY240" s="194">
        <f t="shared" ca="1" si="145"/>
        <v>3.9847775571024586</v>
      </c>
      <c r="EZ240" s="194">
        <f t="shared" ca="1" si="145"/>
        <v>-4.1855715733354169</v>
      </c>
      <c r="FA240" s="194">
        <f t="shared" ca="1" si="145"/>
        <v>3.9723679313466596</v>
      </c>
      <c r="FB240" s="194">
        <f t="shared" ca="1" si="145"/>
        <v>3.9723679313466596</v>
      </c>
      <c r="FC240" s="194">
        <f t="shared" ca="1" si="145"/>
        <v>3.9723679313466596</v>
      </c>
      <c r="FD240" s="194">
        <f t="shared" ca="1" si="145"/>
        <v>3.9723679313466596</v>
      </c>
      <c r="FE240" s="194">
        <f t="shared" ca="1" si="145"/>
        <v>3.9518844851004475</v>
      </c>
      <c r="FF240" s="194">
        <f t="shared" ca="1" si="145"/>
        <v>3.9518844851004475</v>
      </c>
      <c r="FG240" s="194">
        <f t="shared" ca="1" si="145"/>
        <v>3.9518844851004475</v>
      </c>
      <c r="FH240" s="194">
        <f t="shared" ca="1" si="145"/>
        <v>3.9518844851004475</v>
      </c>
      <c r="FI240" s="194">
        <f t="shared" ca="1" si="145"/>
        <v>3.9518844851004475</v>
      </c>
      <c r="FJ240" s="194">
        <f t="shared" ca="1" si="145"/>
        <v>3.9518844851004475</v>
      </c>
      <c r="FK240" s="194">
        <f t="shared" ca="1" si="145"/>
        <v>3.9518844851004475</v>
      </c>
      <c r="FL240" s="194">
        <f t="shared" ca="1" si="145"/>
        <v>-4.1703919178789244</v>
      </c>
      <c r="FM240" s="194">
        <f t="shared" ca="1" si="145"/>
        <v>3.9390206119260984</v>
      </c>
      <c r="FN240" s="194">
        <f t="shared" ca="1" si="145"/>
        <v>3.9390206119260984</v>
      </c>
      <c r="FO240" s="194">
        <f t="shared" ca="1" si="145"/>
        <v>3.9390206119260984</v>
      </c>
      <c r="FP240" s="194">
        <f t="shared" ca="1" si="145"/>
        <v>3.9390206119260984</v>
      </c>
      <c r="FQ240" s="194">
        <f t="shared" ca="1" si="145"/>
        <v>3.9185475975563957</v>
      </c>
      <c r="FR240" s="194">
        <f t="shared" ca="1" si="145"/>
        <v>3.9185475975563957</v>
      </c>
      <c r="FS240" s="194">
        <f t="shared" ca="1" si="145"/>
        <v>3.9185475975563957</v>
      </c>
      <c r="FT240" s="194">
        <f t="shared" ca="1" si="145"/>
        <v>3.9185475975563957</v>
      </c>
      <c r="FU240" s="194">
        <f t="shared" ca="1" si="145"/>
        <v>3.9185475975563957</v>
      </c>
      <c r="FV240" s="194">
        <f t="shared" ca="1" si="145"/>
        <v>3.9185475975563957</v>
      </c>
      <c r="FW240" s="194">
        <f t="shared" ca="1" si="145"/>
        <v>3.9185475975563957</v>
      </c>
      <c r="FX240" s="194">
        <f t="shared" ca="1" si="145"/>
        <v>-4.1468759126493779</v>
      </c>
      <c r="FY240" s="194">
        <f t="shared" ca="1" si="145"/>
        <v>3.9052158495409417</v>
      </c>
      <c r="FZ240" s="194">
        <f t="shared" ca="1" si="145"/>
        <v>3.9052158495409417</v>
      </c>
      <c r="GA240" s="194">
        <f t="shared" ca="1" si="145"/>
        <v>3.9052158495409417</v>
      </c>
      <c r="GB240" s="194">
        <f t="shared" ca="1" si="145"/>
        <v>3.9052158495409417</v>
      </c>
      <c r="GC240" s="194">
        <f t="shared" ca="1" si="145"/>
        <v>3.8847510802629879</v>
      </c>
      <c r="GD240" s="194">
        <f t="shared" ca="1" si="145"/>
        <v>3.8847510802629879</v>
      </c>
      <c r="GE240" s="194">
        <f t="shared" ca="1" si="145"/>
        <v>3.8847510802629879</v>
      </c>
      <c r="GF240" s="194">
        <f t="shared" ca="1" si="145"/>
        <v>3.8847510802629879</v>
      </c>
      <c r="GG240" s="194">
        <f t="shared" ca="1" si="145"/>
        <v>3.8847510802629879</v>
      </c>
      <c r="GH240" s="194">
        <f t="shared" ca="1" si="145"/>
        <v>3.8847510802629879</v>
      </c>
      <c r="GI240" s="194">
        <f t="shared" ca="1" si="145"/>
        <v>3.8847510802629879</v>
      </c>
      <c r="GJ240" s="194">
        <f t="shared" ca="1" si="145"/>
        <v>-4.1181539339995128</v>
      </c>
      <c r="GK240" s="194">
        <f t="shared" ca="1" si="145"/>
        <v>3.8709374211611944</v>
      </c>
      <c r="GL240" s="194">
        <f t="shared" ca="1" si="145"/>
        <v>3.8709374211611944</v>
      </c>
      <c r="GM240" s="194">
        <f t="shared" ca="1" si="145"/>
        <v>3.8709374211611944</v>
      </c>
      <c r="GN240" s="194">
        <f t="shared" ca="1" si="145"/>
        <v>3.8709374211611944</v>
      </c>
      <c r="GO240" s="194">
        <f t="shared" ca="1" si="145"/>
        <v>3.8504786545856513</v>
      </c>
      <c r="GP240" s="194">
        <f t="shared" ca="1" si="145"/>
        <v>3.8504786545856513</v>
      </c>
      <c r="GQ240" s="194">
        <f t="shared" ca="1" si="145"/>
        <v>3.8504786545856513</v>
      </c>
      <c r="GR240" s="194">
        <f t="shared" ca="1" si="145"/>
        <v>3.8504786545856513</v>
      </c>
      <c r="GS240" s="194">
        <f t="shared" ca="1" si="145"/>
        <v>3.8504786545856513</v>
      </c>
      <c r="GT240" s="194">
        <f t="shared" ca="1" si="145"/>
        <v>3.8504786545856513</v>
      </c>
      <c r="GU240" s="194">
        <f t="shared" ca="1" si="145"/>
        <v>3.8504786545856513</v>
      </c>
      <c r="GV240" s="194">
        <f t="shared" ca="1" si="145"/>
        <v>-4.0860970316061147</v>
      </c>
      <c r="GW240" s="194">
        <f t="shared" ca="1" si="145"/>
        <v>3.8361686270649287</v>
      </c>
      <c r="GX240" s="194">
        <f t="shared" ca="1" si="145"/>
        <v>3.8361686270649287</v>
      </c>
      <c r="GY240" s="194">
        <f t="shared" ca="1" si="145"/>
        <v>3.8361686270649287</v>
      </c>
      <c r="GZ240" s="194">
        <f t="shared" ca="1" si="145"/>
        <v>3.8361686270649287</v>
      </c>
      <c r="HA240" s="194">
        <f t="shared" ca="1" si="145"/>
        <v>3.8157135634897461</v>
      </c>
      <c r="HB240" s="194">
        <f t="shared" ca="1" si="145"/>
        <v>3.8157135634897461</v>
      </c>
      <c r="HC240" s="194">
        <f t="shared" ca="1" si="145"/>
        <v>3.8157135634897461</v>
      </c>
      <c r="HD240" s="194">
        <f t="shared" ca="1" si="145"/>
        <v>3.8157135634897461</v>
      </c>
      <c r="HE240" s="194">
        <f t="shared" ca="1" si="145"/>
        <v>3.8157135634897461</v>
      </c>
      <c r="HF240" s="194">
        <f t="shared" ca="1" si="145"/>
        <v>3.8157135634897461</v>
      </c>
      <c r="HG240" s="194">
        <f t="shared" ca="1" si="145"/>
        <v>3.8157135634897461</v>
      </c>
      <c r="HH240" s="194">
        <f t="shared" ca="1" si="145"/>
        <v>-4.0518204480612718</v>
      </c>
      <c r="HI240" s="194">
        <f t="shared" ca="1" si="145"/>
        <v>3.8008922764975273</v>
      </c>
      <c r="HJ240" s="194">
        <f t="shared" ca="1" si="145"/>
        <v>3.8008922764975273</v>
      </c>
      <c r="HK240" s="194">
        <f t="shared" ca="1" si="145"/>
        <v>3.8008922764975273</v>
      </c>
      <c r="HL240" s="194">
        <f t="shared" ca="1" si="145"/>
        <v>3.8008922764975273</v>
      </c>
      <c r="HM240" s="194">
        <f t="shared" ca="1" si="145"/>
        <v>3.7804385571487229</v>
      </c>
      <c r="HN240" s="194">
        <f t="shared" ca="1" si="145"/>
        <v>3.7804385571487229</v>
      </c>
      <c r="HO240" s="194">
        <f t="shared" ca="1" si="145"/>
        <v>3.7804385571487229</v>
      </c>
      <c r="HP240" s="194">
        <f t="shared" ca="1" si="145"/>
        <v>3.7804385571487229</v>
      </c>
      <c r="HQ240" s="194">
        <f t="shared" ca="1" si="145"/>
        <v>3.7804385571487229</v>
      </c>
      <c r="HR240" s="194">
        <f t="shared" ca="1" si="145"/>
        <v>3.7804385571487229</v>
      </c>
      <c r="HS240" s="194">
        <f t="shared" ca="1" si="145"/>
        <v>3.7804385571487229</v>
      </c>
      <c r="HT240" s="194">
        <f t="shared" ca="1" si="145"/>
        <v>-4.015985724277904</v>
      </c>
      <c r="HU240" s="194">
        <f t="shared" ca="1" si="145"/>
        <v>3.765090672900862</v>
      </c>
      <c r="HV240" s="194">
        <f t="shared" ca="1" si="145"/>
        <v>3.765090672900862</v>
      </c>
      <c r="HW240" s="194">
        <f t="shared" ca="1" si="145"/>
        <v>3.765090672900862</v>
      </c>
      <c r="HX240" s="194">
        <f t="shared" ca="1" si="145"/>
        <v>3.765090672900862</v>
      </c>
      <c r="HY240" s="194">
        <f t="shared" ca="1" si="145"/>
        <v>3.7446358781206959</v>
      </c>
      <c r="HZ240" s="194">
        <f t="shared" ca="1" si="145"/>
        <v>3.7446358781206959</v>
      </c>
      <c r="IA240" s="194">
        <f t="shared" ca="1" si="145"/>
        <v>3.7446358781206959</v>
      </c>
      <c r="IB240" s="194">
        <f t="shared" ca="1" si="145"/>
        <v>3.7446358781206959</v>
      </c>
      <c r="IC240" s="194">
        <f t="shared" ca="1" si="145"/>
        <v>3.7446358781206959</v>
      </c>
      <c r="ID240" s="194">
        <f t="shared" ca="1" si="145"/>
        <v>3.7446358781206959</v>
      </c>
      <c r="IE240" s="194">
        <f t="shared" ca="1" si="145"/>
        <v>3.7446358781206959</v>
      </c>
      <c r="IF240" s="194">
        <f t="shared" ca="1" si="145"/>
        <v>-3.9789819561935209</v>
      </c>
      <c r="IG240" s="194">
        <f t="shared" ca="1" si="145"/>
        <v>3.7287455986995237</v>
      </c>
      <c r="IH240" s="194">
        <f t="shared" ca="1" si="145"/>
        <v>3.7287455986995237</v>
      </c>
      <c r="II240" s="194">
        <f t="shared" ca="1" si="145"/>
        <v>3.7287455986995237</v>
      </c>
      <c r="IJ240" s="194">
        <f t="shared" ca="1" si="145"/>
        <v>3.9043305896216207</v>
      </c>
      <c r="IK240" s="194">
        <f t="shared" ca="1" si="145"/>
        <v>3.7082872460804568</v>
      </c>
      <c r="IL240" s="194">
        <f t="shared" ca="1" si="145"/>
        <v>3.7082872460804568</v>
      </c>
      <c r="IM240" s="194">
        <f t="shared" ca="1" si="145"/>
        <v>3.7082872460804568</v>
      </c>
      <c r="IN240" s="194">
        <f t="shared" ca="1" si="145"/>
        <v>3.7082872460804568</v>
      </c>
      <c r="IO240" s="194">
        <f t="shared" ca="1" si="145"/>
        <v>3.7082872460804568</v>
      </c>
      <c r="IP240" s="194">
        <f t="shared" ca="1" si="145"/>
        <v>3.7082872460804568</v>
      </c>
      <c r="IQ240" s="194">
        <f t="shared" ca="1" si="145"/>
        <v>3.7082872460804568</v>
      </c>
      <c r="IR240" s="194">
        <f t="shared" ca="1" si="145"/>
        <v>-3.9410345420567339</v>
      </c>
      <c r="IS240" s="194">
        <f t="shared" ca="1" si="145"/>
        <v>3.691838299630775</v>
      </c>
      <c r="IT240" s="194">
        <f t="shared" ca="1" si="145"/>
        <v>3.691838299630775</v>
      </c>
      <c r="IU240" s="194">
        <f t="shared" ca="1" si="145"/>
        <v>3.691838299630775</v>
      </c>
      <c r="IV240" s="194">
        <f t="shared" ca="1" si="145"/>
        <v>3.691838299630775</v>
      </c>
      <c r="IW240" s="194">
        <f t="shared" ca="1" si="145"/>
        <v>3.6713738420936215</v>
      </c>
      <c r="IX240" s="194">
        <f t="shared" ca="1" si="145"/>
        <v>3.6713738420936215</v>
      </c>
      <c r="IY240" s="194">
        <f t="shared" ref="IY240:KR240" ca="1" si="146">SUM(IY232:IY239)</f>
        <v>3.6713738420936215</v>
      </c>
      <c r="IZ240" s="194">
        <f t="shared" ca="1" si="146"/>
        <v>3.6713738420936215</v>
      </c>
      <c r="JA240" s="194">
        <f t="shared" ca="1" si="146"/>
        <v>3.6713738420936215</v>
      </c>
      <c r="JB240" s="194">
        <f t="shared" ca="1" si="146"/>
        <v>3.6713738420936215</v>
      </c>
      <c r="JC240" s="194">
        <f t="shared" ca="1" si="146"/>
        <v>3.6713738420936215</v>
      </c>
      <c r="JD240" s="194">
        <f t="shared" ca="1" si="146"/>
        <v>-3.9022704238614185</v>
      </c>
      <c r="JE240" s="194">
        <f t="shared" ca="1" si="146"/>
        <v>3.6543494686045737</v>
      </c>
      <c r="JF240" s="194">
        <f t="shared" ca="1" si="146"/>
        <v>3.6543494686045737</v>
      </c>
      <c r="JG240" s="194">
        <f t="shared" ca="1" si="146"/>
        <v>3.6543494686045737</v>
      </c>
      <c r="JH240" s="194">
        <f t="shared" ca="1" si="146"/>
        <v>3.6543494686045737</v>
      </c>
      <c r="JI240" s="194">
        <f t="shared" ca="1" si="146"/>
        <v>3.633876292419151</v>
      </c>
      <c r="JJ240" s="194">
        <f t="shared" ca="1" si="146"/>
        <v>3.633876292419151</v>
      </c>
      <c r="JK240" s="194">
        <f t="shared" ca="1" si="146"/>
        <v>3.633876292419151</v>
      </c>
      <c r="JL240" s="194">
        <f t="shared" ca="1" si="146"/>
        <v>3.633876292419151</v>
      </c>
      <c r="JM240" s="194">
        <f t="shared" ca="1" si="146"/>
        <v>3.633876292419151</v>
      </c>
      <c r="JN240" s="194">
        <f t="shared" ca="1" si="146"/>
        <v>3.633876292419151</v>
      </c>
      <c r="JO240" s="194">
        <f t="shared" ca="1" si="146"/>
        <v>3.633876292419151</v>
      </c>
      <c r="JP240" s="194">
        <f t="shared" ca="1" si="146"/>
        <v>-3.8627572250614506</v>
      </c>
      <c r="JQ240" s="194">
        <f t="shared" ca="1" si="146"/>
        <v>3.6162592290795565</v>
      </c>
      <c r="JR240" s="194">
        <f t="shared" ca="1" si="146"/>
        <v>3.6162592290795565</v>
      </c>
      <c r="JS240" s="194">
        <f t="shared" ca="1" si="146"/>
        <v>3.6162592290795565</v>
      </c>
      <c r="JT240" s="194">
        <f t="shared" ca="1" si="146"/>
        <v>3.6162592290795565</v>
      </c>
      <c r="JU240" s="194">
        <f t="shared" ca="1" si="146"/>
        <v>3.5957746518261038</v>
      </c>
      <c r="JV240" s="194">
        <f t="shared" ca="1" si="146"/>
        <v>3.5957746518261038</v>
      </c>
      <c r="JW240" s="194">
        <f t="shared" ca="1" si="146"/>
        <v>3.5957746518261038</v>
      </c>
      <c r="JX240" s="194">
        <f t="shared" ca="1" si="146"/>
        <v>3.5957746518261038</v>
      </c>
      <c r="JY240" s="194">
        <f t="shared" ca="1" si="146"/>
        <v>3.5957746518261038</v>
      </c>
      <c r="JZ240" s="194">
        <f t="shared" ca="1" si="146"/>
        <v>3.5957746518261038</v>
      </c>
      <c r="KA240" s="194">
        <f t="shared" ca="1" si="146"/>
        <v>3.5957746518261038</v>
      </c>
      <c r="KB240" s="194">
        <f t="shared" ca="1" si="146"/>
        <v>-3.8225267258394267</v>
      </c>
      <c r="KC240" s="194">
        <f t="shared" ca="1" si="146"/>
        <v>3.5775471179404468</v>
      </c>
      <c r="KD240" s="194">
        <f t="shared" ca="1" si="146"/>
        <v>3.5775471179404468</v>
      </c>
      <c r="KE240" s="194">
        <f t="shared" ca="1" si="146"/>
        <v>3.5775471179404468</v>
      </c>
      <c r="KF240" s="194">
        <f t="shared" ca="1" si="146"/>
        <v>3.5775471179404468</v>
      </c>
      <c r="KG240" s="194">
        <f t="shared" ca="1" si="146"/>
        <v>3.5570483864100542</v>
      </c>
      <c r="KH240" s="194">
        <f t="shared" ca="1" si="146"/>
        <v>3.5570483864100542</v>
      </c>
      <c r="KI240" s="194">
        <f t="shared" ca="1" si="146"/>
        <v>3.5570483864100542</v>
      </c>
      <c r="KJ240" s="194">
        <f t="shared" ca="1" si="146"/>
        <v>3.5570483864100542</v>
      </c>
      <c r="KK240" s="194">
        <f t="shared" ca="1" si="146"/>
        <v>3.5570483864100542</v>
      </c>
      <c r="KL240" s="194">
        <f t="shared" ca="1" si="146"/>
        <v>3.5570483864100542</v>
      </c>
      <c r="KM240" s="194">
        <f t="shared" ca="1" si="146"/>
        <v>3.5570483864100542</v>
      </c>
      <c r="KN240" s="194">
        <f t="shared" ca="1" si="146"/>
        <v>-3.7815889406870573</v>
      </c>
      <c r="KO240" s="194">
        <f t="shared" ca="1" si="146"/>
        <v>3.5381920678619516</v>
      </c>
      <c r="KP240" s="194">
        <f t="shared" ca="1" si="146"/>
        <v>3.5381920678619516</v>
      </c>
      <c r="KQ240" s="194">
        <f t="shared" ca="1" si="146"/>
        <v>3.5381920678619516</v>
      </c>
      <c r="KR240" s="194">
        <f t="shared" ca="1" si="146"/>
        <v>1.1096412561940672</v>
      </c>
      <c r="KS240" s="17" t="s">
        <v>291</v>
      </c>
    </row>
    <row r="241" spans="1:305" ht="15.75" customHeight="1" x14ac:dyDescent="0.3">
      <c r="A241" s="184" t="s">
        <v>305</v>
      </c>
      <c r="B241" s="184" t="s">
        <v>72</v>
      </c>
      <c r="C241" s="186"/>
      <c r="D241" s="222">
        <f ca="1">XIRR($D$240:$KR$240,D229:KR229)</f>
        <v>0.169953852891922</v>
      </c>
      <c r="KS241" s="17" t="s">
        <v>291</v>
      </c>
    </row>
    <row r="242" spans="1:305" ht="15.75" customHeight="1" x14ac:dyDescent="0.3">
      <c r="A242" s="184" t="s">
        <v>306</v>
      </c>
      <c r="B242" s="184" t="s">
        <v>90</v>
      </c>
      <c r="C242" s="186"/>
      <c r="D242" s="194">
        <f ca="1">D240</f>
        <v>-106.53006280912376</v>
      </c>
      <c r="E242" s="194"/>
      <c r="F242" s="194"/>
      <c r="G242" s="194"/>
      <c r="H242" s="194">
        <f ca="1">SUM(E240:H240)</f>
        <v>4.2541810734338155</v>
      </c>
      <c r="I242" s="194">
        <f t="shared" ref="I242:JC242" ca="1" si="147">I240</f>
        <v>-3.4711127282306014</v>
      </c>
      <c r="J242" s="194">
        <f t="shared" ca="1" si="147"/>
        <v>2.6531761813048615</v>
      </c>
      <c r="K242" s="194">
        <f t="shared" ca="1" si="147"/>
        <v>2.6531761813048615</v>
      </c>
      <c r="L242" s="194">
        <f t="shared" ca="1" si="147"/>
        <v>-3.4242657797805678</v>
      </c>
      <c r="M242" s="194">
        <f t="shared" ca="1" si="147"/>
        <v>2.6921350846174019</v>
      </c>
      <c r="N242" s="194">
        <f t="shared" ca="1" si="147"/>
        <v>2.6921350846174019</v>
      </c>
      <c r="O242" s="194">
        <f t="shared" ca="1" si="147"/>
        <v>-3.3853068764680274</v>
      </c>
      <c r="P242" s="194">
        <f t="shared" ca="1" si="147"/>
        <v>2.7389820330674359</v>
      </c>
      <c r="Q242" s="194">
        <f t="shared" ca="1" si="147"/>
        <v>2.7182209490830624</v>
      </c>
      <c r="R242" s="194">
        <f t="shared" ca="1" si="147"/>
        <v>-3.3592210120023669</v>
      </c>
      <c r="S242" s="194">
        <f t="shared" ca="1" si="147"/>
        <v>2.765067897533096</v>
      </c>
      <c r="T242" s="194">
        <f t="shared" ca="1" si="147"/>
        <v>2.765067897533096</v>
      </c>
      <c r="U242" s="194">
        <f t="shared" ca="1" si="147"/>
        <v>-3.3123740635523333</v>
      </c>
      <c r="V242" s="194">
        <f t="shared" ca="1" si="147"/>
        <v>2.8119148459831296</v>
      </c>
      <c r="W242" s="194">
        <f t="shared" ca="1" si="147"/>
        <v>2.8119148459831296</v>
      </c>
      <c r="X242" s="194">
        <f t="shared" ca="1" si="147"/>
        <v>-3.2655271151022998</v>
      </c>
      <c r="Y242" s="194">
        <f t="shared" ca="1" si="147"/>
        <v>2.892337562778132</v>
      </c>
      <c r="Z242" s="194">
        <f t="shared" ca="1" si="147"/>
        <v>2.892337562778132</v>
      </c>
      <c r="AA242" s="194">
        <f t="shared" ca="1" si="147"/>
        <v>-3.1851043983072973</v>
      </c>
      <c r="AB242" s="194">
        <f t="shared" ca="1" si="147"/>
        <v>2.9379183774862732</v>
      </c>
      <c r="AC242" s="194">
        <f t="shared" ca="1" si="147"/>
        <v>2.9171901878378348</v>
      </c>
      <c r="AD242" s="194">
        <f t="shared" ca="1" si="147"/>
        <v>-3.1602517732475945</v>
      </c>
      <c r="AE242" s="194">
        <f t="shared" ca="1" si="147"/>
        <v>2.9627710025459755</v>
      </c>
      <c r="AF242" s="194">
        <f t="shared" ca="1" si="147"/>
        <v>2.9627710025459755</v>
      </c>
      <c r="AG242" s="194">
        <f t="shared" ca="1" si="147"/>
        <v>-3.1146709585394539</v>
      </c>
      <c r="AH242" s="194">
        <f t="shared" ca="1" si="147"/>
        <v>3.0083518172541162</v>
      </c>
      <c r="AI242" s="194">
        <f t="shared" ca="1" si="147"/>
        <v>3.0083518172541162</v>
      </c>
      <c r="AJ242" s="194">
        <f t="shared" ca="1" si="147"/>
        <v>-3.0690901438313132</v>
      </c>
      <c r="AK242" s="194">
        <f t="shared" ca="1" si="147"/>
        <v>3.0453978288247647</v>
      </c>
      <c r="AL242" s="194">
        <f t="shared" ca="1" si="147"/>
        <v>3.0453978288247647</v>
      </c>
      <c r="AM242" s="194">
        <f t="shared" ca="1" si="147"/>
        <v>-3.0320441322606646</v>
      </c>
      <c r="AN242" s="194">
        <f t="shared" ca="1" si="147"/>
        <v>3.090978643532905</v>
      </c>
      <c r="AO242" s="194">
        <f t="shared" ca="1" si="147"/>
        <v>3.0702817121430606</v>
      </c>
      <c r="AP242" s="194">
        <f t="shared" ca="1" si="147"/>
        <v>-3.0071602489423688</v>
      </c>
      <c r="AQ242" s="194">
        <f t="shared" ca="1" si="147"/>
        <v>3.1158625268512017</v>
      </c>
      <c r="AR242" s="194">
        <f t="shared" ca="1" si="147"/>
        <v>3.1158625268512017</v>
      </c>
      <c r="AS242" s="194">
        <f t="shared" ca="1" si="147"/>
        <v>-2.9615794342342276</v>
      </c>
      <c r="AT242" s="194">
        <f t="shared" ca="1" si="147"/>
        <v>3.1614433415593428</v>
      </c>
      <c r="AU242" s="194">
        <f t="shared" ca="1" si="147"/>
        <v>3.1614433415593428</v>
      </c>
      <c r="AV242" s="194">
        <f t="shared" ca="1" si="147"/>
        <v>-2.9159986195260865</v>
      </c>
      <c r="AW242" s="194">
        <f t="shared" ca="1" si="147"/>
        <v>3.1981513503899901</v>
      </c>
      <c r="AX242" s="194">
        <f t="shared" ca="1" si="147"/>
        <v>3.1981513503899901</v>
      </c>
      <c r="AY242" s="194">
        <f t="shared" ca="1" si="147"/>
        <v>-2.8792906106954392</v>
      </c>
      <c r="AZ242" s="194">
        <f t="shared" ca="1" si="147"/>
        <v>3.2437321650981312</v>
      </c>
      <c r="BA242" s="194">
        <f t="shared" ca="1" si="147"/>
        <v>3.2230648172988472</v>
      </c>
      <c r="BB242" s="194">
        <f t="shared" ca="1" si="147"/>
        <v>-2.8543771437865821</v>
      </c>
      <c r="BC242" s="194">
        <f t="shared" ca="1" si="147"/>
        <v>3.2686456320069874</v>
      </c>
      <c r="BD242" s="194">
        <f t="shared" ca="1" si="147"/>
        <v>3.2686456320069874</v>
      </c>
      <c r="BE242" s="194">
        <f t="shared" ca="1" si="147"/>
        <v>-2.8087963290784419</v>
      </c>
      <c r="BF242" s="194">
        <f t="shared" ca="1" si="147"/>
        <v>3.3142264467151286</v>
      </c>
      <c r="BG242" s="194">
        <f t="shared" ca="1" si="147"/>
        <v>3.3142264467151286</v>
      </c>
      <c r="BH242" s="194">
        <f t="shared" ca="1" si="147"/>
        <v>-2.7632155143703008</v>
      </c>
      <c r="BI242" s="194">
        <f t="shared" ca="1" si="147"/>
        <v>3.3505863127235767</v>
      </c>
      <c r="BJ242" s="194">
        <f t="shared" ca="1" si="147"/>
        <v>3.3505863127235767</v>
      </c>
      <c r="BK242" s="194">
        <f t="shared" ca="1" si="147"/>
        <v>-2.7268556483618527</v>
      </c>
      <c r="BL242" s="194">
        <f t="shared" ca="1" si="147"/>
        <v>3.3961671274317169</v>
      </c>
      <c r="BM242" s="194">
        <f t="shared" ca="1" si="147"/>
        <v>3.3755276487645798</v>
      </c>
      <c r="BN242" s="194">
        <f t="shared" ca="1" si="147"/>
        <v>-2.7019143123208496</v>
      </c>
      <c r="BO242" s="194">
        <f t="shared" ca="1" si="147"/>
        <v>3.4211084634727209</v>
      </c>
      <c r="BP242" s="194">
        <f t="shared" ca="1" si="147"/>
        <v>3.4211084634727209</v>
      </c>
      <c r="BQ242" s="194">
        <f t="shared" ca="1" si="147"/>
        <v>-2.6563334976127084</v>
      </c>
      <c r="BR242" s="194">
        <f t="shared" ca="1" si="147"/>
        <v>3.4666892781808611</v>
      </c>
      <c r="BS242" s="194">
        <f t="shared" ca="1" si="147"/>
        <v>3.4666892781808611</v>
      </c>
      <c r="BT242" s="194">
        <f t="shared" ca="1" si="147"/>
        <v>-2.6107526829045682</v>
      </c>
      <c r="BU242" s="194">
        <f t="shared" ca="1" si="147"/>
        <v>3.5026905570824427</v>
      </c>
      <c r="BV242" s="194">
        <f t="shared" ca="1" si="147"/>
        <v>3.5026905570824427</v>
      </c>
      <c r="BW242" s="194">
        <f t="shared" ca="1" si="147"/>
        <v>-2.5747514040029866</v>
      </c>
      <c r="BX242" s="194">
        <f t="shared" ca="1" si="147"/>
        <v>3.5482713717905829</v>
      </c>
      <c r="BY242" s="194">
        <f t="shared" ca="1" si="147"/>
        <v>3.5276580067712935</v>
      </c>
      <c r="BZ242" s="194">
        <f t="shared" ca="1" si="147"/>
        <v>-2.5497839543141358</v>
      </c>
      <c r="CA242" s="194">
        <f t="shared" ca="1" si="147"/>
        <v>3.5732388214794346</v>
      </c>
      <c r="CB242" s="194">
        <f t="shared" ca="1" si="147"/>
        <v>3.5732388214794346</v>
      </c>
      <c r="CC242" s="194">
        <f t="shared" ca="1" si="147"/>
        <v>-2.5042031396059947</v>
      </c>
      <c r="CD242" s="194">
        <f t="shared" ca="1" si="147"/>
        <v>3.6188196361875749</v>
      </c>
      <c r="CE242" s="194">
        <f t="shared" ca="1" si="147"/>
        <v>3.6188196361875749</v>
      </c>
      <c r="CF242" s="194">
        <f t="shared" ca="1" si="147"/>
        <v>-2.4586223248978545</v>
      </c>
      <c r="CG242" s="194">
        <f t="shared" ca="1" si="147"/>
        <v>3.6544515703690843</v>
      </c>
      <c r="CH242" s="194">
        <f t="shared" ca="1" si="147"/>
        <v>3.6544515703690843</v>
      </c>
      <c r="CI242" s="194">
        <f t="shared" ca="1" si="147"/>
        <v>-2.422990390716345</v>
      </c>
      <c r="CJ242" s="194">
        <f t="shared" ca="1" si="147"/>
        <v>3.7000323850772245</v>
      </c>
      <c r="CK242" s="194">
        <f t="shared" ca="1" si="147"/>
        <v>3.6794433359231853</v>
      </c>
      <c r="CL242" s="194">
        <f t="shared" ca="1" si="147"/>
        <v>-2.397998625162244</v>
      </c>
      <c r="CM242" s="194">
        <f t="shared" ca="1" si="147"/>
        <v>3.7250241506313264</v>
      </c>
      <c r="CN242" s="194">
        <f t="shared" ca="1" si="147"/>
        <v>3.7250241506313264</v>
      </c>
      <c r="CO242" s="194">
        <f t="shared" ca="1" si="147"/>
        <v>-2.3524178104541029</v>
      </c>
      <c r="CP242" s="194">
        <f t="shared" ca="1" si="147"/>
        <v>3.7706049653394667</v>
      </c>
      <c r="CQ242" s="194">
        <f t="shared" ca="1" si="147"/>
        <v>3.7706049653394667</v>
      </c>
      <c r="CR242" s="194">
        <f t="shared" ca="1" si="147"/>
        <v>-2.3068369957459627</v>
      </c>
      <c r="CS242" s="194">
        <f t="shared" ca="1" si="147"/>
        <v>3.8058564744593033</v>
      </c>
      <c r="CT242" s="194">
        <f t="shared" ca="1" si="147"/>
        <v>3.8058564744593033</v>
      </c>
      <c r="CU242" s="194">
        <f t="shared" ca="1" si="147"/>
        <v>-2.271585486626126</v>
      </c>
      <c r="CV242" s="194">
        <f t="shared" ca="1" si="147"/>
        <v>3.8514372891674435</v>
      </c>
      <c r="CW242" s="194">
        <f t="shared" ca="1" si="147"/>
        <v>3.8308707144873484</v>
      </c>
      <c r="CX242" s="194">
        <f t="shared" ca="1" si="147"/>
        <v>-2.2465712465980809</v>
      </c>
      <c r="CY242" s="194">
        <f t="shared" ca="1" si="147"/>
        <v>3.8764515291954895</v>
      </c>
      <c r="CZ242" s="194">
        <f t="shared" ca="1" si="147"/>
        <v>3.8764515291954895</v>
      </c>
      <c r="DA242" s="194">
        <f t="shared" ca="1" si="147"/>
        <v>-2.2009904318899398</v>
      </c>
      <c r="DB242" s="194">
        <f t="shared" ca="1" si="147"/>
        <v>3.9220323439036298</v>
      </c>
      <c r="DC242" s="194">
        <f t="shared" ca="1" si="147"/>
        <v>3.9220323439036298</v>
      </c>
      <c r="DD242" s="194">
        <f t="shared" ca="1" si="147"/>
        <v>-9.554020890800512</v>
      </c>
      <c r="DE242" s="194">
        <f t="shared" ca="1" si="147"/>
        <v>3.9568920152099416</v>
      </c>
      <c r="DF242" s="194">
        <f t="shared" ca="1" si="147"/>
        <v>3.9568920152099416</v>
      </c>
      <c r="DG242" s="194">
        <f t="shared" ca="1" si="147"/>
        <v>-2.1205499458754877</v>
      </c>
      <c r="DH242" s="194">
        <f t="shared" ca="1" si="147"/>
        <v>4.0024728299180827</v>
      </c>
      <c r="DI242" s="194">
        <f t="shared" ca="1" si="147"/>
        <v>3.9819268433623582</v>
      </c>
      <c r="DJ242" s="194">
        <f t="shared" ca="1" si="147"/>
        <v>-2.0955151177230711</v>
      </c>
      <c r="DK242" s="194">
        <f t="shared" ca="1" si="147"/>
        <v>4.0275076580704985</v>
      </c>
      <c r="DL242" s="194">
        <f t="shared" ca="1" si="147"/>
        <v>4.0275076580704985</v>
      </c>
      <c r="DM242" s="194">
        <f t="shared" ca="1" si="147"/>
        <v>-2.0499343030149308</v>
      </c>
      <c r="DN242" s="194">
        <f t="shared" ca="1" si="147"/>
        <v>4.0730884727786396</v>
      </c>
      <c r="DO242" s="194">
        <f t="shared" ca="1" si="147"/>
        <v>4.0730884727786396</v>
      </c>
      <c r="DP242" s="194">
        <f t="shared" ca="1" si="147"/>
        <v>-9.8657747844936381</v>
      </c>
      <c r="DQ242" s="194">
        <f t="shared" ca="1" si="147"/>
        <v>4.1075445511370203</v>
      </c>
      <c r="DR242" s="194">
        <f t="shared" ca="1" si="147"/>
        <v>4.1075445511370203</v>
      </c>
      <c r="DS242" s="194">
        <f t="shared" ca="1" si="147"/>
        <v>-1.9698974099482189</v>
      </c>
      <c r="DT242" s="194">
        <f t="shared" ca="1" si="147"/>
        <v>-13.930179398696566</v>
      </c>
      <c r="DU242" s="194">
        <f t="shared" ca="1" si="147"/>
        <v>4.0492932701743491</v>
      </c>
      <c r="DV242" s="194">
        <f t="shared" ca="1" si="147"/>
        <v>4.0492932701743491</v>
      </c>
      <c r="DW242" s="194">
        <f t="shared" ca="1" si="147"/>
        <v>4.0492932701743491</v>
      </c>
      <c r="DX242" s="194">
        <f t="shared" ca="1" si="147"/>
        <v>4.0492932701743491</v>
      </c>
      <c r="DY242" s="194">
        <f t="shared" ca="1" si="147"/>
        <v>4.0492932701743491</v>
      </c>
      <c r="DZ242" s="194">
        <f t="shared" ca="1" si="147"/>
        <v>4.0492932701743491</v>
      </c>
      <c r="EA242" s="194">
        <f t="shared" ca="1" si="147"/>
        <v>4.0492932701743491</v>
      </c>
      <c r="EB242" s="194">
        <f t="shared" ca="1" si="147"/>
        <v>-4.1430439521343576</v>
      </c>
      <c r="EC242" s="194">
        <f t="shared" ca="1" si="147"/>
        <v>4.0377528330882217</v>
      </c>
      <c r="ED242" s="194">
        <f t="shared" ca="1" si="147"/>
        <v>4.0377528330882217</v>
      </c>
      <c r="EE242" s="194">
        <f t="shared" ca="1" si="147"/>
        <v>4.0377528330882217</v>
      </c>
      <c r="EF242" s="194">
        <f t="shared" ca="1" si="147"/>
        <v>4.0377528330882217</v>
      </c>
      <c r="EG242" s="194">
        <f t="shared" ca="1" si="147"/>
        <v>4.0172421769084865</v>
      </c>
      <c r="EH242" s="194">
        <f t="shared" ca="1" si="147"/>
        <v>4.0172421769084865</v>
      </c>
      <c r="EI242" s="194">
        <f t="shared" ca="1" si="147"/>
        <v>4.0172421769084865</v>
      </c>
      <c r="EJ242" s="194">
        <f t="shared" ca="1" si="147"/>
        <v>4.0172421769084865</v>
      </c>
      <c r="EK242" s="194">
        <f t="shared" ca="1" si="147"/>
        <v>4.0172421769084865</v>
      </c>
      <c r="EL242" s="194">
        <f t="shared" ca="1" si="147"/>
        <v>4.0172421769084865</v>
      </c>
      <c r="EM242" s="194">
        <f t="shared" ca="1" si="147"/>
        <v>4.0172421769084865</v>
      </c>
      <c r="EN242" s="194">
        <f t="shared" ca="1" si="147"/>
        <v>-4.1871859663975028</v>
      </c>
      <c r="EO242" s="194">
        <f t="shared" ca="1" si="147"/>
        <v>4.0052735680638998</v>
      </c>
      <c r="EP242" s="194">
        <f t="shared" ca="1" si="147"/>
        <v>4.0052735680638998</v>
      </c>
      <c r="EQ242" s="194">
        <f t="shared" ca="1" si="147"/>
        <v>4.0052735680638998</v>
      </c>
      <c r="ER242" s="194">
        <f t="shared" ca="1" si="147"/>
        <v>4.0052735680638998</v>
      </c>
      <c r="ES242" s="194">
        <f t="shared" ca="1" si="147"/>
        <v>3.9847775571024586</v>
      </c>
      <c r="ET242" s="194">
        <f t="shared" ca="1" si="147"/>
        <v>3.9847775571024586</v>
      </c>
      <c r="EU242" s="194">
        <f t="shared" ca="1" si="147"/>
        <v>3.9847775571024586</v>
      </c>
      <c r="EV242" s="194">
        <f t="shared" ca="1" si="147"/>
        <v>3.9847775571024586</v>
      </c>
      <c r="EW242" s="194">
        <f t="shared" ca="1" si="147"/>
        <v>3.9847775571024586</v>
      </c>
      <c r="EX242" s="194">
        <f t="shared" ca="1" si="147"/>
        <v>3.9847775571024586</v>
      </c>
      <c r="EY242" s="194">
        <f t="shared" ca="1" si="147"/>
        <v>3.9847775571024586</v>
      </c>
      <c r="EZ242" s="194">
        <f t="shared" ca="1" si="147"/>
        <v>-4.1855715733354169</v>
      </c>
      <c r="FA242" s="194">
        <f t="shared" ca="1" si="147"/>
        <v>3.9723679313466596</v>
      </c>
      <c r="FB242" s="194">
        <f t="shared" ca="1" si="147"/>
        <v>3.9723679313466596</v>
      </c>
      <c r="FC242" s="194">
        <f t="shared" ca="1" si="147"/>
        <v>3.9723679313466596</v>
      </c>
      <c r="FD242" s="194">
        <f t="shared" ca="1" si="147"/>
        <v>3.9723679313466596</v>
      </c>
      <c r="FE242" s="194">
        <f t="shared" ca="1" si="147"/>
        <v>3.9518844851004475</v>
      </c>
      <c r="FF242" s="194">
        <f t="shared" ca="1" si="147"/>
        <v>3.9518844851004475</v>
      </c>
      <c r="FG242" s="194">
        <f t="shared" ca="1" si="147"/>
        <v>3.9518844851004475</v>
      </c>
      <c r="FH242" s="194">
        <f t="shared" ca="1" si="147"/>
        <v>3.9518844851004475</v>
      </c>
      <c r="FI242" s="194">
        <f t="shared" ca="1" si="147"/>
        <v>3.9518844851004475</v>
      </c>
      <c r="FJ242" s="194">
        <f t="shared" ca="1" si="147"/>
        <v>3.9518844851004475</v>
      </c>
      <c r="FK242" s="194">
        <f t="shared" ca="1" si="147"/>
        <v>3.9518844851004475</v>
      </c>
      <c r="FL242" s="194">
        <f t="shared" ca="1" si="147"/>
        <v>-4.1703919178789244</v>
      </c>
      <c r="FM242" s="194">
        <f t="shared" ca="1" si="147"/>
        <v>3.9390206119260984</v>
      </c>
      <c r="FN242" s="194">
        <f t="shared" ca="1" si="147"/>
        <v>3.9390206119260984</v>
      </c>
      <c r="FO242" s="194">
        <f t="shared" ca="1" si="147"/>
        <v>3.9390206119260984</v>
      </c>
      <c r="FP242" s="194">
        <f t="shared" ca="1" si="147"/>
        <v>3.9390206119260984</v>
      </c>
      <c r="FQ242" s="194">
        <f t="shared" ca="1" si="147"/>
        <v>3.9185475975563957</v>
      </c>
      <c r="FR242" s="194">
        <f t="shared" ca="1" si="147"/>
        <v>3.9185475975563957</v>
      </c>
      <c r="FS242" s="194">
        <f t="shared" ca="1" si="147"/>
        <v>3.9185475975563957</v>
      </c>
      <c r="FT242" s="194">
        <f t="shared" ca="1" si="147"/>
        <v>3.9185475975563957</v>
      </c>
      <c r="FU242" s="194">
        <f t="shared" ca="1" si="147"/>
        <v>3.9185475975563957</v>
      </c>
      <c r="FV242" s="194">
        <f t="shared" ca="1" si="147"/>
        <v>3.9185475975563957</v>
      </c>
      <c r="FW242" s="194">
        <f t="shared" ca="1" si="147"/>
        <v>3.9185475975563957</v>
      </c>
      <c r="FX242" s="194">
        <f t="shared" ca="1" si="147"/>
        <v>-4.1468759126493779</v>
      </c>
      <c r="FY242" s="194">
        <f t="shared" ca="1" si="147"/>
        <v>3.9052158495409417</v>
      </c>
      <c r="FZ242" s="194">
        <f t="shared" ca="1" si="147"/>
        <v>3.9052158495409417</v>
      </c>
      <c r="GA242" s="194">
        <f t="shared" ca="1" si="147"/>
        <v>3.9052158495409417</v>
      </c>
      <c r="GB242" s="194">
        <f t="shared" ca="1" si="147"/>
        <v>3.9052158495409417</v>
      </c>
      <c r="GC242" s="194">
        <f t="shared" ca="1" si="147"/>
        <v>3.8847510802629879</v>
      </c>
      <c r="GD242" s="194">
        <f t="shared" ca="1" si="147"/>
        <v>3.8847510802629879</v>
      </c>
      <c r="GE242" s="194">
        <f t="shared" ca="1" si="147"/>
        <v>3.8847510802629879</v>
      </c>
      <c r="GF242" s="194">
        <f t="shared" ca="1" si="147"/>
        <v>3.8847510802629879</v>
      </c>
      <c r="GG242" s="194">
        <f t="shared" ca="1" si="147"/>
        <v>3.8847510802629879</v>
      </c>
      <c r="GH242" s="194">
        <f t="shared" ca="1" si="147"/>
        <v>3.8847510802629879</v>
      </c>
      <c r="GI242" s="194">
        <f t="shared" ca="1" si="147"/>
        <v>3.8847510802629879</v>
      </c>
      <c r="GJ242" s="194">
        <f t="shared" ca="1" si="147"/>
        <v>-4.1181539339995128</v>
      </c>
      <c r="GK242" s="194">
        <f t="shared" ca="1" si="147"/>
        <v>3.8709374211611944</v>
      </c>
      <c r="GL242" s="194">
        <f t="shared" ca="1" si="147"/>
        <v>3.8709374211611944</v>
      </c>
      <c r="GM242" s="194">
        <f t="shared" ca="1" si="147"/>
        <v>3.8709374211611944</v>
      </c>
      <c r="GN242" s="194">
        <f t="shared" ca="1" si="147"/>
        <v>3.8709374211611944</v>
      </c>
      <c r="GO242" s="194">
        <f t="shared" ca="1" si="147"/>
        <v>3.8504786545856513</v>
      </c>
      <c r="GP242" s="194">
        <f t="shared" ca="1" si="147"/>
        <v>3.8504786545856513</v>
      </c>
      <c r="GQ242" s="194">
        <f t="shared" ca="1" si="147"/>
        <v>3.8504786545856513</v>
      </c>
      <c r="GR242" s="194">
        <f t="shared" ca="1" si="147"/>
        <v>3.8504786545856513</v>
      </c>
      <c r="GS242" s="194">
        <f t="shared" ca="1" si="147"/>
        <v>3.8504786545856513</v>
      </c>
      <c r="GT242" s="194">
        <f t="shared" ca="1" si="147"/>
        <v>3.8504786545856513</v>
      </c>
      <c r="GU242" s="194">
        <f t="shared" ca="1" si="147"/>
        <v>3.8504786545856513</v>
      </c>
      <c r="GV242" s="194">
        <f t="shared" ca="1" si="147"/>
        <v>-4.0860970316061147</v>
      </c>
      <c r="GW242" s="194">
        <f t="shared" ca="1" si="147"/>
        <v>3.8361686270649287</v>
      </c>
      <c r="GX242" s="194">
        <f t="shared" ca="1" si="147"/>
        <v>3.8361686270649287</v>
      </c>
      <c r="GY242" s="194">
        <f t="shared" ca="1" si="147"/>
        <v>3.8361686270649287</v>
      </c>
      <c r="GZ242" s="194">
        <f t="shared" ca="1" si="147"/>
        <v>3.8361686270649287</v>
      </c>
      <c r="HA242" s="194">
        <f t="shared" ca="1" si="147"/>
        <v>3.8157135634897461</v>
      </c>
      <c r="HB242" s="194">
        <f t="shared" ca="1" si="147"/>
        <v>3.8157135634897461</v>
      </c>
      <c r="HC242" s="194">
        <f t="shared" ca="1" si="147"/>
        <v>3.8157135634897461</v>
      </c>
      <c r="HD242" s="194">
        <f t="shared" ca="1" si="147"/>
        <v>3.8157135634897461</v>
      </c>
      <c r="HE242" s="194">
        <f t="shared" ca="1" si="147"/>
        <v>3.8157135634897461</v>
      </c>
      <c r="HF242" s="194">
        <f t="shared" ca="1" si="147"/>
        <v>3.8157135634897461</v>
      </c>
      <c r="HG242" s="194">
        <f t="shared" ca="1" si="147"/>
        <v>3.8157135634897461</v>
      </c>
      <c r="HH242" s="194">
        <f t="shared" ca="1" si="147"/>
        <v>-4.0518204480612718</v>
      </c>
      <c r="HI242" s="194">
        <f t="shared" ca="1" si="147"/>
        <v>3.8008922764975273</v>
      </c>
      <c r="HJ242" s="194">
        <f t="shared" ca="1" si="147"/>
        <v>3.8008922764975273</v>
      </c>
      <c r="HK242" s="194">
        <f t="shared" ca="1" si="147"/>
        <v>3.8008922764975273</v>
      </c>
      <c r="HL242" s="194">
        <f t="shared" ca="1" si="147"/>
        <v>3.8008922764975273</v>
      </c>
      <c r="HM242" s="194">
        <f t="shared" ca="1" si="147"/>
        <v>3.7804385571487229</v>
      </c>
      <c r="HN242" s="194">
        <f t="shared" ca="1" si="147"/>
        <v>3.7804385571487229</v>
      </c>
      <c r="HO242" s="194">
        <f t="shared" ca="1" si="147"/>
        <v>3.7804385571487229</v>
      </c>
      <c r="HP242" s="194">
        <f t="shared" ca="1" si="147"/>
        <v>3.7804385571487229</v>
      </c>
      <c r="HQ242" s="194">
        <f t="shared" ca="1" si="147"/>
        <v>3.7804385571487229</v>
      </c>
      <c r="HR242" s="194">
        <f t="shared" ca="1" si="147"/>
        <v>3.7804385571487229</v>
      </c>
      <c r="HS242" s="194">
        <f t="shared" ca="1" si="147"/>
        <v>3.7804385571487229</v>
      </c>
      <c r="HT242" s="194">
        <f t="shared" ca="1" si="147"/>
        <v>-4.015985724277904</v>
      </c>
      <c r="HU242" s="194">
        <f t="shared" ca="1" si="147"/>
        <v>3.765090672900862</v>
      </c>
      <c r="HV242" s="194">
        <f t="shared" ca="1" si="147"/>
        <v>3.765090672900862</v>
      </c>
      <c r="HW242" s="194">
        <f t="shared" ca="1" si="147"/>
        <v>3.765090672900862</v>
      </c>
      <c r="HX242" s="194">
        <f t="shared" ca="1" si="147"/>
        <v>3.765090672900862</v>
      </c>
      <c r="HY242" s="194">
        <f t="shared" ca="1" si="147"/>
        <v>3.7446358781206959</v>
      </c>
      <c r="HZ242" s="194">
        <f t="shared" ca="1" si="147"/>
        <v>3.7446358781206959</v>
      </c>
      <c r="IA242" s="194">
        <f t="shared" ca="1" si="147"/>
        <v>3.7446358781206959</v>
      </c>
      <c r="IB242" s="194">
        <f t="shared" ca="1" si="147"/>
        <v>3.7446358781206959</v>
      </c>
      <c r="IC242" s="194">
        <f t="shared" ca="1" si="147"/>
        <v>3.7446358781206959</v>
      </c>
      <c r="ID242" s="194">
        <f t="shared" ca="1" si="147"/>
        <v>3.7446358781206959</v>
      </c>
      <c r="IE242" s="194">
        <f t="shared" ca="1" si="147"/>
        <v>3.7446358781206959</v>
      </c>
      <c r="IF242" s="194">
        <f t="shared" ca="1" si="147"/>
        <v>-3.9789819561935209</v>
      </c>
      <c r="IG242" s="194">
        <f t="shared" ca="1" si="147"/>
        <v>3.7287455986995237</v>
      </c>
      <c r="IH242" s="194">
        <f t="shared" ca="1" si="147"/>
        <v>3.7287455986995237</v>
      </c>
      <c r="II242" s="194">
        <f t="shared" ca="1" si="147"/>
        <v>3.7287455986995237</v>
      </c>
      <c r="IJ242" s="194">
        <f t="shared" ca="1" si="147"/>
        <v>3.9043305896216207</v>
      </c>
      <c r="IK242" s="194">
        <f t="shared" ca="1" si="147"/>
        <v>3.7082872460804568</v>
      </c>
      <c r="IL242" s="194">
        <f t="shared" ca="1" si="147"/>
        <v>3.7082872460804568</v>
      </c>
      <c r="IM242" s="194">
        <f t="shared" ca="1" si="147"/>
        <v>3.7082872460804568</v>
      </c>
      <c r="IN242" s="194">
        <f t="shared" ca="1" si="147"/>
        <v>3.7082872460804568</v>
      </c>
      <c r="IO242" s="194">
        <f t="shared" ca="1" si="147"/>
        <v>3.7082872460804568</v>
      </c>
      <c r="IP242" s="194">
        <f t="shared" ca="1" si="147"/>
        <v>3.7082872460804568</v>
      </c>
      <c r="IQ242" s="194">
        <f t="shared" ca="1" si="147"/>
        <v>3.7082872460804568</v>
      </c>
      <c r="IR242" s="194">
        <f t="shared" ca="1" si="147"/>
        <v>-3.9410345420567339</v>
      </c>
      <c r="IS242" s="194">
        <f t="shared" ca="1" si="147"/>
        <v>3.691838299630775</v>
      </c>
      <c r="IT242" s="194">
        <f t="shared" ca="1" si="147"/>
        <v>3.691838299630775</v>
      </c>
      <c r="IU242" s="194">
        <f t="shared" ca="1" si="147"/>
        <v>3.691838299630775</v>
      </c>
      <c r="IV242" s="194">
        <f t="shared" ca="1" si="147"/>
        <v>3.691838299630775</v>
      </c>
      <c r="IW242" s="194">
        <f t="shared" ca="1" si="147"/>
        <v>3.6713738420936215</v>
      </c>
      <c r="IX242" s="194">
        <f t="shared" ca="1" si="147"/>
        <v>3.6713738420936215</v>
      </c>
      <c r="IY242" s="194">
        <f t="shared" ca="1" si="147"/>
        <v>3.6713738420936215</v>
      </c>
      <c r="IZ242" s="194">
        <f t="shared" ca="1" si="147"/>
        <v>3.6713738420936215</v>
      </c>
      <c r="JA242" s="194">
        <f t="shared" ca="1" si="147"/>
        <v>3.6713738420936215</v>
      </c>
      <c r="JB242" s="194">
        <f t="shared" ca="1" si="147"/>
        <v>3.6713738420936215</v>
      </c>
      <c r="JC242" s="194">
        <f t="shared" ca="1" si="147"/>
        <v>3.6713738420936215</v>
      </c>
      <c r="JD242" s="194">
        <f t="shared" ref="JD242:KR242" ca="1" si="148">JD240</f>
        <v>-3.9022704238614185</v>
      </c>
      <c r="JE242" s="194">
        <f t="shared" ca="1" si="148"/>
        <v>3.6543494686045737</v>
      </c>
      <c r="JF242" s="194">
        <f t="shared" ca="1" si="148"/>
        <v>3.6543494686045737</v>
      </c>
      <c r="JG242" s="194">
        <f t="shared" ca="1" si="148"/>
        <v>3.6543494686045737</v>
      </c>
      <c r="JH242" s="194">
        <f t="shared" ca="1" si="148"/>
        <v>3.6543494686045737</v>
      </c>
      <c r="JI242" s="194">
        <f t="shared" ca="1" si="148"/>
        <v>3.633876292419151</v>
      </c>
      <c r="JJ242" s="194">
        <f t="shared" ca="1" si="148"/>
        <v>3.633876292419151</v>
      </c>
      <c r="JK242" s="194">
        <f t="shared" ca="1" si="148"/>
        <v>3.633876292419151</v>
      </c>
      <c r="JL242" s="194">
        <f t="shared" ca="1" si="148"/>
        <v>3.633876292419151</v>
      </c>
      <c r="JM242" s="194">
        <f t="shared" ca="1" si="148"/>
        <v>3.633876292419151</v>
      </c>
      <c r="JN242" s="194">
        <f t="shared" ca="1" si="148"/>
        <v>3.633876292419151</v>
      </c>
      <c r="JO242" s="194">
        <f t="shared" ca="1" si="148"/>
        <v>3.633876292419151</v>
      </c>
      <c r="JP242" s="194">
        <f t="shared" ca="1" si="148"/>
        <v>-3.8627572250614506</v>
      </c>
      <c r="JQ242" s="194">
        <f t="shared" ca="1" si="148"/>
        <v>3.6162592290795565</v>
      </c>
      <c r="JR242" s="194">
        <f t="shared" ca="1" si="148"/>
        <v>3.6162592290795565</v>
      </c>
      <c r="JS242" s="194">
        <f t="shared" ca="1" si="148"/>
        <v>3.6162592290795565</v>
      </c>
      <c r="JT242" s="194">
        <f t="shared" ca="1" si="148"/>
        <v>3.6162592290795565</v>
      </c>
      <c r="JU242" s="194">
        <f t="shared" ca="1" si="148"/>
        <v>3.5957746518261038</v>
      </c>
      <c r="JV242" s="194">
        <f t="shared" ca="1" si="148"/>
        <v>3.5957746518261038</v>
      </c>
      <c r="JW242" s="194">
        <f t="shared" ca="1" si="148"/>
        <v>3.5957746518261038</v>
      </c>
      <c r="JX242" s="194">
        <f t="shared" ca="1" si="148"/>
        <v>3.5957746518261038</v>
      </c>
      <c r="JY242" s="194">
        <f t="shared" ca="1" si="148"/>
        <v>3.5957746518261038</v>
      </c>
      <c r="JZ242" s="194">
        <f t="shared" ca="1" si="148"/>
        <v>3.5957746518261038</v>
      </c>
      <c r="KA242" s="194">
        <f t="shared" ca="1" si="148"/>
        <v>3.5957746518261038</v>
      </c>
      <c r="KB242" s="194">
        <f t="shared" ca="1" si="148"/>
        <v>-3.8225267258394267</v>
      </c>
      <c r="KC242" s="194">
        <f t="shared" ca="1" si="148"/>
        <v>3.5775471179404468</v>
      </c>
      <c r="KD242" s="194">
        <f t="shared" ca="1" si="148"/>
        <v>3.5775471179404468</v>
      </c>
      <c r="KE242" s="194">
        <f t="shared" ca="1" si="148"/>
        <v>3.5775471179404468</v>
      </c>
      <c r="KF242" s="194">
        <f t="shared" ca="1" si="148"/>
        <v>3.5775471179404468</v>
      </c>
      <c r="KG242" s="194">
        <f t="shared" ca="1" si="148"/>
        <v>3.5570483864100542</v>
      </c>
      <c r="KH242" s="194">
        <f t="shared" ca="1" si="148"/>
        <v>3.5570483864100542</v>
      </c>
      <c r="KI242" s="194">
        <f t="shared" ca="1" si="148"/>
        <v>3.5570483864100542</v>
      </c>
      <c r="KJ242" s="194">
        <f t="shared" ca="1" si="148"/>
        <v>3.5570483864100542</v>
      </c>
      <c r="KK242" s="194">
        <f t="shared" ca="1" si="148"/>
        <v>3.5570483864100542</v>
      </c>
      <c r="KL242" s="194">
        <f t="shared" ca="1" si="148"/>
        <v>3.5570483864100542</v>
      </c>
      <c r="KM242" s="194">
        <f t="shared" ca="1" si="148"/>
        <v>3.5570483864100542</v>
      </c>
      <c r="KN242" s="194">
        <f t="shared" ca="1" si="148"/>
        <v>-3.7815889406870573</v>
      </c>
      <c r="KO242" s="194">
        <f t="shared" ca="1" si="148"/>
        <v>3.5381920678619516</v>
      </c>
      <c r="KP242" s="194">
        <f t="shared" ca="1" si="148"/>
        <v>3.5381920678619516</v>
      </c>
      <c r="KQ242" s="194">
        <f t="shared" ca="1" si="148"/>
        <v>3.5381920678619516</v>
      </c>
      <c r="KR242" s="194">
        <f t="shared" ca="1" si="148"/>
        <v>1.1096412561940672</v>
      </c>
      <c r="KS242" s="17" t="s">
        <v>291</v>
      </c>
    </row>
    <row r="243" spans="1:305" ht="15.75" customHeight="1" x14ac:dyDescent="0.3">
      <c r="A243" s="184" t="s">
        <v>305</v>
      </c>
      <c r="B243" s="184" t="s">
        <v>90</v>
      </c>
      <c r="C243" s="186"/>
      <c r="D243" s="222">
        <f ca="1">XIRR($D$242:$KR$242,D229:KR229)</f>
        <v>0.16990421414375304</v>
      </c>
      <c r="KS243" s="17" t="s">
        <v>291</v>
      </c>
    </row>
    <row r="244" spans="1:305" ht="15.75" customHeight="1" x14ac:dyDescent="0.3">
      <c r="A244" s="2"/>
      <c r="B244" s="2"/>
      <c r="D244" s="223" t="s">
        <v>307</v>
      </c>
      <c r="E244" s="224">
        <f ca="1">XIRR($D$242:$IJ$242,D229:IJ229)</f>
        <v>0.16265556216239926</v>
      </c>
      <c r="F244" s="223" t="s">
        <v>308</v>
      </c>
      <c r="G244" s="224">
        <f ca="1">XIRR($D$242:$GB$242,D229:GB229)</f>
        <v>0.14044196009635926</v>
      </c>
      <c r="H244" s="223" t="s">
        <v>309</v>
      </c>
      <c r="I244" s="224">
        <f ca="1">XIRR($D$242:$DT$242,D229:DT229)</f>
        <v>3.694733083248139E-2</v>
      </c>
      <c r="KS244" s="17" t="s">
        <v>291</v>
      </c>
    </row>
    <row r="245" spans="1:305" ht="15.75" hidden="1" customHeight="1" x14ac:dyDescent="0.3">
      <c r="A245" s="196" t="s">
        <v>188</v>
      </c>
      <c r="B245" s="196" t="s">
        <v>310</v>
      </c>
      <c r="C245" s="177" t="s">
        <v>311</v>
      </c>
      <c r="D245" s="175">
        <f ca="1">SUM(E240:KR240)</f>
        <v>693.29484433892117</v>
      </c>
      <c r="E245" s="177"/>
      <c r="F245" s="177"/>
      <c r="G245" s="177"/>
      <c r="H245" s="177"/>
      <c r="I245" s="177"/>
      <c r="J245" s="177"/>
      <c r="K245" s="177"/>
      <c r="L245" s="177"/>
      <c r="M245" s="177"/>
      <c r="N245" s="177"/>
      <c r="O245" s="177"/>
      <c r="P245" s="177"/>
      <c r="Q245" s="177"/>
      <c r="R245" s="177"/>
      <c r="S245" s="177"/>
      <c r="T245" s="177"/>
      <c r="U245" s="177"/>
      <c r="V245" s="177"/>
      <c r="W245" s="177"/>
      <c r="X245" s="177"/>
      <c r="Y245" s="177"/>
      <c r="Z245" s="177"/>
      <c r="AA245" s="177"/>
      <c r="AB245" s="177"/>
      <c r="AC245" s="177"/>
      <c r="AD245" s="177"/>
      <c r="AE245" s="177"/>
      <c r="AF245" s="177"/>
      <c r="AG245" s="177"/>
      <c r="AH245" s="177"/>
      <c r="AI245" s="177"/>
      <c r="AJ245" s="177"/>
      <c r="AK245" s="177"/>
      <c r="AL245" s="177"/>
      <c r="AM245" s="177"/>
      <c r="AN245" s="177"/>
      <c r="AO245" s="177"/>
      <c r="AP245" s="177"/>
      <c r="AQ245" s="177"/>
      <c r="AR245" s="177"/>
      <c r="AS245" s="177"/>
      <c r="AT245" s="177"/>
      <c r="AU245" s="177"/>
      <c r="AV245" s="177"/>
      <c r="AW245" s="177"/>
      <c r="AX245" s="177"/>
      <c r="AY245" s="177"/>
      <c r="AZ245" s="177"/>
      <c r="BA245" s="177"/>
      <c r="BB245" s="177"/>
      <c r="BC245" s="177"/>
      <c r="BD245" s="177"/>
      <c r="BE245" s="177"/>
      <c r="BF245" s="177"/>
      <c r="BG245" s="177"/>
      <c r="BH245" s="177"/>
      <c r="BI245" s="177"/>
      <c r="BJ245" s="177"/>
      <c r="BK245" s="177"/>
      <c r="BL245" s="177"/>
      <c r="BM245" s="177"/>
      <c r="BN245" s="177"/>
      <c r="BO245" s="177"/>
      <c r="BP245" s="177"/>
      <c r="BQ245" s="177"/>
      <c r="BR245" s="177"/>
      <c r="BS245" s="177"/>
      <c r="BT245" s="177"/>
      <c r="BU245" s="177"/>
      <c r="BV245" s="177"/>
      <c r="BW245" s="177"/>
      <c r="BX245" s="177"/>
      <c r="BY245" s="177"/>
      <c r="BZ245" s="177"/>
      <c r="CA245" s="177"/>
      <c r="CB245" s="177"/>
      <c r="CC245" s="177"/>
      <c r="CD245" s="177"/>
      <c r="CE245" s="177"/>
      <c r="CF245" s="177"/>
      <c r="CG245" s="177"/>
      <c r="CH245" s="177"/>
      <c r="CI245" s="177"/>
      <c r="CJ245" s="177"/>
      <c r="CK245" s="177"/>
      <c r="CL245" s="177"/>
      <c r="CM245" s="177"/>
      <c r="CN245" s="177"/>
      <c r="CO245" s="177"/>
      <c r="CP245" s="177"/>
      <c r="CQ245" s="177"/>
      <c r="CR245" s="177"/>
      <c r="CS245" s="177"/>
      <c r="CT245" s="177"/>
      <c r="CU245" s="177"/>
      <c r="CV245" s="177"/>
      <c r="CW245" s="177"/>
      <c r="CX245" s="177"/>
      <c r="CY245" s="177"/>
      <c r="CZ245" s="177"/>
      <c r="DA245" s="177"/>
      <c r="DB245" s="177"/>
      <c r="DC245" s="177"/>
      <c r="DD245" s="177"/>
      <c r="DE245" s="177"/>
      <c r="DF245" s="177"/>
      <c r="DG245" s="177"/>
      <c r="DH245" s="177"/>
      <c r="DI245" s="177"/>
      <c r="DJ245" s="177"/>
      <c r="DK245" s="177"/>
      <c r="DL245" s="177"/>
      <c r="DM245" s="177"/>
      <c r="DN245" s="177"/>
      <c r="DO245" s="177"/>
      <c r="DP245" s="177"/>
      <c r="DQ245" s="177"/>
      <c r="DR245" s="177"/>
      <c r="DS245" s="177"/>
      <c r="DT245" s="177"/>
      <c r="DU245" s="177"/>
      <c r="DV245" s="177"/>
      <c r="DW245" s="177"/>
      <c r="DX245" s="177"/>
      <c r="DY245" s="177"/>
      <c r="DZ245" s="177"/>
      <c r="EA245" s="177"/>
      <c r="EB245" s="177"/>
      <c r="EC245" s="177"/>
      <c r="ED245" s="177"/>
      <c r="EE245" s="177"/>
      <c r="EF245" s="177"/>
      <c r="EG245" s="177"/>
      <c r="EH245" s="177"/>
      <c r="EI245" s="177"/>
      <c r="EJ245" s="177"/>
      <c r="EK245" s="177"/>
      <c r="EL245" s="177"/>
      <c r="EM245" s="177"/>
      <c r="EN245" s="177"/>
      <c r="EO245" s="177"/>
      <c r="EP245" s="177"/>
      <c r="EQ245" s="177"/>
      <c r="ER245" s="177"/>
      <c r="ES245" s="177"/>
      <c r="ET245" s="177"/>
      <c r="EU245" s="177"/>
      <c r="EV245" s="177"/>
      <c r="EW245" s="177"/>
      <c r="EX245" s="177"/>
      <c r="EY245" s="177"/>
      <c r="EZ245" s="177"/>
      <c r="FA245" s="177"/>
      <c r="FB245" s="177"/>
      <c r="FC245" s="177"/>
      <c r="FD245" s="177"/>
      <c r="FE245" s="177"/>
      <c r="FF245" s="177"/>
      <c r="FG245" s="177"/>
      <c r="FH245" s="177"/>
      <c r="FI245" s="177"/>
      <c r="FJ245" s="177"/>
      <c r="FK245" s="177"/>
      <c r="FL245" s="177"/>
      <c r="FM245" s="177"/>
      <c r="FN245" s="177"/>
      <c r="FO245" s="177"/>
      <c r="FP245" s="177"/>
      <c r="FQ245" s="177"/>
      <c r="FR245" s="177"/>
      <c r="FS245" s="177"/>
      <c r="FT245" s="177"/>
      <c r="FU245" s="177"/>
      <c r="FV245" s="177"/>
      <c r="FW245" s="177"/>
      <c r="FX245" s="177"/>
      <c r="FY245" s="177"/>
      <c r="FZ245" s="177"/>
      <c r="GA245" s="177"/>
      <c r="GB245" s="177"/>
      <c r="GC245" s="177"/>
      <c r="KS245" s="17" t="s">
        <v>291</v>
      </c>
    </row>
    <row r="246" spans="1:305" ht="15.75" hidden="1" customHeight="1" x14ac:dyDescent="0.3">
      <c r="A246" s="196" t="s">
        <v>312</v>
      </c>
      <c r="B246" s="177">
        <f>14.5</f>
        <v>14.5</v>
      </c>
      <c r="C246" s="225">
        <f t="shared" ref="C246:C258" ca="1" si="149">XIRR($D246:KR246,$D$229:$KR$229)</f>
        <v>-0.31271629408001905</v>
      </c>
      <c r="D246" s="175">
        <f ca="1">D240</f>
        <v>-106.53006280912376</v>
      </c>
      <c r="E246" s="175">
        <f t="shared" ref="E246:AN246" si="150">E242</f>
        <v>0</v>
      </c>
      <c r="F246" s="175">
        <f t="shared" si="150"/>
        <v>0</v>
      </c>
      <c r="G246" s="175">
        <f t="shared" si="150"/>
        <v>0</v>
      </c>
      <c r="H246" s="175">
        <f t="shared" ca="1" si="150"/>
        <v>4.2541810734338155</v>
      </c>
      <c r="I246" s="175">
        <f t="shared" ca="1" si="150"/>
        <v>-3.4711127282306014</v>
      </c>
      <c r="J246" s="175">
        <f t="shared" ca="1" si="150"/>
        <v>2.6531761813048615</v>
      </c>
      <c r="K246" s="175">
        <f t="shared" ca="1" si="150"/>
        <v>2.6531761813048615</v>
      </c>
      <c r="L246" s="175">
        <f t="shared" ca="1" si="150"/>
        <v>-3.4242657797805678</v>
      </c>
      <c r="M246" s="175">
        <f t="shared" ca="1" si="150"/>
        <v>2.6921350846174019</v>
      </c>
      <c r="N246" s="175">
        <f t="shared" ca="1" si="150"/>
        <v>2.6921350846174019</v>
      </c>
      <c r="O246" s="175">
        <f t="shared" ca="1" si="150"/>
        <v>-3.3853068764680274</v>
      </c>
      <c r="P246" s="175">
        <f t="shared" ca="1" si="150"/>
        <v>2.7389820330674359</v>
      </c>
      <c r="Q246" s="175">
        <f t="shared" ca="1" si="150"/>
        <v>2.7182209490830624</v>
      </c>
      <c r="R246" s="175">
        <f t="shared" ca="1" si="150"/>
        <v>-3.3592210120023669</v>
      </c>
      <c r="S246" s="175">
        <f t="shared" ca="1" si="150"/>
        <v>2.765067897533096</v>
      </c>
      <c r="T246" s="175">
        <f t="shared" ca="1" si="150"/>
        <v>2.765067897533096</v>
      </c>
      <c r="U246" s="175">
        <f t="shared" ca="1" si="150"/>
        <v>-3.3123740635523333</v>
      </c>
      <c r="V246" s="175">
        <f t="shared" ca="1" si="150"/>
        <v>2.8119148459831296</v>
      </c>
      <c r="W246" s="175">
        <f t="shared" ca="1" si="150"/>
        <v>2.8119148459831296</v>
      </c>
      <c r="X246" s="175">
        <f t="shared" ca="1" si="150"/>
        <v>-3.2655271151022998</v>
      </c>
      <c r="Y246" s="175">
        <f t="shared" ca="1" si="150"/>
        <v>2.892337562778132</v>
      </c>
      <c r="Z246" s="175">
        <f t="shared" ca="1" si="150"/>
        <v>2.892337562778132</v>
      </c>
      <c r="AA246" s="175">
        <f t="shared" ca="1" si="150"/>
        <v>-3.1851043983072973</v>
      </c>
      <c r="AB246" s="175">
        <f t="shared" ca="1" si="150"/>
        <v>2.9379183774862732</v>
      </c>
      <c r="AC246" s="175">
        <f t="shared" ca="1" si="150"/>
        <v>2.9171901878378348</v>
      </c>
      <c r="AD246" s="175">
        <f t="shared" ca="1" si="150"/>
        <v>-3.1602517732475945</v>
      </c>
      <c r="AE246" s="175">
        <f t="shared" ca="1" si="150"/>
        <v>2.9627710025459755</v>
      </c>
      <c r="AF246" s="175">
        <f t="shared" ca="1" si="150"/>
        <v>2.9627710025459755</v>
      </c>
      <c r="AG246" s="175">
        <f t="shared" ca="1" si="150"/>
        <v>-3.1146709585394539</v>
      </c>
      <c r="AH246" s="175">
        <f t="shared" ca="1" si="150"/>
        <v>3.0083518172541162</v>
      </c>
      <c r="AI246" s="175">
        <f t="shared" ca="1" si="150"/>
        <v>3.0083518172541162</v>
      </c>
      <c r="AJ246" s="175">
        <f t="shared" ca="1" si="150"/>
        <v>-3.0690901438313132</v>
      </c>
      <c r="AK246" s="175">
        <f t="shared" ca="1" si="150"/>
        <v>3.0453978288247647</v>
      </c>
      <c r="AL246" s="175">
        <f t="shared" ca="1" si="150"/>
        <v>3.0453978288247647</v>
      </c>
      <c r="AM246" s="175">
        <f t="shared" ca="1" si="150"/>
        <v>-3.0320441322606646</v>
      </c>
      <c r="AN246" s="175">
        <f t="shared" ca="1" si="150"/>
        <v>3.090978643532905</v>
      </c>
      <c r="AO246" s="175">
        <f>B246</f>
        <v>14.5</v>
      </c>
      <c r="AP246" s="175"/>
      <c r="AQ246" s="175"/>
      <c r="AR246" s="175"/>
      <c r="AS246" s="175"/>
      <c r="AT246" s="175"/>
      <c r="AU246" s="175"/>
      <c r="AV246" s="175"/>
      <c r="AW246" s="175"/>
      <c r="AX246" s="175"/>
      <c r="AY246" s="175"/>
      <c r="AZ246" s="175"/>
      <c r="BA246" s="177"/>
      <c r="BB246" s="177"/>
      <c r="BC246" s="177"/>
      <c r="BD246" s="177"/>
      <c r="BE246" s="177"/>
      <c r="BF246" s="177"/>
      <c r="BG246" s="177"/>
      <c r="BH246" s="177"/>
      <c r="BI246" s="177"/>
      <c r="BJ246" s="177"/>
      <c r="BK246" s="177"/>
      <c r="BL246" s="177"/>
      <c r="BM246" s="177"/>
      <c r="BN246" s="177"/>
      <c r="BO246" s="177"/>
      <c r="BP246" s="177"/>
      <c r="BQ246" s="177"/>
      <c r="BR246" s="177"/>
      <c r="BS246" s="177"/>
      <c r="BT246" s="177"/>
      <c r="BU246" s="177"/>
      <c r="BV246" s="177"/>
      <c r="BW246" s="177"/>
      <c r="BX246" s="177"/>
      <c r="BY246" s="177"/>
      <c r="BZ246" s="177"/>
      <c r="CA246" s="177"/>
      <c r="CB246" s="177"/>
      <c r="CC246" s="177"/>
      <c r="CD246" s="177"/>
      <c r="CE246" s="177"/>
      <c r="CF246" s="177"/>
      <c r="CG246" s="177"/>
      <c r="CH246" s="177"/>
      <c r="CI246" s="177"/>
      <c r="CJ246" s="177"/>
      <c r="CK246" s="177"/>
      <c r="CL246" s="177"/>
      <c r="CM246" s="177"/>
      <c r="CN246" s="177"/>
      <c r="CO246" s="177"/>
      <c r="CP246" s="177"/>
      <c r="CQ246" s="177"/>
      <c r="CR246" s="177"/>
      <c r="CS246" s="177"/>
      <c r="CT246" s="177"/>
      <c r="CU246" s="177"/>
      <c r="CV246" s="177"/>
      <c r="CW246" s="177"/>
      <c r="CX246" s="177"/>
      <c r="CY246" s="177"/>
      <c r="CZ246" s="177"/>
      <c r="DA246" s="177"/>
      <c r="DB246" s="177"/>
      <c r="DC246" s="177"/>
      <c r="DD246" s="177"/>
      <c r="DE246" s="177"/>
      <c r="DF246" s="177"/>
      <c r="DG246" s="177"/>
      <c r="DH246" s="177"/>
      <c r="DI246" s="177"/>
      <c r="DJ246" s="177"/>
      <c r="DK246" s="177"/>
      <c r="DL246" s="177"/>
      <c r="DM246" s="177"/>
      <c r="DN246" s="177"/>
      <c r="DO246" s="177"/>
      <c r="DP246" s="177"/>
      <c r="DQ246" s="177"/>
      <c r="DR246" s="177"/>
      <c r="DS246" s="177"/>
      <c r="DT246" s="177"/>
      <c r="DU246" s="177"/>
      <c r="DV246" s="177"/>
      <c r="DW246" s="177"/>
      <c r="DX246" s="177"/>
      <c r="DY246" s="177"/>
      <c r="DZ246" s="177"/>
      <c r="EA246" s="177"/>
      <c r="EB246" s="177"/>
      <c r="EC246" s="177"/>
      <c r="ED246" s="177"/>
      <c r="EE246" s="177"/>
      <c r="EF246" s="177"/>
      <c r="EG246" s="177"/>
      <c r="EH246" s="177"/>
      <c r="EI246" s="177"/>
      <c r="EJ246" s="177"/>
      <c r="EK246" s="177"/>
      <c r="EL246" s="177"/>
      <c r="EM246" s="177"/>
      <c r="EN246" s="177"/>
      <c r="EO246" s="177"/>
      <c r="EP246" s="177"/>
      <c r="EQ246" s="177"/>
      <c r="ER246" s="177"/>
      <c r="ES246" s="177"/>
      <c r="ET246" s="177"/>
      <c r="EU246" s="177"/>
      <c r="EV246" s="177"/>
      <c r="EW246" s="177"/>
      <c r="EX246" s="177"/>
      <c r="EY246" s="177"/>
      <c r="EZ246" s="177"/>
      <c r="FA246" s="177"/>
      <c r="FB246" s="177"/>
      <c r="FC246" s="177"/>
      <c r="FD246" s="177"/>
      <c r="FE246" s="177"/>
      <c r="FF246" s="177"/>
      <c r="FG246" s="177"/>
      <c r="FH246" s="177"/>
      <c r="FI246" s="177"/>
      <c r="FJ246" s="177"/>
      <c r="FK246" s="177"/>
      <c r="FL246" s="177"/>
      <c r="FM246" s="177"/>
      <c r="FN246" s="177"/>
      <c r="FO246" s="177"/>
      <c r="FP246" s="177"/>
      <c r="FQ246" s="177"/>
      <c r="FR246" s="177"/>
      <c r="FS246" s="177"/>
      <c r="FT246" s="177"/>
      <c r="FU246" s="177"/>
      <c r="FV246" s="177"/>
      <c r="FW246" s="177"/>
      <c r="FX246" s="177"/>
      <c r="FY246" s="177"/>
      <c r="FZ246" s="177"/>
      <c r="GA246" s="177"/>
      <c r="GB246" s="177"/>
      <c r="GC246" s="177"/>
    </row>
    <row r="247" spans="1:305" ht="15.75" hidden="1" customHeight="1" x14ac:dyDescent="0.3">
      <c r="A247" s="196" t="s">
        <v>313</v>
      </c>
      <c r="B247" s="177">
        <v>14.1</v>
      </c>
      <c r="C247" s="225">
        <f t="shared" ca="1" si="149"/>
        <v>-0.19256047829985617</v>
      </c>
      <c r="D247" s="175">
        <f t="shared" ref="D247:D258" ca="1" si="151">D246</f>
        <v>-106.53006280912376</v>
      </c>
      <c r="E247" s="175">
        <f t="shared" ref="E247:AZ247" si="152">E242</f>
        <v>0</v>
      </c>
      <c r="F247" s="175">
        <f t="shared" si="152"/>
        <v>0</v>
      </c>
      <c r="G247" s="175">
        <f t="shared" si="152"/>
        <v>0</v>
      </c>
      <c r="H247" s="175">
        <f t="shared" ca="1" si="152"/>
        <v>4.2541810734338155</v>
      </c>
      <c r="I247" s="175">
        <f t="shared" ca="1" si="152"/>
        <v>-3.4711127282306014</v>
      </c>
      <c r="J247" s="175">
        <f t="shared" ca="1" si="152"/>
        <v>2.6531761813048615</v>
      </c>
      <c r="K247" s="175">
        <f t="shared" ca="1" si="152"/>
        <v>2.6531761813048615</v>
      </c>
      <c r="L247" s="175">
        <f t="shared" ca="1" si="152"/>
        <v>-3.4242657797805678</v>
      </c>
      <c r="M247" s="175">
        <f t="shared" ca="1" si="152"/>
        <v>2.6921350846174019</v>
      </c>
      <c r="N247" s="175">
        <f t="shared" ca="1" si="152"/>
        <v>2.6921350846174019</v>
      </c>
      <c r="O247" s="175">
        <f t="shared" ca="1" si="152"/>
        <v>-3.3853068764680274</v>
      </c>
      <c r="P247" s="175">
        <f t="shared" ca="1" si="152"/>
        <v>2.7389820330674359</v>
      </c>
      <c r="Q247" s="175">
        <f t="shared" ca="1" si="152"/>
        <v>2.7182209490830624</v>
      </c>
      <c r="R247" s="175">
        <f t="shared" ca="1" si="152"/>
        <v>-3.3592210120023669</v>
      </c>
      <c r="S247" s="175">
        <f t="shared" ca="1" si="152"/>
        <v>2.765067897533096</v>
      </c>
      <c r="T247" s="175">
        <f t="shared" ca="1" si="152"/>
        <v>2.765067897533096</v>
      </c>
      <c r="U247" s="175">
        <f t="shared" ca="1" si="152"/>
        <v>-3.3123740635523333</v>
      </c>
      <c r="V247" s="175">
        <f t="shared" ca="1" si="152"/>
        <v>2.8119148459831296</v>
      </c>
      <c r="W247" s="175">
        <f t="shared" ca="1" si="152"/>
        <v>2.8119148459831296</v>
      </c>
      <c r="X247" s="175">
        <f t="shared" ca="1" si="152"/>
        <v>-3.2655271151022998</v>
      </c>
      <c r="Y247" s="175">
        <f t="shared" ca="1" si="152"/>
        <v>2.892337562778132</v>
      </c>
      <c r="Z247" s="175">
        <f t="shared" ca="1" si="152"/>
        <v>2.892337562778132</v>
      </c>
      <c r="AA247" s="175">
        <f t="shared" ca="1" si="152"/>
        <v>-3.1851043983072973</v>
      </c>
      <c r="AB247" s="175">
        <f t="shared" ca="1" si="152"/>
        <v>2.9379183774862732</v>
      </c>
      <c r="AC247" s="175">
        <f t="shared" ca="1" si="152"/>
        <v>2.9171901878378348</v>
      </c>
      <c r="AD247" s="175">
        <f t="shared" ca="1" si="152"/>
        <v>-3.1602517732475945</v>
      </c>
      <c r="AE247" s="175">
        <f t="shared" ca="1" si="152"/>
        <v>2.9627710025459755</v>
      </c>
      <c r="AF247" s="175">
        <f t="shared" ca="1" si="152"/>
        <v>2.9627710025459755</v>
      </c>
      <c r="AG247" s="175">
        <f t="shared" ca="1" si="152"/>
        <v>-3.1146709585394539</v>
      </c>
      <c r="AH247" s="175">
        <f t="shared" ca="1" si="152"/>
        <v>3.0083518172541162</v>
      </c>
      <c r="AI247" s="175">
        <f t="shared" ca="1" si="152"/>
        <v>3.0083518172541162</v>
      </c>
      <c r="AJ247" s="175">
        <f t="shared" ca="1" si="152"/>
        <v>-3.0690901438313132</v>
      </c>
      <c r="AK247" s="175">
        <f t="shared" ca="1" si="152"/>
        <v>3.0453978288247647</v>
      </c>
      <c r="AL247" s="175">
        <f t="shared" ca="1" si="152"/>
        <v>3.0453978288247647</v>
      </c>
      <c r="AM247" s="175">
        <f t="shared" ca="1" si="152"/>
        <v>-3.0320441322606646</v>
      </c>
      <c r="AN247" s="175">
        <f t="shared" ca="1" si="152"/>
        <v>3.090978643532905</v>
      </c>
      <c r="AO247" s="175">
        <f t="shared" ca="1" si="152"/>
        <v>3.0702817121430606</v>
      </c>
      <c r="AP247" s="175">
        <f t="shared" ca="1" si="152"/>
        <v>-3.0071602489423688</v>
      </c>
      <c r="AQ247" s="175">
        <f t="shared" ca="1" si="152"/>
        <v>3.1158625268512017</v>
      </c>
      <c r="AR247" s="175">
        <f t="shared" ca="1" si="152"/>
        <v>3.1158625268512017</v>
      </c>
      <c r="AS247" s="175">
        <f t="shared" ca="1" si="152"/>
        <v>-2.9615794342342276</v>
      </c>
      <c r="AT247" s="175">
        <f t="shared" ca="1" si="152"/>
        <v>3.1614433415593428</v>
      </c>
      <c r="AU247" s="175">
        <f t="shared" ca="1" si="152"/>
        <v>3.1614433415593428</v>
      </c>
      <c r="AV247" s="175">
        <f t="shared" ca="1" si="152"/>
        <v>-2.9159986195260865</v>
      </c>
      <c r="AW247" s="175">
        <f t="shared" ca="1" si="152"/>
        <v>3.1981513503899901</v>
      </c>
      <c r="AX247" s="175">
        <f t="shared" ca="1" si="152"/>
        <v>3.1981513503899901</v>
      </c>
      <c r="AY247" s="175">
        <f t="shared" ca="1" si="152"/>
        <v>-2.8792906106954392</v>
      </c>
      <c r="AZ247" s="175">
        <f t="shared" ca="1" si="152"/>
        <v>3.2437321650981312</v>
      </c>
      <c r="BA247" s="175">
        <f>B247</f>
        <v>14.1</v>
      </c>
      <c r="BB247" s="177"/>
      <c r="BC247" s="177"/>
      <c r="BD247" s="177"/>
      <c r="BE247" s="177"/>
      <c r="BF247" s="177"/>
      <c r="BG247" s="177"/>
      <c r="BH247" s="177"/>
      <c r="BI247" s="177"/>
      <c r="BJ247" s="177"/>
      <c r="BK247" s="177"/>
      <c r="BL247" s="177"/>
      <c r="BM247" s="177"/>
      <c r="BN247" s="177"/>
      <c r="BO247" s="177"/>
      <c r="BP247" s="177"/>
      <c r="BQ247" s="177"/>
      <c r="BR247" s="177"/>
      <c r="BS247" s="177"/>
      <c r="BT247" s="177"/>
      <c r="BU247" s="177"/>
      <c r="BV247" s="177"/>
      <c r="BW247" s="177"/>
      <c r="BX247" s="177"/>
      <c r="BY247" s="177"/>
      <c r="BZ247" s="177"/>
      <c r="CA247" s="177"/>
      <c r="CB247" s="177"/>
      <c r="CC247" s="177"/>
      <c r="CD247" s="177"/>
      <c r="CE247" s="177"/>
      <c r="CF247" s="177"/>
      <c r="CG247" s="177"/>
      <c r="CH247" s="177"/>
      <c r="CI247" s="177"/>
      <c r="CJ247" s="177"/>
      <c r="CK247" s="177"/>
      <c r="CL247" s="177"/>
      <c r="CM247" s="177"/>
      <c r="CN247" s="177"/>
      <c r="CO247" s="177"/>
      <c r="CP247" s="177"/>
      <c r="CQ247" s="177"/>
      <c r="CR247" s="177"/>
      <c r="CS247" s="177"/>
      <c r="CT247" s="177"/>
      <c r="CU247" s="177"/>
      <c r="CV247" s="177"/>
      <c r="CW247" s="177"/>
      <c r="CX247" s="177"/>
      <c r="CY247" s="177"/>
      <c r="CZ247" s="177"/>
      <c r="DA247" s="177"/>
      <c r="DB247" s="177"/>
      <c r="DC247" s="177"/>
      <c r="DD247" s="177"/>
      <c r="DE247" s="177"/>
      <c r="DF247" s="177"/>
      <c r="DG247" s="177"/>
      <c r="DH247" s="177"/>
      <c r="DI247" s="177"/>
      <c r="DJ247" s="177"/>
      <c r="DK247" s="177"/>
      <c r="DL247" s="177"/>
      <c r="DM247" s="177"/>
      <c r="DN247" s="177"/>
      <c r="DO247" s="177"/>
      <c r="DP247" s="177"/>
      <c r="DQ247" s="177"/>
      <c r="DR247" s="177"/>
      <c r="DS247" s="177"/>
      <c r="DT247" s="177"/>
      <c r="DU247" s="177"/>
      <c r="DV247" s="177"/>
      <c r="DW247" s="177"/>
      <c r="DX247" s="177"/>
      <c r="DY247" s="177"/>
      <c r="DZ247" s="177"/>
      <c r="EA247" s="177"/>
      <c r="EB247" s="177"/>
      <c r="EC247" s="177"/>
      <c r="ED247" s="177"/>
      <c r="EE247" s="177"/>
      <c r="EF247" s="177"/>
      <c r="EG247" s="177"/>
      <c r="EH247" s="177"/>
      <c r="EI247" s="177"/>
      <c r="EJ247" s="177"/>
      <c r="EK247" s="177"/>
      <c r="EL247" s="177"/>
      <c r="EM247" s="177"/>
      <c r="EN247" s="177"/>
      <c r="EO247" s="177"/>
      <c r="EP247" s="177"/>
      <c r="EQ247" s="177"/>
      <c r="ER247" s="177"/>
      <c r="ES247" s="177"/>
      <c r="ET247" s="177"/>
      <c r="EU247" s="177"/>
      <c r="EV247" s="177"/>
      <c r="EW247" s="177"/>
      <c r="EX247" s="177"/>
      <c r="EY247" s="177"/>
      <c r="EZ247" s="177"/>
      <c r="FA247" s="177"/>
      <c r="FB247" s="177"/>
      <c r="FC247" s="177"/>
      <c r="FD247" s="177"/>
      <c r="FE247" s="177"/>
      <c r="FF247" s="177"/>
      <c r="FG247" s="177"/>
      <c r="FH247" s="177"/>
      <c r="FI247" s="177"/>
      <c r="FJ247" s="177"/>
      <c r="FK247" s="177"/>
      <c r="FL247" s="177"/>
      <c r="FM247" s="177"/>
      <c r="FN247" s="177"/>
      <c r="FO247" s="177"/>
      <c r="FP247" s="177"/>
      <c r="FQ247" s="177"/>
      <c r="FR247" s="177"/>
      <c r="FS247" s="177"/>
      <c r="FT247" s="177"/>
      <c r="FU247" s="177"/>
      <c r="FV247" s="177"/>
      <c r="FW247" s="177"/>
      <c r="FX247" s="177"/>
      <c r="FY247" s="177"/>
      <c r="FZ247" s="177"/>
      <c r="GA247" s="177"/>
      <c r="GB247" s="177"/>
      <c r="GC247" s="177"/>
    </row>
    <row r="248" spans="1:305" ht="15.75" hidden="1" customHeight="1" x14ac:dyDescent="0.3">
      <c r="A248" s="196" t="s">
        <v>314</v>
      </c>
      <c r="B248" s="177">
        <v>13.6</v>
      </c>
      <c r="C248" s="225">
        <f t="shared" ca="1" si="149"/>
        <v>-0.1084311183542013</v>
      </c>
      <c r="D248" s="175">
        <f t="shared" ca="1" si="151"/>
        <v>-106.53006280912376</v>
      </c>
      <c r="E248" s="175">
        <f t="shared" ref="E248:BL248" si="153">E242</f>
        <v>0</v>
      </c>
      <c r="F248" s="175">
        <f t="shared" si="153"/>
        <v>0</v>
      </c>
      <c r="G248" s="175">
        <f t="shared" si="153"/>
        <v>0</v>
      </c>
      <c r="H248" s="175">
        <f t="shared" ca="1" si="153"/>
        <v>4.2541810734338155</v>
      </c>
      <c r="I248" s="175">
        <f t="shared" ca="1" si="153"/>
        <v>-3.4711127282306014</v>
      </c>
      <c r="J248" s="175">
        <f t="shared" ca="1" si="153"/>
        <v>2.6531761813048615</v>
      </c>
      <c r="K248" s="175">
        <f t="shared" ca="1" si="153"/>
        <v>2.6531761813048615</v>
      </c>
      <c r="L248" s="175">
        <f t="shared" ca="1" si="153"/>
        <v>-3.4242657797805678</v>
      </c>
      <c r="M248" s="175">
        <f t="shared" ca="1" si="153"/>
        <v>2.6921350846174019</v>
      </c>
      <c r="N248" s="175">
        <f t="shared" ca="1" si="153"/>
        <v>2.6921350846174019</v>
      </c>
      <c r="O248" s="175">
        <f t="shared" ca="1" si="153"/>
        <v>-3.3853068764680274</v>
      </c>
      <c r="P248" s="175">
        <f t="shared" ca="1" si="153"/>
        <v>2.7389820330674359</v>
      </c>
      <c r="Q248" s="175">
        <f t="shared" ca="1" si="153"/>
        <v>2.7182209490830624</v>
      </c>
      <c r="R248" s="175">
        <f t="shared" ca="1" si="153"/>
        <v>-3.3592210120023669</v>
      </c>
      <c r="S248" s="175">
        <f t="shared" ca="1" si="153"/>
        <v>2.765067897533096</v>
      </c>
      <c r="T248" s="175">
        <f t="shared" ca="1" si="153"/>
        <v>2.765067897533096</v>
      </c>
      <c r="U248" s="175">
        <f t="shared" ca="1" si="153"/>
        <v>-3.3123740635523333</v>
      </c>
      <c r="V248" s="175">
        <f t="shared" ca="1" si="153"/>
        <v>2.8119148459831296</v>
      </c>
      <c r="W248" s="175">
        <f t="shared" ca="1" si="153"/>
        <v>2.8119148459831296</v>
      </c>
      <c r="X248" s="175">
        <f t="shared" ca="1" si="153"/>
        <v>-3.2655271151022998</v>
      </c>
      <c r="Y248" s="175">
        <f t="shared" ca="1" si="153"/>
        <v>2.892337562778132</v>
      </c>
      <c r="Z248" s="175">
        <f t="shared" ca="1" si="153"/>
        <v>2.892337562778132</v>
      </c>
      <c r="AA248" s="175">
        <f t="shared" ca="1" si="153"/>
        <v>-3.1851043983072973</v>
      </c>
      <c r="AB248" s="175">
        <f t="shared" ca="1" si="153"/>
        <v>2.9379183774862732</v>
      </c>
      <c r="AC248" s="175">
        <f t="shared" ca="1" si="153"/>
        <v>2.9171901878378348</v>
      </c>
      <c r="AD248" s="175">
        <f t="shared" ca="1" si="153"/>
        <v>-3.1602517732475945</v>
      </c>
      <c r="AE248" s="175">
        <f t="shared" ca="1" si="153"/>
        <v>2.9627710025459755</v>
      </c>
      <c r="AF248" s="175">
        <f t="shared" ca="1" si="153"/>
        <v>2.9627710025459755</v>
      </c>
      <c r="AG248" s="175">
        <f t="shared" ca="1" si="153"/>
        <v>-3.1146709585394539</v>
      </c>
      <c r="AH248" s="175">
        <f t="shared" ca="1" si="153"/>
        <v>3.0083518172541162</v>
      </c>
      <c r="AI248" s="175">
        <f t="shared" ca="1" si="153"/>
        <v>3.0083518172541162</v>
      </c>
      <c r="AJ248" s="175">
        <f t="shared" ca="1" si="153"/>
        <v>-3.0690901438313132</v>
      </c>
      <c r="AK248" s="175">
        <f t="shared" ca="1" si="153"/>
        <v>3.0453978288247647</v>
      </c>
      <c r="AL248" s="175">
        <f t="shared" ca="1" si="153"/>
        <v>3.0453978288247647</v>
      </c>
      <c r="AM248" s="175">
        <f t="shared" ca="1" si="153"/>
        <v>-3.0320441322606646</v>
      </c>
      <c r="AN248" s="175">
        <f t="shared" ca="1" si="153"/>
        <v>3.090978643532905</v>
      </c>
      <c r="AO248" s="175">
        <f t="shared" ca="1" si="153"/>
        <v>3.0702817121430606</v>
      </c>
      <c r="AP248" s="175">
        <f t="shared" ca="1" si="153"/>
        <v>-3.0071602489423688</v>
      </c>
      <c r="AQ248" s="175">
        <f t="shared" ca="1" si="153"/>
        <v>3.1158625268512017</v>
      </c>
      <c r="AR248" s="175">
        <f t="shared" ca="1" si="153"/>
        <v>3.1158625268512017</v>
      </c>
      <c r="AS248" s="175">
        <f t="shared" ca="1" si="153"/>
        <v>-2.9615794342342276</v>
      </c>
      <c r="AT248" s="175">
        <f t="shared" ca="1" si="153"/>
        <v>3.1614433415593428</v>
      </c>
      <c r="AU248" s="175">
        <f t="shared" ca="1" si="153"/>
        <v>3.1614433415593428</v>
      </c>
      <c r="AV248" s="175">
        <f t="shared" ca="1" si="153"/>
        <v>-2.9159986195260865</v>
      </c>
      <c r="AW248" s="175">
        <f t="shared" ca="1" si="153"/>
        <v>3.1981513503899901</v>
      </c>
      <c r="AX248" s="175">
        <f t="shared" ca="1" si="153"/>
        <v>3.1981513503899901</v>
      </c>
      <c r="AY248" s="175">
        <f t="shared" ca="1" si="153"/>
        <v>-2.8792906106954392</v>
      </c>
      <c r="AZ248" s="175">
        <f t="shared" ca="1" si="153"/>
        <v>3.2437321650981312</v>
      </c>
      <c r="BA248" s="175">
        <f t="shared" ca="1" si="153"/>
        <v>3.2230648172988472</v>
      </c>
      <c r="BB248" s="175">
        <f t="shared" ca="1" si="153"/>
        <v>-2.8543771437865821</v>
      </c>
      <c r="BC248" s="175">
        <f t="shared" ca="1" si="153"/>
        <v>3.2686456320069874</v>
      </c>
      <c r="BD248" s="175">
        <f t="shared" ca="1" si="153"/>
        <v>3.2686456320069874</v>
      </c>
      <c r="BE248" s="175">
        <f t="shared" ca="1" si="153"/>
        <v>-2.8087963290784419</v>
      </c>
      <c r="BF248" s="175">
        <f t="shared" ca="1" si="153"/>
        <v>3.3142264467151286</v>
      </c>
      <c r="BG248" s="175">
        <f t="shared" ca="1" si="153"/>
        <v>3.3142264467151286</v>
      </c>
      <c r="BH248" s="175">
        <f t="shared" ca="1" si="153"/>
        <v>-2.7632155143703008</v>
      </c>
      <c r="BI248" s="175">
        <f t="shared" ca="1" si="153"/>
        <v>3.3505863127235767</v>
      </c>
      <c r="BJ248" s="175">
        <f t="shared" ca="1" si="153"/>
        <v>3.3505863127235767</v>
      </c>
      <c r="BK248" s="175">
        <f t="shared" ca="1" si="153"/>
        <v>-2.7268556483618527</v>
      </c>
      <c r="BL248" s="175">
        <f t="shared" ca="1" si="153"/>
        <v>3.3961671274317169</v>
      </c>
      <c r="BM248" s="175">
        <f>B248</f>
        <v>13.6</v>
      </c>
      <c r="BN248" s="177"/>
      <c r="BO248" s="177"/>
      <c r="BP248" s="177"/>
      <c r="BQ248" s="177"/>
      <c r="BR248" s="177"/>
      <c r="BS248" s="177"/>
      <c r="BT248" s="177"/>
      <c r="BU248" s="177"/>
      <c r="BV248" s="177"/>
      <c r="BW248" s="177"/>
      <c r="BX248" s="177"/>
      <c r="BY248" s="177"/>
      <c r="BZ248" s="177"/>
      <c r="CA248" s="177"/>
      <c r="CB248" s="177"/>
      <c r="CC248" s="177"/>
      <c r="CD248" s="177"/>
      <c r="CE248" s="177"/>
      <c r="CF248" s="177"/>
      <c r="CG248" s="177"/>
      <c r="CH248" s="177"/>
      <c r="CI248" s="177"/>
      <c r="CJ248" s="177"/>
      <c r="CK248" s="177"/>
      <c r="CL248" s="177"/>
      <c r="CM248" s="177"/>
      <c r="CN248" s="177"/>
      <c r="CO248" s="177"/>
      <c r="CP248" s="177"/>
      <c r="CQ248" s="177"/>
      <c r="CR248" s="177"/>
      <c r="CS248" s="177"/>
      <c r="CT248" s="177"/>
      <c r="CU248" s="177"/>
      <c r="CV248" s="177"/>
      <c r="CW248" s="177"/>
      <c r="CX248" s="177"/>
      <c r="CY248" s="177"/>
      <c r="CZ248" s="177"/>
      <c r="DA248" s="177"/>
      <c r="DB248" s="177"/>
      <c r="DC248" s="177"/>
      <c r="DD248" s="177"/>
      <c r="DE248" s="177"/>
      <c r="DF248" s="177"/>
      <c r="DG248" s="177"/>
      <c r="DH248" s="177"/>
      <c r="DI248" s="177"/>
      <c r="DJ248" s="177"/>
      <c r="DK248" s="177"/>
      <c r="DL248" s="177"/>
      <c r="DM248" s="177"/>
      <c r="DN248" s="177"/>
      <c r="DO248" s="177"/>
      <c r="DP248" s="177"/>
      <c r="DQ248" s="177"/>
      <c r="DR248" s="177"/>
      <c r="DS248" s="177"/>
      <c r="DT248" s="177"/>
      <c r="DU248" s="177"/>
      <c r="DV248" s="177"/>
      <c r="DW248" s="177"/>
      <c r="DX248" s="177"/>
      <c r="DY248" s="177"/>
      <c r="DZ248" s="177"/>
      <c r="EA248" s="177"/>
      <c r="EB248" s="177"/>
      <c r="EC248" s="177"/>
      <c r="ED248" s="177"/>
      <c r="EE248" s="177"/>
      <c r="EF248" s="177"/>
      <c r="EG248" s="177"/>
      <c r="EH248" s="177"/>
      <c r="EI248" s="177"/>
      <c r="EJ248" s="177"/>
      <c r="EK248" s="177"/>
      <c r="EL248" s="177"/>
      <c r="EM248" s="177"/>
      <c r="EN248" s="177"/>
      <c r="EO248" s="177"/>
      <c r="EP248" s="177"/>
      <c r="EQ248" s="177"/>
      <c r="ER248" s="177"/>
      <c r="ES248" s="177"/>
      <c r="ET248" s="177"/>
      <c r="EU248" s="177"/>
      <c r="EV248" s="177"/>
      <c r="EW248" s="177"/>
      <c r="EX248" s="177"/>
      <c r="EY248" s="177"/>
      <c r="EZ248" s="177"/>
      <c r="FA248" s="177"/>
      <c r="FB248" s="177"/>
      <c r="FC248" s="177"/>
      <c r="FD248" s="177"/>
      <c r="FE248" s="177"/>
      <c r="FF248" s="177"/>
      <c r="FG248" s="177"/>
      <c r="FH248" s="177"/>
      <c r="FI248" s="177"/>
      <c r="FJ248" s="177"/>
      <c r="FK248" s="177"/>
      <c r="FL248" s="177"/>
      <c r="FM248" s="177"/>
      <c r="FN248" s="177"/>
      <c r="FO248" s="177"/>
      <c r="FP248" s="177"/>
      <c r="FQ248" s="177"/>
      <c r="FR248" s="177"/>
      <c r="FS248" s="177"/>
      <c r="FT248" s="177"/>
      <c r="FU248" s="177"/>
      <c r="FV248" s="177"/>
      <c r="FW248" s="177"/>
      <c r="FX248" s="177"/>
      <c r="FY248" s="177"/>
      <c r="FZ248" s="177"/>
      <c r="GA248" s="177"/>
      <c r="GB248" s="177"/>
      <c r="GC248" s="177"/>
    </row>
    <row r="249" spans="1:305" ht="15.75" hidden="1" customHeight="1" x14ac:dyDescent="0.3">
      <c r="A249" s="196" t="s">
        <v>315</v>
      </c>
      <c r="B249" s="177">
        <v>12.8</v>
      </c>
      <c r="C249" s="225">
        <f t="shared" ca="1" si="149"/>
        <v>-4.780981838703155E-2</v>
      </c>
      <c r="D249" s="175">
        <f t="shared" ca="1" si="151"/>
        <v>-106.53006280912376</v>
      </c>
      <c r="E249" s="175">
        <f t="shared" ref="E249:BX249" si="154">E242</f>
        <v>0</v>
      </c>
      <c r="F249" s="175">
        <f t="shared" si="154"/>
        <v>0</v>
      </c>
      <c r="G249" s="175">
        <f t="shared" si="154"/>
        <v>0</v>
      </c>
      <c r="H249" s="175">
        <f t="shared" ca="1" si="154"/>
        <v>4.2541810734338155</v>
      </c>
      <c r="I249" s="175">
        <f t="shared" ca="1" si="154"/>
        <v>-3.4711127282306014</v>
      </c>
      <c r="J249" s="175">
        <f t="shared" ca="1" si="154"/>
        <v>2.6531761813048615</v>
      </c>
      <c r="K249" s="175">
        <f t="shared" ca="1" si="154"/>
        <v>2.6531761813048615</v>
      </c>
      <c r="L249" s="175">
        <f t="shared" ca="1" si="154"/>
        <v>-3.4242657797805678</v>
      </c>
      <c r="M249" s="175">
        <f t="shared" ca="1" si="154"/>
        <v>2.6921350846174019</v>
      </c>
      <c r="N249" s="175">
        <f t="shared" ca="1" si="154"/>
        <v>2.6921350846174019</v>
      </c>
      <c r="O249" s="175">
        <f t="shared" ca="1" si="154"/>
        <v>-3.3853068764680274</v>
      </c>
      <c r="P249" s="175">
        <f t="shared" ca="1" si="154"/>
        <v>2.7389820330674359</v>
      </c>
      <c r="Q249" s="175">
        <f t="shared" ca="1" si="154"/>
        <v>2.7182209490830624</v>
      </c>
      <c r="R249" s="175">
        <f t="shared" ca="1" si="154"/>
        <v>-3.3592210120023669</v>
      </c>
      <c r="S249" s="175">
        <f t="shared" ca="1" si="154"/>
        <v>2.765067897533096</v>
      </c>
      <c r="T249" s="175">
        <f t="shared" ca="1" si="154"/>
        <v>2.765067897533096</v>
      </c>
      <c r="U249" s="175">
        <f t="shared" ca="1" si="154"/>
        <v>-3.3123740635523333</v>
      </c>
      <c r="V249" s="175">
        <f t="shared" ca="1" si="154"/>
        <v>2.8119148459831296</v>
      </c>
      <c r="W249" s="175">
        <f t="shared" ca="1" si="154"/>
        <v>2.8119148459831296</v>
      </c>
      <c r="X249" s="175">
        <f t="shared" ca="1" si="154"/>
        <v>-3.2655271151022998</v>
      </c>
      <c r="Y249" s="175">
        <f t="shared" ca="1" si="154"/>
        <v>2.892337562778132</v>
      </c>
      <c r="Z249" s="175">
        <f t="shared" ca="1" si="154"/>
        <v>2.892337562778132</v>
      </c>
      <c r="AA249" s="175">
        <f t="shared" ca="1" si="154"/>
        <v>-3.1851043983072973</v>
      </c>
      <c r="AB249" s="175">
        <f t="shared" ca="1" si="154"/>
        <v>2.9379183774862732</v>
      </c>
      <c r="AC249" s="175">
        <f t="shared" ca="1" si="154"/>
        <v>2.9171901878378348</v>
      </c>
      <c r="AD249" s="175">
        <f t="shared" ca="1" si="154"/>
        <v>-3.1602517732475945</v>
      </c>
      <c r="AE249" s="175">
        <f t="shared" ca="1" si="154"/>
        <v>2.9627710025459755</v>
      </c>
      <c r="AF249" s="175">
        <f t="shared" ca="1" si="154"/>
        <v>2.9627710025459755</v>
      </c>
      <c r="AG249" s="175">
        <f t="shared" ca="1" si="154"/>
        <v>-3.1146709585394539</v>
      </c>
      <c r="AH249" s="175">
        <f t="shared" ca="1" si="154"/>
        <v>3.0083518172541162</v>
      </c>
      <c r="AI249" s="175">
        <f t="shared" ca="1" si="154"/>
        <v>3.0083518172541162</v>
      </c>
      <c r="AJ249" s="175">
        <f t="shared" ca="1" si="154"/>
        <v>-3.0690901438313132</v>
      </c>
      <c r="AK249" s="175">
        <f t="shared" ca="1" si="154"/>
        <v>3.0453978288247647</v>
      </c>
      <c r="AL249" s="175">
        <f t="shared" ca="1" si="154"/>
        <v>3.0453978288247647</v>
      </c>
      <c r="AM249" s="175">
        <f t="shared" ca="1" si="154"/>
        <v>-3.0320441322606646</v>
      </c>
      <c r="AN249" s="175">
        <f t="shared" ca="1" si="154"/>
        <v>3.090978643532905</v>
      </c>
      <c r="AO249" s="175">
        <f t="shared" ca="1" si="154"/>
        <v>3.0702817121430606</v>
      </c>
      <c r="AP249" s="175">
        <f t="shared" ca="1" si="154"/>
        <v>-3.0071602489423688</v>
      </c>
      <c r="AQ249" s="175">
        <f t="shared" ca="1" si="154"/>
        <v>3.1158625268512017</v>
      </c>
      <c r="AR249" s="175">
        <f t="shared" ca="1" si="154"/>
        <v>3.1158625268512017</v>
      </c>
      <c r="AS249" s="175">
        <f t="shared" ca="1" si="154"/>
        <v>-2.9615794342342276</v>
      </c>
      <c r="AT249" s="175">
        <f t="shared" ca="1" si="154"/>
        <v>3.1614433415593428</v>
      </c>
      <c r="AU249" s="175">
        <f t="shared" ca="1" si="154"/>
        <v>3.1614433415593428</v>
      </c>
      <c r="AV249" s="175">
        <f t="shared" ca="1" si="154"/>
        <v>-2.9159986195260865</v>
      </c>
      <c r="AW249" s="175">
        <f t="shared" ca="1" si="154"/>
        <v>3.1981513503899901</v>
      </c>
      <c r="AX249" s="175">
        <f t="shared" ca="1" si="154"/>
        <v>3.1981513503899901</v>
      </c>
      <c r="AY249" s="175">
        <f t="shared" ca="1" si="154"/>
        <v>-2.8792906106954392</v>
      </c>
      <c r="AZ249" s="175">
        <f t="shared" ca="1" si="154"/>
        <v>3.2437321650981312</v>
      </c>
      <c r="BA249" s="175">
        <f t="shared" ca="1" si="154"/>
        <v>3.2230648172988472</v>
      </c>
      <c r="BB249" s="175">
        <f t="shared" ca="1" si="154"/>
        <v>-2.8543771437865821</v>
      </c>
      <c r="BC249" s="175">
        <f t="shared" ca="1" si="154"/>
        <v>3.2686456320069874</v>
      </c>
      <c r="BD249" s="175">
        <f t="shared" ca="1" si="154"/>
        <v>3.2686456320069874</v>
      </c>
      <c r="BE249" s="175">
        <f t="shared" ca="1" si="154"/>
        <v>-2.8087963290784419</v>
      </c>
      <c r="BF249" s="175">
        <f t="shared" ca="1" si="154"/>
        <v>3.3142264467151286</v>
      </c>
      <c r="BG249" s="175">
        <f t="shared" ca="1" si="154"/>
        <v>3.3142264467151286</v>
      </c>
      <c r="BH249" s="175">
        <f t="shared" ca="1" si="154"/>
        <v>-2.7632155143703008</v>
      </c>
      <c r="BI249" s="175">
        <f t="shared" ca="1" si="154"/>
        <v>3.3505863127235767</v>
      </c>
      <c r="BJ249" s="175">
        <f t="shared" ca="1" si="154"/>
        <v>3.3505863127235767</v>
      </c>
      <c r="BK249" s="175">
        <f t="shared" ca="1" si="154"/>
        <v>-2.7268556483618527</v>
      </c>
      <c r="BL249" s="175">
        <f t="shared" ca="1" si="154"/>
        <v>3.3961671274317169</v>
      </c>
      <c r="BM249" s="175">
        <f t="shared" ca="1" si="154"/>
        <v>3.3755276487645798</v>
      </c>
      <c r="BN249" s="175">
        <f t="shared" ca="1" si="154"/>
        <v>-2.7019143123208496</v>
      </c>
      <c r="BO249" s="175">
        <f t="shared" ca="1" si="154"/>
        <v>3.4211084634727209</v>
      </c>
      <c r="BP249" s="175">
        <f t="shared" ca="1" si="154"/>
        <v>3.4211084634727209</v>
      </c>
      <c r="BQ249" s="175">
        <f t="shared" ca="1" si="154"/>
        <v>-2.6563334976127084</v>
      </c>
      <c r="BR249" s="175">
        <f t="shared" ca="1" si="154"/>
        <v>3.4666892781808611</v>
      </c>
      <c r="BS249" s="175">
        <f t="shared" ca="1" si="154"/>
        <v>3.4666892781808611</v>
      </c>
      <c r="BT249" s="175">
        <f t="shared" ca="1" si="154"/>
        <v>-2.6107526829045682</v>
      </c>
      <c r="BU249" s="175">
        <f t="shared" ca="1" si="154"/>
        <v>3.5026905570824427</v>
      </c>
      <c r="BV249" s="175">
        <f t="shared" ca="1" si="154"/>
        <v>3.5026905570824427</v>
      </c>
      <c r="BW249" s="175">
        <f t="shared" ca="1" si="154"/>
        <v>-2.5747514040029866</v>
      </c>
      <c r="BX249" s="175">
        <f t="shared" ca="1" si="154"/>
        <v>3.5482713717905829</v>
      </c>
      <c r="BY249" s="175">
        <f>B249</f>
        <v>12.8</v>
      </c>
      <c r="BZ249" s="177"/>
      <c r="CA249" s="177"/>
      <c r="CB249" s="177"/>
      <c r="CC249" s="177"/>
      <c r="CD249" s="177"/>
      <c r="CE249" s="177"/>
      <c r="CF249" s="177"/>
      <c r="CG249" s="177"/>
      <c r="CH249" s="177"/>
      <c r="CI249" s="177"/>
      <c r="CJ249" s="177"/>
      <c r="CK249" s="177"/>
      <c r="CL249" s="177"/>
      <c r="CM249" s="177"/>
      <c r="CN249" s="177"/>
      <c r="CO249" s="177"/>
      <c r="CP249" s="177"/>
      <c r="CQ249" s="177"/>
      <c r="CR249" s="177"/>
      <c r="CS249" s="177"/>
      <c r="CT249" s="177"/>
      <c r="CU249" s="177"/>
      <c r="CV249" s="177"/>
      <c r="CW249" s="177"/>
      <c r="CX249" s="177"/>
      <c r="CY249" s="177"/>
      <c r="CZ249" s="177"/>
      <c r="DA249" s="177"/>
      <c r="DB249" s="177"/>
      <c r="DC249" s="177"/>
      <c r="DD249" s="177"/>
      <c r="DE249" s="177"/>
      <c r="DF249" s="177"/>
      <c r="DG249" s="177"/>
      <c r="DH249" s="177"/>
      <c r="DI249" s="177"/>
      <c r="DJ249" s="177"/>
      <c r="DK249" s="177"/>
      <c r="DL249" s="177"/>
      <c r="DM249" s="177"/>
      <c r="DN249" s="177"/>
      <c r="DO249" s="177"/>
      <c r="DP249" s="177"/>
      <c r="DQ249" s="177"/>
      <c r="DR249" s="177"/>
      <c r="DS249" s="177"/>
      <c r="DT249" s="177"/>
      <c r="DU249" s="177"/>
      <c r="DV249" s="177"/>
      <c r="DW249" s="177"/>
      <c r="DX249" s="177"/>
      <c r="DY249" s="177"/>
      <c r="DZ249" s="177"/>
      <c r="EA249" s="177"/>
      <c r="EB249" s="177"/>
      <c r="EC249" s="177"/>
      <c r="ED249" s="177"/>
      <c r="EE249" s="177"/>
      <c r="EF249" s="177"/>
      <c r="EG249" s="177"/>
      <c r="EH249" s="177"/>
      <c r="EI249" s="177"/>
      <c r="EJ249" s="177"/>
      <c r="EK249" s="177"/>
      <c r="EL249" s="177"/>
      <c r="EM249" s="177"/>
      <c r="EN249" s="177"/>
      <c r="EO249" s="177"/>
      <c r="EP249" s="177"/>
      <c r="EQ249" s="177"/>
      <c r="ER249" s="177"/>
      <c r="ES249" s="177"/>
      <c r="ET249" s="177"/>
      <c r="EU249" s="177"/>
      <c r="EV249" s="177"/>
      <c r="EW249" s="177"/>
      <c r="EX249" s="177"/>
      <c r="EY249" s="177"/>
      <c r="EZ249" s="177"/>
      <c r="FA249" s="177"/>
      <c r="FB249" s="177"/>
      <c r="FC249" s="177"/>
      <c r="FD249" s="177"/>
      <c r="FE249" s="177"/>
      <c r="FF249" s="177"/>
      <c r="FG249" s="177"/>
      <c r="FH249" s="177"/>
      <c r="FI249" s="177"/>
      <c r="FJ249" s="177"/>
      <c r="FK249" s="177"/>
      <c r="FL249" s="177"/>
      <c r="FM249" s="177"/>
      <c r="FN249" s="177"/>
      <c r="FO249" s="177"/>
      <c r="FP249" s="177"/>
      <c r="FQ249" s="177"/>
      <c r="FR249" s="177"/>
      <c r="FS249" s="177"/>
      <c r="FT249" s="177"/>
      <c r="FU249" s="177"/>
      <c r="FV249" s="177"/>
      <c r="FW249" s="177"/>
      <c r="FX249" s="177"/>
      <c r="FY249" s="177"/>
      <c r="FZ249" s="177"/>
      <c r="GA249" s="177"/>
      <c r="GB249" s="177"/>
      <c r="GC249" s="177"/>
    </row>
    <row r="250" spans="1:305" ht="15.75" hidden="1" customHeight="1" x14ac:dyDescent="0.3">
      <c r="A250" s="196" t="s">
        <v>316</v>
      </c>
      <c r="B250" s="177">
        <v>12</v>
      </c>
      <c r="C250" s="225">
        <f t="shared" ca="1" si="149"/>
        <v>-2.0859509706497191E-3</v>
      </c>
      <c r="D250" s="175">
        <f t="shared" ca="1" si="151"/>
        <v>-106.53006280912376</v>
      </c>
      <c r="E250" s="175">
        <f t="shared" ref="E250:CJ250" si="155">E242</f>
        <v>0</v>
      </c>
      <c r="F250" s="175">
        <f t="shared" si="155"/>
        <v>0</v>
      </c>
      <c r="G250" s="175">
        <f t="shared" si="155"/>
        <v>0</v>
      </c>
      <c r="H250" s="175">
        <f t="shared" ca="1" si="155"/>
        <v>4.2541810734338155</v>
      </c>
      <c r="I250" s="175">
        <f t="shared" ca="1" si="155"/>
        <v>-3.4711127282306014</v>
      </c>
      <c r="J250" s="175">
        <f t="shared" ca="1" si="155"/>
        <v>2.6531761813048615</v>
      </c>
      <c r="K250" s="175">
        <f t="shared" ca="1" si="155"/>
        <v>2.6531761813048615</v>
      </c>
      <c r="L250" s="175">
        <f t="shared" ca="1" si="155"/>
        <v>-3.4242657797805678</v>
      </c>
      <c r="M250" s="175">
        <f t="shared" ca="1" si="155"/>
        <v>2.6921350846174019</v>
      </c>
      <c r="N250" s="175">
        <f t="shared" ca="1" si="155"/>
        <v>2.6921350846174019</v>
      </c>
      <c r="O250" s="175">
        <f t="shared" ca="1" si="155"/>
        <v>-3.3853068764680274</v>
      </c>
      <c r="P250" s="175">
        <f t="shared" ca="1" si="155"/>
        <v>2.7389820330674359</v>
      </c>
      <c r="Q250" s="175">
        <f t="shared" ca="1" si="155"/>
        <v>2.7182209490830624</v>
      </c>
      <c r="R250" s="175">
        <f t="shared" ca="1" si="155"/>
        <v>-3.3592210120023669</v>
      </c>
      <c r="S250" s="175">
        <f t="shared" ca="1" si="155"/>
        <v>2.765067897533096</v>
      </c>
      <c r="T250" s="175">
        <f t="shared" ca="1" si="155"/>
        <v>2.765067897533096</v>
      </c>
      <c r="U250" s="175">
        <f t="shared" ca="1" si="155"/>
        <v>-3.3123740635523333</v>
      </c>
      <c r="V250" s="175">
        <f t="shared" ca="1" si="155"/>
        <v>2.8119148459831296</v>
      </c>
      <c r="W250" s="175">
        <f t="shared" ca="1" si="155"/>
        <v>2.8119148459831296</v>
      </c>
      <c r="X250" s="175">
        <f t="shared" ca="1" si="155"/>
        <v>-3.2655271151022998</v>
      </c>
      <c r="Y250" s="175">
        <f t="shared" ca="1" si="155"/>
        <v>2.892337562778132</v>
      </c>
      <c r="Z250" s="175">
        <f t="shared" ca="1" si="155"/>
        <v>2.892337562778132</v>
      </c>
      <c r="AA250" s="175">
        <f t="shared" ca="1" si="155"/>
        <v>-3.1851043983072973</v>
      </c>
      <c r="AB250" s="175">
        <f t="shared" ca="1" si="155"/>
        <v>2.9379183774862732</v>
      </c>
      <c r="AC250" s="175">
        <f t="shared" ca="1" si="155"/>
        <v>2.9171901878378348</v>
      </c>
      <c r="AD250" s="175">
        <f t="shared" ca="1" si="155"/>
        <v>-3.1602517732475945</v>
      </c>
      <c r="AE250" s="175">
        <f t="shared" ca="1" si="155"/>
        <v>2.9627710025459755</v>
      </c>
      <c r="AF250" s="175">
        <f t="shared" ca="1" si="155"/>
        <v>2.9627710025459755</v>
      </c>
      <c r="AG250" s="175">
        <f t="shared" ca="1" si="155"/>
        <v>-3.1146709585394539</v>
      </c>
      <c r="AH250" s="175">
        <f t="shared" ca="1" si="155"/>
        <v>3.0083518172541162</v>
      </c>
      <c r="AI250" s="175">
        <f t="shared" ca="1" si="155"/>
        <v>3.0083518172541162</v>
      </c>
      <c r="AJ250" s="175">
        <f t="shared" ca="1" si="155"/>
        <v>-3.0690901438313132</v>
      </c>
      <c r="AK250" s="175">
        <f t="shared" ca="1" si="155"/>
        <v>3.0453978288247647</v>
      </c>
      <c r="AL250" s="175">
        <f t="shared" ca="1" si="155"/>
        <v>3.0453978288247647</v>
      </c>
      <c r="AM250" s="175">
        <f t="shared" ca="1" si="155"/>
        <v>-3.0320441322606646</v>
      </c>
      <c r="AN250" s="175">
        <f t="shared" ca="1" si="155"/>
        <v>3.090978643532905</v>
      </c>
      <c r="AO250" s="175">
        <f t="shared" ca="1" si="155"/>
        <v>3.0702817121430606</v>
      </c>
      <c r="AP250" s="175">
        <f t="shared" ca="1" si="155"/>
        <v>-3.0071602489423688</v>
      </c>
      <c r="AQ250" s="175">
        <f t="shared" ca="1" si="155"/>
        <v>3.1158625268512017</v>
      </c>
      <c r="AR250" s="175">
        <f t="shared" ca="1" si="155"/>
        <v>3.1158625268512017</v>
      </c>
      <c r="AS250" s="175">
        <f t="shared" ca="1" si="155"/>
        <v>-2.9615794342342276</v>
      </c>
      <c r="AT250" s="175">
        <f t="shared" ca="1" si="155"/>
        <v>3.1614433415593428</v>
      </c>
      <c r="AU250" s="175">
        <f t="shared" ca="1" si="155"/>
        <v>3.1614433415593428</v>
      </c>
      <c r="AV250" s="175">
        <f t="shared" ca="1" si="155"/>
        <v>-2.9159986195260865</v>
      </c>
      <c r="AW250" s="175">
        <f t="shared" ca="1" si="155"/>
        <v>3.1981513503899901</v>
      </c>
      <c r="AX250" s="175">
        <f t="shared" ca="1" si="155"/>
        <v>3.1981513503899901</v>
      </c>
      <c r="AY250" s="175">
        <f t="shared" ca="1" si="155"/>
        <v>-2.8792906106954392</v>
      </c>
      <c r="AZ250" s="175">
        <f t="shared" ca="1" si="155"/>
        <v>3.2437321650981312</v>
      </c>
      <c r="BA250" s="175">
        <f t="shared" ca="1" si="155"/>
        <v>3.2230648172988472</v>
      </c>
      <c r="BB250" s="175">
        <f t="shared" ca="1" si="155"/>
        <v>-2.8543771437865821</v>
      </c>
      <c r="BC250" s="175">
        <f t="shared" ca="1" si="155"/>
        <v>3.2686456320069874</v>
      </c>
      <c r="BD250" s="175">
        <f t="shared" ca="1" si="155"/>
        <v>3.2686456320069874</v>
      </c>
      <c r="BE250" s="175">
        <f t="shared" ca="1" si="155"/>
        <v>-2.8087963290784419</v>
      </c>
      <c r="BF250" s="175">
        <f t="shared" ca="1" si="155"/>
        <v>3.3142264467151286</v>
      </c>
      <c r="BG250" s="175">
        <f t="shared" ca="1" si="155"/>
        <v>3.3142264467151286</v>
      </c>
      <c r="BH250" s="175">
        <f t="shared" ca="1" si="155"/>
        <v>-2.7632155143703008</v>
      </c>
      <c r="BI250" s="175">
        <f t="shared" ca="1" si="155"/>
        <v>3.3505863127235767</v>
      </c>
      <c r="BJ250" s="175">
        <f t="shared" ca="1" si="155"/>
        <v>3.3505863127235767</v>
      </c>
      <c r="BK250" s="175">
        <f t="shared" ca="1" si="155"/>
        <v>-2.7268556483618527</v>
      </c>
      <c r="BL250" s="175">
        <f t="shared" ca="1" si="155"/>
        <v>3.3961671274317169</v>
      </c>
      <c r="BM250" s="175">
        <f t="shared" ca="1" si="155"/>
        <v>3.3755276487645798</v>
      </c>
      <c r="BN250" s="175">
        <f t="shared" ca="1" si="155"/>
        <v>-2.7019143123208496</v>
      </c>
      <c r="BO250" s="175">
        <f t="shared" ca="1" si="155"/>
        <v>3.4211084634727209</v>
      </c>
      <c r="BP250" s="175">
        <f t="shared" ca="1" si="155"/>
        <v>3.4211084634727209</v>
      </c>
      <c r="BQ250" s="175">
        <f t="shared" ca="1" si="155"/>
        <v>-2.6563334976127084</v>
      </c>
      <c r="BR250" s="175">
        <f t="shared" ca="1" si="155"/>
        <v>3.4666892781808611</v>
      </c>
      <c r="BS250" s="175">
        <f t="shared" ca="1" si="155"/>
        <v>3.4666892781808611</v>
      </c>
      <c r="BT250" s="175">
        <f t="shared" ca="1" si="155"/>
        <v>-2.6107526829045682</v>
      </c>
      <c r="BU250" s="175">
        <f t="shared" ca="1" si="155"/>
        <v>3.5026905570824427</v>
      </c>
      <c r="BV250" s="175">
        <f t="shared" ca="1" si="155"/>
        <v>3.5026905570824427</v>
      </c>
      <c r="BW250" s="175">
        <f t="shared" ca="1" si="155"/>
        <v>-2.5747514040029866</v>
      </c>
      <c r="BX250" s="175">
        <f t="shared" ca="1" si="155"/>
        <v>3.5482713717905829</v>
      </c>
      <c r="BY250" s="175">
        <f t="shared" ca="1" si="155"/>
        <v>3.5276580067712935</v>
      </c>
      <c r="BZ250" s="175">
        <f t="shared" ca="1" si="155"/>
        <v>-2.5497839543141358</v>
      </c>
      <c r="CA250" s="175">
        <f t="shared" ca="1" si="155"/>
        <v>3.5732388214794346</v>
      </c>
      <c r="CB250" s="175">
        <f t="shared" ca="1" si="155"/>
        <v>3.5732388214794346</v>
      </c>
      <c r="CC250" s="175">
        <f t="shared" ca="1" si="155"/>
        <v>-2.5042031396059947</v>
      </c>
      <c r="CD250" s="175">
        <f t="shared" ca="1" si="155"/>
        <v>3.6188196361875749</v>
      </c>
      <c r="CE250" s="175">
        <f t="shared" ca="1" si="155"/>
        <v>3.6188196361875749</v>
      </c>
      <c r="CF250" s="175">
        <f t="shared" ca="1" si="155"/>
        <v>-2.4586223248978545</v>
      </c>
      <c r="CG250" s="175">
        <f t="shared" ca="1" si="155"/>
        <v>3.6544515703690843</v>
      </c>
      <c r="CH250" s="175">
        <f t="shared" ca="1" si="155"/>
        <v>3.6544515703690843</v>
      </c>
      <c r="CI250" s="175">
        <f t="shared" ca="1" si="155"/>
        <v>-2.422990390716345</v>
      </c>
      <c r="CJ250" s="175">
        <f t="shared" ca="1" si="155"/>
        <v>3.7000323850772245</v>
      </c>
      <c r="CK250" s="175">
        <f>B250</f>
        <v>12</v>
      </c>
      <c r="CL250" s="177"/>
      <c r="CM250" s="177"/>
      <c r="CN250" s="177"/>
      <c r="CO250" s="177"/>
      <c r="CP250" s="177"/>
      <c r="CQ250" s="177"/>
      <c r="CR250" s="177"/>
      <c r="CS250" s="177"/>
      <c r="CT250" s="177"/>
      <c r="CU250" s="177"/>
      <c r="CV250" s="177"/>
      <c r="CW250" s="177"/>
      <c r="CX250" s="177"/>
      <c r="CY250" s="177"/>
      <c r="CZ250" s="177"/>
      <c r="DA250" s="177"/>
      <c r="DB250" s="177"/>
      <c r="DC250" s="177"/>
      <c r="DD250" s="177"/>
      <c r="DE250" s="177"/>
      <c r="DF250" s="177"/>
      <c r="DG250" s="177"/>
      <c r="DH250" s="177"/>
      <c r="DI250" s="177"/>
      <c r="DJ250" s="177"/>
      <c r="DK250" s="177"/>
      <c r="DL250" s="177"/>
      <c r="DM250" s="177"/>
      <c r="DN250" s="177"/>
      <c r="DO250" s="177"/>
      <c r="DP250" s="177"/>
      <c r="DQ250" s="177"/>
      <c r="DR250" s="177"/>
      <c r="DS250" s="177"/>
      <c r="DT250" s="177"/>
      <c r="DU250" s="177"/>
      <c r="DV250" s="177"/>
      <c r="DW250" s="177"/>
      <c r="DX250" s="177"/>
      <c r="DY250" s="177"/>
      <c r="DZ250" s="177"/>
      <c r="EA250" s="177"/>
      <c r="EB250" s="177"/>
      <c r="EC250" s="177"/>
      <c r="ED250" s="177"/>
      <c r="EE250" s="177"/>
      <c r="EF250" s="177"/>
      <c r="EG250" s="177"/>
      <c r="EH250" s="177"/>
      <c r="EI250" s="177"/>
      <c r="EJ250" s="177"/>
      <c r="EK250" s="177"/>
      <c r="EL250" s="177"/>
      <c r="EM250" s="177"/>
      <c r="EN250" s="177"/>
      <c r="EO250" s="177"/>
      <c r="EP250" s="177"/>
      <c r="EQ250" s="177"/>
      <c r="ER250" s="177"/>
      <c r="ES250" s="177"/>
      <c r="ET250" s="177"/>
      <c r="EU250" s="177"/>
      <c r="EV250" s="177"/>
      <c r="EW250" s="177"/>
      <c r="EX250" s="177"/>
      <c r="EY250" s="177"/>
      <c r="EZ250" s="177"/>
      <c r="FA250" s="177"/>
      <c r="FB250" s="177"/>
      <c r="FC250" s="177"/>
      <c r="FD250" s="177"/>
      <c r="FE250" s="177"/>
      <c r="FF250" s="177"/>
      <c r="FG250" s="177"/>
      <c r="FH250" s="177"/>
      <c r="FI250" s="177"/>
      <c r="FJ250" s="177"/>
      <c r="FK250" s="177"/>
      <c r="FL250" s="177"/>
      <c r="FM250" s="177"/>
      <c r="FN250" s="177"/>
      <c r="FO250" s="177"/>
      <c r="FP250" s="177"/>
      <c r="FQ250" s="177"/>
      <c r="FR250" s="177"/>
      <c r="FS250" s="177"/>
      <c r="FT250" s="177"/>
      <c r="FU250" s="177"/>
      <c r="FV250" s="177"/>
      <c r="FW250" s="177"/>
      <c r="FX250" s="177"/>
      <c r="FY250" s="177"/>
      <c r="FZ250" s="177"/>
      <c r="GA250" s="177"/>
      <c r="GB250" s="177"/>
      <c r="GC250" s="177"/>
    </row>
    <row r="251" spans="1:305" ht="15.75" hidden="1" customHeight="1" x14ac:dyDescent="0.3">
      <c r="A251" s="196" t="s">
        <v>317</v>
      </c>
      <c r="B251" s="177">
        <v>11</v>
      </c>
      <c r="C251" s="225">
        <f t="shared" ca="1" si="149"/>
        <v>3.2711073756217957E-2</v>
      </c>
      <c r="D251" s="175">
        <f t="shared" ca="1" si="151"/>
        <v>-106.53006280912376</v>
      </c>
      <c r="E251" s="175">
        <f t="shared" ref="E251:CV251" si="156">E242</f>
        <v>0</v>
      </c>
      <c r="F251" s="175">
        <f t="shared" si="156"/>
        <v>0</v>
      </c>
      <c r="G251" s="175">
        <f t="shared" si="156"/>
        <v>0</v>
      </c>
      <c r="H251" s="175">
        <f t="shared" ca="1" si="156"/>
        <v>4.2541810734338155</v>
      </c>
      <c r="I251" s="175">
        <f t="shared" ca="1" si="156"/>
        <v>-3.4711127282306014</v>
      </c>
      <c r="J251" s="175">
        <f t="shared" ca="1" si="156"/>
        <v>2.6531761813048615</v>
      </c>
      <c r="K251" s="175">
        <f t="shared" ca="1" si="156"/>
        <v>2.6531761813048615</v>
      </c>
      <c r="L251" s="175">
        <f t="shared" ca="1" si="156"/>
        <v>-3.4242657797805678</v>
      </c>
      <c r="M251" s="175">
        <f t="shared" ca="1" si="156"/>
        <v>2.6921350846174019</v>
      </c>
      <c r="N251" s="175">
        <f t="shared" ca="1" si="156"/>
        <v>2.6921350846174019</v>
      </c>
      <c r="O251" s="175">
        <f t="shared" ca="1" si="156"/>
        <v>-3.3853068764680274</v>
      </c>
      <c r="P251" s="175">
        <f t="shared" ca="1" si="156"/>
        <v>2.7389820330674359</v>
      </c>
      <c r="Q251" s="175">
        <f t="shared" ca="1" si="156"/>
        <v>2.7182209490830624</v>
      </c>
      <c r="R251" s="175">
        <f t="shared" ca="1" si="156"/>
        <v>-3.3592210120023669</v>
      </c>
      <c r="S251" s="175">
        <f t="shared" ca="1" si="156"/>
        <v>2.765067897533096</v>
      </c>
      <c r="T251" s="175">
        <f t="shared" ca="1" si="156"/>
        <v>2.765067897533096</v>
      </c>
      <c r="U251" s="175">
        <f t="shared" ca="1" si="156"/>
        <v>-3.3123740635523333</v>
      </c>
      <c r="V251" s="175">
        <f t="shared" ca="1" si="156"/>
        <v>2.8119148459831296</v>
      </c>
      <c r="W251" s="175">
        <f t="shared" ca="1" si="156"/>
        <v>2.8119148459831296</v>
      </c>
      <c r="X251" s="175">
        <f t="shared" ca="1" si="156"/>
        <v>-3.2655271151022998</v>
      </c>
      <c r="Y251" s="175">
        <f t="shared" ca="1" si="156"/>
        <v>2.892337562778132</v>
      </c>
      <c r="Z251" s="175">
        <f t="shared" ca="1" si="156"/>
        <v>2.892337562778132</v>
      </c>
      <c r="AA251" s="175">
        <f t="shared" ca="1" si="156"/>
        <v>-3.1851043983072973</v>
      </c>
      <c r="AB251" s="175">
        <f t="shared" ca="1" si="156"/>
        <v>2.9379183774862732</v>
      </c>
      <c r="AC251" s="175">
        <f t="shared" ca="1" si="156"/>
        <v>2.9171901878378348</v>
      </c>
      <c r="AD251" s="175">
        <f t="shared" ca="1" si="156"/>
        <v>-3.1602517732475945</v>
      </c>
      <c r="AE251" s="175">
        <f t="shared" ca="1" si="156"/>
        <v>2.9627710025459755</v>
      </c>
      <c r="AF251" s="175">
        <f t="shared" ca="1" si="156"/>
        <v>2.9627710025459755</v>
      </c>
      <c r="AG251" s="175">
        <f t="shared" ca="1" si="156"/>
        <v>-3.1146709585394539</v>
      </c>
      <c r="AH251" s="175">
        <f t="shared" ca="1" si="156"/>
        <v>3.0083518172541162</v>
      </c>
      <c r="AI251" s="175">
        <f t="shared" ca="1" si="156"/>
        <v>3.0083518172541162</v>
      </c>
      <c r="AJ251" s="175">
        <f t="shared" ca="1" si="156"/>
        <v>-3.0690901438313132</v>
      </c>
      <c r="AK251" s="175">
        <f t="shared" ca="1" si="156"/>
        <v>3.0453978288247647</v>
      </c>
      <c r="AL251" s="175">
        <f t="shared" ca="1" si="156"/>
        <v>3.0453978288247647</v>
      </c>
      <c r="AM251" s="175">
        <f t="shared" ca="1" si="156"/>
        <v>-3.0320441322606646</v>
      </c>
      <c r="AN251" s="175">
        <f t="shared" ca="1" si="156"/>
        <v>3.090978643532905</v>
      </c>
      <c r="AO251" s="175">
        <f t="shared" ca="1" si="156"/>
        <v>3.0702817121430606</v>
      </c>
      <c r="AP251" s="175">
        <f t="shared" ca="1" si="156"/>
        <v>-3.0071602489423688</v>
      </c>
      <c r="AQ251" s="175">
        <f t="shared" ca="1" si="156"/>
        <v>3.1158625268512017</v>
      </c>
      <c r="AR251" s="175">
        <f t="shared" ca="1" si="156"/>
        <v>3.1158625268512017</v>
      </c>
      <c r="AS251" s="175">
        <f t="shared" ca="1" si="156"/>
        <v>-2.9615794342342276</v>
      </c>
      <c r="AT251" s="175">
        <f t="shared" ca="1" si="156"/>
        <v>3.1614433415593428</v>
      </c>
      <c r="AU251" s="175">
        <f t="shared" ca="1" si="156"/>
        <v>3.1614433415593428</v>
      </c>
      <c r="AV251" s="175">
        <f t="shared" ca="1" si="156"/>
        <v>-2.9159986195260865</v>
      </c>
      <c r="AW251" s="175">
        <f t="shared" ca="1" si="156"/>
        <v>3.1981513503899901</v>
      </c>
      <c r="AX251" s="175">
        <f t="shared" ca="1" si="156"/>
        <v>3.1981513503899901</v>
      </c>
      <c r="AY251" s="175">
        <f t="shared" ca="1" si="156"/>
        <v>-2.8792906106954392</v>
      </c>
      <c r="AZ251" s="175">
        <f t="shared" ca="1" si="156"/>
        <v>3.2437321650981312</v>
      </c>
      <c r="BA251" s="175">
        <f t="shared" ca="1" si="156"/>
        <v>3.2230648172988472</v>
      </c>
      <c r="BB251" s="175">
        <f t="shared" ca="1" si="156"/>
        <v>-2.8543771437865821</v>
      </c>
      <c r="BC251" s="175">
        <f t="shared" ca="1" si="156"/>
        <v>3.2686456320069874</v>
      </c>
      <c r="BD251" s="175">
        <f t="shared" ca="1" si="156"/>
        <v>3.2686456320069874</v>
      </c>
      <c r="BE251" s="175">
        <f t="shared" ca="1" si="156"/>
        <v>-2.8087963290784419</v>
      </c>
      <c r="BF251" s="175">
        <f t="shared" ca="1" si="156"/>
        <v>3.3142264467151286</v>
      </c>
      <c r="BG251" s="175">
        <f t="shared" ca="1" si="156"/>
        <v>3.3142264467151286</v>
      </c>
      <c r="BH251" s="175">
        <f t="shared" ca="1" si="156"/>
        <v>-2.7632155143703008</v>
      </c>
      <c r="BI251" s="175">
        <f t="shared" ca="1" si="156"/>
        <v>3.3505863127235767</v>
      </c>
      <c r="BJ251" s="175">
        <f t="shared" ca="1" si="156"/>
        <v>3.3505863127235767</v>
      </c>
      <c r="BK251" s="175">
        <f t="shared" ca="1" si="156"/>
        <v>-2.7268556483618527</v>
      </c>
      <c r="BL251" s="175">
        <f t="shared" ca="1" si="156"/>
        <v>3.3961671274317169</v>
      </c>
      <c r="BM251" s="175">
        <f t="shared" ca="1" si="156"/>
        <v>3.3755276487645798</v>
      </c>
      <c r="BN251" s="175">
        <f t="shared" ca="1" si="156"/>
        <v>-2.7019143123208496</v>
      </c>
      <c r="BO251" s="175">
        <f t="shared" ca="1" si="156"/>
        <v>3.4211084634727209</v>
      </c>
      <c r="BP251" s="175">
        <f t="shared" ca="1" si="156"/>
        <v>3.4211084634727209</v>
      </c>
      <c r="BQ251" s="175">
        <f t="shared" ca="1" si="156"/>
        <v>-2.6563334976127084</v>
      </c>
      <c r="BR251" s="175">
        <f t="shared" ca="1" si="156"/>
        <v>3.4666892781808611</v>
      </c>
      <c r="BS251" s="175">
        <f t="shared" ca="1" si="156"/>
        <v>3.4666892781808611</v>
      </c>
      <c r="BT251" s="175">
        <f t="shared" ca="1" si="156"/>
        <v>-2.6107526829045682</v>
      </c>
      <c r="BU251" s="175">
        <f t="shared" ca="1" si="156"/>
        <v>3.5026905570824427</v>
      </c>
      <c r="BV251" s="175">
        <f t="shared" ca="1" si="156"/>
        <v>3.5026905570824427</v>
      </c>
      <c r="BW251" s="175">
        <f t="shared" ca="1" si="156"/>
        <v>-2.5747514040029866</v>
      </c>
      <c r="BX251" s="175">
        <f t="shared" ca="1" si="156"/>
        <v>3.5482713717905829</v>
      </c>
      <c r="BY251" s="175">
        <f t="shared" ca="1" si="156"/>
        <v>3.5276580067712935</v>
      </c>
      <c r="BZ251" s="175">
        <f t="shared" ca="1" si="156"/>
        <v>-2.5497839543141358</v>
      </c>
      <c r="CA251" s="175">
        <f t="shared" ca="1" si="156"/>
        <v>3.5732388214794346</v>
      </c>
      <c r="CB251" s="175">
        <f t="shared" ca="1" si="156"/>
        <v>3.5732388214794346</v>
      </c>
      <c r="CC251" s="175">
        <f t="shared" ca="1" si="156"/>
        <v>-2.5042031396059947</v>
      </c>
      <c r="CD251" s="175">
        <f t="shared" ca="1" si="156"/>
        <v>3.6188196361875749</v>
      </c>
      <c r="CE251" s="175">
        <f t="shared" ca="1" si="156"/>
        <v>3.6188196361875749</v>
      </c>
      <c r="CF251" s="175">
        <f t="shared" ca="1" si="156"/>
        <v>-2.4586223248978545</v>
      </c>
      <c r="CG251" s="175">
        <f t="shared" ca="1" si="156"/>
        <v>3.6544515703690843</v>
      </c>
      <c r="CH251" s="175">
        <f t="shared" ca="1" si="156"/>
        <v>3.6544515703690843</v>
      </c>
      <c r="CI251" s="175">
        <f t="shared" ca="1" si="156"/>
        <v>-2.422990390716345</v>
      </c>
      <c r="CJ251" s="175">
        <f t="shared" ca="1" si="156"/>
        <v>3.7000323850772245</v>
      </c>
      <c r="CK251" s="175">
        <f t="shared" ca="1" si="156"/>
        <v>3.6794433359231853</v>
      </c>
      <c r="CL251" s="175">
        <f t="shared" ca="1" si="156"/>
        <v>-2.397998625162244</v>
      </c>
      <c r="CM251" s="175">
        <f t="shared" ca="1" si="156"/>
        <v>3.7250241506313264</v>
      </c>
      <c r="CN251" s="175">
        <f t="shared" ca="1" si="156"/>
        <v>3.7250241506313264</v>
      </c>
      <c r="CO251" s="175">
        <f t="shared" ca="1" si="156"/>
        <v>-2.3524178104541029</v>
      </c>
      <c r="CP251" s="175">
        <f t="shared" ca="1" si="156"/>
        <v>3.7706049653394667</v>
      </c>
      <c r="CQ251" s="175">
        <f t="shared" ca="1" si="156"/>
        <v>3.7706049653394667</v>
      </c>
      <c r="CR251" s="175">
        <f t="shared" ca="1" si="156"/>
        <v>-2.3068369957459627</v>
      </c>
      <c r="CS251" s="175">
        <f t="shared" ca="1" si="156"/>
        <v>3.8058564744593033</v>
      </c>
      <c r="CT251" s="175">
        <f t="shared" ca="1" si="156"/>
        <v>3.8058564744593033</v>
      </c>
      <c r="CU251" s="175">
        <f t="shared" ca="1" si="156"/>
        <v>-2.271585486626126</v>
      </c>
      <c r="CV251" s="175">
        <f t="shared" ca="1" si="156"/>
        <v>3.8514372891674435</v>
      </c>
      <c r="CW251" s="175">
        <f>B251</f>
        <v>11</v>
      </c>
      <c r="CX251" s="177"/>
      <c r="CY251" s="177"/>
      <c r="CZ251" s="177"/>
      <c r="DA251" s="177"/>
      <c r="DB251" s="177"/>
      <c r="DC251" s="177"/>
      <c r="DD251" s="177"/>
      <c r="DE251" s="177"/>
      <c r="DF251" s="177"/>
      <c r="DG251" s="177"/>
      <c r="DH251" s="177"/>
      <c r="DI251" s="177"/>
      <c r="DJ251" s="177"/>
      <c r="DK251" s="177"/>
      <c r="DL251" s="177"/>
      <c r="DM251" s="177"/>
      <c r="DN251" s="177"/>
      <c r="DO251" s="177"/>
      <c r="DP251" s="177"/>
      <c r="DQ251" s="177"/>
      <c r="DR251" s="177"/>
      <c r="DS251" s="177"/>
      <c r="DT251" s="177"/>
      <c r="DU251" s="177"/>
      <c r="DV251" s="177"/>
      <c r="DW251" s="177"/>
      <c r="DX251" s="177"/>
      <c r="DY251" s="177"/>
      <c r="DZ251" s="177"/>
      <c r="EA251" s="177"/>
      <c r="EB251" s="177"/>
      <c r="EC251" s="177"/>
      <c r="ED251" s="177"/>
      <c r="EE251" s="177"/>
      <c r="EF251" s="177"/>
      <c r="EG251" s="177"/>
      <c r="EH251" s="177"/>
      <c r="EI251" s="177"/>
      <c r="EJ251" s="177"/>
      <c r="EK251" s="177"/>
      <c r="EL251" s="177"/>
      <c r="EM251" s="177"/>
      <c r="EN251" s="177"/>
      <c r="EO251" s="177"/>
      <c r="EP251" s="177"/>
      <c r="EQ251" s="177"/>
      <c r="ER251" s="177"/>
      <c r="ES251" s="177"/>
      <c r="ET251" s="177"/>
      <c r="EU251" s="177"/>
      <c r="EV251" s="177"/>
      <c r="EW251" s="177"/>
      <c r="EX251" s="177"/>
      <c r="EY251" s="177"/>
      <c r="EZ251" s="177"/>
      <c r="FA251" s="177"/>
      <c r="FB251" s="177"/>
      <c r="FC251" s="177"/>
      <c r="FD251" s="177"/>
      <c r="FE251" s="177"/>
      <c r="FF251" s="177"/>
      <c r="FG251" s="177"/>
      <c r="FH251" s="177"/>
      <c r="FI251" s="177"/>
      <c r="FJ251" s="177"/>
      <c r="FK251" s="177"/>
      <c r="FL251" s="177"/>
      <c r="FM251" s="177"/>
      <c r="FN251" s="177"/>
      <c r="FO251" s="177"/>
      <c r="FP251" s="177"/>
      <c r="FQ251" s="177"/>
      <c r="FR251" s="177"/>
      <c r="FS251" s="177"/>
      <c r="FT251" s="177"/>
      <c r="FU251" s="177"/>
      <c r="FV251" s="177"/>
      <c r="FW251" s="177"/>
      <c r="FX251" s="177"/>
      <c r="FY251" s="177"/>
      <c r="FZ251" s="177"/>
      <c r="GA251" s="177"/>
      <c r="GB251" s="177"/>
      <c r="GC251" s="177"/>
    </row>
    <row r="252" spans="1:305" ht="15.75" hidden="1" customHeight="1" x14ac:dyDescent="0.3">
      <c r="A252" s="196" t="s">
        <v>318</v>
      </c>
      <c r="B252" s="177">
        <v>9.4</v>
      </c>
      <c r="C252" s="225">
        <f t="shared" ca="1" si="149"/>
        <v>5.5160835385322571E-2</v>
      </c>
      <c r="D252" s="175">
        <f t="shared" ca="1" si="151"/>
        <v>-106.53006280912376</v>
      </c>
      <c r="E252" s="175">
        <f t="shared" ref="E252:DI252" si="157">E242</f>
        <v>0</v>
      </c>
      <c r="F252" s="175">
        <f t="shared" si="157"/>
        <v>0</v>
      </c>
      <c r="G252" s="175">
        <f t="shared" si="157"/>
        <v>0</v>
      </c>
      <c r="H252" s="175">
        <f t="shared" ca="1" si="157"/>
        <v>4.2541810734338155</v>
      </c>
      <c r="I252" s="175">
        <f t="shared" ca="1" si="157"/>
        <v>-3.4711127282306014</v>
      </c>
      <c r="J252" s="175">
        <f t="shared" ca="1" si="157"/>
        <v>2.6531761813048615</v>
      </c>
      <c r="K252" s="175">
        <f t="shared" ca="1" si="157"/>
        <v>2.6531761813048615</v>
      </c>
      <c r="L252" s="175">
        <f t="shared" ca="1" si="157"/>
        <v>-3.4242657797805678</v>
      </c>
      <c r="M252" s="175">
        <f t="shared" ca="1" si="157"/>
        <v>2.6921350846174019</v>
      </c>
      <c r="N252" s="175">
        <f t="shared" ca="1" si="157"/>
        <v>2.6921350846174019</v>
      </c>
      <c r="O252" s="175">
        <f t="shared" ca="1" si="157"/>
        <v>-3.3853068764680274</v>
      </c>
      <c r="P252" s="175">
        <f t="shared" ca="1" si="157"/>
        <v>2.7389820330674359</v>
      </c>
      <c r="Q252" s="175">
        <f t="shared" ca="1" si="157"/>
        <v>2.7182209490830624</v>
      </c>
      <c r="R252" s="175">
        <f t="shared" ca="1" si="157"/>
        <v>-3.3592210120023669</v>
      </c>
      <c r="S252" s="175">
        <f t="shared" ca="1" si="157"/>
        <v>2.765067897533096</v>
      </c>
      <c r="T252" s="175">
        <f t="shared" ca="1" si="157"/>
        <v>2.765067897533096</v>
      </c>
      <c r="U252" s="175">
        <f t="shared" ca="1" si="157"/>
        <v>-3.3123740635523333</v>
      </c>
      <c r="V252" s="175">
        <f t="shared" ca="1" si="157"/>
        <v>2.8119148459831296</v>
      </c>
      <c r="W252" s="175">
        <f t="shared" ca="1" si="157"/>
        <v>2.8119148459831296</v>
      </c>
      <c r="X252" s="175">
        <f t="shared" ca="1" si="157"/>
        <v>-3.2655271151022998</v>
      </c>
      <c r="Y252" s="175">
        <f t="shared" ca="1" si="157"/>
        <v>2.892337562778132</v>
      </c>
      <c r="Z252" s="175">
        <f t="shared" ca="1" si="157"/>
        <v>2.892337562778132</v>
      </c>
      <c r="AA252" s="175">
        <f t="shared" ca="1" si="157"/>
        <v>-3.1851043983072973</v>
      </c>
      <c r="AB252" s="175">
        <f t="shared" ca="1" si="157"/>
        <v>2.9379183774862732</v>
      </c>
      <c r="AC252" s="175">
        <f t="shared" ca="1" si="157"/>
        <v>2.9171901878378348</v>
      </c>
      <c r="AD252" s="175">
        <f t="shared" ca="1" si="157"/>
        <v>-3.1602517732475945</v>
      </c>
      <c r="AE252" s="175">
        <f t="shared" ca="1" si="157"/>
        <v>2.9627710025459755</v>
      </c>
      <c r="AF252" s="175">
        <f t="shared" ca="1" si="157"/>
        <v>2.9627710025459755</v>
      </c>
      <c r="AG252" s="175">
        <f t="shared" ca="1" si="157"/>
        <v>-3.1146709585394539</v>
      </c>
      <c r="AH252" s="175">
        <f t="shared" ca="1" si="157"/>
        <v>3.0083518172541162</v>
      </c>
      <c r="AI252" s="175">
        <f t="shared" ca="1" si="157"/>
        <v>3.0083518172541162</v>
      </c>
      <c r="AJ252" s="175">
        <f t="shared" ca="1" si="157"/>
        <v>-3.0690901438313132</v>
      </c>
      <c r="AK252" s="175">
        <f t="shared" ca="1" si="157"/>
        <v>3.0453978288247647</v>
      </c>
      <c r="AL252" s="175">
        <f t="shared" ca="1" si="157"/>
        <v>3.0453978288247647</v>
      </c>
      <c r="AM252" s="175">
        <f t="shared" ca="1" si="157"/>
        <v>-3.0320441322606646</v>
      </c>
      <c r="AN252" s="175">
        <f t="shared" ca="1" si="157"/>
        <v>3.090978643532905</v>
      </c>
      <c r="AO252" s="175">
        <f t="shared" ca="1" si="157"/>
        <v>3.0702817121430606</v>
      </c>
      <c r="AP252" s="175">
        <f t="shared" ca="1" si="157"/>
        <v>-3.0071602489423688</v>
      </c>
      <c r="AQ252" s="175">
        <f t="shared" ca="1" si="157"/>
        <v>3.1158625268512017</v>
      </c>
      <c r="AR252" s="175">
        <f t="shared" ca="1" si="157"/>
        <v>3.1158625268512017</v>
      </c>
      <c r="AS252" s="175">
        <f t="shared" ca="1" si="157"/>
        <v>-2.9615794342342276</v>
      </c>
      <c r="AT252" s="175">
        <f t="shared" ca="1" si="157"/>
        <v>3.1614433415593428</v>
      </c>
      <c r="AU252" s="175">
        <f t="shared" ca="1" si="157"/>
        <v>3.1614433415593428</v>
      </c>
      <c r="AV252" s="175">
        <f t="shared" ca="1" si="157"/>
        <v>-2.9159986195260865</v>
      </c>
      <c r="AW252" s="175">
        <f t="shared" ca="1" si="157"/>
        <v>3.1981513503899901</v>
      </c>
      <c r="AX252" s="175">
        <f t="shared" ca="1" si="157"/>
        <v>3.1981513503899901</v>
      </c>
      <c r="AY252" s="175">
        <f t="shared" ca="1" si="157"/>
        <v>-2.8792906106954392</v>
      </c>
      <c r="AZ252" s="175">
        <f t="shared" ca="1" si="157"/>
        <v>3.2437321650981312</v>
      </c>
      <c r="BA252" s="175">
        <f t="shared" ca="1" si="157"/>
        <v>3.2230648172988472</v>
      </c>
      <c r="BB252" s="175">
        <f t="shared" ca="1" si="157"/>
        <v>-2.8543771437865821</v>
      </c>
      <c r="BC252" s="175">
        <f t="shared" ca="1" si="157"/>
        <v>3.2686456320069874</v>
      </c>
      <c r="BD252" s="175">
        <f t="shared" ca="1" si="157"/>
        <v>3.2686456320069874</v>
      </c>
      <c r="BE252" s="175">
        <f t="shared" ca="1" si="157"/>
        <v>-2.8087963290784419</v>
      </c>
      <c r="BF252" s="175">
        <f t="shared" ca="1" si="157"/>
        <v>3.3142264467151286</v>
      </c>
      <c r="BG252" s="175">
        <f t="shared" ca="1" si="157"/>
        <v>3.3142264467151286</v>
      </c>
      <c r="BH252" s="175">
        <f t="shared" ca="1" si="157"/>
        <v>-2.7632155143703008</v>
      </c>
      <c r="BI252" s="175">
        <f t="shared" ca="1" si="157"/>
        <v>3.3505863127235767</v>
      </c>
      <c r="BJ252" s="175">
        <f t="shared" ca="1" si="157"/>
        <v>3.3505863127235767</v>
      </c>
      <c r="BK252" s="175">
        <f t="shared" ca="1" si="157"/>
        <v>-2.7268556483618527</v>
      </c>
      <c r="BL252" s="175">
        <f t="shared" ca="1" si="157"/>
        <v>3.3961671274317169</v>
      </c>
      <c r="BM252" s="175">
        <f t="shared" ca="1" si="157"/>
        <v>3.3755276487645798</v>
      </c>
      <c r="BN252" s="175">
        <f t="shared" ca="1" si="157"/>
        <v>-2.7019143123208496</v>
      </c>
      <c r="BO252" s="175">
        <f t="shared" ca="1" si="157"/>
        <v>3.4211084634727209</v>
      </c>
      <c r="BP252" s="175">
        <f t="shared" ca="1" si="157"/>
        <v>3.4211084634727209</v>
      </c>
      <c r="BQ252" s="175">
        <f t="shared" ca="1" si="157"/>
        <v>-2.6563334976127084</v>
      </c>
      <c r="BR252" s="175">
        <f t="shared" ca="1" si="157"/>
        <v>3.4666892781808611</v>
      </c>
      <c r="BS252" s="175">
        <f t="shared" ca="1" si="157"/>
        <v>3.4666892781808611</v>
      </c>
      <c r="BT252" s="175">
        <f t="shared" ca="1" si="157"/>
        <v>-2.6107526829045682</v>
      </c>
      <c r="BU252" s="175">
        <f t="shared" ca="1" si="157"/>
        <v>3.5026905570824427</v>
      </c>
      <c r="BV252" s="175">
        <f t="shared" ca="1" si="157"/>
        <v>3.5026905570824427</v>
      </c>
      <c r="BW252" s="175">
        <f t="shared" ca="1" si="157"/>
        <v>-2.5747514040029866</v>
      </c>
      <c r="BX252" s="175">
        <f t="shared" ca="1" si="157"/>
        <v>3.5482713717905829</v>
      </c>
      <c r="BY252" s="175">
        <f t="shared" ca="1" si="157"/>
        <v>3.5276580067712935</v>
      </c>
      <c r="BZ252" s="175">
        <f t="shared" ca="1" si="157"/>
        <v>-2.5497839543141358</v>
      </c>
      <c r="CA252" s="175">
        <f t="shared" ca="1" si="157"/>
        <v>3.5732388214794346</v>
      </c>
      <c r="CB252" s="175">
        <f t="shared" ca="1" si="157"/>
        <v>3.5732388214794346</v>
      </c>
      <c r="CC252" s="175">
        <f t="shared" ca="1" si="157"/>
        <v>-2.5042031396059947</v>
      </c>
      <c r="CD252" s="175">
        <f t="shared" ca="1" si="157"/>
        <v>3.6188196361875749</v>
      </c>
      <c r="CE252" s="175">
        <f t="shared" ca="1" si="157"/>
        <v>3.6188196361875749</v>
      </c>
      <c r="CF252" s="175">
        <f t="shared" ca="1" si="157"/>
        <v>-2.4586223248978545</v>
      </c>
      <c r="CG252" s="175">
        <f t="shared" ca="1" si="157"/>
        <v>3.6544515703690843</v>
      </c>
      <c r="CH252" s="175">
        <f t="shared" ca="1" si="157"/>
        <v>3.6544515703690843</v>
      </c>
      <c r="CI252" s="175">
        <f t="shared" ca="1" si="157"/>
        <v>-2.422990390716345</v>
      </c>
      <c r="CJ252" s="175">
        <f t="shared" ca="1" si="157"/>
        <v>3.7000323850772245</v>
      </c>
      <c r="CK252" s="175">
        <f t="shared" ca="1" si="157"/>
        <v>3.6794433359231853</v>
      </c>
      <c r="CL252" s="175">
        <f t="shared" ca="1" si="157"/>
        <v>-2.397998625162244</v>
      </c>
      <c r="CM252" s="175">
        <f t="shared" ca="1" si="157"/>
        <v>3.7250241506313264</v>
      </c>
      <c r="CN252" s="175">
        <f t="shared" ca="1" si="157"/>
        <v>3.7250241506313264</v>
      </c>
      <c r="CO252" s="175">
        <f t="shared" ca="1" si="157"/>
        <v>-2.3524178104541029</v>
      </c>
      <c r="CP252" s="175">
        <f t="shared" ca="1" si="157"/>
        <v>3.7706049653394667</v>
      </c>
      <c r="CQ252" s="175">
        <f t="shared" ca="1" si="157"/>
        <v>3.7706049653394667</v>
      </c>
      <c r="CR252" s="175">
        <f t="shared" ca="1" si="157"/>
        <v>-2.3068369957459627</v>
      </c>
      <c r="CS252" s="175">
        <f t="shared" ca="1" si="157"/>
        <v>3.8058564744593033</v>
      </c>
      <c r="CT252" s="175">
        <f t="shared" ca="1" si="157"/>
        <v>3.8058564744593033</v>
      </c>
      <c r="CU252" s="175">
        <f t="shared" ca="1" si="157"/>
        <v>-2.271585486626126</v>
      </c>
      <c r="CV252" s="175">
        <f t="shared" ca="1" si="157"/>
        <v>3.8514372891674435</v>
      </c>
      <c r="CW252" s="175">
        <f t="shared" ca="1" si="157"/>
        <v>3.8308707144873484</v>
      </c>
      <c r="CX252" s="175">
        <f t="shared" ca="1" si="157"/>
        <v>-2.2465712465980809</v>
      </c>
      <c r="CY252" s="175">
        <f t="shared" ca="1" si="157"/>
        <v>3.8764515291954895</v>
      </c>
      <c r="CZ252" s="175">
        <f t="shared" ca="1" si="157"/>
        <v>3.8764515291954895</v>
      </c>
      <c r="DA252" s="175">
        <f t="shared" ca="1" si="157"/>
        <v>-2.2009904318899398</v>
      </c>
      <c r="DB252" s="175">
        <f t="shared" ca="1" si="157"/>
        <v>3.9220323439036298</v>
      </c>
      <c r="DC252" s="175">
        <f t="shared" ca="1" si="157"/>
        <v>3.9220323439036298</v>
      </c>
      <c r="DD252" s="175">
        <f t="shared" ca="1" si="157"/>
        <v>-9.554020890800512</v>
      </c>
      <c r="DE252" s="175">
        <f t="shared" ca="1" si="157"/>
        <v>3.9568920152099416</v>
      </c>
      <c r="DF252" s="175">
        <f t="shared" ca="1" si="157"/>
        <v>3.9568920152099416</v>
      </c>
      <c r="DG252" s="175">
        <f t="shared" ca="1" si="157"/>
        <v>-2.1205499458754877</v>
      </c>
      <c r="DH252" s="175">
        <f t="shared" ca="1" si="157"/>
        <v>4.0024728299180827</v>
      </c>
      <c r="DI252" s="175">
        <f t="shared" ca="1" si="157"/>
        <v>3.9819268433623582</v>
      </c>
      <c r="DJ252" s="175">
        <f>B252</f>
        <v>9.4</v>
      </c>
      <c r="DK252" s="177"/>
      <c r="DL252" s="177"/>
      <c r="DM252" s="177"/>
      <c r="DN252" s="177"/>
      <c r="DO252" s="177"/>
      <c r="DP252" s="177"/>
      <c r="DQ252" s="177"/>
      <c r="DR252" s="177"/>
      <c r="DS252" s="177"/>
      <c r="DT252" s="177"/>
      <c r="DU252" s="177"/>
      <c r="DV252" s="177"/>
      <c r="DW252" s="177"/>
      <c r="DX252" s="177"/>
      <c r="DY252" s="177"/>
      <c r="DZ252" s="177"/>
      <c r="EA252" s="177"/>
      <c r="EB252" s="177"/>
      <c r="EC252" s="177"/>
      <c r="ED252" s="177"/>
      <c r="EE252" s="177"/>
      <c r="EF252" s="177"/>
      <c r="EG252" s="177"/>
      <c r="EH252" s="177"/>
      <c r="EI252" s="177"/>
      <c r="EJ252" s="177"/>
      <c r="EK252" s="177"/>
      <c r="EL252" s="177"/>
      <c r="EM252" s="177"/>
      <c r="EN252" s="177"/>
      <c r="EO252" s="177"/>
      <c r="EP252" s="177"/>
      <c r="EQ252" s="177"/>
      <c r="ER252" s="177"/>
      <c r="ES252" s="177"/>
      <c r="ET252" s="177"/>
      <c r="EU252" s="177"/>
      <c r="EV252" s="177"/>
      <c r="EW252" s="177"/>
      <c r="EX252" s="177"/>
      <c r="EY252" s="177"/>
      <c r="EZ252" s="177"/>
      <c r="FA252" s="177"/>
      <c r="FB252" s="177"/>
      <c r="FC252" s="177"/>
      <c r="FD252" s="177"/>
      <c r="FE252" s="177"/>
      <c r="FF252" s="177"/>
      <c r="FG252" s="177"/>
      <c r="FH252" s="177"/>
      <c r="FI252" s="177"/>
      <c r="FJ252" s="177"/>
      <c r="FK252" s="177"/>
      <c r="FL252" s="177"/>
      <c r="FM252" s="177"/>
      <c r="FN252" s="177"/>
      <c r="FO252" s="177"/>
      <c r="FP252" s="177"/>
      <c r="FQ252" s="177"/>
      <c r="FR252" s="177"/>
      <c r="FS252" s="177"/>
      <c r="FT252" s="177"/>
      <c r="FU252" s="177"/>
      <c r="FV252" s="177"/>
      <c r="FW252" s="177"/>
      <c r="FX252" s="177"/>
      <c r="FY252" s="177"/>
      <c r="FZ252" s="177"/>
      <c r="GA252" s="177"/>
      <c r="GB252" s="177"/>
      <c r="GC252" s="177"/>
    </row>
    <row r="253" spans="1:305" ht="15.75" hidden="1" customHeight="1" x14ac:dyDescent="0.3">
      <c r="A253" s="196" t="s">
        <v>319</v>
      </c>
      <c r="B253" s="177">
        <v>10</v>
      </c>
      <c r="C253" s="225">
        <f t="shared" ca="1" si="149"/>
        <v>5.3934887051582336E-2</v>
      </c>
      <c r="D253" s="175">
        <f t="shared" ca="1" si="151"/>
        <v>-106.53006280912376</v>
      </c>
      <c r="E253" s="175">
        <f t="shared" ref="E253:DU253" si="158">E242</f>
        <v>0</v>
      </c>
      <c r="F253" s="175">
        <f t="shared" si="158"/>
        <v>0</v>
      </c>
      <c r="G253" s="175">
        <f t="shared" si="158"/>
        <v>0</v>
      </c>
      <c r="H253" s="175">
        <f t="shared" ca="1" si="158"/>
        <v>4.2541810734338155</v>
      </c>
      <c r="I253" s="175">
        <f t="shared" ca="1" si="158"/>
        <v>-3.4711127282306014</v>
      </c>
      <c r="J253" s="175">
        <f t="shared" ca="1" si="158"/>
        <v>2.6531761813048615</v>
      </c>
      <c r="K253" s="175">
        <f t="shared" ca="1" si="158"/>
        <v>2.6531761813048615</v>
      </c>
      <c r="L253" s="175">
        <f t="shared" ca="1" si="158"/>
        <v>-3.4242657797805678</v>
      </c>
      <c r="M253" s="175">
        <f t="shared" ca="1" si="158"/>
        <v>2.6921350846174019</v>
      </c>
      <c r="N253" s="175">
        <f t="shared" ca="1" si="158"/>
        <v>2.6921350846174019</v>
      </c>
      <c r="O253" s="175">
        <f t="shared" ca="1" si="158"/>
        <v>-3.3853068764680274</v>
      </c>
      <c r="P253" s="175">
        <f t="shared" ca="1" si="158"/>
        <v>2.7389820330674359</v>
      </c>
      <c r="Q253" s="175">
        <f t="shared" ca="1" si="158"/>
        <v>2.7182209490830624</v>
      </c>
      <c r="R253" s="175">
        <f t="shared" ca="1" si="158"/>
        <v>-3.3592210120023669</v>
      </c>
      <c r="S253" s="175">
        <f t="shared" ca="1" si="158"/>
        <v>2.765067897533096</v>
      </c>
      <c r="T253" s="175">
        <f t="shared" ca="1" si="158"/>
        <v>2.765067897533096</v>
      </c>
      <c r="U253" s="175">
        <f t="shared" ca="1" si="158"/>
        <v>-3.3123740635523333</v>
      </c>
      <c r="V253" s="175">
        <f t="shared" ca="1" si="158"/>
        <v>2.8119148459831296</v>
      </c>
      <c r="W253" s="175">
        <f t="shared" ca="1" si="158"/>
        <v>2.8119148459831296</v>
      </c>
      <c r="X253" s="175">
        <f t="shared" ca="1" si="158"/>
        <v>-3.2655271151022998</v>
      </c>
      <c r="Y253" s="175">
        <f t="shared" ca="1" si="158"/>
        <v>2.892337562778132</v>
      </c>
      <c r="Z253" s="175">
        <f t="shared" ca="1" si="158"/>
        <v>2.892337562778132</v>
      </c>
      <c r="AA253" s="175">
        <f t="shared" ca="1" si="158"/>
        <v>-3.1851043983072973</v>
      </c>
      <c r="AB253" s="175">
        <f t="shared" ca="1" si="158"/>
        <v>2.9379183774862732</v>
      </c>
      <c r="AC253" s="175">
        <f t="shared" ca="1" si="158"/>
        <v>2.9171901878378348</v>
      </c>
      <c r="AD253" s="175">
        <f t="shared" ca="1" si="158"/>
        <v>-3.1602517732475945</v>
      </c>
      <c r="AE253" s="175">
        <f t="shared" ca="1" si="158"/>
        <v>2.9627710025459755</v>
      </c>
      <c r="AF253" s="175">
        <f t="shared" ca="1" si="158"/>
        <v>2.9627710025459755</v>
      </c>
      <c r="AG253" s="175">
        <f t="shared" ca="1" si="158"/>
        <v>-3.1146709585394539</v>
      </c>
      <c r="AH253" s="175">
        <f t="shared" ca="1" si="158"/>
        <v>3.0083518172541162</v>
      </c>
      <c r="AI253" s="175">
        <f t="shared" ca="1" si="158"/>
        <v>3.0083518172541162</v>
      </c>
      <c r="AJ253" s="175">
        <f t="shared" ca="1" si="158"/>
        <v>-3.0690901438313132</v>
      </c>
      <c r="AK253" s="175">
        <f t="shared" ca="1" si="158"/>
        <v>3.0453978288247647</v>
      </c>
      <c r="AL253" s="175">
        <f t="shared" ca="1" si="158"/>
        <v>3.0453978288247647</v>
      </c>
      <c r="AM253" s="175">
        <f t="shared" ca="1" si="158"/>
        <v>-3.0320441322606646</v>
      </c>
      <c r="AN253" s="175">
        <f t="shared" ca="1" si="158"/>
        <v>3.090978643532905</v>
      </c>
      <c r="AO253" s="175">
        <f t="shared" ca="1" si="158"/>
        <v>3.0702817121430606</v>
      </c>
      <c r="AP253" s="175">
        <f t="shared" ca="1" si="158"/>
        <v>-3.0071602489423688</v>
      </c>
      <c r="AQ253" s="175">
        <f t="shared" ca="1" si="158"/>
        <v>3.1158625268512017</v>
      </c>
      <c r="AR253" s="175">
        <f t="shared" ca="1" si="158"/>
        <v>3.1158625268512017</v>
      </c>
      <c r="AS253" s="175">
        <f t="shared" ca="1" si="158"/>
        <v>-2.9615794342342276</v>
      </c>
      <c r="AT253" s="175">
        <f t="shared" ca="1" si="158"/>
        <v>3.1614433415593428</v>
      </c>
      <c r="AU253" s="175">
        <f t="shared" ca="1" si="158"/>
        <v>3.1614433415593428</v>
      </c>
      <c r="AV253" s="175">
        <f t="shared" ca="1" si="158"/>
        <v>-2.9159986195260865</v>
      </c>
      <c r="AW253" s="175">
        <f t="shared" ca="1" si="158"/>
        <v>3.1981513503899901</v>
      </c>
      <c r="AX253" s="175">
        <f t="shared" ca="1" si="158"/>
        <v>3.1981513503899901</v>
      </c>
      <c r="AY253" s="175">
        <f t="shared" ca="1" si="158"/>
        <v>-2.8792906106954392</v>
      </c>
      <c r="AZ253" s="175">
        <f t="shared" ca="1" si="158"/>
        <v>3.2437321650981312</v>
      </c>
      <c r="BA253" s="175">
        <f t="shared" ca="1" si="158"/>
        <v>3.2230648172988472</v>
      </c>
      <c r="BB253" s="175">
        <f t="shared" ca="1" si="158"/>
        <v>-2.8543771437865821</v>
      </c>
      <c r="BC253" s="175">
        <f t="shared" ca="1" si="158"/>
        <v>3.2686456320069874</v>
      </c>
      <c r="BD253" s="175">
        <f t="shared" ca="1" si="158"/>
        <v>3.2686456320069874</v>
      </c>
      <c r="BE253" s="175">
        <f t="shared" ca="1" si="158"/>
        <v>-2.8087963290784419</v>
      </c>
      <c r="BF253" s="175">
        <f t="shared" ca="1" si="158"/>
        <v>3.3142264467151286</v>
      </c>
      <c r="BG253" s="175">
        <f t="shared" ca="1" si="158"/>
        <v>3.3142264467151286</v>
      </c>
      <c r="BH253" s="175">
        <f t="shared" ca="1" si="158"/>
        <v>-2.7632155143703008</v>
      </c>
      <c r="BI253" s="175">
        <f t="shared" ca="1" si="158"/>
        <v>3.3505863127235767</v>
      </c>
      <c r="BJ253" s="175">
        <f t="shared" ca="1" si="158"/>
        <v>3.3505863127235767</v>
      </c>
      <c r="BK253" s="175">
        <f t="shared" ca="1" si="158"/>
        <v>-2.7268556483618527</v>
      </c>
      <c r="BL253" s="175">
        <f t="shared" ca="1" si="158"/>
        <v>3.3961671274317169</v>
      </c>
      <c r="BM253" s="175">
        <f t="shared" ca="1" si="158"/>
        <v>3.3755276487645798</v>
      </c>
      <c r="BN253" s="175">
        <f t="shared" ca="1" si="158"/>
        <v>-2.7019143123208496</v>
      </c>
      <c r="BO253" s="175">
        <f t="shared" ca="1" si="158"/>
        <v>3.4211084634727209</v>
      </c>
      <c r="BP253" s="175">
        <f t="shared" ca="1" si="158"/>
        <v>3.4211084634727209</v>
      </c>
      <c r="BQ253" s="175">
        <f t="shared" ca="1" si="158"/>
        <v>-2.6563334976127084</v>
      </c>
      <c r="BR253" s="175">
        <f t="shared" ca="1" si="158"/>
        <v>3.4666892781808611</v>
      </c>
      <c r="BS253" s="175">
        <f t="shared" ca="1" si="158"/>
        <v>3.4666892781808611</v>
      </c>
      <c r="BT253" s="175">
        <f t="shared" ca="1" si="158"/>
        <v>-2.6107526829045682</v>
      </c>
      <c r="BU253" s="175">
        <f t="shared" ca="1" si="158"/>
        <v>3.5026905570824427</v>
      </c>
      <c r="BV253" s="175">
        <f t="shared" ca="1" si="158"/>
        <v>3.5026905570824427</v>
      </c>
      <c r="BW253" s="175">
        <f t="shared" ca="1" si="158"/>
        <v>-2.5747514040029866</v>
      </c>
      <c r="BX253" s="175">
        <f t="shared" ca="1" si="158"/>
        <v>3.5482713717905829</v>
      </c>
      <c r="BY253" s="175">
        <f t="shared" ca="1" si="158"/>
        <v>3.5276580067712935</v>
      </c>
      <c r="BZ253" s="175">
        <f t="shared" ca="1" si="158"/>
        <v>-2.5497839543141358</v>
      </c>
      <c r="CA253" s="175">
        <f t="shared" ca="1" si="158"/>
        <v>3.5732388214794346</v>
      </c>
      <c r="CB253" s="175">
        <f t="shared" ca="1" si="158"/>
        <v>3.5732388214794346</v>
      </c>
      <c r="CC253" s="175">
        <f t="shared" ca="1" si="158"/>
        <v>-2.5042031396059947</v>
      </c>
      <c r="CD253" s="175">
        <f t="shared" ca="1" si="158"/>
        <v>3.6188196361875749</v>
      </c>
      <c r="CE253" s="175">
        <f t="shared" ca="1" si="158"/>
        <v>3.6188196361875749</v>
      </c>
      <c r="CF253" s="175">
        <f t="shared" ca="1" si="158"/>
        <v>-2.4586223248978545</v>
      </c>
      <c r="CG253" s="175">
        <f t="shared" ca="1" si="158"/>
        <v>3.6544515703690843</v>
      </c>
      <c r="CH253" s="175">
        <f t="shared" ca="1" si="158"/>
        <v>3.6544515703690843</v>
      </c>
      <c r="CI253" s="175">
        <f t="shared" ca="1" si="158"/>
        <v>-2.422990390716345</v>
      </c>
      <c r="CJ253" s="175">
        <f t="shared" ca="1" si="158"/>
        <v>3.7000323850772245</v>
      </c>
      <c r="CK253" s="175">
        <f t="shared" ca="1" si="158"/>
        <v>3.6794433359231853</v>
      </c>
      <c r="CL253" s="175">
        <f t="shared" ca="1" si="158"/>
        <v>-2.397998625162244</v>
      </c>
      <c r="CM253" s="175">
        <f t="shared" ca="1" si="158"/>
        <v>3.7250241506313264</v>
      </c>
      <c r="CN253" s="175">
        <f t="shared" ca="1" si="158"/>
        <v>3.7250241506313264</v>
      </c>
      <c r="CO253" s="175">
        <f t="shared" ca="1" si="158"/>
        <v>-2.3524178104541029</v>
      </c>
      <c r="CP253" s="175">
        <f t="shared" ca="1" si="158"/>
        <v>3.7706049653394667</v>
      </c>
      <c r="CQ253" s="175">
        <f t="shared" ca="1" si="158"/>
        <v>3.7706049653394667</v>
      </c>
      <c r="CR253" s="175">
        <f t="shared" ca="1" si="158"/>
        <v>-2.3068369957459627</v>
      </c>
      <c r="CS253" s="175">
        <f t="shared" ca="1" si="158"/>
        <v>3.8058564744593033</v>
      </c>
      <c r="CT253" s="175">
        <f t="shared" ca="1" si="158"/>
        <v>3.8058564744593033</v>
      </c>
      <c r="CU253" s="175">
        <f t="shared" ca="1" si="158"/>
        <v>-2.271585486626126</v>
      </c>
      <c r="CV253" s="175">
        <f t="shared" ca="1" si="158"/>
        <v>3.8514372891674435</v>
      </c>
      <c r="CW253" s="175">
        <f t="shared" ca="1" si="158"/>
        <v>3.8308707144873484</v>
      </c>
      <c r="CX253" s="175">
        <f t="shared" ca="1" si="158"/>
        <v>-2.2465712465980809</v>
      </c>
      <c r="CY253" s="175">
        <f t="shared" ca="1" si="158"/>
        <v>3.8764515291954895</v>
      </c>
      <c r="CZ253" s="175">
        <f t="shared" ca="1" si="158"/>
        <v>3.8764515291954895</v>
      </c>
      <c r="DA253" s="175">
        <f t="shared" ca="1" si="158"/>
        <v>-2.2009904318899398</v>
      </c>
      <c r="DB253" s="175">
        <f t="shared" ca="1" si="158"/>
        <v>3.9220323439036298</v>
      </c>
      <c r="DC253" s="175">
        <f t="shared" ca="1" si="158"/>
        <v>3.9220323439036298</v>
      </c>
      <c r="DD253" s="175">
        <f t="shared" ca="1" si="158"/>
        <v>-9.554020890800512</v>
      </c>
      <c r="DE253" s="175">
        <f t="shared" ca="1" si="158"/>
        <v>3.9568920152099416</v>
      </c>
      <c r="DF253" s="175">
        <f t="shared" ca="1" si="158"/>
        <v>3.9568920152099416</v>
      </c>
      <c r="DG253" s="175">
        <f t="shared" ca="1" si="158"/>
        <v>-2.1205499458754877</v>
      </c>
      <c r="DH253" s="175">
        <f t="shared" ca="1" si="158"/>
        <v>4.0024728299180827</v>
      </c>
      <c r="DI253" s="175">
        <f t="shared" ca="1" si="158"/>
        <v>3.9819268433623582</v>
      </c>
      <c r="DJ253" s="175">
        <f t="shared" ca="1" si="158"/>
        <v>-2.0955151177230711</v>
      </c>
      <c r="DK253" s="175">
        <f t="shared" ca="1" si="158"/>
        <v>4.0275076580704985</v>
      </c>
      <c r="DL253" s="175">
        <f t="shared" ca="1" si="158"/>
        <v>4.0275076580704985</v>
      </c>
      <c r="DM253" s="175">
        <f t="shared" ca="1" si="158"/>
        <v>-2.0499343030149308</v>
      </c>
      <c r="DN253" s="175">
        <f t="shared" ca="1" si="158"/>
        <v>4.0730884727786396</v>
      </c>
      <c r="DO253" s="175">
        <f t="shared" ca="1" si="158"/>
        <v>4.0730884727786396</v>
      </c>
      <c r="DP253" s="175">
        <f t="shared" ca="1" si="158"/>
        <v>-9.8657747844936381</v>
      </c>
      <c r="DQ253" s="175">
        <f t="shared" ca="1" si="158"/>
        <v>4.1075445511370203</v>
      </c>
      <c r="DR253" s="175">
        <f t="shared" ca="1" si="158"/>
        <v>4.1075445511370203</v>
      </c>
      <c r="DS253" s="175">
        <f t="shared" ca="1" si="158"/>
        <v>-1.9698974099482189</v>
      </c>
      <c r="DT253" s="175">
        <f t="shared" ca="1" si="158"/>
        <v>-13.930179398696566</v>
      </c>
      <c r="DU253" s="175">
        <f t="shared" ca="1" si="158"/>
        <v>4.0492932701743491</v>
      </c>
      <c r="DV253" s="175">
        <f>B253</f>
        <v>10</v>
      </c>
      <c r="DW253" s="177"/>
      <c r="DX253" s="177"/>
      <c r="DY253" s="177"/>
      <c r="DZ253" s="177"/>
      <c r="EA253" s="177"/>
      <c r="EB253" s="177"/>
      <c r="EC253" s="177"/>
      <c r="ED253" s="177"/>
      <c r="EE253" s="177"/>
      <c r="EF253" s="177"/>
      <c r="EG253" s="177"/>
      <c r="EH253" s="177"/>
      <c r="EI253" s="177"/>
      <c r="EJ253" s="177"/>
      <c r="EK253" s="177"/>
      <c r="EL253" s="177"/>
      <c r="EM253" s="177"/>
      <c r="EN253" s="177"/>
      <c r="EO253" s="177"/>
      <c r="EP253" s="177"/>
      <c r="EQ253" s="177"/>
      <c r="ER253" s="177"/>
      <c r="ES253" s="177"/>
      <c r="ET253" s="177"/>
      <c r="EU253" s="177"/>
      <c r="EV253" s="177"/>
      <c r="EW253" s="177"/>
      <c r="EX253" s="177"/>
      <c r="EY253" s="177"/>
      <c r="EZ253" s="177"/>
      <c r="FA253" s="177"/>
      <c r="FB253" s="177"/>
      <c r="FC253" s="177"/>
      <c r="FD253" s="177"/>
      <c r="FE253" s="177"/>
      <c r="FF253" s="177"/>
      <c r="FG253" s="177"/>
      <c r="FH253" s="177"/>
      <c r="FI253" s="177"/>
      <c r="FJ253" s="177"/>
      <c r="FK253" s="177"/>
      <c r="FL253" s="177"/>
      <c r="FM253" s="177"/>
      <c r="FN253" s="177"/>
      <c r="FO253" s="177"/>
      <c r="FP253" s="177"/>
      <c r="FQ253" s="177"/>
      <c r="FR253" s="177"/>
      <c r="FS253" s="177"/>
      <c r="FT253" s="177"/>
      <c r="FU253" s="177"/>
      <c r="FV253" s="177"/>
      <c r="FW253" s="177"/>
      <c r="FX253" s="177"/>
      <c r="FY253" s="177"/>
      <c r="FZ253" s="177"/>
      <c r="GA253" s="177"/>
      <c r="GB253" s="177"/>
      <c r="GC253" s="177"/>
    </row>
    <row r="254" spans="1:305" ht="15.75" hidden="1" customHeight="1" x14ac:dyDescent="0.3">
      <c r="A254" s="196" t="s">
        <v>320</v>
      </c>
      <c r="B254" s="177">
        <v>9</v>
      </c>
      <c r="C254" s="225">
        <f t="shared" ca="1" si="149"/>
        <v>8.4251073002815258E-2</v>
      </c>
      <c r="D254" s="175">
        <f t="shared" ca="1" si="151"/>
        <v>-106.53006280912376</v>
      </c>
      <c r="E254" s="175">
        <f t="shared" ref="E254:EF254" si="159">E242</f>
        <v>0</v>
      </c>
      <c r="F254" s="175">
        <f t="shared" si="159"/>
        <v>0</v>
      </c>
      <c r="G254" s="175">
        <f t="shared" si="159"/>
        <v>0</v>
      </c>
      <c r="H254" s="175">
        <f t="shared" ca="1" si="159"/>
        <v>4.2541810734338155</v>
      </c>
      <c r="I254" s="175">
        <f t="shared" ca="1" si="159"/>
        <v>-3.4711127282306014</v>
      </c>
      <c r="J254" s="175">
        <f t="shared" ca="1" si="159"/>
        <v>2.6531761813048615</v>
      </c>
      <c r="K254" s="175">
        <f t="shared" ca="1" si="159"/>
        <v>2.6531761813048615</v>
      </c>
      <c r="L254" s="175">
        <f t="shared" ca="1" si="159"/>
        <v>-3.4242657797805678</v>
      </c>
      <c r="M254" s="175">
        <f t="shared" ca="1" si="159"/>
        <v>2.6921350846174019</v>
      </c>
      <c r="N254" s="175">
        <f t="shared" ca="1" si="159"/>
        <v>2.6921350846174019</v>
      </c>
      <c r="O254" s="175">
        <f t="shared" ca="1" si="159"/>
        <v>-3.3853068764680274</v>
      </c>
      <c r="P254" s="175">
        <f t="shared" ca="1" si="159"/>
        <v>2.7389820330674359</v>
      </c>
      <c r="Q254" s="175">
        <f t="shared" ca="1" si="159"/>
        <v>2.7182209490830624</v>
      </c>
      <c r="R254" s="175">
        <f t="shared" ca="1" si="159"/>
        <v>-3.3592210120023669</v>
      </c>
      <c r="S254" s="175">
        <f t="shared" ca="1" si="159"/>
        <v>2.765067897533096</v>
      </c>
      <c r="T254" s="175">
        <f t="shared" ca="1" si="159"/>
        <v>2.765067897533096</v>
      </c>
      <c r="U254" s="175">
        <f t="shared" ca="1" si="159"/>
        <v>-3.3123740635523333</v>
      </c>
      <c r="V254" s="175">
        <f t="shared" ca="1" si="159"/>
        <v>2.8119148459831296</v>
      </c>
      <c r="W254" s="175">
        <f t="shared" ca="1" si="159"/>
        <v>2.8119148459831296</v>
      </c>
      <c r="X254" s="175">
        <f t="shared" ca="1" si="159"/>
        <v>-3.2655271151022998</v>
      </c>
      <c r="Y254" s="175">
        <f t="shared" ca="1" si="159"/>
        <v>2.892337562778132</v>
      </c>
      <c r="Z254" s="175">
        <f t="shared" ca="1" si="159"/>
        <v>2.892337562778132</v>
      </c>
      <c r="AA254" s="175">
        <f t="shared" ca="1" si="159"/>
        <v>-3.1851043983072973</v>
      </c>
      <c r="AB254" s="175">
        <f t="shared" ca="1" si="159"/>
        <v>2.9379183774862732</v>
      </c>
      <c r="AC254" s="175">
        <f t="shared" ca="1" si="159"/>
        <v>2.9171901878378348</v>
      </c>
      <c r="AD254" s="175">
        <f t="shared" ca="1" si="159"/>
        <v>-3.1602517732475945</v>
      </c>
      <c r="AE254" s="175">
        <f t="shared" ca="1" si="159"/>
        <v>2.9627710025459755</v>
      </c>
      <c r="AF254" s="175">
        <f t="shared" ca="1" si="159"/>
        <v>2.9627710025459755</v>
      </c>
      <c r="AG254" s="175">
        <f t="shared" ca="1" si="159"/>
        <v>-3.1146709585394539</v>
      </c>
      <c r="AH254" s="175">
        <f t="shared" ca="1" si="159"/>
        <v>3.0083518172541162</v>
      </c>
      <c r="AI254" s="175">
        <f t="shared" ca="1" si="159"/>
        <v>3.0083518172541162</v>
      </c>
      <c r="AJ254" s="175">
        <f t="shared" ca="1" si="159"/>
        <v>-3.0690901438313132</v>
      </c>
      <c r="AK254" s="175">
        <f t="shared" ca="1" si="159"/>
        <v>3.0453978288247647</v>
      </c>
      <c r="AL254" s="175">
        <f t="shared" ca="1" si="159"/>
        <v>3.0453978288247647</v>
      </c>
      <c r="AM254" s="175">
        <f t="shared" ca="1" si="159"/>
        <v>-3.0320441322606646</v>
      </c>
      <c r="AN254" s="175">
        <f t="shared" ca="1" si="159"/>
        <v>3.090978643532905</v>
      </c>
      <c r="AO254" s="175">
        <f t="shared" ca="1" si="159"/>
        <v>3.0702817121430606</v>
      </c>
      <c r="AP254" s="175">
        <f t="shared" ca="1" si="159"/>
        <v>-3.0071602489423688</v>
      </c>
      <c r="AQ254" s="175">
        <f t="shared" ca="1" si="159"/>
        <v>3.1158625268512017</v>
      </c>
      <c r="AR254" s="175">
        <f t="shared" ca="1" si="159"/>
        <v>3.1158625268512017</v>
      </c>
      <c r="AS254" s="175">
        <f t="shared" ca="1" si="159"/>
        <v>-2.9615794342342276</v>
      </c>
      <c r="AT254" s="175">
        <f t="shared" ca="1" si="159"/>
        <v>3.1614433415593428</v>
      </c>
      <c r="AU254" s="175">
        <f t="shared" ca="1" si="159"/>
        <v>3.1614433415593428</v>
      </c>
      <c r="AV254" s="175">
        <f t="shared" ca="1" si="159"/>
        <v>-2.9159986195260865</v>
      </c>
      <c r="AW254" s="175">
        <f t="shared" ca="1" si="159"/>
        <v>3.1981513503899901</v>
      </c>
      <c r="AX254" s="175">
        <f t="shared" ca="1" si="159"/>
        <v>3.1981513503899901</v>
      </c>
      <c r="AY254" s="175">
        <f t="shared" ca="1" si="159"/>
        <v>-2.8792906106954392</v>
      </c>
      <c r="AZ254" s="175">
        <f t="shared" ca="1" si="159"/>
        <v>3.2437321650981312</v>
      </c>
      <c r="BA254" s="175">
        <f t="shared" ca="1" si="159"/>
        <v>3.2230648172988472</v>
      </c>
      <c r="BB254" s="175">
        <f t="shared" ca="1" si="159"/>
        <v>-2.8543771437865821</v>
      </c>
      <c r="BC254" s="175">
        <f t="shared" ca="1" si="159"/>
        <v>3.2686456320069874</v>
      </c>
      <c r="BD254" s="175">
        <f t="shared" ca="1" si="159"/>
        <v>3.2686456320069874</v>
      </c>
      <c r="BE254" s="175">
        <f t="shared" ca="1" si="159"/>
        <v>-2.8087963290784419</v>
      </c>
      <c r="BF254" s="175">
        <f t="shared" ca="1" si="159"/>
        <v>3.3142264467151286</v>
      </c>
      <c r="BG254" s="175">
        <f t="shared" ca="1" si="159"/>
        <v>3.3142264467151286</v>
      </c>
      <c r="BH254" s="175">
        <f t="shared" ca="1" si="159"/>
        <v>-2.7632155143703008</v>
      </c>
      <c r="BI254" s="175">
        <f t="shared" ca="1" si="159"/>
        <v>3.3505863127235767</v>
      </c>
      <c r="BJ254" s="175">
        <f t="shared" ca="1" si="159"/>
        <v>3.3505863127235767</v>
      </c>
      <c r="BK254" s="175">
        <f t="shared" ca="1" si="159"/>
        <v>-2.7268556483618527</v>
      </c>
      <c r="BL254" s="175">
        <f t="shared" ca="1" si="159"/>
        <v>3.3961671274317169</v>
      </c>
      <c r="BM254" s="175">
        <f t="shared" ca="1" si="159"/>
        <v>3.3755276487645798</v>
      </c>
      <c r="BN254" s="175">
        <f t="shared" ca="1" si="159"/>
        <v>-2.7019143123208496</v>
      </c>
      <c r="BO254" s="175">
        <f t="shared" ca="1" si="159"/>
        <v>3.4211084634727209</v>
      </c>
      <c r="BP254" s="175">
        <f t="shared" ca="1" si="159"/>
        <v>3.4211084634727209</v>
      </c>
      <c r="BQ254" s="175">
        <f t="shared" ca="1" si="159"/>
        <v>-2.6563334976127084</v>
      </c>
      <c r="BR254" s="175">
        <f t="shared" ca="1" si="159"/>
        <v>3.4666892781808611</v>
      </c>
      <c r="BS254" s="175">
        <f t="shared" ca="1" si="159"/>
        <v>3.4666892781808611</v>
      </c>
      <c r="BT254" s="175">
        <f t="shared" ca="1" si="159"/>
        <v>-2.6107526829045682</v>
      </c>
      <c r="BU254" s="175">
        <f t="shared" ca="1" si="159"/>
        <v>3.5026905570824427</v>
      </c>
      <c r="BV254" s="175">
        <f t="shared" ca="1" si="159"/>
        <v>3.5026905570824427</v>
      </c>
      <c r="BW254" s="175">
        <f t="shared" ca="1" si="159"/>
        <v>-2.5747514040029866</v>
      </c>
      <c r="BX254" s="175">
        <f t="shared" ca="1" si="159"/>
        <v>3.5482713717905829</v>
      </c>
      <c r="BY254" s="175">
        <f t="shared" ca="1" si="159"/>
        <v>3.5276580067712935</v>
      </c>
      <c r="BZ254" s="175">
        <f t="shared" ca="1" si="159"/>
        <v>-2.5497839543141358</v>
      </c>
      <c r="CA254" s="175">
        <f t="shared" ca="1" si="159"/>
        <v>3.5732388214794346</v>
      </c>
      <c r="CB254" s="175">
        <f t="shared" ca="1" si="159"/>
        <v>3.5732388214794346</v>
      </c>
      <c r="CC254" s="175">
        <f t="shared" ca="1" si="159"/>
        <v>-2.5042031396059947</v>
      </c>
      <c r="CD254" s="175">
        <f t="shared" ca="1" si="159"/>
        <v>3.6188196361875749</v>
      </c>
      <c r="CE254" s="175">
        <f t="shared" ca="1" si="159"/>
        <v>3.6188196361875749</v>
      </c>
      <c r="CF254" s="175">
        <f t="shared" ca="1" si="159"/>
        <v>-2.4586223248978545</v>
      </c>
      <c r="CG254" s="175">
        <f t="shared" ca="1" si="159"/>
        <v>3.6544515703690843</v>
      </c>
      <c r="CH254" s="175">
        <f t="shared" ca="1" si="159"/>
        <v>3.6544515703690843</v>
      </c>
      <c r="CI254" s="175">
        <f t="shared" ca="1" si="159"/>
        <v>-2.422990390716345</v>
      </c>
      <c r="CJ254" s="175">
        <f t="shared" ca="1" si="159"/>
        <v>3.7000323850772245</v>
      </c>
      <c r="CK254" s="175">
        <f t="shared" ca="1" si="159"/>
        <v>3.6794433359231853</v>
      </c>
      <c r="CL254" s="175">
        <f t="shared" ca="1" si="159"/>
        <v>-2.397998625162244</v>
      </c>
      <c r="CM254" s="175">
        <f t="shared" ca="1" si="159"/>
        <v>3.7250241506313264</v>
      </c>
      <c r="CN254" s="175">
        <f t="shared" ca="1" si="159"/>
        <v>3.7250241506313264</v>
      </c>
      <c r="CO254" s="175">
        <f t="shared" ca="1" si="159"/>
        <v>-2.3524178104541029</v>
      </c>
      <c r="CP254" s="175">
        <f t="shared" ca="1" si="159"/>
        <v>3.7706049653394667</v>
      </c>
      <c r="CQ254" s="175">
        <f t="shared" ca="1" si="159"/>
        <v>3.7706049653394667</v>
      </c>
      <c r="CR254" s="175">
        <f t="shared" ca="1" si="159"/>
        <v>-2.3068369957459627</v>
      </c>
      <c r="CS254" s="175">
        <f t="shared" ca="1" si="159"/>
        <v>3.8058564744593033</v>
      </c>
      <c r="CT254" s="175">
        <f t="shared" ca="1" si="159"/>
        <v>3.8058564744593033</v>
      </c>
      <c r="CU254" s="175">
        <f t="shared" ca="1" si="159"/>
        <v>-2.271585486626126</v>
      </c>
      <c r="CV254" s="175">
        <f t="shared" ca="1" si="159"/>
        <v>3.8514372891674435</v>
      </c>
      <c r="CW254" s="175">
        <f t="shared" ca="1" si="159"/>
        <v>3.8308707144873484</v>
      </c>
      <c r="CX254" s="175">
        <f t="shared" ca="1" si="159"/>
        <v>-2.2465712465980809</v>
      </c>
      <c r="CY254" s="175">
        <f t="shared" ca="1" si="159"/>
        <v>3.8764515291954895</v>
      </c>
      <c r="CZ254" s="175">
        <f t="shared" ca="1" si="159"/>
        <v>3.8764515291954895</v>
      </c>
      <c r="DA254" s="175">
        <f t="shared" ca="1" si="159"/>
        <v>-2.2009904318899398</v>
      </c>
      <c r="DB254" s="175">
        <f t="shared" ca="1" si="159"/>
        <v>3.9220323439036298</v>
      </c>
      <c r="DC254" s="175">
        <f t="shared" ca="1" si="159"/>
        <v>3.9220323439036298</v>
      </c>
      <c r="DD254" s="175">
        <f t="shared" ca="1" si="159"/>
        <v>-9.554020890800512</v>
      </c>
      <c r="DE254" s="175">
        <f t="shared" ca="1" si="159"/>
        <v>3.9568920152099416</v>
      </c>
      <c r="DF254" s="175">
        <f t="shared" ca="1" si="159"/>
        <v>3.9568920152099416</v>
      </c>
      <c r="DG254" s="175">
        <f t="shared" ca="1" si="159"/>
        <v>-2.1205499458754877</v>
      </c>
      <c r="DH254" s="175">
        <f t="shared" ca="1" si="159"/>
        <v>4.0024728299180827</v>
      </c>
      <c r="DI254" s="175">
        <f t="shared" ca="1" si="159"/>
        <v>3.9819268433623582</v>
      </c>
      <c r="DJ254" s="175">
        <f t="shared" ca="1" si="159"/>
        <v>-2.0955151177230711</v>
      </c>
      <c r="DK254" s="175">
        <f t="shared" ca="1" si="159"/>
        <v>4.0275076580704985</v>
      </c>
      <c r="DL254" s="175">
        <f t="shared" ca="1" si="159"/>
        <v>4.0275076580704985</v>
      </c>
      <c r="DM254" s="175">
        <f t="shared" ca="1" si="159"/>
        <v>-2.0499343030149308</v>
      </c>
      <c r="DN254" s="175">
        <f t="shared" ca="1" si="159"/>
        <v>4.0730884727786396</v>
      </c>
      <c r="DO254" s="175">
        <f t="shared" ca="1" si="159"/>
        <v>4.0730884727786396</v>
      </c>
      <c r="DP254" s="175">
        <f t="shared" ca="1" si="159"/>
        <v>-9.8657747844936381</v>
      </c>
      <c r="DQ254" s="175">
        <f t="shared" ca="1" si="159"/>
        <v>4.1075445511370203</v>
      </c>
      <c r="DR254" s="175">
        <f t="shared" ca="1" si="159"/>
        <v>4.1075445511370203</v>
      </c>
      <c r="DS254" s="175">
        <f t="shared" ca="1" si="159"/>
        <v>-1.9698974099482189</v>
      </c>
      <c r="DT254" s="175">
        <f t="shared" ca="1" si="159"/>
        <v>-13.930179398696566</v>
      </c>
      <c r="DU254" s="175">
        <f t="shared" ca="1" si="159"/>
        <v>4.0492932701743491</v>
      </c>
      <c r="DV254" s="175">
        <f t="shared" ca="1" si="159"/>
        <v>4.0492932701743491</v>
      </c>
      <c r="DW254" s="175">
        <f t="shared" ca="1" si="159"/>
        <v>4.0492932701743491</v>
      </c>
      <c r="DX254" s="175">
        <f t="shared" ca="1" si="159"/>
        <v>4.0492932701743491</v>
      </c>
      <c r="DY254" s="175">
        <f t="shared" ca="1" si="159"/>
        <v>4.0492932701743491</v>
      </c>
      <c r="DZ254" s="175">
        <f t="shared" ca="1" si="159"/>
        <v>4.0492932701743491</v>
      </c>
      <c r="EA254" s="175">
        <f t="shared" ca="1" si="159"/>
        <v>4.0492932701743491</v>
      </c>
      <c r="EB254" s="175">
        <f t="shared" ca="1" si="159"/>
        <v>-4.1430439521343576</v>
      </c>
      <c r="EC254" s="175">
        <f t="shared" ca="1" si="159"/>
        <v>4.0377528330882217</v>
      </c>
      <c r="ED254" s="175">
        <f t="shared" ca="1" si="159"/>
        <v>4.0377528330882217</v>
      </c>
      <c r="EE254" s="175">
        <f t="shared" ca="1" si="159"/>
        <v>4.0377528330882217</v>
      </c>
      <c r="EF254" s="175">
        <f t="shared" ca="1" si="159"/>
        <v>4.0377528330882217</v>
      </c>
      <c r="EG254" s="175">
        <f>B254</f>
        <v>9</v>
      </c>
      <c r="EH254" s="177"/>
      <c r="EI254" s="177"/>
      <c r="EJ254" s="177"/>
      <c r="EK254" s="177"/>
      <c r="EL254" s="177"/>
      <c r="EM254" s="177"/>
      <c r="EN254" s="177"/>
      <c r="EO254" s="177"/>
      <c r="EP254" s="177"/>
      <c r="EQ254" s="177"/>
      <c r="ER254" s="177"/>
      <c r="ES254" s="177"/>
      <c r="ET254" s="177"/>
      <c r="EU254" s="177"/>
      <c r="EV254" s="177"/>
      <c r="EW254" s="177"/>
      <c r="EX254" s="177"/>
      <c r="EY254" s="177"/>
      <c r="EZ254" s="177"/>
      <c r="FA254" s="177"/>
      <c r="FB254" s="177"/>
      <c r="FC254" s="177"/>
      <c r="FD254" s="177"/>
      <c r="FE254" s="177"/>
      <c r="FF254" s="177"/>
      <c r="FG254" s="177"/>
      <c r="FH254" s="177"/>
      <c r="FI254" s="177"/>
      <c r="FJ254" s="177"/>
      <c r="FK254" s="177"/>
      <c r="FL254" s="177"/>
      <c r="FM254" s="177"/>
      <c r="FN254" s="177"/>
      <c r="FO254" s="177"/>
      <c r="FP254" s="177"/>
      <c r="FQ254" s="177"/>
      <c r="FR254" s="177"/>
      <c r="FS254" s="177"/>
      <c r="FT254" s="177"/>
      <c r="FU254" s="177"/>
      <c r="FV254" s="177"/>
      <c r="FW254" s="177"/>
      <c r="FX254" s="177"/>
      <c r="FY254" s="177"/>
      <c r="FZ254" s="177"/>
      <c r="GA254" s="177"/>
      <c r="GB254" s="177"/>
      <c r="GC254" s="177"/>
    </row>
    <row r="255" spans="1:305" ht="15.75" hidden="1" customHeight="1" x14ac:dyDescent="0.3">
      <c r="A255" s="196" t="s">
        <v>321</v>
      </c>
      <c r="B255" s="177">
        <v>7.6</v>
      </c>
      <c r="C255" s="225">
        <f t="shared" ca="1" si="149"/>
        <v>0.10620414614677429</v>
      </c>
      <c r="D255" s="175">
        <f t="shared" ca="1" si="151"/>
        <v>-106.53006280912376</v>
      </c>
      <c r="E255" s="175">
        <f t="shared" ref="E255:ER255" si="160">E242</f>
        <v>0</v>
      </c>
      <c r="F255" s="175">
        <f t="shared" si="160"/>
        <v>0</v>
      </c>
      <c r="G255" s="175">
        <f t="shared" si="160"/>
        <v>0</v>
      </c>
      <c r="H255" s="175">
        <f t="shared" ca="1" si="160"/>
        <v>4.2541810734338155</v>
      </c>
      <c r="I255" s="175">
        <f t="shared" ca="1" si="160"/>
        <v>-3.4711127282306014</v>
      </c>
      <c r="J255" s="175">
        <f t="shared" ca="1" si="160"/>
        <v>2.6531761813048615</v>
      </c>
      <c r="K255" s="175">
        <f t="shared" ca="1" si="160"/>
        <v>2.6531761813048615</v>
      </c>
      <c r="L255" s="175">
        <f t="shared" ca="1" si="160"/>
        <v>-3.4242657797805678</v>
      </c>
      <c r="M255" s="175">
        <f t="shared" ca="1" si="160"/>
        <v>2.6921350846174019</v>
      </c>
      <c r="N255" s="175">
        <f t="shared" ca="1" si="160"/>
        <v>2.6921350846174019</v>
      </c>
      <c r="O255" s="175">
        <f t="shared" ca="1" si="160"/>
        <v>-3.3853068764680274</v>
      </c>
      <c r="P255" s="175">
        <f t="shared" ca="1" si="160"/>
        <v>2.7389820330674359</v>
      </c>
      <c r="Q255" s="175">
        <f t="shared" ca="1" si="160"/>
        <v>2.7182209490830624</v>
      </c>
      <c r="R255" s="175">
        <f t="shared" ca="1" si="160"/>
        <v>-3.3592210120023669</v>
      </c>
      <c r="S255" s="175">
        <f t="shared" ca="1" si="160"/>
        <v>2.765067897533096</v>
      </c>
      <c r="T255" s="175">
        <f t="shared" ca="1" si="160"/>
        <v>2.765067897533096</v>
      </c>
      <c r="U255" s="175">
        <f t="shared" ca="1" si="160"/>
        <v>-3.3123740635523333</v>
      </c>
      <c r="V255" s="175">
        <f t="shared" ca="1" si="160"/>
        <v>2.8119148459831296</v>
      </c>
      <c r="W255" s="175">
        <f t="shared" ca="1" si="160"/>
        <v>2.8119148459831296</v>
      </c>
      <c r="X255" s="175">
        <f t="shared" ca="1" si="160"/>
        <v>-3.2655271151022998</v>
      </c>
      <c r="Y255" s="175">
        <f t="shared" ca="1" si="160"/>
        <v>2.892337562778132</v>
      </c>
      <c r="Z255" s="175">
        <f t="shared" ca="1" si="160"/>
        <v>2.892337562778132</v>
      </c>
      <c r="AA255" s="175">
        <f t="shared" ca="1" si="160"/>
        <v>-3.1851043983072973</v>
      </c>
      <c r="AB255" s="175">
        <f t="shared" ca="1" si="160"/>
        <v>2.9379183774862732</v>
      </c>
      <c r="AC255" s="175">
        <f t="shared" ca="1" si="160"/>
        <v>2.9171901878378348</v>
      </c>
      <c r="AD255" s="175">
        <f t="shared" ca="1" si="160"/>
        <v>-3.1602517732475945</v>
      </c>
      <c r="AE255" s="175">
        <f t="shared" ca="1" si="160"/>
        <v>2.9627710025459755</v>
      </c>
      <c r="AF255" s="175">
        <f t="shared" ca="1" si="160"/>
        <v>2.9627710025459755</v>
      </c>
      <c r="AG255" s="175">
        <f t="shared" ca="1" si="160"/>
        <v>-3.1146709585394539</v>
      </c>
      <c r="AH255" s="175">
        <f t="shared" ca="1" si="160"/>
        <v>3.0083518172541162</v>
      </c>
      <c r="AI255" s="175">
        <f t="shared" ca="1" si="160"/>
        <v>3.0083518172541162</v>
      </c>
      <c r="AJ255" s="175">
        <f t="shared" ca="1" si="160"/>
        <v>-3.0690901438313132</v>
      </c>
      <c r="AK255" s="175">
        <f t="shared" ca="1" si="160"/>
        <v>3.0453978288247647</v>
      </c>
      <c r="AL255" s="175">
        <f t="shared" ca="1" si="160"/>
        <v>3.0453978288247647</v>
      </c>
      <c r="AM255" s="175">
        <f t="shared" ca="1" si="160"/>
        <v>-3.0320441322606646</v>
      </c>
      <c r="AN255" s="175">
        <f t="shared" ca="1" si="160"/>
        <v>3.090978643532905</v>
      </c>
      <c r="AO255" s="175">
        <f t="shared" ca="1" si="160"/>
        <v>3.0702817121430606</v>
      </c>
      <c r="AP255" s="175">
        <f t="shared" ca="1" si="160"/>
        <v>-3.0071602489423688</v>
      </c>
      <c r="AQ255" s="175">
        <f t="shared" ca="1" si="160"/>
        <v>3.1158625268512017</v>
      </c>
      <c r="AR255" s="175">
        <f t="shared" ca="1" si="160"/>
        <v>3.1158625268512017</v>
      </c>
      <c r="AS255" s="175">
        <f t="shared" ca="1" si="160"/>
        <v>-2.9615794342342276</v>
      </c>
      <c r="AT255" s="175">
        <f t="shared" ca="1" si="160"/>
        <v>3.1614433415593428</v>
      </c>
      <c r="AU255" s="175">
        <f t="shared" ca="1" si="160"/>
        <v>3.1614433415593428</v>
      </c>
      <c r="AV255" s="175">
        <f t="shared" ca="1" si="160"/>
        <v>-2.9159986195260865</v>
      </c>
      <c r="AW255" s="175">
        <f t="shared" ca="1" si="160"/>
        <v>3.1981513503899901</v>
      </c>
      <c r="AX255" s="175">
        <f t="shared" ca="1" si="160"/>
        <v>3.1981513503899901</v>
      </c>
      <c r="AY255" s="175">
        <f t="shared" ca="1" si="160"/>
        <v>-2.8792906106954392</v>
      </c>
      <c r="AZ255" s="175">
        <f t="shared" ca="1" si="160"/>
        <v>3.2437321650981312</v>
      </c>
      <c r="BA255" s="175">
        <f t="shared" ca="1" si="160"/>
        <v>3.2230648172988472</v>
      </c>
      <c r="BB255" s="175">
        <f t="shared" ca="1" si="160"/>
        <v>-2.8543771437865821</v>
      </c>
      <c r="BC255" s="175">
        <f t="shared" ca="1" si="160"/>
        <v>3.2686456320069874</v>
      </c>
      <c r="BD255" s="175">
        <f t="shared" ca="1" si="160"/>
        <v>3.2686456320069874</v>
      </c>
      <c r="BE255" s="175">
        <f t="shared" ca="1" si="160"/>
        <v>-2.8087963290784419</v>
      </c>
      <c r="BF255" s="175">
        <f t="shared" ca="1" si="160"/>
        <v>3.3142264467151286</v>
      </c>
      <c r="BG255" s="175">
        <f t="shared" ca="1" si="160"/>
        <v>3.3142264467151286</v>
      </c>
      <c r="BH255" s="175">
        <f t="shared" ca="1" si="160"/>
        <v>-2.7632155143703008</v>
      </c>
      <c r="BI255" s="175">
        <f t="shared" ca="1" si="160"/>
        <v>3.3505863127235767</v>
      </c>
      <c r="BJ255" s="175">
        <f t="shared" ca="1" si="160"/>
        <v>3.3505863127235767</v>
      </c>
      <c r="BK255" s="175">
        <f t="shared" ca="1" si="160"/>
        <v>-2.7268556483618527</v>
      </c>
      <c r="BL255" s="175">
        <f t="shared" ca="1" si="160"/>
        <v>3.3961671274317169</v>
      </c>
      <c r="BM255" s="175">
        <f t="shared" ca="1" si="160"/>
        <v>3.3755276487645798</v>
      </c>
      <c r="BN255" s="175">
        <f t="shared" ca="1" si="160"/>
        <v>-2.7019143123208496</v>
      </c>
      <c r="BO255" s="175">
        <f t="shared" ca="1" si="160"/>
        <v>3.4211084634727209</v>
      </c>
      <c r="BP255" s="175">
        <f t="shared" ca="1" si="160"/>
        <v>3.4211084634727209</v>
      </c>
      <c r="BQ255" s="175">
        <f t="shared" ca="1" si="160"/>
        <v>-2.6563334976127084</v>
      </c>
      <c r="BR255" s="175">
        <f t="shared" ca="1" si="160"/>
        <v>3.4666892781808611</v>
      </c>
      <c r="BS255" s="175">
        <f t="shared" ca="1" si="160"/>
        <v>3.4666892781808611</v>
      </c>
      <c r="BT255" s="175">
        <f t="shared" ca="1" si="160"/>
        <v>-2.6107526829045682</v>
      </c>
      <c r="BU255" s="175">
        <f t="shared" ca="1" si="160"/>
        <v>3.5026905570824427</v>
      </c>
      <c r="BV255" s="175">
        <f t="shared" ca="1" si="160"/>
        <v>3.5026905570824427</v>
      </c>
      <c r="BW255" s="175">
        <f t="shared" ca="1" si="160"/>
        <v>-2.5747514040029866</v>
      </c>
      <c r="BX255" s="175">
        <f t="shared" ca="1" si="160"/>
        <v>3.5482713717905829</v>
      </c>
      <c r="BY255" s="175">
        <f t="shared" ca="1" si="160"/>
        <v>3.5276580067712935</v>
      </c>
      <c r="BZ255" s="175">
        <f t="shared" ca="1" si="160"/>
        <v>-2.5497839543141358</v>
      </c>
      <c r="CA255" s="175">
        <f t="shared" ca="1" si="160"/>
        <v>3.5732388214794346</v>
      </c>
      <c r="CB255" s="175">
        <f t="shared" ca="1" si="160"/>
        <v>3.5732388214794346</v>
      </c>
      <c r="CC255" s="175">
        <f t="shared" ca="1" si="160"/>
        <v>-2.5042031396059947</v>
      </c>
      <c r="CD255" s="175">
        <f t="shared" ca="1" si="160"/>
        <v>3.6188196361875749</v>
      </c>
      <c r="CE255" s="175">
        <f t="shared" ca="1" si="160"/>
        <v>3.6188196361875749</v>
      </c>
      <c r="CF255" s="175">
        <f t="shared" ca="1" si="160"/>
        <v>-2.4586223248978545</v>
      </c>
      <c r="CG255" s="175">
        <f t="shared" ca="1" si="160"/>
        <v>3.6544515703690843</v>
      </c>
      <c r="CH255" s="175">
        <f t="shared" ca="1" si="160"/>
        <v>3.6544515703690843</v>
      </c>
      <c r="CI255" s="175">
        <f t="shared" ca="1" si="160"/>
        <v>-2.422990390716345</v>
      </c>
      <c r="CJ255" s="175">
        <f t="shared" ca="1" si="160"/>
        <v>3.7000323850772245</v>
      </c>
      <c r="CK255" s="175">
        <f t="shared" ca="1" si="160"/>
        <v>3.6794433359231853</v>
      </c>
      <c r="CL255" s="175">
        <f t="shared" ca="1" si="160"/>
        <v>-2.397998625162244</v>
      </c>
      <c r="CM255" s="175">
        <f t="shared" ca="1" si="160"/>
        <v>3.7250241506313264</v>
      </c>
      <c r="CN255" s="175">
        <f t="shared" ca="1" si="160"/>
        <v>3.7250241506313264</v>
      </c>
      <c r="CO255" s="175">
        <f t="shared" ca="1" si="160"/>
        <v>-2.3524178104541029</v>
      </c>
      <c r="CP255" s="175">
        <f t="shared" ca="1" si="160"/>
        <v>3.7706049653394667</v>
      </c>
      <c r="CQ255" s="175">
        <f t="shared" ca="1" si="160"/>
        <v>3.7706049653394667</v>
      </c>
      <c r="CR255" s="175">
        <f t="shared" ca="1" si="160"/>
        <v>-2.3068369957459627</v>
      </c>
      <c r="CS255" s="175">
        <f t="shared" ca="1" si="160"/>
        <v>3.8058564744593033</v>
      </c>
      <c r="CT255" s="175">
        <f t="shared" ca="1" si="160"/>
        <v>3.8058564744593033</v>
      </c>
      <c r="CU255" s="175">
        <f t="shared" ca="1" si="160"/>
        <v>-2.271585486626126</v>
      </c>
      <c r="CV255" s="175">
        <f t="shared" ca="1" si="160"/>
        <v>3.8514372891674435</v>
      </c>
      <c r="CW255" s="175">
        <f t="shared" ca="1" si="160"/>
        <v>3.8308707144873484</v>
      </c>
      <c r="CX255" s="175">
        <f t="shared" ca="1" si="160"/>
        <v>-2.2465712465980809</v>
      </c>
      <c r="CY255" s="175">
        <f t="shared" ca="1" si="160"/>
        <v>3.8764515291954895</v>
      </c>
      <c r="CZ255" s="175">
        <f t="shared" ca="1" si="160"/>
        <v>3.8764515291954895</v>
      </c>
      <c r="DA255" s="175">
        <f t="shared" ca="1" si="160"/>
        <v>-2.2009904318899398</v>
      </c>
      <c r="DB255" s="175">
        <f t="shared" ca="1" si="160"/>
        <v>3.9220323439036298</v>
      </c>
      <c r="DC255" s="175">
        <f t="shared" ca="1" si="160"/>
        <v>3.9220323439036298</v>
      </c>
      <c r="DD255" s="175">
        <f t="shared" ca="1" si="160"/>
        <v>-9.554020890800512</v>
      </c>
      <c r="DE255" s="175">
        <f t="shared" ca="1" si="160"/>
        <v>3.9568920152099416</v>
      </c>
      <c r="DF255" s="175">
        <f t="shared" ca="1" si="160"/>
        <v>3.9568920152099416</v>
      </c>
      <c r="DG255" s="175">
        <f t="shared" ca="1" si="160"/>
        <v>-2.1205499458754877</v>
      </c>
      <c r="DH255" s="175">
        <f t="shared" ca="1" si="160"/>
        <v>4.0024728299180827</v>
      </c>
      <c r="DI255" s="175">
        <f t="shared" ca="1" si="160"/>
        <v>3.9819268433623582</v>
      </c>
      <c r="DJ255" s="175">
        <f t="shared" ca="1" si="160"/>
        <v>-2.0955151177230711</v>
      </c>
      <c r="DK255" s="175">
        <f t="shared" ca="1" si="160"/>
        <v>4.0275076580704985</v>
      </c>
      <c r="DL255" s="175">
        <f t="shared" ca="1" si="160"/>
        <v>4.0275076580704985</v>
      </c>
      <c r="DM255" s="175">
        <f t="shared" ca="1" si="160"/>
        <v>-2.0499343030149308</v>
      </c>
      <c r="DN255" s="175">
        <f t="shared" ca="1" si="160"/>
        <v>4.0730884727786396</v>
      </c>
      <c r="DO255" s="175">
        <f t="shared" ca="1" si="160"/>
        <v>4.0730884727786396</v>
      </c>
      <c r="DP255" s="175">
        <f t="shared" ca="1" si="160"/>
        <v>-9.8657747844936381</v>
      </c>
      <c r="DQ255" s="175">
        <f t="shared" ca="1" si="160"/>
        <v>4.1075445511370203</v>
      </c>
      <c r="DR255" s="175">
        <f t="shared" ca="1" si="160"/>
        <v>4.1075445511370203</v>
      </c>
      <c r="DS255" s="175">
        <f t="shared" ca="1" si="160"/>
        <v>-1.9698974099482189</v>
      </c>
      <c r="DT255" s="175">
        <f t="shared" ca="1" si="160"/>
        <v>-13.930179398696566</v>
      </c>
      <c r="DU255" s="175">
        <f t="shared" ca="1" si="160"/>
        <v>4.0492932701743491</v>
      </c>
      <c r="DV255" s="175">
        <f t="shared" ca="1" si="160"/>
        <v>4.0492932701743491</v>
      </c>
      <c r="DW255" s="175">
        <f t="shared" ca="1" si="160"/>
        <v>4.0492932701743491</v>
      </c>
      <c r="DX255" s="175">
        <f t="shared" ca="1" si="160"/>
        <v>4.0492932701743491</v>
      </c>
      <c r="DY255" s="175">
        <f t="shared" ca="1" si="160"/>
        <v>4.0492932701743491</v>
      </c>
      <c r="DZ255" s="175">
        <f t="shared" ca="1" si="160"/>
        <v>4.0492932701743491</v>
      </c>
      <c r="EA255" s="175">
        <f t="shared" ca="1" si="160"/>
        <v>4.0492932701743491</v>
      </c>
      <c r="EB255" s="175">
        <f t="shared" ca="1" si="160"/>
        <v>-4.1430439521343576</v>
      </c>
      <c r="EC255" s="175">
        <f t="shared" ca="1" si="160"/>
        <v>4.0377528330882217</v>
      </c>
      <c r="ED255" s="175">
        <f t="shared" ca="1" si="160"/>
        <v>4.0377528330882217</v>
      </c>
      <c r="EE255" s="175">
        <f t="shared" ca="1" si="160"/>
        <v>4.0377528330882217</v>
      </c>
      <c r="EF255" s="175">
        <f t="shared" ca="1" si="160"/>
        <v>4.0377528330882217</v>
      </c>
      <c r="EG255" s="175">
        <f t="shared" ca="1" si="160"/>
        <v>4.0172421769084865</v>
      </c>
      <c r="EH255" s="175">
        <f t="shared" ca="1" si="160"/>
        <v>4.0172421769084865</v>
      </c>
      <c r="EI255" s="175">
        <f t="shared" ca="1" si="160"/>
        <v>4.0172421769084865</v>
      </c>
      <c r="EJ255" s="175">
        <f t="shared" ca="1" si="160"/>
        <v>4.0172421769084865</v>
      </c>
      <c r="EK255" s="175">
        <f t="shared" ca="1" si="160"/>
        <v>4.0172421769084865</v>
      </c>
      <c r="EL255" s="175">
        <f t="shared" ca="1" si="160"/>
        <v>4.0172421769084865</v>
      </c>
      <c r="EM255" s="175">
        <f t="shared" ca="1" si="160"/>
        <v>4.0172421769084865</v>
      </c>
      <c r="EN255" s="175">
        <f t="shared" ca="1" si="160"/>
        <v>-4.1871859663975028</v>
      </c>
      <c r="EO255" s="175">
        <f t="shared" ca="1" si="160"/>
        <v>4.0052735680638998</v>
      </c>
      <c r="EP255" s="175">
        <f t="shared" ca="1" si="160"/>
        <v>4.0052735680638998</v>
      </c>
      <c r="EQ255" s="175">
        <f t="shared" ca="1" si="160"/>
        <v>4.0052735680638998</v>
      </c>
      <c r="ER255" s="175">
        <f t="shared" ca="1" si="160"/>
        <v>4.0052735680638998</v>
      </c>
      <c r="ES255" s="175">
        <f>B255</f>
        <v>7.6</v>
      </c>
      <c r="ET255" s="177"/>
      <c r="EU255" s="177"/>
      <c r="EV255" s="177"/>
      <c r="EW255" s="177"/>
      <c r="EX255" s="177"/>
      <c r="EY255" s="177"/>
      <c r="EZ255" s="177"/>
      <c r="FA255" s="177"/>
      <c r="FB255" s="177"/>
      <c r="FC255" s="177"/>
      <c r="FD255" s="177"/>
      <c r="FE255" s="177"/>
      <c r="FF255" s="177"/>
      <c r="FG255" s="177"/>
      <c r="FH255" s="177"/>
      <c r="FI255" s="177"/>
      <c r="FJ255" s="177"/>
      <c r="FK255" s="177"/>
      <c r="FL255" s="177"/>
      <c r="FM255" s="177"/>
      <c r="FN255" s="177"/>
      <c r="FO255" s="177"/>
      <c r="FP255" s="177"/>
      <c r="FQ255" s="177"/>
      <c r="FR255" s="177"/>
      <c r="FS255" s="177"/>
      <c r="FT255" s="177"/>
      <c r="FU255" s="177"/>
      <c r="FV255" s="177"/>
      <c r="FW255" s="177"/>
      <c r="FX255" s="177"/>
      <c r="FY255" s="177"/>
      <c r="FZ255" s="177"/>
      <c r="GA255" s="177"/>
      <c r="GB255" s="177"/>
      <c r="GC255" s="177"/>
    </row>
    <row r="256" spans="1:305" ht="15.75" hidden="1" customHeight="1" x14ac:dyDescent="0.3">
      <c r="A256" s="196" t="s">
        <v>322</v>
      </c>
      <c r="B256" s="177">
        <v>6.5</v>
      </c>
      <c r="C256" s="225">
        <f t="shared" ca="1" si="149"/>
        <v>0.12161522507667541</v>
      </c>
      <c r="D256" s="175">
        <f t="shared" ca="1" si="151"/>
        <v>-106.53006280912376</v>
      </c>
      <c r="E256" s="175">
        <f t="shared" ref="E256:FD256" si="161">E242</f>
        <v>0</v>
      </c>
      <c r="F256" s="175">
        <f t="shared" si="161"/>
        <v>0</v>
      </c>
      <c r="G256" s="175">
        <f t="shared" si="161"/>
        <v>0</v>
      </c>
      <c r="H256" s="175">
        <f t="shared" ca="1" si="161"/>
        <v>4.2541810734338155</v>
      </c>
      <c r="I256" s="175">
        <f t="shared" ca="1" si="161"/>
        <v>-3.4711127282306014</v>
      </c>
      <c r="J256" s="175">
        <f t="shared" ca="1" si="161"/>
        <v>2.6531761813048615</v>
      </c>
      <c r="K256" s="175">
        <f t="shared" ca="1" si="161"/>
        <v>2.6531761813048615</v>
      </c>
      <c r="L256" s="175">
        <f t="shared" ca="1" si="161"/>
        <v>-3.4242657797805678</v>
      </c>
      <c r="M256" s="175">
        <f t="shared" ca="1" si="161"/>
        <v>2.6921350846174019</v>
      </c>
      <c r="N256" s="175">
        <f t="shared" ca="1" si="161"/>
        <v>2.6921350846174019</v>
      </c>
      <c r="O256" s="175">
        <f t="shared" ca="1" si="161"/>
        <v>-3.3853068764680274</v>
      </c>
      <c r="P256" s="175">
        <f t="shared" ca="1" si="161"/>
        <v>2.7389820330674359</v>
      </c>
      <c r="Q256" s="175">
        <f t="shared" ca="1" si="161"/>
        <v>2.7182209490830624</v>
      </c>
      <c r="R256" s="175">
        <f t="shared" ca="1" si="161"/>
        <v>-3.3592210120023669</v>
      </c>
      <c r="S256" s="175">
        <f t="shared" ca="1" si="161"/>
        <v>2.765067897533096</v>
      </c>
      <c r="T256" s="175">
        <f t="shared" ca="1" si="161"/>
        <v>2.765067897533096</v>
      </c>
      <c r="U256" s="175">
        <f t="shared" ca="1" si="161"/>
        <v>-3.3123740635523333</v>
      </c>
      <c r="V256" s="175">
        <f t="shared" ca="1" si="161"/>
        <v>2.8119148459831296</v>
      </c>
      <c r="W256" s="175">
        <f t="shared" ca="1" si="161"/>
        <v>2.8119148459831296</v>
      </c>
      <c r="X256" s="175">
        <f t="shared" ca="1" si="161"/>
        <v>-3.2655271151022998</v>
      </c>
      <c r="Y256" s="175">
        <f t="shared" ca="1" si="161"/>
        <v>2.892337562778132</v>
      </c>
      <c r="Z256" s="175">
        <f t="shared" ca="1" si="161"/>
        <v>2.892337562778132</v>
      </c>
      <c r="AA256" s="175">
        <f t="shared" ca="1" si="161"/>
        <v>-3.1851043983072973</v>
      </c>
      <c r="AB256" s="175">
        <f t="shared" ca="1" si="161"/>
        <v>2.9379183774862732</v>
      </c>
      <c r="AC256" s="175">
        <f t="shared" ca="1" si="161"/>
        <v>2.9171901878378348</v>
      </c>
      <c r="AD256" s="175">
        <f t="shared" ca="1" si="161"/>
        <v>-3.1602517732475945</v>
      </c>
      <c r="AE256" s="175">
        <f t="shared" ca="1" si="161"/>
        <v>2.9627710025459755</v>
      </c>
      <c r="AF256" s="175">
        <f t="shared" ca="1" si="161"/>
        <v>2.9627710025459755</v>
      </c>
      <c r="AG256" s="175">
        <f t="shared" ca="1" si="161"/>
        <v>-3.1146709585394539</v>
      </c>
      <c r="AH256" s="175">
        <f t="shared" ca="1" si="161"/>
        <v>3.0083518172541162</v>
      </c>
      <c r="AI256" s="175">
        <f t="shared" ca="1" si="161"/>
        <v>3.0083518172541162</v>
      </c>
      <c r="AJ256" s="175">
        <f t="shared" ca="1" si="161"/>
        <v>-3.0690901438313132</v>
      </c>
      <c r="AK256" s="175">
        <f t="shared" ca="1" si="161"/>
        <v>3.0453978288247647</v>
      </c>
      <c r="AL256" s="175">
        <f t="shared" ca="1" si="161"/>
        <v>3.0453978288247647</v>
      </c>
      <c r="AM256" s="175">
        <f t="shared" ca="1" si="161"/>
        <v>-3.0320441322606646</v>
      </c>
      <c r="AN256" s="175">
        <f t="shared" ca="1" si="161"/>
        <v>3.090978643532905</v>
      </c>
      <c r="AO256" s="175">
        <f t="shared" ca="1" si="161"/>
        <v>3.0702817121430606</v>
      </c>
      <c r="AP256" s="175">
        <f t="shared" ca="1" si="161"/>
        <v>-3.0071602489423688</v>
      </c>
      <c r="AQ256" s="175">
        <f t="shared" ca="1" si="161"/>
        <v>3.1158625268512017</v>
      </c>
      <c r="AR256" s="175">
        <f t="shared" ca="1" si="161"/>
        <v>3.1158625268512017</v>
      </c>
      <c r="AS256" s="175">
        <f t="shared" ca="1" si="161"/>
        <v>-2.9615794342342276</v>
      </c>
      <c r="AT256" s="175">
        <f t="shared" ca="1" si="161"/>
        <v>3.1614433415593428</v>
      </c>
      <c r="AU256" s="175">
        <f t="shared" ca="1" si="161"/>
        <v>3.1614433415593428</v>
      </c>
      <c r="AV256" s="175">
        <f t="shared" ca="1" si="161"/>
        <v>-2.9159986195260865</v>
      </c>
      <c r="AW256" s="175">
        <f t="shared" ca="1" si="161"/>
        <v>3.1981513503899901</v>
      </c>
      <c r="AX256" s="175">
        <f t="shared" ca="1" si="161"/>
        <v>3.1981513503899901</v>
      </c>
      <c r="AY256" s="175">
        <f t="shared" ca="1" si="161"/>
        <v>-2.8792906106954392</v>
      </c>
      <c r="AZ256" s="175">
        <f t="shared" ca="1" si="161"/>
        <v>3.2437321650981312</v>
      </c>
      <c r="BA256" s="175">
        <f t="shared" ca="1" si="161"/>
        <v>3.2230648172988472</v>
      </c>
      <c r="BB256" s="175">
        <f t="shared" ca="1" si="161"/>
        <v>-2.8543771437865821</v>
      </c>
      <c r="BC256" s="175">
        <f t="shared" ca="1" si="161"/>
        <v>3.2686456320069874</v>
      </c>
      <c r="BD256" s="175">
        <f t="shared" ca="1" si="161"/>
        <v>3.2686456320069874</v>
      </c>
      <c r="BE256" s="175">
        <f t="shared" ca="1" si="161"/>
        <v>-2.8087963290784419</v>
      </c>
      <c r="BF256" s="175">
        <f t="shared" ca="1" si="161"/>
        <v>3.3142264467151286</v>
      </c>
      <c r="BG256" s="175">
        <f t="shared" ca="1" si="161"/>
        <v>3.3142264467151286</v>
      </c>
      <c r="BH256" s="175">
        <f t="shared" ca="1" si="161"/>
        <v>-2.7632155143703008</v>
      </c>
      <c r="BI256" s="175">
        <f t="shared" ca="1" si="161"/>
        <v>3.3505863127235767</v>
      </c>
      <c r="BJ256" s="175">
        <f t="shared" ca="1" si="161"/>
        <v>3.3505863127235767</v>
      </c>
      <c r="BK256" s="175">
        <f t="shared" ca="1" si="161"/>
        <v>-2.7268556483618527</v>
      </c>
      <c r="BL256" s="175">
        <f t="shared" ca="1" si="161"/>
        <v>3.3961671274317169</v>
      </c>
      <c r="BM256" s="175">
        <f t="shared" ca="1" si="161"/>
        <v>3.3755276487645798</v>
      </c>
      <c r="BN256" s="175">
        <f t="shared" ca="1" si="161"/>
        <v>-2.7019143123208496</v>
      </c>
      <c r="BO256" s="175">
        <f t="shared" ca="1" si="161"/>
        <v>3.4211084634727209</v>
      </c>
      <c r="BP256" s="175">
        <f t="shared" ca="1" si="161"/>
        <v>3.4211084634727209</v>
      </c>
      <c r="BQ256" s="175">
        <f t="shared" ca="1" si="161"/>
        <v>-2.6563334976127084</v>
      </c>
      <c r="BR256" s="175">
        <f t="shared" ca="1" si="161"/>
        <v>3.4666892781808611</v>
      </c>
      <c r="BS256" s="175">
        <f t="shared" ca="1" si="161"/>
        <v>3.4666892781808611</v>
      </c>
      <c r="BT256" s="175">
        <f t="shared" ca="1" si="161"/>
        <v>-2.6107526829045682</v>
      </c>
      <c r="BU256" s="175">
        <f t="shared" ca="1" si="161"/>
        <v>3.5026905570824427</v>
      </c>
      <c r="BV256" s="175">
        <f t="shared" ca="1" si="161"/>
        <v>3.5026905570824427</v>
      </c>
      <c r="BW256" s="175">
        <f t="shared" ca="1" si="161"/>
        <v>-2.5747514040029866</v>
      </c>
      <c r="BX256" s="175">
        <f t="shared" ca="1" si="161"/>
        <v>3.5482713717905829</v>
      </c>
      <c r="BY256" s="175">
        <f t="shared" ca="1" si="161"/>
        <v>3.5276580067712935</v>
      </c>
      <c r="BZ256" s="175">
        <f t="shared" ca="1" si="161"/>
        <v>-2.5497839543141358</v>
      </c>
      <c r="CA256" s="175">
        <f t="shared" ca="1" si="161"/>
        <v>3.5732388214794346</v>
      </c>
      <c r="CB256" s="175">
        <f t="shared" ca="1" si="161"/>
        <v>3.5732388214794346</v>
      </c>
      <c r="CC256" s="175">
        <f t="shared" ca="1" si="161"/>
        <v>-2.5042031396059947</v>
      </c>
      <c r="CD256" s="175">
        <f t="shared" ca="1" si="161"/>
        <v>3.6188196361875749</v>
      </c>
      <c r="CE256" s="175">
        <f t="shared" ca="1" si="161"/>
        <v>3.6188196361875749</v>
      </c>
      <c r="CF256" s="175">
        <f t="shared" ca="1" si="161"/>
        <v>-2.4586223248978545</v>
      </c>
      <c r="CG256" s="175">
        <f t="shared" ca="1" si="161"/>
        <v>3.6544515703690843</v>
      </c>
      <c r="CH256" s="175">
        <f t="shared" ca="1" si="161"/>
        <v>3.6544515703690843</v>
      </c>
      <c r="CI256" s="175">
        <f t="shared" ca="1" si="161"/>
        <v>-2.422990390716345</v>
      </c>
      <c r="CJ256" s="175">
        <f t="shared" ca="1" si="161"/>
        <v>3.7000323850772245</v>
      </c>
      <c r="CK256" s="175">
        <f t="shared" ca="1" si="161"/>
        <v>3.6794433359231853</v>
      </c>
      <c r="CL256" s="175">
        <f t="shared" ca="1" si="161"/>
        <v>-2.397998625162244</v>
      </c>
      <c r="CM256" s="175">
        <f t="shared" ca="1" si="161"/>
        <v>3.7250241506313264</v>
      </c>
      <c r="CN256" s="175">
        <f t="shared" ca="1" si="161"/>
        <v>3.7250241506313264</v>
      </c>
      <c r="CO256" s="175">
        <f t="shared" ca="1" si="161"/>
        <v>-2.3524178104541029</v>
      </c>
      <c r="CP256" s="175">
        <f t="shared" ca="1" si="161"/>
        <v>3.7706049653394667</v>
      </c>
      <c r="CQ256" s="175">
        <f t="shared" ca="1" si="161"/>
        <v>3.7706049653394667</v>
      </c>
      <c r="CR256" s="175">
        <f t="shared" ca="1" si="161"/>
        <v>-2.3068369957459627</v>
      </c>
      <c r="CS256" s="175">
        <f t="shared" ca="1" si="161"/>
        <v>3.8058564744593033</v>
      </c>
      <c r="CT256" s="175">
        <f t="shared" ca="1" si="161"/>
        <v>3.8058564744593033</v>
      </c>
      <c r="CU256" s="175">
        <f t="shared" ca="1" si="161"/>
        <v>-2.271585486626126</v>
      </c>
      <c r="CV256" s="175">
        <f t="shared" ca="1" si="161"/>
        <v>3.8514372891674435</v>
      </c>
      <c r="CW256" s="175">
        <f t="shared" ca="1" si="161"/>
        <v>3.8308707144873484</v>
      </c>
      <c r="CX256" s="175">
        <f t="shared" ca="1" si="161"/>
        <v>-2.2465712465980809</v>
      </c>
      <c r="CY256" s="175">
        <f t="shared" ca="1" si="161"/>
        <v>3.8764515291954895</v>
      </c>
      <c r="CZ256" s="175">
        <f t="shared" ca="1" si="161"/>
        <v>3.8764515291954895</v>
      </c>
      <c r="DA256" s="175">
        <f t="shared" ca="1" si="161"/>
        <v>-2.2009904318899398</v>
      </c>
      <c r="DB256" s="175">
        <f t="shared" ca="1" si="161"/>
        <v>3.9220323439036298</v>
      </c>
      <c r="DC256" s="175">
        <f t="shared" ca="1" si="161"/>
        <v>3.9220323439036298</v>
      </c>
      <c r="DD256" s="175">
        <f t="shared" ca="1" si="161"/>
        <v>-9.554020890800512</v>
      </c>
      <c r="DE256" s="175">
        <f t="shared" ca="1" si="161"/>
        <v>3.9568920152099416</v>
      </c>
      <c r="DF256" s="175">
        <f t="shared" ca="1" si="161"/>
        <v>3.9568920152099416</v>
      </c>
      <c r="DG256" s="175">
        <f t="shared" ca="1" si="161"/>
        <v>-2.1205499458754877</v>
      </c>
      <c r="DH256" s="175">
        <f t="shared" ca="1" si="161"/>
        <v>4.0024728299180827</v>
      </c>
      <c r="DI256" s="175">
        <f t="shared" ca="1" si="161"/>
        <v>3.9819268433623582</v>
      </c>
      <c r="DJ256" s="175">
        <f t="shared" ca="1" si="161"/>
        <v>-2.0955151177230711</v>
      </c>
      <c r="DK256" s="175">
        <f t="shared" ca="1" si="161"/>
        <v>4.0275076580704985</v>
      </c>
      <c r="DL256" s="175">
        <f t="shared" ca="1" si="161"/>
        <v>4.0275076580704985</v>
      </c>
      <c r="DM256" s="175">
        <f t="shared" ca="1" si="161"/>
        <v>-2.0499343030149308</v>
      </c>
      <c r="DN256" s="175">
        <f t="shared" ca="1" si="161"/>
        <v>4.0730884727786396</v>
      </c>
      <c r="DO256" s="175">
        <f t="shared" ca="1" si="161"/>
        <v>4.0730884727786396</v>
      </c>
      <c r="DP256" s="175">
        <f t="shared" ca="1" si="161"/>
        <v>-9.8657747844936381</v>
      </c>
      <c r="DQ256" s="175">
        <f t="shared" ca="1" si="161"/>
        <v>4.1075445511370203</v>
      </c>
      <c r="DR256" s="175">
        <f t="shared" ca="1" si="161"/>
        <v>4.1075445511370203</v>
      </c>
      <c r="DS256" s="175">
        <f t="shared" ca="1" si="161"/>
        <v>-1.9698974099482189</v>
      </c>
      <c r="DT256" s="175">
        <f t="shared" ca="1" si="161"/>
        <v>-13.930179398696566</v>
      </c>
      <c r="DU256" s="175">
        <f t="shared" ca="1" si="161"/>
        <v>4.0492932701743491</v>
      </c>
      <c r="DV256" s="175">
        <f t="shared" ca="1" si="161"/>
        <v>4.0492932701743491</v>
      </c>
      <c r="DW256" s="175">
        <f t="shared" ca="1" si="161"/>
        <v>4.0492932701743491</v>
      </c>
      <c r="DX256" s="175">
        <f t="shared" ca="1" si="161"/>
        <v>4.0492932701743491</v>
      </c>
      <c r="DY256" s="175">
        <f t="shared" ca="1" si="161"/>
        <v>4.0492932701743491</v>
      </c>
      <c r="DZ256" s="175">
        <f t="shared" ca="1" si="161"/>
        <v>4.0492932701743491</v>
      </c>
      <c r="EA256" s="175">
        <f t="shared" ca="1" si="161"/>
        <v>4.0492932701743491</v>
      </c>
      <c r="EB256" s="175">
        <f t="shared" ca="1" si="161"/>
        <v>-4.1430439521343576</v>
      </c>
      <c r="EC256" s="175">
        <f t="shared" ca="1" si="161"/>
        <v>4.0377528330882217</v>
      </c>
      <c r="ED256" s="175">
        <f t="shared" ca="1" si="161"/>
        <v>4.0377528330882217</v>
      </c>
      <c r="EE256" s="175">
        <f t="shared" ca="1" si="161"/>
        <v>4.0377528330882217</v>
      </c>
      <c r="EF256" s="175">
        <f t="shared" ca="1" si="161"/>
        <v>4.0377528330882217</v>
      </c>
      <c r="EG256" s="175">
        <f t="shared" ca="1" si="161"/>
        <v>4.0172421769084865</v>
      </c>
      <c r="EH256" s="175">
        <f t="shared" ca="1" si="161"/>
        <v>4.0172421769084865</v>
      </c>
      <c r="EI256" s="175">
        <f t="shared" ca="1" si="161"/>
        <v>4.0172421769084865</v>
      </c>
      <c r="EJ256" s="175">
        <f t="shared" ca="1" si="161"/>
        <v>4.0172421769084865</v>
      </c>
      <c r="EK256" s="175">
        <f t="shared" ca="1" si="161"/>
        <v>4.0172421769084865</v>
      </c>
      <c r="EL256" s="175">
        <f t="shared" ca="1" si="161"/>
        <v>4.0172421769084865</v>
      </c>
      <c r="EM256" s="175">
        <f t="shared" ca="1" si="161"/>
        <v>4.0172421769084865</v>
      </c>
      <c r="EN256" s="175">
        <f t="shared" ca="1" si="161"/>
        <v>-4.1871859663975028</v>
      </c>
      <c r="EO256" s="175">
        <f t="shared" ca="1" si="161"/>
        <v>4.0052735680638998</v>
      </c>
      <c r="EP256" s="175">
        <f t="shared" ca="1" si="161"/>
        <v>4.0052735680638998</v>
      </c>
      <c r="EQ256" s="175">
        <f t="shared" ca="1" si="161"/>
        <v>4.0052735680638998</v>
      </c>
      <c r="ER256" s="175">
        <f t="shared" ca="1" si="161"/>
        <v>4.0052735680638998</v>
      </c>
      <c r="ES256" s="175">
        <f t="shared" ca="1" si="161"/>
        <v>3.9847775571024586</v>
      </c>
      <c r="ET256" s="175">
        <f t="shared" ca="1" si="161"/>
        <v>3.9847775571024586</v>
      </c>
      <c r="EU256" s="175">
        <f t="shared" ca="1" si="161"/>
        <v>3.9847775571024586</v>
      </c>
      <c r="EV256" s="175">
        <f t="shared" ca="1" si="161"/>
        <v>3.9847775571024586</v>
      </c>
      <c r="EW256" s="175">
        <f t="shared" ca="1" si="161"/>
        <v>3.9847775571024586</v>
      </c>
      <c r="EX256" s="175">
        <f t="shared" ca="1" si="161"/>
        <v>3.9847775571024586</v>
      </c>
      <c r="EY256" s="175">
        <f t="shared" ca="1" si="161"/>
        <v>3.9847775571024586</v>
      </c>
      <c r="EZ256" s="175">
        <f t="shared" ca="1" si="161"/>
        <v>-4.1855715733354169</v>
      </c>
      <c r="FA256" s="175">
        <f t="shared" ca="1" si="161"/>
        <v>3.9723679313466596</v>
      </c>
      <c r="FB256" s="175">
        <f t="shared" ca="1" si="161"/>
        <v>3.9723679313466596</v>
      </c>
      <c r="FC256" s="175">
        <f t="shared" ca="1" si="161"/>
        <v>3.9723679313466596</v>
      </c>
      <c r="FD256" s="175">
        <f t="shared" ca="1" si="161"/>
        <v>3.9723679313466596</v>
      </c>
      <c r="FE256" s="175">
        <f>B256</f>
        <v>6.5</v>
      </c>
      <c r="FF256" s="177"/>
      <c r="FG256" s="177"/>
      <c r="FH256" s="177"/>
      <c r="FI256" s="177"/>
      <c r="FJ256" s="177"/>
      <c r="FK256" s="177"/>
      <c r="FL256" s="177"/>
      <c r="FM256" s="177"/>
      <c r="FN256" s="177"/>
      <c r="FO256" s="177"/>
      <c r="FP256" s="177"/>
      <c r="FQ256" s="177"/>
      <c r="FR256" s="177"/>
      <c r="FS256" s="177"/>
      <c r="FT256" s="177"/>
      <c r="FU256" s="177"/>
      <c r="FV256" s="177"/>
      <c r="FW256" s="177"/>
      <c r="FX256" s="177"/>
      <c r="FY256" s="177"/>
      <c r="FZ256" s="177"/>
      <c r="GA256" s="177"/>
      <c r="GB256" s="177"/>
      <c r="GC256" s="177"/>
    </row>
    <row r="257" spans="1:305" ht="15.75" hidden="1" customHeight="1" x14ac:dyDescent="0.3">
      <c r="A257" s="196" t="s">
        <v>323</v>
      </c>
      <c r="B257" s="177">
        <v>5</v>
      </c>
      <c r="C257" s="225">
        <f t="shared" ca="1" si="149"/>
        <v>0.13274810910224916</v>
      </c>
      <c r="D257" s="175">
        <f t="shared" ca="1" si="151"/>
        <v>-106.53006280912376</v>
      </c>
      <c r="E257" s="175">
        <f t="shared" ref="E257:FP257" si="162">E242</f>
        <v>0</v>
      </c>
      <c r="F257" s="175">
        <f t="shared" si="162"/>
        <v>0</v>
      </c>
      <c r="G257" s="175">
        <f t="shared" si="162"/>
        <v>0</v>
      </c>
      <c r="H257" s="175">
        <f t="shared" ca="1" si="162"/>
        <v>4.2541810734338155</v>
      </c>
      <c r="I257" s="175">
        <f t="shared" ca="1" si="162"/>
        <v>-3.4711127282306014</v>
      </c>
      <c r="J257" s="175">
        <f t="shared" ca="1" si="162"/>
        <v>2.6531761813048615</v>
      </c>
      <c r="K257" s="175">
        <f t="shared" ca="1" si="162"/>
        <v>2.6531761813048615</v>
      </c>
      <c r="L257" s="175">
        <f t="shared" ca="1" si="162"/>
        <v>-3.4242657797805678</v>
      </c>
      <c r="M257" s="175">
        <f t="shared" ca="1" si="162"/>
        <v>2.6921350846174019</v>
      </c>
      <c r="N257" s="175">
        <f t="shared" ca="1" si="162"/>
        <v>2.6921350846174019</v>
      </c>
      <c r="O257" s="175">
        <f t="shared" ca="1" si="162"/>
        <v>-3.3853068764680274</v>
      </c>
      <c r="P257" s="175">
        <f t="shared" ca="1" si="162"/>
        <v>2.7389820330674359</v>
      </c>
      <c r="Q257" s="175">
        <f t="shared" ca="1" si="162"/>
        <v>2.7182209490830624</v>
      </c>
      <c r="R257" s="175">
        <f t="shared" ca="1" si="162"/>
        <v>-3.3592210120023669</v>
      </c>
      <c r="S257" s="175">
        <f t="shared" ca="1" si="162"/>
        <v>2.765067897533096</v>
      </c>
      <c r="T257" s="175">
        <f t="shared" ca="1" si="162"/>
        <v>2.765067897533096</v>
      </c>
      <c r="U257" s="175">
        <f t="shared" ca="1" si="162"/>
        <v>-3.3123740635523333</v>
      </c>
      <c r="V257" s="175">
        <f t="shared" ca="1" si="162"/>
        <v>2.8119148459831296</v>
      </c>
      <c r="W257" s="175">
        <f t="shared" ca="1" si="162"/>
        <v>2.8119148459831296</v>
      </c>
      <c r="X257" s="175">
        <f t="shared" ca="1" si="162"/>
        <v>-3.2655271151022998</v>
      </c>
      <c r="Y257" s="175">
        <f t="shared" ca="1" si="162"/>
        <v>2.892337562778132</v>
      </c>
      <c r="Z257" s="175">
        <f t="shared" ca="1" si="162"/>
        <v>2.892337562778132</v>
      </c>
      <c r="AA257" s="175">
        <f t="shared" ca="1" si="162"/>
        <v>-3.1851043983072973</v>
      </c>
      <c r="AB257" s="175">
        <f t="shared" ca="1" si="162"/>
        <v>2.9379183774862732</v>
      </c>
      <c r="AC257" s="175">
        <f t="shared" ca="1" si="162"/>
        <v>2.9171901878378348</v>
      </c>
      <c r="AD257" s="175">
        <f t="shared" ca="1" si="162"/>
        <v>-3.1602517732475945</v>
      </c>
      <c r="AE257" s="175">
        <f t="shared" ca="1" si="162"/>
        <v>2.9627710025459755</v>
      </c>
      <c r="AF257" s="175">
        <f t="shared" ca="1" si="162"/>
        <v>2.9627710025459755</v>
      </c>
      <c r="AG257" s="175">
        <f t="shared" ca="1" si="162"/>
        <v>-3.1146709585394539</v>
      </c>
      <c r="AH257" s="175">
        <f t="shared" ca="1" si="162"/>
        <v>3.0083518172541162</v>
      </c>
      <c r="AI257" s="175">
        <f t="shared" ca="1" si="162"/>
        <v>3.0083518172541162</v>
      </c>
      <c r="AJ257" s="175">
        <f t="shared" ca="1" si="162"/>
        <v>-3.0690901438313132</v>
      </c>
      <c r="AK257" s="175">
        <f t="shared" ca="1" si="162"/>
        <v>3.0453978288247647</v>
      </c>
      <c r="AL257" s="175">
        <f t="shared" ca="1" si="162"/>
        <v>3.0453978288247647</v>
      </c>
      <c r="AM257" s="175">
        <f t="shared" ca="1" si="162"/>
        <v>-3.0320441322606646</v>
      </c>
      <c r="AN257" s="175">
        <f t="shared" ca="1" si="162"/>
        <v>3.090978643532905</v>
      </c>
      <c r="AO257" s="175">
        <f t="shared" ca="1" si="162"/>
        <v>3.0702817121430606</v>
      </c>
      <c r="AP257" s="175">
        <f t="shared" ca="1" si="162"/>
        <v>-3.0071602489423688</v>
      </c>
      <c r="AQ257" s="175">
        <f t="shared" ca="1" si="162"/>
        <v>3.1158625268512017</v>
      </c>
      <c r="AR257" s="175">
        <f t="shared" ca="1" si="162"/>
        <v>3.1158625268512017</v>
      </c>
      <c r="AS257" s="175">
        <f t="shared" ca="1" si="162"/>
        <v>-2.9615794342342276</v>
      </c>
      <c r="AT257" s="175">
        <f t="shared" ca="1" si="162"/>
        <v>3.1614433415593428</v>
      </c>
      <c r="AU257" s="175">
        <f t="shared" ca="1" si="162"/>
        <v>3.1614433415593428</v>
      </c>
      <c r="AV257" s="175">
        <f t="shared" ca="1" si="162"/>
        <v>-2.9159986195260865</v>
      </c>
      <c r="AW257" s="175">
        <f t="shared" ca="1" si="162"/>
        <v>3.1981513503899901</v>
      </c>
      <c r="AX257" s="175">
        <f t="shared" ca="1" si="162"/>
        <v>3.1981513503899901</v>
      </c>
      <c r="AY257" s="175">
        <f t="shared" ca="1" si="162"/>
        <v>-2.8792906106954392</v>
      </c>
      <c r="AZ257" s="175">
        <f t="shared" ca="1" si="162"/>
        <v>3.2437321650981312</v>
      </c>
      <c r="BA257" s="175">
        <f t="shared" ca="1" si="162"/>
        <v>3.2230648172988472</v>
      </c>
      <c r="BB257" s="175">
        <f t="shared" ca="1" si="162"/>
        <v>-2.8543771437865821</v>
      </c>
      <c r="BC257" s="175">
        <f t="shared" ca="1" si="162"/>
        <v>3.2686456320069874</v>
      </c>
      <c r="BD257" s="175">
        <f t="shared" ca="1" si="162"/>
        <v>3.2686456320069874</v>
      </c>
      <c r="BE257" s="175">
        <f t="shared" ca="1" si="162"/>
        <v>-2.8087963290784419</v>
      </c>
      <c r="BF257" s="175">
        <f t="shared" ca="1" si="162"/>
        <v>3.3142264467151286</v>
      </c>
      <c r="BG257" s="175">
        <f t="shared" ca="1" si="162"/>
        <v>3.3142264467151286</v>
      </c>
      <c r="BH257" s="175">
        <f t="shared" ca="1" si="162"/>
        <v>-2.7632155143703008</v>
      </c>
      <c r="BI257" s="175">
        <f t="shared" ca="1" si="162"/>
        <v>3.3505863127235767</v>
      </c>
      <c r="BJ257" s="175">
        <f t="shared" ca="1" si="162"/>
        <v>3.3505863127235767</v>
      </c>
      <c r="BK257" s="175">
        <f t="shared" ca="1" si="162"/>
        <v>-2.7268556483618527</v>
      </c>
      <c r="BL257" s="175">
        <f t="shared" ca="1" si="162"/>
        <v>3.3961671274317169</v>
      </c>
      <c r="BM257" s="175">
        <f t="shared" ca="1" si="162"/>
        <v>3.3755276487645798</v>
      </c>
      <c r="BN257" s="175">
        <f t="shared" ca="1" si="162"/>
        <v>-2.7019143123208496</v>
      </c>
      <c r="BO257" s="175">
        <f t="shared" ca="1" si="162"/>
        <v>3.4211084634727209</v>
      </c>
      <c r="BP257" s="175">
        <f t="shared" ca="1" si="162"/>
        <v>3.4211084634727209</v>
      </c>
      <c r="BQ257" s="175">
        <f t="shared" ca="1" si="162"/>
        <v>-2.6563334976127084</v>
      </c>
      <c r="BR257" s="175">
        <f t="shared" ca="1" si="162"/>
        <v>3.4666892781808611</v>
      </c>
      <c r="BS257" s="175">
        <f t="shared" ca="1" si="162"/>
        <v>3.4666892781808611</v>
      </c>
      <c r="BT257" s="175">
        <f t="shared" ca="1" si="162"/>
        <v>-2.6107526829045682</v>
      </c>
      <c r="BU257" s="175">
        <f t="shared" ca="1" si="162"/>
        <v>3.5026905570824427</v>
      </c>
      <c r="BV257" s="175">
        <f t="shared" ca="1" si="162"/>
        <v>3.5026905570824427</v>
      </c>
      <c r="BW257" s="175">
        <f t="shared" ca="1" si="162"/>
        <v>-2.5747514040029866</v>
      </c>
      <c r="BX257" s="175">
        <f t="shared" ca="1" si="162"/>
        <v>3.5482713717905829</v>
      </c>
      <c r="BY257" s="175">
        <f t="shared" ca="1" si="162"/>
        <v>3.5276580067712935</v>
      </c>
      <c r="BZ257" s="175">
        <f t="shared" ca="1" si="162"/>
        <v>-2.5497839543141358</v>
      </c>
      <c r="CA257" s="175">
        <f t="shared" ca="1" si="162"/>
        <v>3.5732388214794346</v>
      </c>
      <c r="CB257" s="175">
        <f t="shared" ca="1" si="162"/>
        <v>3.5732388214794346</v>
      </c>
      <c r="CC257" s="175">
        <f t="shared" ca="1" si="162"/>
        <v>-2.5042031396059947</v>
      </c>
      <c r="CD257" s="175">
        <f t="shared" ca="1" si="162"/>
        <v>3.6188196361875749</v>
      </c>
      <c r="CE257" s="175">
        <f t="shared" ca="1" si="162"/>
        <v>3.6188196361875749</v>
      </c>
      <c r="CF257" s="175">
        <f t="shared" ca="1" si="162"/>
        <v>-2.4586223248978545</v>
      </c>
      <c r="CG257" s="175">
        <f t="shared" ca="1" si="162"/>
        <v>3.6544515703690843</v>
      </c>
      <c r="CH257" s="175">
        <f t="shared" ca="1" si="162"/>
        <v>3.6544515703690843</v>
      </c>
      <c r="CI257" s="175">
        <f t="shared" ca="1" si="162"/>
        <v>-2.422990390716345</v>
      </c>
      <c r="CJ257" s="175">
        <f t="shared" ca="1" si="162"/>
        <v>3.7000323850772245</v>
      </c>
      <c r="CK257" s="175">
        <f t="shared" ca="1" si="162"/>
        <v>3.6794433359231853</v>
      </c>
      <c r="CL257" s="175">
        <f t="shared" ca="1" si="162"/>
        <v>-2.397998625162244</v>
      </c>
      <c r="CM257" s="175">
        <f t="shared" ca="1" si="162"/>
        <v>3.7250241506313264</v>
      </c>
      <c r="CN257" s="175">
        <f t="shared" ca="1" si="162"/>
        <v>3.7250241506313264</v>
      </c>
      <c r="CO257" s="175">
        <f t="shared" ca="1" si="162"/>
        <v>-2.3524178104541029</v>
      </c>
      <c r="CP257" s="175">
        <f t="shared" ca="1" si="162"/>
        <v>3.7706049653394667</v>
      </c>
      <c r="CQ257" s="175">
        <f t="shared" ca="1" si="162"/>
        <v>3.7706049653394667</v>
      </c>
      <c r="CR257" s="175">
        <f t="shared" ca="1" si="162"/>
        <v>-2.3068369957459627</v>
      </c>
      <c r="CS257" s="175">
        <f t="shared" ca="1" si="162"/>
        <v>3.8058564744593033</v>
      </c>
      <c r="CT257" s="175">
        <f t="shared" ca="1" si="162"/>
        <v>3.8058564744593033</v>
      </c>
      <c r="CU257" s="175">
        <f t="shared" ca="1" si="162"/>
        <v>-2.271585486626126</v>
      </c>
      <c r="CV257" s="175">
        <f t="shared" ca="1" si="162"/>
        <v>3.8514372891674435</v>
      </c>
      <c r="CW257" s="175">
        <f t="shared" ca="1" si="162"/>
        <v>3.8308707144873484</v>
      </c>
      <c r="CX257" s="175">
        <f t="shared" ca="1" si="162"/>
        <v>-2.2465712465980809</v>
      </c>
      <c r="CY257" s="175">
        <f t="shared" ca="1" si="162"/>
        <v>3.8764515291954895</v>
      </c>
      <c r="CZ257" s="175">
        <f t="shared" ca="1" si="162"/>
        <v>3.8764515291954895</v>
      </c>
      <c r="DA257" s="175">
        <f t="shared" ca="1" si="162"/>
        <v>-2.2009904318899398</v>
      </c>
      <c r="DB257" s="175">
        <f t="shared" ca="1" si="162"/>
        <v>3.9220323439036298</v>
      </c>
      <c r="DC257" s="175">
        <f t="shared" ca="1" si="162"/>
        <v>3.9220323439036298</v>
      </c>
      <c r="DD257" s="175">
        <f t="shared" ca="1" si="162"/>
        <v>-9.554020890800512</v>
      </c>
      <c r="DE257" s="175">
        <f t="shared" ca="1" si="162"/>
        <v>3.9568920152099416</v>
      </c>
      <c r="DF257" s="175">
        <f t="shared" ca="1" si="162"/>
        <v>3.9568920152099416</v>
      </c>
      <c r="DG257" s="175">
        <f t="shared" ca="1" si="162"/>
        <v>-2.1205499458754877</v>
      </c>
      <c r="DH257" s="175">
        <f t="shared" ca="1" si="162"/>
        <v>4.0024728299180827</v>
      </c>
      <c r="DI257" s="175">
        <f t="shared" ca="1" si="162"/>
        <v>3.9819268433623582</v>
      </c>
      <c r="DJ257" s="175">
        <f t="shared" ca="1" si="162"/>
        <v>-2.0955151177230711</v>
      </c>
      <c r="DK257" s="175">
        <f t="shared" ca="1" si="162"/>
        <v>4.0275076580704985</v>
      </c>
      <c r="DL257" s="175">
        <f t="shared" ca="1" si="162"/>
        <v>4.0275076580704985</v>
      </c>
      <c r="DM257" s="175">
        <f t="shared" ca="1" si="162"/>
        <v>-2.0499343030149308</v>
      </c>
      <c r="DN257" s="175">
        <f t="shared" ca="1" si="162"/>
        <v>4.0730884727786396</v>
      </c>
      <c r="DO257" s="175">
        <f t="shared" ca="1" si="162"/>
        <v>4.0730884727786396</v>
      </c>
      <c r="DP257" s="175">
        <f t="shared" ca="1" si="162"/>
        <v>-9.8657747844936381</v>
      </c>
      <c r="DQ257" s="175">
        <f t="shared" ca="1" si="162"/>
        <v>4.1075445511370203</v>
      </c>
      <c r="DR257" s="175">
        <f t="shared" ca="1" si="162"/>
        <v>4.1075445511370203</v>
      </c>
      <c r="DS257" s="175">
        <f t="shared" ca="1" si="162"/>
        <v>-1.9698974099482189</v>
      </c>
      <c r="DT257" s="175">
        <f t="shared" ca="1" si="162"/>
        <v>-13.930179398696566</v>
      </c>
      <c r="DU257" s="175">
        <f t="shared" ca="1" si="162"/>
        <v>4.0492932701743491</v>
      </c>
      <c r="DV257" s="175">
        <f t="shared" ca="1" si="162"/>
        <v>4.0492932701743491</v>
      </c>
      <c r="DW257" s="175">
        <f t="shared" ca="1" si="162"/>
        <v>4.0492932701743491</v>
      </c>
      <c r="DX257" s="175">
        <f t="shared" ca="1" si="162"/>
        <v>4.0492932701743491</v>
      </c>
      <c r="DY257" s="175">
        <f t="shared" ca="1" si="162"/>
        <v>4.0492932701743491</v>
      </c>
      <c r="DZ257" s="175">
        <f t="shared" ca="1" si="162"/>
        <v>4.0492932701743491</v>
      </c>
      <c r="EA257" s="175">
        <f t="shared" ca="1" si="162"/>
        <v>4.0492932701743491</v>
      </c>
      <c r="EB257" s="175">
        <f t="shared" ca="1" si="162"/>
        <v>-4.1430439521343576</v>
      </c>
      <c r="EC257" s="175">
        <f t="shared" ca="1" si="162"/>
        <v>4.0377528330882217</v>
      </c>
      <c r="ED257" s="175">
        <f t="shared" ca="1" si="162"/>
        <v>4.0377528330882217</v>
      </c>
      <c r="EE257" s="175">
        <f t="shared" ca="1" si="162"/>
        <v>4.0377528330882217</v>
      </c>
      <c r="EF257" s="175">
        <f t="shared" ca="1" si="162"/>
        <v>4.0377528330882217</v>
      </c>
      <c r="EG257" s="175">
        <f t="shared" ca="1" si="162"/>
        <v>4.0172421769084865</v>
      </c>
      <c r="EH257" s="175">
        <f t="shared" ca="1" si="162"/>
        <v>4.0172421769084865</v>
      </c>
      <c r="EI257" s="175">
        <f t="shared" ca="1" si="162"/>
        <v>4.0172421769084865</v>
      </c>
      <c r="EJ257" s="175">
        <f t="shared" ca="1" si="162"/>
        <v>4.0172421769084865</v>
      </c>
      <c r="EK257" s="175">
        <f t="shared" ca="1" si="162"/>
        <v>4.0172421769084865</v>
      </c>
      <c r="EL257" s="175">
        <f t="shared" ca="1" si="162"/>
        <v>4.0172421769084865</v>
      </c>
      <c r="EM257" s="175">
        <f t="shared" ca="1" si="162"/>
        <v>4.0172421769084865</v>
      </c>
      <c r="EN257" s="175">
        <f t="shared" ca="1" si="162"/>
        <v>-4.1871859663975028</v>
      </c>
      <c r="EO257" s="175">
        <f t="shared" ca="1" si="162"/>
        <v>4.0052735680638998</v>
      </c>
      <c r="EP257" s="175">
        <f t="shared" ca="1" si="162"/>
        <v>4.0052735680638998</v>
      </c>
      <c r="EQ257" s="175">
        <f t="shared" ca="1" si="162"/>
        <v>4.0052735680638998</v>
      </c>
      <c r="ER257" s="175">
        <f t="shared" ca="1" si="162"/>
        <v>4.0052735680638998</v>
      </c>
      <c r="ES257" s="175">
        <f t="shared" ca="1" si="162"/>
        <v>3.9847775571024586</v>
      </c>
      <c r="ET257" s="175">
        <f t="shared" ca="1" si="162"/>
        <v>3.9847775571024586</v>
      </c>
      <c r="EU257" s="175">
        <f t="shared" ca="1" si="162"/>
        <v>3.9847775571024586</v>
      </c>
      <c r="EV257" s="175">
        <f t="shared" ca="1" si="162"/>
        <v>3.9847775571024586</v>
      </c>
      <c r="EW257" s="175">
        <f t="shared" ca="1" si="162"/>
        <v>3.9847775571024586</v>
      </c>
      <c r="EX257" s="175">
        <f t="shared" ca="1" si="162"/>
        <v>3.9847775571024586</v>
      </c>
      <c r="EY257" s="175">
        <f t="shared" ca="1" si="162"/>
        <v>3.9847775571024586</v>
      </c>
      <c r="EZ257" s="175">
        <f t="shared" ca="1" si="162"/>
        <v>-4.1855715733354169</v>
      </c>
      <c r="FA257" s="175">
        <f t="shared" ca="1" si="162"/>
        <v>3.9723679313466596</v>
      </c>
      <c r="FB257" s="175">
        <f t="shared" ca="1" si="162"/>
        <v>3.9723679313466596</v>
      </c>
      <c r="FC257" s="175">
        <f t="shared" ca="1" si="162"/>
        <v>3.9723679313466596</v>
      </c>
      <c r="FD257" s="175">
        <f t="shared" ca="1" si="162"/>
        <v>3.9723679313466596</v>
      </c>
      <c r="FE257" s="175">
        <f t="shared" ca="1" si="162"/>
        <v>3.9518844851004475</v>
      </c>
      <c r="FF257" s="175">
        <f t="shared" ca="1" si="162"/>
        <v>3.9518844851004475</v>
      </c>
      <c r="FG257" s="175">
        <f t="shared" ca="1" si="162"/>
        <v>3.9518844851004475</v>
      </c>
      <c r="FH257" s="175">
        <f t="shared" ca="1" si="162"/>
        <v>3.9518844851004475</v>
      </c>
      <c r="FI257" s="175">
        <f t="shared" ca="1" si="162"/>
        <v>3.9518844851004475</v>
      </c>
      <c r="FJ257" s="175">
        <f t="shared" ca="1" si="162"/>
        <v>3.9518844851004475</v>
      </c>
      <c r="FK257" s="175">
        <f t="shared" ca="1" si="162"/>
        <v>3.9518844851004475</v>
      </c>
      <c r="FL257" s="175">
        <f t="shared" ca="1" si="162"/>
        <v>-4.1703919178789244</v>
      </c>
      <c r="FM257" s="175">
        <f t="shared" ca="1" si="162"/>
        <v>3.9390206119260984</v>
      </c>
      <c r="FN257" s="175">
        <f t="shared" ca="1" si="162"/>
        <v>3.9390206119260984</v>
      </c>
      <c r="FO257" s="175">
        <f t="shared" ca="1" si="162"/>
        <v>3.9390206119260984</v>
      </c>
      <c r="FP257" s="175">
        <f t="shared" ca="1" si="162"/>
        <v>3.9390206119260984</v>
      </c>
      <c r="FQ257" s="175">
        <f>B257</f>
        <v>5</v>
      </c>
      <c r="FR257" s="177"/>
      <c r="FS257" s="177"/>
      <c r="FT257" s="177"/>
      <c r="FU257" s="177"/>
      <c r="FV257" s="177"/>
      <c r="FW257" s="177"/>
      <c r="FX257" s="177"/>
      <c r="FY257" s="177"/>
      <c r="FZ257" s="177"/>
      <c r="GA257" s="177"/>
      <c r="GB257" s="177"/>
      <c r="GC257" s="177"/>
    </row>
    <row r="258" spans="1:305" ht="15.75" hidden="1" customHeight="1" x14ac:dyDescent="0.3">
      <c r="A258" s="196" t="s">
        <v>324</v>
      </c>
      <c r="B258" s="177">
        <v>2</v>
      </c>
      <c r="C258" s="225">
        <f t="shared" ca="1" si="149"/>
        <v>0.14083930850028989</v>
      </c>
      <c r="D258" s="175">
        <f t="shared" ca="1" si="151"/>
        <v>-106.53006280912376</v>
      </c>
      <c r="E258" s="175">
        <f t="shared" ref="E258:GB258" si="163">E242</f>
        <v>0</v>
      </c>
      <c r="F258" s="175">
        <f t="shared" si="163"/>
        <v>0</v>
      </c>
      <c r="G258" s="175">
        <f t="shared" si="163"/>
        <v>0</v>
      </c>
      <c r="H258" s="175">
        <f t="shared" ca="1" si="163"/>
        <v>4.2541810734338155</v>
      </c>
      <c r="I258" s="175">
        <f t="shared" ca="1" si="163"/>
        <v>-3.4711127282306014</v>
      </c>
      <c r="J258" s="175">
        <f t="shared" ca="1" si="163"/>
        <v>2.6531761813048615</v>
      </c>
      <c r="K258" s="175">
        <f t="shared" ca="1" si="163"/>
        <v>2.6531761813048615</v>
      </c>
      <c r="L258" s="175">
        <f t="shared" ca="1" si="163"/>
        <v>-3.4242657797805678</v>
      </c>
      <c r="M258" s="175">
        <f t="shared" ca="1" si="163"/>
        <v>2.6921350846174019</v>
      </c>
      <c r="N258" s="175">
        <f t="shared" ca="1" si="163"/>
        <v>2.6921350846174019</v>
      </c>
      <c r="O258" s="175">
        <f t="shared" ca="1" si="163"/>
        <v>-3.3853068764680274</v>
      </c>
      <c r="P258" s="175">
        <f t="shared" ca="1" si="163"/>
        <v>2.7389820330674359</v>
      </c>
      <c r="Q258" s="175">
        <f t="shared" ca="1" si="163"/>
        <v>2.7182209490830624</v>
      </c>
      <c r="R258" s="175">
        <f t="shared" ca="1" si="163"/>
        <v>-3.3592210120023669</v>
      </c>
      <c r="S258" s="175">
        <f t="shared" ca="1" si="163"/>
        <v>2.765067897533096</v>
      </c>
      <c r="T258" s="175">
        <f t="shared" ca="1" si="163"/>
        <v>2.765067897533096</v>
      </c>
      <c r="U258" s="175">
        <f t="shared" ca="1" si="163"/>
        <v>-3.3123740635523333</v>
      </c>
      <c r="V258" s="175">
        <f t="shared" ca="1" si="163"/>
        <v>2.8119148459831296</v>
      </c>
      <c r="W258" s="175">
        <f t="shared" ca="1" si="163"/>
        <v>2.8119148459831296</v>
      </c>
      <c r="X258" s="175">
        <f t="shared" ca="1" si="163"/>
        <v>-3.2655271151022998</v>
      </c>
      <c r="Y258" s="175">
        <f t="shared" ca="1" si="163"/>
        <v>2.892337562778132</v>
      </c>
      <c r="Z258" s="175">
        <f t="shared" ca="1" si="163"/>
        <v>2.892337562778132</v>
      </c>
      <c r="AA258" s="175">
        <f t="shared" ca="1" si="163"/>
        <v>-3.1851043983072973</v>
      </c>
      <c r="AB258" s="175">
        <f t="shared" ca="1" si="163"/>
        <v>2.9379183774862732</v>
      </c>
      <c r="AC258" s="175">
        <f t="shared" ca="1" si="163"/>
        <v>2.9171901878378348</v>
      </c>
      <c r="AD258" s="175">
        <f t="shared" ca="1" si="163"/>
        <v>-3.1602517732475945</v>
      </c>
      <c r="AE258" s="175">
        <f t="shared" ca="1" si="163"/>
        <v>2.9627710025459755</v>
      </c>
      <c r="AF258" s="175">
        <f t="shared" ca="1" si="163"/>
        <v>2.9627710025459755</v>
      </c>
      <c r="AG258" s="175">
        <f t="shared" ca="1" si="163"/>
        <v>-3.1146709585394539</v>
      </c>
      <c r="AH258" s="175">
        <f t="shared" ca="1" si="163"/>
        <v>3.0083518172541162</v>
      </c>
      <c r="AI258" s="175">
        <f t="shared" ca="1" si="163"/>
        <v>3.0083518172541162</v>
      </c>
      <c r="AJ258" s="175">
        <f t="shared" ca="1" si="163"/>
        <v>-3.0690901438313132</v>
      </c>
      <c r="AK258" s="175">
        <f t="shared" ca="1" si="163"/>
        <v>3.0453978288247647</v>
      </c>
      <c r="AL258" s="175">
        <f t="shared" ca="1" si="163"/>
        <v>3.0453978288247647</v>
      </c>
      <c r="AM258" s="175">
        <f t="shared" ca="1" si="163"/>
        <v>-3.0320441322606646</v>
      </c>
      <c r="AN258" s="175">
        <f t="shared" ca="1" si="163"/>
        <v>3.090978643532905</v>
      </c>
      <c r="AO258" s="175">
        <f t="shared" ca="1" si="163"/>
        <v>3.0702817121430606</v>
      </c>
      <c r="AP258" s="175">
        <f t="shared" ca="1" si="163"/>
        <v>-3.0071602489423688</v>
      </c>
      <c r="AQ258" s="175">
        <f t="shared" ca="1" si="163"/>
        <v>3.1158625268512017</v>
      </c>
      <c r="AR258" s="175">
        <f t="shared" ca="1" si="163"/>
        <v>3.1158625268512017</v>
      </c>
      <c r="AS258" s="175">
        <f t="shared" ca="1" si="163"/>
        <v>-2.9615794342342276</v>
      </c>
      <c r="AT258" s="175">
        <f t="shared" ca="1" si="163"/>
        <v>3.1614433415593428</v>
      </c>
      <c r="AU258" s="175">
        <f t="shared" ca="1" si="163"/>
        <v>3.1614433415593428</v>
      </c>
      <c r="AV258" s="175">
        <f t="shared" ca="1" si="163"/>
        <v>-2.9159986195260865</v>
      </c>
      <c r="AW258" s="175">
        <f t="shared" ca="1" si="163"/>
        <v>3.1981513503899901</v>
      </c>
      <c r="AX258" s="175">
        <f t="shared" ca="1" si="163"/>
        <v>3.1981513503899901</v>
      </c>
      <c r="AY258" s="175">
        <f t="shared" ca="1" si="163"/>
        <v>-2.8792906106954392</v>
      </c>
      <c r="AZ258" s="175">
        <f t="shared" ca="1" si="163"/>
        <v>3.2437321650981312</v>
      </c>
      <c r="BA258" s="175">
        <f t="shared" ca="1" si="163"/>
        <v>3.2230648172988472</v>
      </c>
      <c r="BB258" s="175">
        <f t="shared" ca="1" si="163"/>
        <v>-2.8543771437865821</v>
      </c>
      <c r="BC258" s="175">
        <f t="shared" ca="1" si="163"/>
        <v>3.2686456320069874</v>
      </c>
      <c r="BD258" s="175">
        <f t="shared" ca="1" si="163"/>
        <v>3.2686456320069874</v>
      </c>
      <c r="BE258" s="175">
        <f t="shared" ca="1" si="163"/>
        <v>-2.8087963290784419</v>
      </c>
      <c r="BF258" s="175">
        <f t="shared" ca="1" si="163"/>
        <v>3.3142264467151286</v>
      </c>
      <c r="BG258" s="175">
        <f t="shared" ca="1" si="163"/>
        <v>3.3142264467151286</v>
      </c>
      <c r="BH258" s="175">
        <f t="shared" ca="1" si="163"/>
        <v>-2.7632155143703008</v>
      </c>
      <c r="BI258" s="175">
        <f t="shared" ca="1" si="163"/>
        <v>3.3505863127235767</v>
      </c>
      <c r="BJ258" s="175">
        <f t="shared" ca="1" si="163"/>
        <v>3.3505863127235767</v>
      </c>
      <c r="BK258" s="175">
        <f t="shared" ca="1" si="163"/>
        <v>-2.7268556483618527</v>
      </c>
      <c r="BL258" s="175">
        <f t="shared" ca="1" si="163"/>
        <v>3.3961671274317169</v>
      </c>
      <c r="BM258" s="175">
        <f t="shared" ca="1" si="163"/>
        <v>3.3755276487645798</v>
      </c>
      <c r="BN258" s="175">
        <f t="shared" ca="1" si="163"/>
        <v>-2.7019143123208496</v>
      </c>
      <c r="BO258" s="175">
        <f t="shared" ca="1" si="163"/>
        <v>3.4211084634727209</v>
      </c>
      <c r="BP258" s="175">
        <f t="shared" ca="1" si="163"/>
        <v>3.4211084634727209</v>
      </c>
      <c r="BQ258" s="175">
        <f t="shared" ca="1" si="163"/>
        <v>-2.6563334976127084</v>
      </c>
      <c r="BR258" s="175">
        <f t="shared" ca="1" si="163"/>
        <v>3.4666892781808611</v>
      </c>
      <c r="BS258" s="175">
        <f t="shared" ca="1" si="163"/>
        <v>3.4666892781808611</v>
      </c>
      <c r="BT258" s="175">
        <f t="shared" ca="1" si="163"/>
        <v>-2.6107526829045682</v>
      </c>
      <c r="BU258" s="175">
        <f t="shared" ca="1" si="163"/>
        <v>3.5026905570824427</v>
      </c>
      <c r="BV258" s="175">
        <f t="shared" ca="1" si="163"/>
        <v>3.5026905570824427</v>
      </c>
      <c r="BW258" s="175">
        <f t="shared" ca="1" si="163"/>
        <v>-2.5747514040029866</v>
      </c>
      <c r="BX258" s="175">
        <f t="shared" ca="1" si="163"/>
        <v>3.5482713717905829</v>
      </c>
      <c r="BY258" s="175">
        <f t="shared" ca="1" si="163"/>
        <v>3.5276580067712935</v>
      </c>
      <c r="BZ258" s="175">
        <f t="shared" ca="1" si="163"/>
        <v>-2.5497839543141358</v>
      </c>
      <c r="CA258" s="175">
        <f t="shared" ca="1" si="163"/>
        <v>3.5732388214794346</v>
      </c>
      <c r="CB258" s="175">
        <f t="shared" ca="1" si="163"/>
        <v>3.5732388214794346</v>
      </c>
      <c r="CC258" s="175">
        <f t="shared" ca="1" si="163"/>
        <v>-2.5042031396059947</v>
      </c>
      <c r="CD258" s="175">
        <f t="shared" ca="1" si="163"/>
        <v>3.6188196361875749</v>
      </c>
      <c r="CE258" s="175">
        <f t="shared" ca="1" si="163"/>
        <v>3.6188196361875749</v>
      </c>
      <c r="CF258" s="175">
        <f t="shared" ca="1" si="163"/>
        <v>-2.4586223248978545</v>
      </c>
      <c r="CG258" s="175">
        <f t="shared" ca="1" si="163"/>
        <v>3.6544515703690843</v>
      </c>
      <c r="CH258" s="175">
        <f t="shared" ca="1" si="163"/>
        <v>3.6544515703690843</v>
      </c>
      <c r="CI258" s="175">
        <f t="shared" ca="1" si="163"/>
        <v>-2.422990390716345</v>
      </c>
      <c r="CJ258" s="175">
        <f t="shared" ca="1" si="163"/>
        <v>3.7000323850772245</v>
      </c>
      <c r="CK258" s="175">
        <f t="shared" ca="1" si="163"/>
        <v>3.6794433359231853</v>
      </c>
      <c r="CL258" s="175">
        <f t="shared" ca="1" si="163"/>
        <v>-2.397998625162244</v>
      </c>
      <c r="CM258" s="175">
        <f t="shared" ca="1" si="163"/>
        <v>3.7250241506313264</v>
      </c>
      <c r="CN258" s="175">
        <f t="shared" ca="1" si="163"/>
        <v>3.7250241506313264</v>
      </c>
      <c r="CO258" s="175">
        <f t="shared" ca="1" si="163"/>
        <v>-2.3524178104541029</v>
      </c>
      <c r="CP258" s="175">
        <f t="shared" ca="1" si="163"/>
        <v>3.7706049653394667</v>
      </c>
      <c r="CQ258" s="175">
        <f t="shared" ca="1" si="163"/>
        <v>3.7706049653394667</v>
      </c>
      <c r="CR258" s="175">
        <f t="shared" ca="1" si="163"/>
        <v>-2.3068369957459627</v>
      </c>
      <c r="CS258" s="175">
        <f t="shared" ca="1" si="163"/>
        <v>3.8058564744593033</v>
      </c>
      <c r="CT258" s="175">
        <f t="shared" ca="1" si="163"/>
        <v>3.8058564744593033</v>
      </c>
      <c r="CU258" s="175">
        <f t="shared" ca="1" si="163"/>
        <v>-2.271585486626126</v>
      </c>
      <c r="CV258" s="175">
        <f t="shared" ca="1" si="163"/>
        <v>3.8514372891674435</v>
      </c>
      <c r="CW258" s="175">
        <f t="shared" ca="1" si="163"/>
        <v>3.8308707144873484</v>
      </c>
      <c r="CX258" s="175">
        <f t="shared" ca="1" si="163"/>
        <v>-2.2465712465980809</v>
      </c>
      <c r="CY258" s="175">
        <f t="shared" ca="1" si="163"/>
        <v>3.8764515291954895</v>
      </c>
      <c r="CZ258" s="175">
        <f t="shared" ca="1" si="163"/>
        <v>3.8764515291954895</v>
      </c>
      <c r="DA258" s="175">
        <f t="shared" ca="1" si="163"/>
        <v>-2.2009904318899398</v>
      </c>
      <c r="DB258" s="175">
        <f t="shared" ca="1" si="163"/>
        <v>3.9220323439036298</v>
      </c>
      <c r="DC258" s="175">
        <f t="shared" ca="1" si="163"/>
        <v>3.9220323439036298</v>
      </c>
      <c r="DD258" s="175">
        <f t="shared" ca="1" si="163"/>
        <v>-9.554020890800512</v>
      </c>
      <c r="DE258" s="175">
        <f t="shared" ca="1" si="163"/>
        <v>3.9568920152099416</v>
      </c>
      <c r="DF258" s="175">
        <f t="shared" ca="1" si="163"/>
        <v>3.9568920152099416</v>
      </c>
      <c r="DG258" s="175">
        <f t="shared" ca="1" si="163"/>
        <v>-2.1205499458754877</v>
      </c>
      <c r="DH258" s="175">
        <f t="shared" ca="1" si="163"/>
        <v>4.0024728299180827</v>
      </c>
      <c r="DI258" s="175">
        <f t="shared" ca="1" si="163"/>
        <v>3.9819268433623582</v>
      </c>
      <c r="DJ258" s="175">
        <f t="shared" ca="1" si="163"/>
        <v>-2.0955151177230711</v>
      </c>
      <c r="DK258" s="175">
        <f t="shared" ca="1" si="163"/>
        <v>4.0275076580704985</v>
      </c>
      <c r="DL258" s="175">
        <f t="shared" ca="1" si="163"/>
        <v>4.0275076580704985</v>
      </c>
      <c r="DM258" s="175">
        <f t="shared" ca="1" si="163"/>
        <v>-2.0499343030149308</v>
      </c>
      <c r="DN258" s="175">
        <f t="shared" ca="1" si="163"/>
        <v>4.0730884727786396</v>
      </c>
      <c r="DO258" s="175">
        <f t="shared" ca="1" si="163"/>
        <v>4.0730884727786396</v>
      </c>
      <c r="DP258" s="175">
        <f t="shared" ca="1" si="163"/>
        <v>-9.8657747844936381</v>
      </c>
      <c r="DQ258" s="175">
        <f t="shared" ca="1" si="163"/>
        <v>4.1075445511370203</v>
      </c>
      <c r="DR258" s="175">
        <f t="shared" ca="1" si="163"/>
        <v>4.1075445511370203</v>
      </c>
      <c r="DS258" s="175">
        <f t="shared" ca="1" si="163"/>
        <v>-1.9698974099482189</v>
      </c>
      <c r="DT258" s="175">
        <f t="shared" ca="1" si="163"/>
        <v>-13.930179398696566</v>
      </c>
      <c r="DU258" s="175">
        <f t="shared" ca="1" si="163"/>
        <v>4.0492932701743491</v>
      </c>
      <c r="DV258" s="175">
        <f t="shared" ca="1" si="163"/>
        <v>4.0492932701743491</v>
      </c>
      <c r="DW258" s="175">
        <f t="shared" ca="1" si="163"/>
        <v>4.0492932701743491</v>
      </c>
      <c r="DX258" s="175">
        <f t="shared" ca="1" si="163"/>
        <v>4.0492932701743491</v>
      </c>
      <c r="DY258" s="175">
        <f t="shared" ca="1" si="163"/>
        <v>4.0492932701743491</v>
      </c>
      <c r="DZ258" s="175">
        <f t="shared" ca="1" si="163"/>
        <v>4.0492932701743491</v>
      </c>
      <c r="EA258" s="175">
        <f t="shared" ca="1" si="163"/>
        <v>4.0492932701743491</v>
      </c>
      <c r="EB258" s="175">
        <f t="shared" ca="1" si="163"/>
        <v>-4.1430439521343576</v>
      </c>
      <c r="EC258" s="175">
        <f t="shared" ca="1" si="163"/>
        <v>4.0377528330882217</v>
      </c>
      <c r="ED258" s="175">
        <f t="shared" ca="1" si="163"/>
        <v>4.0377528330882217</v>
      </c>
      <c r="EE258" s="175">
        <f t="shared" ca="1" si="163"/>
        <v>4.0377528330882217</v>
      </c>
      <c r="EF258" s="175">
        <f t="shared" ca="1" si="163"/>
        <v>4.0377528330882217</v>
      </c>
      <c r="EG258" s="175">
        <f t="shared" ca="1" si="163"/>
        <v>4.0172421769084865</v>
      </c>
      <c r="EH258" s="175">
        <f t="shared" ca="1" si="163"/>
        <v>4.0172421769084865</v>
      </c>
      <c r="EI258" s="175">
        <f t="shared" ca="1" si="163"/>
        <v>4.0172421769084865</v>
      </c>
      <c r="EJ258" s="175">
        <f t="shared" ca="1" si="163"/>
        <v>4.0172421769084865</v>
      </c>
      <c r="EK258" s="175">
        <f t="shared" ca="1" si="163"/>
        <v>4.0172421769084865</v>
      </c>
      <c r="EL258" s="175">
        <f t="shared" ca="1" si="163"/>
        <v>4.0172421769084865</v>
      </c>
      <c r="EM258" s="175">
        <f t="shared" ca="1" si="163"/>
        <v>4.0172421769084865</v>
      </c>
      <c r="EN258" s="175">
        <f t="shared" ca="1" si="163"/>
        <v>-4.1871859663975028</v>
      </c>
      <c r="EO258" s="175">
        <f t="shared" ca="1" si="163"/>
        <v>4.0052735680638998</v>
      </c>
      <c r="EP258" s="175">
        <f t="shared" ca="1" si="163"/>
        <v>4.0052735680638998</v>
      </c>
      <c r="EQ258" s="175">
        <f t="shared" ca="1" si="163"/>
        <v>4.0052735680638998</v>
      </c>
      <c r="ER258" s="175">
        <f t="shared" ca="1" si="163"/>
        <v>4.0052735680638998</v>
      </c>
      <c r="ES258" s="175">
        <f t="shared" ca="1" si="163"/>
        <v>3.9847775571024586</v>
      </c>
      <c r="ET258" s="175">
        <f t="shared" ca="1" si="163"/>
        <v>3.9847775571024586</v>
      </c>
      <c r="EU258" s="175">
        <f t="shared" ca="1" si="163"/>
        <v>3.9847775571024586</v>
      </c>
      <c r="EV258" s="175">
        <f t="shared" ca="1" si="163"/>
        <v>3.9847775571024586</v>
      </c>
      <c r="EW258" s="175">
        <f t="shared" ca="1" si="163"/>
        <v>3.9847775571024586</v>
      </c>
      <c r="EX258" s="175">
        <f t="shared" ca="1" si="163"/>
        <v>3.9847775571024586</v>
      </c>
      <c r="EY258" s="175">
        <f t="shared" ca="1" si="163"/>
        <v>3.9847775571024586</v>
      </c>
      <c r="EZ258" s="175">
        <f t="shared" ca="1" si="163"/>
        <v>-4.1855715733354169</v>
      </c>
      <c r="FA258" s="175">
        <f t="shared" ca="1" si="163"/>
        <v>3.9723679313466596</v>
      </c>
      <c r="FB258" s="175">
        <f t="shared" ca="1" si="163"/>
        <v>3.9723679313466596</v>
      </c>
      <c r="FC258" s="175">
        <f t="shared" ca="1" si="163"/>
        <v>3.9723679313466596</v>
      </c>
      <c r="FD258" s="175">
        <f t="shared" ca="1" si="163"/>
        <v>3.9723679313466596</v>
      </c>
      <c r="FE258" s="175">
        <f t="shared" ca="1" si="163"/>
        <v>3.9518844851004475</v>
      </c>
      <c r="FF258" s="175">
        <f t="shared" ca="1" si="163"/>
        <v>3.9518844851004475</v>
      </c>
      <c r="FG258" s="175">
        <f t="shared" ca="1" si="163"/>
        <v>3.9518844851004475</v>
      </c>
      <c r="FH258" s="175">
        <f t="shared" ca="1" si="163"/>
        <v>3.9518844851004475</v>
      </c>
      <c r="FI258" s="175">
        <f t="shared" ca="1" si="163"/>
        <v>3.9518844851004475</v>
      </c>
      <c r="FJ258" s="175">
        <f t="shared" ca="1" si="163"/>
        <v>3.9518844851004475</v>
      </c>
      <c r="FK258" s="175">
        <f t="shared" ca="1" si="163"/>
        <v>3.9518844851004475</v>
      </c>
      <c r="FL258" s="175">
        <f t="shared" ca="1" si="163"/>
        <v>-4.1703919178789244</v>
      </c>
      <c r="FM258" s="175">
        <f t="shared" ca="1" si="163"/>
        <v>3.9390206119260984</v>
      </c>
      <c r="FN258" s="175">
        <f t="shared" ca="1" si="163"/>
        <v>3.9390206119260984</v>
      </c>
      <c r="FO258" s="175">
        <f t="shared" ca="1" si="163"/>
        <v>3.9390206119260984</v>
      </c>
      <c r="FP258" s="175">
        <f t="shared" ca="1" si="163"/>
        <v>3.9390206119260984</v>
      </c>
      <c r="FQ258" s="175">
        <f t="shared" ca="1" si="163"/>
        <v>3.9185475975563957</v>
      </c>
      <c r="FR258" s="175">
        <f t="shared" ca="1" si="163"/>
        <v>3.9185475975563957</v>
      </c>
      <c r="FS258" s="175">
        <f t="shared" ca="1" si="163"/>
        <v>3.9185475975563957</v>
      </c>
      <c r="FT258" s="175">
        <f t="shared" ca="1" si="163"/>
        <v>3.9185475975563957</v>
      </c>
      <c r="FU258" s="175">
        <f t="shared" ca="1" si="163"/>
        <v>3.9185475975563957</v>
      </c>
      <c r="FV258" s="175">
        <f t="shared" ca="1" si="163"/>
        <v>3.9185475975563957</v>
      </c>
      <c r="FW258" s="175">
        <f t="shared" ca="1" si="163"/>
        <v>3.9185475975563957</v>
      </c>
      <c r="FX258" s="175">
        <f t="shared" ca="1" si="163"/>
        <v>-4.1468759126493779</v>
      </c>
      <c r="FY258" s="175">
        <f t="shared" ca="1" si="163"/>
        <v>3.9052158495409417</v>
      </c>
      <c r="FZ258" s="175">
        <f t="shared" ca="1" si="163"/>
        <v>3.9052158495409417</v>
      </c>
      <c r="GA258" s="175">
        <f t="shared" ca="1" si="163"/>
        <v>3.9052158495409417</v>
      </c>
      <c r="GB258" s="175">
        <f t="shared" ca="1" si="163"/>
        <v>3.9052158495409417</v>
      </c>
      <c r="GC258" s="175">
        <f>B258</f>
        <v>2</v>
      </c>
    </row>
    <row r="259" spans="1:305" ht="15.75" customHeight="1" x14ac:dyDescent="0.3">
      <c r="D259" s="175">
        <f ca="1">D242+('Inputs and Summary'!H23)*(1-'Inputs and Summary'!D84)</f>
        <v>-106.53006280912376</v>
      </c>
      <c r="E259" s="175">
        <f t="shared" ref="E259:IY259" si="164">E242</f>
        <v>0</v>
      </c>
      <c r="F259" s="175">
        <f t="shared" si="164"/>
        <v>0</v>
      </c>
      <c r="G259" s="175">
        <f t="shared" si="164"/>
        <v>0</v>
      </c>
      <c r="H259" s="175">
        <f t="shared" ca="1" si="164"/>
        <v>4.2541810734338155</v>
      </c>
      <c r="I259" s="175">
        <f t="shared" ca="1" si="164"/>
        <v>-3.4711127282306014</v>
      </c>
      <c r="J259" s="175">
        <f t="shared" ca="1" si="164"/>
        <v>2.6531761813048615</v>
      </c>
      <c r="K259" s="175">
        <f t="shared" ca="1" si="164"/>
        <v>2.6531761813048615</v>
      </c>
      <c r="L259" s="175">
        <f t="shared" ca="1" si="164"/>
        <v>-3.4242657797805678</v>
      </c>
      <c r="M259" s="175">
        <f t="shared" ca="1" si="164"/>
        <v>2.6921350846174019</v>
      </c>
      <c r="N259" s="175">
        <f t="shared" ca="1" si="164"/>
        <v>2.6921350846174019</v>
      </c>
      <c r="O259" s="175">
        <f t="shared" ca="1" si="164"/>
        <v>-3.3853068764680274</v>
      </c>
      <c r="P259" s="175">
        <f t="shared" ca="1" si="164"/>
        <v>2.7389820330674359</v>
      </c>
      <c r="Q259" s="175">
        <f t="shared" ca="1" si="164"/>
        <v>2.7182209490830624</v>
      </c>
      <c r="R259" s="175">
        <f t="shared" ca="1" si="164"/>
        <v>-3.3592210120023669</v>
      </c>
      <c r="S259" s="175">
        <f t="shared" ca="1" si="164"/>
        <v>2.765067897533096</v>
      </c>
      <c r="T259" s="175">
        <f t="shared" ca="1" si="164"/>
        <v>2.765067897533096</v>
      </c>
      <c r="U259" s="175">
        <f t="shared" ca="1" si="164"/>
        <v>-3.3123740635523333</v>
      </c>
      <c r="V259" s="175">
        <f t="shared" ca="1" si="164"/>
        <v>2.8119148459831296</v>
      </c>
      <c r="W259" s="175">
        <f t="shared" ca="1" si="164"/>
        <v>2.8119148459831296</v>
      </c>
      <c r="X259" s="175">
        <f t="shared" ca="1" si="164"/>
        <v>-3.2655271151022998</v>
      </c>
      <c r="Y259" s="175">
        <f t="shared" ca="1" si="164"/>
        <v>2.892337562778132</v>
      </c>
      <c r="Z259" s="175">
        <f t="shared" ca="1" si="164"/>
        <v>2.892337562778132</v>
      </c>
      <c r="AA259" s="175">
        <f t="shared" ca="1" si="164"/>
        <v>-3.1851043983072973</v>
      </c>
      <c r="AB259" s="175">
        <f t="shared" ca="1" si="164"/>
        <v>2.9379183774862732</v>
      </c>
      <c r="AC259" s="175">
        <f t="shared" ca="1" si="164"/>
        <v>2.9171901878378348</v>
      </c>
      <c r="AD259" s="175">
        <f t="shared" ca="1" si="164"/>
        <v>-3.1602517732475945</v>
      </c>
      <c r="AE259" s="175">
        <f t="shared" ca="1" si="164"/>
        <v>2.9627710025459755</v>
      </c>
      <c r="AF259" s="175">
        <f t="shared" ca="1" si="164"/>
        <v>2.9627710025459755</v>
      </c>
      <c r="AG259" s="175">
        <f t="shared" ca="1" si="164"/>
        <v>-3.1146709585394539</v>
      </c>
      <c r="AH259" s="175">
        <f t="shared" ca="1" si="164"/>
        <v>3.0083518172541162</v>
      </c>
      <c r="AI259" s="175">
        <f t="shared" ca="1" si="164"/>
        <v>3.0083518172541162</v>
      </c>
      <c r="AJ259" s="175">
        <f t="shared" ca="1" si="164"/>
        <v>-3.0690901438313132</v>
      </c>
      <c r="AK259" s="175">
        <f t="shared" ca="1" si="164"/>
        <v>3.0453978288247647</v>
      </c>
      <c r="AL259" s="175">
        <f t="shared" ca="1" si="164"/>
        <v>3.0453978288247647</v>
      </c>
      <c r="AM259" s="175">
        <f t="shared" ca="1" si="164"/>
        <v>-3.0320441322606646</v>
      </c>
      <c r="AN259" s="175">
        <f t="shared" ca="1" si="164"/>
        <v>3.090978643532905</v>
      </c>
      <c r="AO259" s="175">
        <f t="shared" ca="1" si="164"/>
        <v>3.0702817121430606</v>
      </c>
      <c r="AP259" s="175">
        <f t="shared" ca="1" si="164"/>
        <v>-3.0071602489423688</v>
      </c>
      <c r="AQ259" s="175">
        <f t="shared" ca="1" si="164"/>
        <v>3.1158625268512017</v>
      </c>
      <c r="AR259" s="175">
        <f t="shared" ca="1" si="164"/>
        <v>3.1158625268512017</v>
      </c>
      <c r="AS259" s="175">
        <f t="shared" ca="1" si="164"/>
        <v>-2.9615794342342276</v>
      </c>
      <c r="AT259" s="175">
        <f t="shared" ca="1" si="164"/>
        <v>3.1614433415593428</v>
      </c>
      <c r="AU259" s="175">
        <f t="shared" ca="1" si="164"/>
        <v>3.1614433415593428</v>
      </c>
      <c r="AV259" s="175">
        <f t="shared" ca="1" si="164"/>
        <v>-2.9159986195260865</v>
      </c>
      <c r="AW259" s="175">
        <f t="shared" ca="1" si="164"/>
        <v>3.1981513503899901</v>
      </c>
      <c r="AX259" s="175">
        <f t="shared" ca="1" si="164"/>
        <v>3.1981513503899901</v>
      </c>
      <c r="AY259" s="175">
        <f t="shared" ca="1" si="164"/>
        <v>-2.8792906106954392</v>
      </c>
      <c r="AZ259" s="175">
        <f t="shared" ca="1" si="164"/>
        <v>3.2437321650981312</v>
      </c>
      <c r="BA259" s="175">
        <f t="shared" ca="1" si="164"/>
        <v>3.2230648172988472</v>
      </c>
      <c r="BB259" s="175">
        <f t="shared" ca="1" si="164"/>
        <v>-2.8543771437865821</v>
      </c>
      <c r="BC259" s="175">
        <f t="shared" ca="1" si="164"/>
        <v>3.2686456320069874</v>
      </c>
      <c r="BD259" s="175">
        <f t="shared" ca="1" si="164"/>
        <v>3.2686456320069874</v>
      </c>
      <c r="BE259" s="175">
        <f t="shared" ca="1" si="164"/>
        <v>-2.8087963290784419</v>
      </c>
      <c r="BF259" s="175">
        <f t="shared" ca="1" si="164"/>
        <v>3.3142264467151286</v>
      </c>
      <c r="BG259" s="175">
        <f t="shared" ca="1" si="164"/>
        <v>3.3142264467151286</v>
      </c>
      <c r="BH259" s="175">
        <f t="shared" ca="1" si="164"/>
        <v>-2.7632155143703008</v>
      </c>
      <c r="BI259" s="175">
        <f t="shared" ca="1" si="164"/>
        <v>3.3505863127235767</v>
      </c>
      <c r="BJ259" s="175">
        <f t="shared" ca="1" si="164"/>
        <v>3.3505863127235767</v>
      </c>
      <c r="BK259" s="175">
        <f t="shared" ca="1" si="164"/>
        <v>-2.7268556483618527</v>
      </c>
      <c r="BL259" s="175">
        <f t="shared" ca="1" si="164"/>
        <v>3.3961671274317169</v>
      </c>
      <c r="BM259" s="175">
        <f t="shared" ca="1" si="164"/>
        <v>3.3755276487645798</v>
      </c>
      <c r="BN259" s="175">
        <f t="shared" ca="1" si="164"/>
        <v>-2.7019143123208496</v>
      </c>
      <c r="BO259" s="175">
        <f t="shared" ca="1" si="164"/>
        <v>3.4211084634727209</v>
      </c>
      <c r="BP259" s="175">
        <f t="shared" ca="1" si="164"/>
        <v>3.4211084634727209</v>
      </c>
      <c r="BQ259" s="175">
        <f t="shared" ca="1" si="164"/>
        <v>-2.6563334976127084</v>
      </c>
      <c r="BR259" s="175">
        <f t="shared" ca="1" si="164"/>
        <v>3.4666892781808611</v>
      </c>
      <c r="BS259" s="175">
        <f t="shared" ca="1" si="164"/>
        <v>3.4666892781808611</v>
      </c>
      <c r="BT259" s="175">
        <f t="shared" ca="1" si="164"/>
        <v>-2.6107526829045682</v>
      </c>
      <c r="BU259" s="175">
        <f t="shared" ca="1" si="164"/>
        <v>3.5026905570824427</v>
      </c>
      <c r="BV259" s="175">
        <f t="shared" ca="1" si="164"/>
        <v>3.5026905570824427</v>
      </c>
      <c r="BW259" s="175">
        <f t="shared" ca="1" si="164"/>
        <v>-2.5747514040029866</v>
      </c>
      <c r="BX259" s="175">
        <f t="shared" ca="1" si="164"/>
        <v>3.5482713717905829</v>
      </c>
      <c r="BY259" s="175">
        <f t="shared" ca="1" si="164"/>
        <v>3.5276580067712935</v>
      </c>
      <c r="BZ259" s="175">
        <f t="shared" ca="1" si="164"/>
        <v>-2.5497839543141358</v>
      </c>
      <c r="CA259" s="175">
        <f t="shared" ca="1" si="164"/>
        <v>3.5732388214794346</v>
      </c>
      <c r="CB259" s="175">
        <f t="shared" ca="1" si="164"/>
        <v>3.5732388214794346</v>
      </c>
      <c r="CC259" s="175">
        <f t="shared" ca="1" si="164"/>
        <v>-2.5042031396059947</v>
      </c>
      <c r="CD259" s="175">
        <f t="shared" ca="1" si="164"/>
        <v>3.6188196361875749</v>
      </c>
      <c r="CE259" s="175">
        <f t="shared" ca="1" si="164"/>
        <v>3.6188196361875749</v>
      </c>
      <c r="CF259" s="175">
        <f t="shared" ca="1" si="164"/>
        <v>-2.4586223248978545</v>
      </c>
      <c r="CG259" s="175">
        <f t="shared" ca="1" si="164"/>
        <v>3.6544515703690843</v>
      </c>
      <c r="CH259" s="175">
        <f t="shared" ca="1" si="164"/>
        <v>3.6544515703690843</v>
      </c>
      <c r="CI259" s="175">
        <f t="shared" ca="1" si="164"/>
        <v>-2.422990390716345</v>
      </c>
      <c r="CJ259" s="175">
        <f t="shared" ca="1" si="164"/>
        <v>3.7000323850772245</v>
      </c>
      <c r="CK259" s="175">
        <f t="shared" ca="1" si="164"/>
        <v>3.6794433359231853</v>
      </c>
      <c r="CL259" s="175">
        <f t="shared" ca="1" si="164"/>
        <v>-2.397998625162244</v>
      </c>
      <c r="CM259" s="175">
        <f t="shared" ca="1" si="164"/>
        <v>3.7250241506313264</v>
      </c>
      <c r="CN259" s="175">
        <f t="shared" ca="1" si="164"/>
        <v>3.7250241506313264</v>
      </c>
      <c r="CO259" s="175">
        <f t="shared" ca="1" si="164"/>
        <v>-2.3524178104541029</v>
      </c>
      <c r="CP259" s="175">
        <f t="shared" ca="1" si="164"/>
        <v>3.7706049653394667</v>
      </c>
      <c r="CQ259" s="175">
        <f t="shared" ca="1" si="164"/>
        <v>3.7706049653394667</v>
      </c>
      <c r="CR259" s="175">
        <f t="shared" ca="1" si="164"/>
        <v>-2.3068369957459627</v>
      </c>
      <c r="CS259" s="175">
        <f t="shared" ca="1" si="164"/>
        <v>3.8058564744593033</v>
      </c>
      <c r="CT259" s="175">
        <f t="shared" ca="1" si="164"/>
        <v>3.8058564744593033</v>
      </c>
      <c r="CU259" s="175">
        <f t="shared" ca="1" si="164"/>
        <v>-2.271585486626126</v>
      </c>
      <c r="CV259" s="175">
        <f t="shared" ca="1" si="164"/>
        <v>3.8514372891674435</v>
      </c>
      <c r="CW259" s="175">
        <f t="shared" ca="1" si="164"/>
        <v>3.8308707144873484</v>
      </c>
      <c r="CX259" s="175">
        <f t="shared" ca="1" si="164"/>
        <v>-2.2465712465980809</v>
      </c>
      <c r="CY259" s="175">
        <f t="shared" ca="1" si="164"/>
        <v>3.8764515291954895</v>
      </c>
      <c r="CZ259" s="175">
        <f t="shared" ca="1" si="164"/>
        <v>3.8764515291954895</v>
      </c>
      <c r="DA259" s="175">
        <f t="shared" ca="1" si="164"/>
        <v>-2.2009904318899398</v>
      </c>
      <c r="DB259" s="175">
        <f t="shared" ca="1" si="164"/>
        <v>3.9220323439036298</v>
      </c>
      <c r="DC259" s="175">
        <f t="shared" ca="1" si="164"/>
        <v>3.9220323439036298</v>
      </c>
      <c r="DD259" s="175">
        <f t="shared" ca="1" si="164"/>
        <v>-9.554020890800512</v>
      </c>
      <c r="DE259" s="175">
        <f t="shared" ca="1" si="164"/>
        <v>3.9568920152099416</v>
      </c>
      <c r="DF259" s="175">
        <f t="shared" ca="1" si="164"/>
        <v>3.9568920152099416</v>
      </c>
      <c r="DG259" s="175">
        <f t="shared" ca="1" si="164"/>
        <v>-2.1205499458754877</v>
      </c>
      <c r="DH259" s="175">
        <f t="shared" ca="1" si="164"/>
        <v>4.0024728299180827</v>
      </c>
      <c r="DI259" s="175">
        <f t="shared" ca="1" si="164"/>
        <v>3.9819268433623582</v>
      </c>
      <c r="DJ259" s="175">
        <f t="shared" ca="1" si="164"/>
        <v>-2.0955151177230711</v>
      </c>
      <c r="DK259" s="175">
        <f t="shared" ca="1" si="164"/>
        <v>4.0275076580704985</v>
      </c>
      <c r="DL259" s="175">
        <f t="shared" ca="1" si="164"/>
        <v>4.0275076580704985</v>
      </c>
      <c r="DM259" s="175">
        <f t="shared" ca="1" si="164"/>
        <v>-2.0499343030149308</v>
      </c>
      <c r="DN259" s="175">
        <f t="shared" ca="1" si="164"/>
        <v>4.0730884727786396</v>
      </c>
      <c r="DO259" s="175">
        <f t="shared" ca="1" si="164"/>
        <v>4.0730884727786396</v>
      </c>
      <c r="DP259" s="175">
        <f t="shared" ca="1" si="164"/>
        <v>-9.8657747844936381</v>
      </c>
      <c r="DQ259" s="175">
        <f t="shared" ca="1" si="164"/>
        <v>4.1075445511370203</v>
      </c>
      <c r="DR259" s="175">
        <f t="shared" ca="1" si="164"/>
        <v>4.1075445511370203</v>
      </c>
      <c r="DS259" s="175">
        <f t="shared" ca="1" si="164"/>
        <v>-1.9698974099482189</v>
      </c>
      <c r="DT259" s="175">
        <f t="shared" ca="1" si="164"/>
        <v>-13.930179398696566</v>
      </c>
      <c r="DU259" s="175">
        <f t="shared" ca="1" si="164"/>
        <v>4.0492932701743491</v>
      </c>
      <c r="DV259" s="175">
        <f t="shared" ca="1" si="164"/>
        <v>4.0492932701743491</v>
      </c>
      <c r="DW259" s="175">
        <f t="shared" ca="1" si="164"/>
        <v>4.0492932701743491</v>
      </c>
      <c r="DX259" s="175">
        <f t="shared" ca="1" si="164"/>
        <v>4.0492932701743491</v>
      </c>
      <c r="DY259" s="175">
        <f t="shared" ca="1" si="164"/>
        <v>4.0492932701743491</v>
      </c>
      <c r="DZ259" s="175">
        <f t="shared" ca="1" si="164"/>
        <v>4.0492932701743491</v>
      </c>
      <c r="EA259" s="175">
        <f t="shared" ca="1" si="164"/>
        <v>4.0492932701743491</v>
      </c>
      <c r="EB259" s="175">
        <f t="shared" ca="1" si="164"/>
        <v>-4.1430439521343576</v>
      </c>
      <c r="EC259" s="175">
        <f t="shared" ca="1" si="164"/>
        <v>4.0377528330882217</v>
      </c>
      <c r="ED259" s="175">
        <f t="shared" ca="1" si="164"/>
        <v>4.0377528330882217</v>
      </c>
      <c r="EE259" s="175">
        <f t="shared" ca="1" si="164"/>
        <v>4.0377528330882217</v>
      </c>
      <c r="EF259" s="175">
        <f t="shared" ca="1" si="164"/>
        <v>4.0377528330882217</v>
      </c>
      <c r="EG259" s="175">
        <f t="shared" ca="1" si="164"/>
        <v>4.0172421769084865</v>
      </c>
      <c r="EH259" s="175">
        <f t="shared" ca="1" si="164"/>
        <v>4.0172421769084865</v>
      </c>
      <c r="EI259" s="175">
        <f t="shared" ca="1" si="164"/>
        <v>4.0172421769084865</v>
      </c>
      <c r="EJ259" s="175">
        <f t="shared" ca="1" si="164"/>
        <v>4.0172421769084865</v>
      </c>
      <c r="EK259" s="175">
        <f t="shared" ca="1" si="164"/>
        <v>4.0172421769084865</v>
      </c>
      <c r="EL259" s="175">
        <f t="shared" ca="1" si="164"/>
        <v>4.0172421769084865</v>
      </c>
      <c r="EM259" s="175">
        <f t="shared" ca="1" si="164"/>
        <v>4.0172421769084865</v>
      </c>
      <c r="EN259" s="175">
        <f t="shared" ca="1" si="164"/>
        <v>-4.1871859663975028</v>
      </c>
      <c r="EO259" s="175">
        <f t="shared" ca="1" si="164"/>
        <v>4.0052735680638998</v>
      </c>
      <c r="EP259" s="175">
        <f t="shared" ca="1" si="164"/>
        <v>4.0052735680638998</v>
      </c>
      <c r="EQ259" s="175">
        <f t="shared" ca="1" si="164"/>
        <v>4.0052735680638998</v>
      </c>
      <c r="ER259" s="175">
        <f t="shared" ca="1" si="164"/>
        <v>4.0052735680638998</v>
      </c>
      <c r="ES259" s="175">
        <f t="shared" ca="1" si="164"/>
        <v>3.9847775571024586</v>
      </c>
      <c r="ET259" s="175">
        <f t="shared" ca="1" si="164"/>
        <v>3.9847775571024586</v>
      </c>
      <c r="EU259" s="175">
        <f t="shared" ca="1" si="164"/>
        <v>3.9847775571024586</v>
      </c>
      <c r="EV259" s="175">
        <f t="shared" ca="1" si="164"/>
        <v>3.9847775571024586</v>
      </c>
      <c r="EW259" s="175">
        <f t="shared" ca="1" si="164"/>
        <v>3.9847775571024586</v>
      </c>
      <c r="EX259" s="175">
        <f t="shared" ca="1" si="164"/>
        <v>3.9847775571024586</v>
      </c>
      <c r="EY259" s="175">
        <f t="shared" ca="1" si="164"/>
        <v>3.9847775571024586</v>
      </c>
      <c r="EZ259" s="175">
        <f t="shared" ca="1" si="164"/>
        <v>-4.1855715733354169</v>
      </c>
      <c r="FA259" s="175">
        <f t="shared" ca="1" si="164"/>
        <v>3.9723679313466596</v>
      </c>
      <c r="FB259" s="175">
        <f t="shared" ca="1" si="164"/>
        <v>3.9723679313466596</v>
      </c>
      <c r="FC259" s="175">
        <f t="shared" ca="1" si="164"/>
        <v>3.9723679313466596</v>
      </c>
      <c r="FD259" s="175">
        <f t="shared" ca="1" si="164"/>
        <v>3.9723679313466596</v>
      </c>
      <c r="FE259" s="175">
        <f t="shared" ca="1" si="164"/>
        <v>3.9518844851004475</v>
      </c>
      <c r="FF259" s="175">
        <f t="shared" ca="1" si="164"/>
        <v>3.9518844851004475</v>
      </c>
      <c r="FG259" s="175">
        <f t="shared" ca="1" si="164"/>
        <v>3.9518844851004475</v>
      </c>
      <c r="FH259" s="175">
        <f t="shared" ca="1" si="164"/>
        <v>3.9518844851004475</v>
      </c>
      <c r="FI259" s="175">
        <f t="shared" ca="1" si="164"/>
        <v>3.9518844851004475</v>
      </c>
      <c r="FJ259" s="175">
        <f t="shared" ca="1" si="164"/>
        <v>3.9518844851004475</v>
      </c>
      <c r="FK259" s="175">
        <f t="shared" ca="1" si="164"/>
        <v>3.9518844851004475</v>
      </c>
      <c r="FL259" s="175">
        <f t="shared" ca="1" si="164"/>
        <v>-4.1703919178789244</v>
      </c>
      <c r="FM259" s="175">
        <f t="shared" ca="1" si="164"/>
        <v>3.9390206119260984</v>
      </c>
      <c r="FN259" s="175">
        <f t="shared" ca="1" si="164"/>
        <v>3.9390206119260984</v>
      </c>
      <c r="FO259" s="175">
        <f t="shared" ca="1" si="164"/>
        <v>3.9390206119260984</v>
      </c>
      <c r="FP259" s="175">
        <f t="shared" ca="1" si="164"/>
        <v>3.9390206119260984</v>
      </c>
      <c r="FQ259" s="175">
        <f t="shared" ca="1" si="164"/>
        <v>3.9185475975563957</v>
      </c>
      <c r="FR259" s="175">
        <f t="shared" ca="1" si="164"/>
        <v>3.9185475975563957</v>
      </c>
      <c r="FS259" s="175">
        <f t="shared" ca="1" si="164"/>
        <v>3.9185475975563957</v>
      </c>
      <c r="FT259" s="175">
        <f t="shared" ca="1" si="164"/>
        <v>3.9185475975563957</v>
      </c>
      <c r="FU259" s="175">
        <f t="shared" ca="1" si="164"/>
        <v>3.9185475975563957</v>
      </c>
      <c r="FV259" s="175">
        <f t="shared" ca="1" si="164"/>
        <v>3.9185475975563957</v>
      </c>
      <c r="FW259" s="175">
        <f t="shared" ca="1" si="164"/>
        <v>3.9185475975563957</v>
      </c>
      <c r="FX259" s="175">
        <f t="shared" ca="1" si="164"/>
        <v>-4.1468759126493779</v>
      </c>
      <c r="FY259" s="175">
        <f t="shared" ca="1" si="164"/>
        <v>3.9052158495409417</v>
      </c>
      <c r="FZ259" s="175">
        <f t="shared" ca="1" si="164"/>
        <v>3.9052158495409417</v>
      </c>
      <c r="GA259" s="175">
        <f t="shared" ca="1" si="164"/>
        <v>3.9052158495409417</v>
      </c>
      <c r="GB259" s="175">
        <f t="shared" ca="1" si="164"/>
        <v>3.9052158495409417</v>
      </c>
      <c r="GC259" s="175">
        <f t="shared" ca="1" si="164"/>
        <v>3.8847510802629879</v>
      </c>
      <c r="GD259" s="175">
        <f t="shared" ca="1" si="164"/>
        <v>3.8847510802629879</v>
      </c>
      <c r="GE259" s="175">
        <f t="shared" ca="1" si="164"/>
        <v>3.8847510802629879</v>
      </c>
      <c r="GF259" s="175">
        <f t="shared" ca="1" si="164"/>
        <v>3.8847510802629879</v>
      </c>
      <c r="GG259" s="175">
        <f t="shared" ca="1" si="164"/>
        <v>3.8847510802629879</v>
      </c>
      <c r="GH259" s="175">
        <f t="shared" ca="1" si="164"/>
        <v>3.8847510802629879</v>
      </c>
      <c r="GI259" s="175">
        <f t="shared" ca="1" si="164"/>
        <v>3.8847510802629879</v>
      </c>
      <c r="GJ259" s="175">
        <f t="shared" ca="1" si="164"/>
        <v>-4.1181539339995128</v>
      </c>
      <c r="GK259" s="175">
        <f t="shared" ca="1" si="164"/>
        <v>3.8709374211611944</v>
      </c>
      <c r="GL259" s="175">
        <f t="shared" ca="1" si="164"/>
        <v>3.8709374211611944</v>
      </c>
      <c r="GM259" s="175">
        <f t="shared" ca="1" si="164"/>
        <v>3.8709374211611944</v>
      </c>
      <c r="GN259" s="175">
        <f t="shared" ca="1" si="164"/>
        <v>3.8709374211611944</v>
      </c>
      <c r="GO259" s="175">
        <f t="shared" ca="1" si="164"/>
        <v>3.8504786545856513</v>
      </c>
      <c r="GP259" s="175">
        <f t="shared" ca="1" si="164"/>
        <v>3.8504786545856513</v>
      </c>
      <c r="GQ259" s="175">
        <f t="shared" ca="1" si="164"/>
        <v>3.8504786545856513</v>
      </c>
      <c r="GR259" s="175">
        <f t="shared" ca="1" si="164"/>
        <v>3.8504786545856513</v>
      </c>
      <c r="GS259" s="175">
        <f t="shared" ca="1" si="164"/>
        <v>3.8504786545856513</v>
      </c>
      <c r="GT259" s="175">
        <f t="shared" ca="1" si="164"/>
        <v>3.8504786545856513</v>
      </c>
      <c r="GU259" s="175">
        <f t="shared" ca="1" si="164"/>
        <v>3.8504786545856513</v>
      </c>
      <c r="GV259" s="175">
        <f t="shared" ca="1" si="164"/>
        <v>-4.0860970316061147</v>
      </c>
      <c r="GW259" s="175">
        <f t="shared" ca="1" si="164"/>
        <v>3.8361686270649287</v>
      </c>
      <c r="GX259" s="175">
        <f t="shared" ca="1" si="164"/>
        <v>3.8361686270649287</v>
      </c>
      <c r="GY259" s="175">
        <f t="shared" ca="1" si="164"/>
        <v>3.8361686270649287</v>
      </c>
      <c r="GZ259" s="175">
        <f t="shared" ca="1" si="164"/>
        <v>3.8361686270649287</v>
      </c>
      <c r="HA259" s="175">
        <f t="shared" ca="1" si="164"/>
        <v>3.8157135634897461</v>
      </c>
      <c r="HB259" s="175">
        <f t="shared" ca="1" si="164"/>
        <v>3.8157135634897461</v>
      </c>
      <c r="HC259" s="175">
        <f t="shared" ca="1" si="164"/>
        <v>3.8157135634897461</v>
      </c>
      <c r="HD259" s="175">
        <f t="shared" ca="1" si="164"/>
        <v>3.8157135634897461</v>
      </c>
      <c r="HE259" s="175">
        <f t="shared" ca="1" si="164"/>
        <v>3.8157135634897461</v>
      </c>
      <c r="HF259" s="175">
        <f t="shared" ca="1" si="164"/>
        <v>3.8157135634897461</v>
      </c>
      <c r="HG259" s="175">
        <f t="shared" ca="1" si="164"/>
        <v>3.8157135634897461</v>
      </c>
      <c r="HH259" s="175">
        <f t="shared" ca="1" si="164"/>
        <v>-4.0518204480612718</v>
      </c>
      <c r="HI259" s="175">
        <f t="shared" ca="1" si="164"/>
        <v>3.8008922764975273</v>
      </c>
      <c r="HJ259" s="175">
        <f t="shared" ca="1" si="164"/>
        <v>3.8008922764975273</v>
      </c>
      <c r="HK259" s="175">
        <f t="shared" ca="1" si="164"/>
        <v>3.8008922764975273</v>
      </c>
      <c r="HL259" s="175">
        <f t="shared" ca="1" si="164"/>
        <v>3.8008922764975273</v>
      </c>
      <c r="HM259" s="175">
        <f t="shared" ca="1" si="164"/>
        <v>3.7804385571487229</v>
      </c>
      <c r="HN259" s="175">
        <f t="shared" ca="1" si="164"/>
        <v>3.7804385571487229</v>
      </c>
      <c r="HO259" s="175">
        <f t="shared" ca="1" si="164"/>
        <v>3.7804385571487229</v>
      </c>
      <c r="HP259" s="175">
        <f t="shared" ca="1" si="164"/>
        <v>3.7804385571487229</v>
      </c>
      <c r="HQ259" s="175">
        <f t="shared" ca="1" si="164"/>
        <v>3.7804385571487229</v>
      </c>
      <c r="HR259" s="175">
        <f t="shared" ca="1" si="164"/>
        <v>3.7804385571487229</v>
      </c>
      <c r="HS259" s="175">
        <f t="shared" ca="1" si="164"/>
        <v>3.7804385571487229</v>
      </c>
      <c r="HT259" s="175">
        <f t="shared" ca="1" si="164"/>
        <v>-4.015985724277904</v>
      </c>
      <c r="HU259" s="175">
        <f t="shared" ca="1" si="164"/>
        <v>3.765090672900862</v>
      </c>
      <c r="HV259" s="175">
        <f t="shared" ca="1" si="164"/>
        <v>3.765090672900862</v>
      </c>
      <c r="HW259" s="175">
        <f t="shared" ca="1" si="164"/>
        <v>3.765090672900862</v>
      </c>
      <c r="HX259" s="175">
        <f t="shared" ca="1" si="164"/>
        <v>3.765090672900862</v>
      </c>
      <c r="HY259" s="175">
        <f t="shared" ca="1" si="164"/>
        <v>3.7446358781206959</v>
      </c>
      <c r="HZ259" s="175">
        <f t="shared" ca="1" si="164"/>
        <v>3.7446358781206959</v>
      </c>
      <c r="IA259" s="175">
        <f t="shared" ca="1" si="164"/>
        <v>3.7446358781206959</v>
      </c>
      <c r="IB259" s="175">
        <f t="shared" ca="1" si="164"/>
        <v>3.7446358781206959</v>
      </c>
      <c r="IC259" s="175">
        <f t="shared" ca="1" si="164"/>
        <v>3.7446358781206959</v>
      </c>
      <c r="ID259" s="175">
        <f t="shared" ca="1" si="164"/>
        <v>3.7446358781206959</v>
      </c>
      <c r="IE259" s="175">
        <f t="shared" ca="1" si="164"/>
        <v>3.7446358781206959</v>
      </c>
      <c r="IF259" s="175">
        <f t="shared" ca="1" si="164"/>
        <v>-3.9789819561935209</v>
      </c>
      <c r="IG259" s="175">
        <f t="shared" ca="1" si="164"/>
        <v>3.7287455986995237</v>
      </c>
      <c r="IH259" s="175">
        <f t="shared" ca="1" si="164"/>
        <v>3.7287455986995237</v>
      </c>
      <c r="II259" s="175">
        <f t="shared" ca="1" si="164"/>
        <v>3.7287455986995237</v>
      </c>
      <c r="IJ259" s="175">
        <f t="shared" ca="1" si="164"/>
        <v>3.9043305896216207</v>
      </c>
      <c r="IK259" s="175">
        <f t="shared" ca="1" si="164"/>
        <v>3.7082872460804568</v>
      </c>
      <c r="IL259" s="175">
        <f t="shared" ca="1" si="164"/>
        <v>3.7082872460804568</v>
      </c>
      <c r="IM259" s="175">
        <f t="shared" ca="1" si="164"/>
        <v>3.7082872460804568</v>
      </c>
      <c r="IN259" s="175">
        <f t="shared" ca="1" si="164"/>
        <v>3.7082872460804568</v>
      </c>
      <c r="IO259" s="175">
        <f t="shared" ca="1" si="164"/>
        <v>3.7082872460804568</v>
      </c>
      <c r="IP259" s="175">
        <f t="shared" ca="1" si="164"/>
        <v>3.7082872460804568</v>
      </c>
      <c r="IQ259" s="175">
        <f t="shared" ca="1" si="164"/>
        <v>3.7082872460804568</v>
      </c>
      <c r="IR259" s="175">
        <f t="shared" ca="1" si="164"/>
        <v>-3.9410345420567339</v>
      </c>
      <c r="IS259" s="175">
        <f t="shared" ca="1" si="164"/>
        <v>3.691838299630775</v>
      </c>
      <c r="IT259" s="175">
        <f t="shared" ca="1" si="164"/>
        <v>3.691838299630775</v>
      </c>
      <c r="IU259" s="175">
        <f t="shared" ca="1" si="164"/>
        <v>3.691838299630775</v>
      </c>
      <c r="IV259" s="175">
        <f t="shared" ca="1" si="164"/>
        <v>3.691838299630775</v>
      </c>
      <c r="IW259" s="175">
        <f t="shared" ca="1" si="164"/>
        <v>3.6713738420936215</v>
      </c>
      <c r="IX259" s="175">
        <f t="shared" ca="1" si="164"/>
        <v>3.6713738420936215</v>
      </c>
      <c r="IY259" s="175">
        <f t="shared" ca="1" si="164"/>
        <v>3.6713738420936215</v>
      </c>
      <c r="IZ259" s="175">
        <f t="shared" ref="IZ259:KR259" ca="1" si="165">IZ242</f>
        <v>3.6713738420936215</v>
      </c>
      <c r="JA259" s="175">
        <f t="shared" ca="1" si="165"/>
        <v>3.6713738420936215</v>
      </c>
      <c r="JB259" s="175">
        <f t="shared" ca="1" si="165"/>
        <v>3.6713738420936215</v>
      </c>
      <c r="JC259" s="175">
        <f t="shared" ca="1" si="165"/>
        <v>3.6713738420936215</v>
      </c>
      <c r="JD259" s="175">
        <f t="shared" ca="1" si="165"/>
        <v>-3.9022704238614185</v>
      </c>
      <c r="JE259" s="175">
        <f t="shared" ca="1" si="165"/>
        <v>3.6543494686045737</v>
      </c>
      <c r="JF259" s="175">
        <f t="shared" ca="1" si="165"/>
        <v>3.6543494686045737</v>
      </c>
      <c r="JG259" s="175">
        <f t="shared" ca="1" si="165"/>
        <v>3.6543494686045737</v>
      </c>
      <c r="JH259" s="175">
        <f t="shared" ca="1" si="165"/>
        <v>3.6543494686045737</v>
      </c>
      <c r="JI259" s="175">
        <f t="shared" ca="1" si="165"/>
        <v>3.633876292419151</v>
      </c>
      <c r="JJ259" s="175">
        <f t="shared" ca="1" si="165"/>
        <v>3.633876292419151</v>
      </c>
      <c r="JK259" s="175">
        <f t="shared" ca="1" si="165"/>
        <v>3.633876292419151</v>
      </c>
      <c r="JL259" s="175">
        <f t="shared" ca="1" si="165"/>
        <v>3.633876292419151</v>
      </c>
      <c r="JM259" s="175">
        <f t="shared" ca="1" si="165"/>
        <v>3.633876292419151</v>
      </c>
      <c r="JN259" s="175">
        <f t="shared" ca="1" si="165"/>
        <v>3.633876292419151</v>
      </c>
      <c r="JO259" s="175">
        <f t="shared" ca="1" si="165"/>
        <v>3.633876292419151</v>
      </c>
      <c r="JP259" s="175">
        <f t="shared" ca="1" si="165"/>
        <v>-3.8627572250614506</v>
      </c>
      <c r="JQ259" s="175">
        <f t="shared" ca="1" si="165"/>
        <v>3.6162592290795565</v>
      </c>
      <c r="JR259" s="175">
        <f t="shared" ca="1" si="165"/>
        <v>3.6162592290795565</v>
      </c>
      <c r="JS259" s="175">
        <f t="shared" ca="1" si="165"/>
        <v>3.6162592290795565</v>
      </c>
      <c r="JT259" s="175">
        <f t="shared" ca="1" si="165"/>
        <v>3.6162592290795565</v>
      </c>
      <c r="JU259" s="175">
        <f t="shared" ca="1" si="165"/>
        <v>3.5957746518261038</v>
      </c>
      <c r="JV259" s="175">
        <f t="shared" ca="1" si="165"/>
        <v>3.5957746518261038</v>
      </c>
      <c r="JW259" s="175">
        <f t="shared" ca="1" si="165"/>
        <v>3.5957746518261038</v>
      </c>
      <c r="JX259" s="175">
        <f t="shared" ca="1" si="165"/>
        <v>3.5957746518261038</v>
      </c>
      <c r="JY259" s="175">
        <f t="shared" ca="1" si="165"/>
        <v>3.5957746518261038</v>
      </c>
      <c r="JZ259" s="175">
        <f t="shared" ca="1" si="165"/>
        <v>3.5957746518261038</v>
      </c>
      <c r="KA259" s="175">
        <f t="shared" ca="1" si="165"/>
        <v>3.5957746518261038</v>
      </c>
      <c r="KB259" s="175">
        <f t="shared" ca="1" si="165"/>
        <v>-3.8225267258394267</v>
      </c>
      <c r="KC259" s="175">
        <f t="shared" ca="1" si="165"/>
        <v>3.5775471179404468</v>
      </c>
      <c r="KD259" s="175">
        <f t="shared" ca="1" si="165"/>
        <v>3.5775471179404468</v>
      </c>
      <c r="KE259" s="175">
        <f t="shared" ca="1" si="165"/>
        <v>3.5775471179404468</v>
      </c>
      <c r="KF259" s="175">
        <f t="shared" ca="1" si="165"/>
        <v>3.5775471179404468</v>
      </c>
      <c r="KG259" s="175">
        <f t="shared" ca="1" si="165"/>
        <v>3.5570483864100542</v>
      </c>
      <c r="KH259" s="175">
        <f t="shared" ca="1" si="165"/>
        <v>3.5570483864100542</v>
      </c>
      <c r="KI259" s="175">
        <f t="shared" ca="1" si="165"/>
        <v>3.5570483864100542</v>
      </c>
      <c r="KJ259" s="175">
        <f t="shared" ca="1" si="165"/>
        <v>3.5570483864100542</v>
      </c>
      <c r="KK259" s="175">
        <f t="shared" ca="1" si="165"/>
        <v>3.5570483864100542</v>
      </c>
      <c r="KL259" s="175">
        <f t="shared" ca="1" si="165"/>
        <v>3.5570483864100542</v>
      </c>
      <c r="KM259" s="175">
        <f t="shared" ca="1" si="165"/>
        <v>3.5570483864100542</v>
      </c>
      <c r="KN259" s="175">
        <f t="shared" ca="1" si="165"/>
        <v>-3.7815889406870573</v>
      </c>
      <c r="KO259" s="175">
        <f t="shared" ca="1" si="165"/>
        <v>3.5381920678619516</v>
      </c>
      <c r="KP259" s="175">
        <f t="shared" ca="1" si="165"/>
        <v>3.5381920678619516</v>
      </c>
      <c r="KQ259" s="175">
        <f t="shared" ca="1" si="165"/>
        <v>3.5381920678619516</v>
      </c>
      <c r="KR259" s="175">
        <f t="shared" ca="1" si="165"/>
        <v>1.1096412561940672</v>
      </c>
    </row>
    <row r="260" spans="1:305" ht="15.75" customHeight="1" x14ac:dyDescent="0.3">
      <c r="A260" s="196" t="s">
        <v>325</v>
      </c>
      <c r="D260" s="226">
        <f ca="1">XIRR(D259:GA259,D229:GA229)</f>
        <v>0.13964938521385192</v>
      </c>
      <c r="E260" s="78"/>
    </row>
    <row r="261" spans="1:305" ht="15.75" customHeight="1" x14ac:dyDescent="0.3">
      <c r="B261" s="223" t="s">
        <v>326</v>
      </c>
      <c r="C261" s="224">
        <f ca="1">XIRR(D259:KR259,D229:KR229)</f>
        <v>0.16990421414375304</v>
      </c>
      <c r="D261" s="223" t="s">
        <v>307</v>
      </c>
      <c r="E261" s="224">
        <f ca="1">XIRR($D$259:$IJ$259,D229:IJ229)</f>
        <v>0.16265556216239926</v>
      </c>
      <c r="F261" s="223" t="s">
        <v>308</v>
      </c>
      <c r="G261" s="224">
        <f ca="1">XIRR($D$259:$GB$259,D229:GB229)</f>
        <v>0.14044196009635926</v>
      </c>
      <c r="H261" s="223" t="s">
        <v>309</v>
      </c>
      <c r="I261" s="224">
        <f ca="1">XIRR($D$259:$DT$259,D229:DT229)</f>
        <v>3.694733083248139E-2</v>
      </c>
    </row>
    <row r="262" spans="1:305" ht="15.75" customHeight="1" x14ac:dyDescent="0.3">
      <c r="A262" s="2" t="s">
        <v>269</v>
      </c>
      <c r="KS262" s="17" t="s">
        <v>291</v>
      </c>
    </row>
    <row r="263" spans="1:305" ht="15.75" customHeight="1" x14ac:dyDescent="0.3">
      <c r="A263" s="17" t="s">
        <v>270</v>
      </c>
      <c r="B263" s="17" t="s">
        <v>90</v>
      </c>
      <c r="D263" s="78">
        <f t="shared" ref="D263:IX263" ca="1" si="166">D240</f>
        <v>-106.53006280912376</v>
      </c>
      <c r="E263" s="78">
        <f t="shared" ca="1" si="166"/>
        <v>2.5594822844047944</v>
      </c>
      <c r="F263" s="78">
        <f t="shared" ca="1" si="166"/>
        <v>-3.5179596766806349</v>
      </c>
      <c r="G263" s="78">
        <f t="shared" ca="1" si="166"/>
        <v>2.606329232854828</v>
      </c>
      <c r="H263" s="78">
        <f t="shared" ca="1" si="166"/>
        <v>2.606329232854828</v>
      </c>
      <c r="I263" s="78">
        <f t="shared" ca="1" si="166"/>
        <v>-3.4711127282306014</v>
      </c>
      <c r="J263" s="78">
        <f t="shared" ca="1" si="166"/>
        <v>2.6531761813048615</v>
      </c>
      <c r="K263" s="78">
        <f t="shared" ca="1" si="166"/>
        <v>2.6531761813048615</v>
      </c>
      <c r="L263" s="78">
        <f t="shared" ca="1" si="166"/>
        <v>-3.4242657797805678</v>
      </c>
      <c r="M263" s="78">
        <f t="shared" ca="1" si="166"/>
        <v>2.6921350846174019</v>
      </c>
      <c r="N263" s="78">
        <f t="shared" ca="1" si="166"/>
        <v>2.6921350846174019</v>
      </c>
      <c r="O263" s="78">
        <f t="shared" ca="1" si="166"/>
        <v>-3.3853068764680274</v>
      </c>
      <c r="P263" s="78">
        <f t="shared" ca="1" si="166"/>
        <v>2.7389820330674359</v>
      </c>
      <c r="Q263" s="78">
        <f t="shared" ca="1" si="166"/>
        <v>2.7182209490830624</v>
      </c>
      <c r="R263" s="78">
        <f t="shared" ca="1" si="166"/>
        <v>-3.3592210120023669</v>
      </c>
      <c r="S263" s="78">
        <f t="shared" ca="1" si="166"/>
        <v>2.765067897533096</v>
      </c>
      <c r="T263" s="78">
        <f t="shared" ca="1" si="166"/>
        <v>2.765067897533096</v>
      </c>
      <c r="U263" s="78">
        <f t="shared" ca="1" si="166"/>
        <v>-3.3123740635523333</v>
      </c>
      <c r="V263" s="78">
        <f t="shared" ca="1" si="166"/>
        <v>2.8119148459831296</v>
      </c>
      <c r="W263" s="78">
        <f t="shared" ca="1" si="166"/>
        <v>2.8119148459831296</v>
      </c>
      <c r="X263" s="78">
        <f t="shared" ca="1" si="166"/>
        <v>-3.2655271151022998</v>
      </c>
      <c r="Y263" s="78">
        <f t="shared" ca="1" si="166"/>
        <v>2.892337562778132</v>
      </c>
      <c r="Z263" s="78">
        <f t="shared" ca="1" si="166"/>
        <v>2.892337562778132</v>
      </c>
      <c r="AA263" s="78">
        <f t="shared" ca="1" si="166"/>
        <v>-3.1851043983072973</v>
      </c>
      <c r="AB263" s="78">
        <f t="shared" ca="1" si="166"/>
        <v>2.9379183774862732</v>
      </c>
      <c r="AC263" s="78">
        <f t="shared" ca="1" si="166"/>
        <v>2.9171901878378348</v>
      </c>
      <c r="AD263" s="78">
        <f t="shared" ca="1" si="166"/>
        <v>-3.1602517732475945</v>
      </c>
      <c r="AE263" s="78">
        <f t="shared" ca="1" si="166"/>
        <v>2.9627710025459755</v>
      </c>
      <c r="AF263" s="78">
        <f t="shared" ca="1" si="166"/>
        <v>2.9627710025459755</v>
      </c>
      <c r="AG263" s="78">
        <f t="shared" ca="1" si="166"/>
        <v>-3.1146709585394539</v>
      </c>
      <c r="AH263" s="78">
        <f t="shared" ca="1" si="166"/>
        <v>3.0083518172541162</v>
      </c>
      <c r="AI263" s="78">
        <f t="shared" ca="1" si="166"/>
        <v>3.0083518172541162</v>
      </c>
      <c r="AJ263" s="78">
        <f t="shared" ca="1" si="166"/>
        <v>-3.0690901438313132</v>
      </c>
      <c r="AK263" s="78">
        <f t="shared" ca="1" si="166"/>
        <v>3.0453978288247647</v>
      </c>
      <c r="AL263" s="78">
        <f t="shared" ca="1" si="166"/>
        <v>3.0453978288247647</v>
      </c>
      <c r="AM263" s="78">
        <f t="shared" ca="1" si="166"/>
        <v>-3.0320441322606646</v>
      </c>
      <c r="AN263" s="78">
        <f t="shared" ca="1" si="166"/>
        <v>3.090978643532905</v>
      </c>
      <c r="AO263" s="78">
        <f t="shared" ca="1" si="166"/>
        <v>3.0702817121430606</v>
      </c>
      <c r="AP263" s="78">
        <f t="shared" ca="1" si="166"/>
        <v>-3.0071602489423688</v>
      </c>
      <c r="AQ263" s="78">
        <f t="shared" ca="1" si="166"/>
        <v>3.1158625268512017</v>
      </c>
      <c r="AR263" s="78">
        <f t="shared" ca="1" si="166"/>
        <v>3.1158625268512017</v>
      </c>
      <c r="AS263" s="78">
        <f t="shared" ca="1" si="166"/>
        <v>-2.9615794342342276</v>
      </c>
      <c r="AT263" s="78">
        <f t="shared" ca="1" si="166"/>
        <v>3.1614433415593428</v>
      </c>
      <c r="AU263" s="78">
        <f t="shared" ca="1" si="166"/>
        <v>3.1614433415593428</v>
      </c>
      <c r="AV263" s="78">
        <f t="shared" ca="1" si="166"/>
        <v>-2.9159986195260865</v>
      </c>
      <c r="AW263" s="78">
        <f t="shared" ca="1" si="166"/>
        <v>3.1981513503899901</v>
      </c>
      <c r="AX263" s="78">
        <f t="shared" ca="1" si="166"/>
        <v>3.1981513503899901</v>
      </c>
      <c r="AY263" s="78">
        <f t="shared" ca="1" si="166"/>
        <v>-2.8792906106954392</v>
      </c>
      <c r="AZ263" s="78">
        <f t="shared" ca="1" si="166"/>
        <v>3.2437321650981312</v>
      </c>
      <c r="BA263" s="78">
        <f t="shared" ca="1" si="166"/>
        <v>3.2230648172988472</v>
      </c>
      <c r="BB263" s="78">
        <f t="shared" ca="1" si="166"/>
        <v>-2.8543771437865821</v>
      </c>
      <c r="BC263" s="78">
        <f t="shared" ca="1" si="166"/>
        <v>3.2686456320069874</v>
      </c>
      <c r="BD263" s="78">
        <f t="shared" ca="1" si="166"/>
        <v>3.2686456320069874</v>
      </c>
      <c r="BE263" s="78">
        <f t="shared" ca="1" si="166"/>
        <v>-2.8087963290784419</v>
      </c>
      <c r="BF263" s="78">
        <f t="shared" ca="1" si="166"/>
        <v>3.3142264467151286</v>
      </c>
      <c r="BG263" s="78">
        <f t="shared" ca="1" si="166"/>
        <v>3.3142264467151286</v>
      </c>
      <c r="BH263" s="78">
        <f t="shared" ca="1" si="166"/>
        <v>-2.7632155143703008</v>
      </c>
      <c r="BI263" s="78">
        <f t="shared" ca="1" si="166"/>
        <v>3.3505863127235767</v>
      </c>
      <c r="BJ263" s="78">
        <f t="shared" ca="1" si="166"/>
        <v>3.3505863127235767</v>
      </c>
      <c r="BK263" s="78">
        <f t="shared" ca="1" si="166"/>
        <v>-2.7268556483618527</v>
      </c>
      <c r="BL263" s="78">
        <f t="shared" ca="1" si="166"/>
        <v>3.3961671274317169</v>
      </c>
      <c r="BM263" s="78">
        <f t="shared" ca="1" si="166"/>
        <v>3.3755276487645798</v>
      </c>
      <c r="BN263" s="78">
        <f t="shared" ca="1" si="166"/>
        <v>-2.7019143123208496</v>
      </c>
      <c r="BO263" s="78">
        <f t="shared" ca="1" si="166"/>
        <v>3.4211084634727209</v>
      </c>
      <c r="BP263" s="78">
        <f t="shared" ca="1" si="166"/>
        <v>3.4211084634727209</v>
      </c>
      <c r="BQ263" s="78">
        <f t="shared" ca="1" si="166"/>
        <v>-2.6563334976127084</v>
      </c>
      <c r="BR263" s="78">
        <f t="shared" ca="1" si="166"/>
        <v>3.4666892781808611</v>
      </c>
      <c r="BS263" s="78">
        <f t="shared" ca="1" si="166"/>
        <v>3.4666892781808611</v>
      </c>
      <c r="BT263" s="78">
        <f t="shared" ca="1" si="166"/>
        <v>-2.6107526829045682</v>
      </c>
      <c r="BU263" s="78">
        <f t="shared" ca="1" si="166"/>
        <v>3.5026905570824427</v>
      </c>
      <c r="BV263" s="78">
        <f t="shared" ca="1" si="166"/>
        <v>3.5026905570824427</v>
      </c>
      <c r="BW263" s="78">
        <f t="shared" ca="1" si="166"/>
        <v>-2.5747514040029866</v>
      </c>
      <c r="BX263" s="78">
        <f t="shared" ca="1" si="166"/>
        <v>3.5482713717905829</v>
      </c>
      <c r="BY263" s="78">
        <f t="shared" ca="1" si="166"/>
        <v>3.5276580067712935</v>
      </c>
      <c r="BZ263" s="78">
        <f t="shared" ca="1" si="166"/>
        <v>-2.5497839543141358</v>
      </c>
      <c r="CA263" s="78">
        <f t="shared" ca="1" si="166"/>
        <v>3.5732388214794346</v>
      </c>
      <c r="CB263" s="78">
        <f t="shared" ca="1" si="166"/>
        <v>3.5732388214794346</v>
      </c>
      <c r="CC263" s="78">
        <f t="shared" ca="1" si="166"/>
        <v>-2.5042031396059947</v>
      </c>
      <c r="CD263" s="78">
        <f t="shared" ca="1" si="166"/>
        <v>3.6188196361875749</v>
      </c>
      <c r="CE263" s="78">
        <f t="shared" ca="1" si="166"/>
        <v>3.6188196361875749</v>
      </c>
      <c r="CF263" s="78">
        <f t="shared" ca="1" si="166"/>
        <v>-2.4586223248978545</v>
      </c>
      <c r="CG263" s="78">
        <f t="shared" ca="1" si="166"/>
        <v>3.6544515703690843</v>
      </c>
      <c r="CH263" s="78">
        <f t="shared" ca="1" si="166"/>
        <v>3.6544515703690843</v>
      </c>
      <c r="CI263" s="78">
        <f t="shared" ca="1" si="166"/>
        <v>-2.422990390716345</v>
      </c>
      <c r="CJ263" s="78">
        <f t="shared" ca="1" si="166"/>
        <v>3.7000323850772245</v>
      </c>
      <c r="CK263" s="78">
        <f t="shared" ca="1" si="166"/>
        <v>3.6794433359231853</v>
      </c>
      <c r="CL263" s="78">
        <f t="shared" ca="1" si="166"/>
        <v>-2.397998625162244</v>
      </c>
      <c r="CM263" s="78">
        <f t="shared" ca="1" si="166"/>
        <v>3.7250241506313264</v>
      </c>
      <c r="CN263" s="78">
        <f t="shared" ca="1" si="166"/>
        <v>3.7250241506313264</v>
      </c>
      <c r="CO263" s="78">
        <f t="shared" ca="1" si="166"/>
        <v>-2.3524178104541029</v>
      </c>
      <c r="CP263" s="78">
        <f t="shared" ca="1" si="166"/>
        <v>3.7706049653394667</v>
      </c>
      <c r="CQ263" s="78">
        <f t="shared" ca="1" si="166"/>
        <v>3.7706049653394667</v>
      </c>
      <c r="CR263" s="78">
        <f t="shared" ca="1" si="166"/>
        <v>-2.3068369957459627</v>
      </c>
      <c r="CS263" s="78">
        <f t="shared" ca="1" si="166"/>
        <v>3.8058564744593033</v>
      </c>
      <c r="CT263" s="78">
        <f t="shared" ca="1" si="166"/>
        <v>3.8058564744593033</v>
      </c>
      <c r="CU263" s="78">
        <f t="shared" ca="1" si="166"/>
        <v>-2.271585486626126</v>
      </c>
      <c r="CV263" s="78">
        <f t="shared" ca="1" si="166"/>
        <v>3.8514372891674435</v>
      </c>
      <c r="CW263" s="78">
        <f t="shared" ca="1" si="166"/>
        <v>3.8308707144873484</v>
      </c>
      <c r="CX263" s="78">
        <f t="shared" ca="1" si="166"/>
        <v>-2.2465712465980809</v>
      </c>
      <c r="CY263" s="78">
        <f t="shared" ca="1" si="166"/>
        <v>3.8764515291954895</v>
      </c>
      <c r="CZ263" s="78">
        <f t="shared" ca="1" si="166"/>
        <v>3.8764515291954895</v>
      </c>
      <c r="DA263" s="78">
        <f t="shared" ca="1" si="166"/>
        <v>-2.2009904318899398</v>
      </c>
      <c r="DB263" s="78">
        <f t="shared" ca="1" si="166"/>
        <v>3.9220323439036298</v>
      </c>
      <c r="DC263" s="78">
        <f t="shared" ca="1" si="166"/>
        <v>3.9220323439036298</v>
      </c>
      <c r="DD263" s="78">
        <f t="shared" ca="1" si="166"/>
        <v>-9.554020890800512</v>
      </c>
      <c r="DE263" s="78">
        <f t="shared" ca="1" si="166"/>
        <v>3.9568920152099416</v>
      </c>
      <c r="DF263" s="78">
        <f t="shared" ca="1" si="166"/>
        <v>3.9568920152099416</v>
      </c>
      <c r="DG263" s="78">
        <f t="shared" ca="1" si="166"/>
        <v>-2.1205499458754877</v>
      </c>
      <c r="DH263" s="78">
        <f t="shared" ca="1" si="166"/>
        <v>4.0024728299180827</v>
      </c>
      <c r="DI263" s="78">
        <f t="shared" ca="1" si="166"/>
        <v>3.9819268433623582</v>
      </c>
      <c r="DJ263" s="78">
        <f t="shared" ca="1" si="166"/>
        <v>-2.0955151177230711</v>
      </c>
      <c r="DK263" s="78">
        <f t="shared" ca="1" si="166"/>
        <v>4.0275076580704985</v>
      </c>
      <c r="DL263" s="78">
        <f t="shared" ca="1" si="166"/>
        <v>4.0275076580704985</v>
      </c>
      <c r="DM263" s="78">
        <f t="shared" ca="1" si="166"/>
        <v>-2.0499343030149308</v>
      </c>
      <c r="DN263" s="78">
        <f t="shared" ca="1" si="166"/>
        <v>4.0730884727786396</v>
      </c>
      <c r="DO263" s="78">
        <f t="shared" ca="1" si="166"/>
        <v>4.0730884727786396</v>
      </c>
      <c r="DP263" s="78">
        <f t="shared" ca="1" si="166"/>
        <v>-9.8657747844936381</v>
      </c>
      <c r="DQ263" s="78">
        <f t="shared" ca="1" si="166"/>
        <v>4.1075445511370203</v>
      </c>
      <c r="DR263" s="78">
        <f t="shared" ca="1" si="166"/>
        <v>4.1075445511370203</v>
      </c>
      <c r="DS263" s="78">
        <f t="shared" ca="1" si="166"/>
        <v>-1.9698974099482189</v>
      </c>
      <c r="DT263" s="78">
        <f t="shared" ca="1" si="166"/>
        <v>-13.930179398696566</v>
      </c>
      <c r="DU263" s="78">
        <f t="shared" ca="1" si="166"/>
        <v>4.0492932701743491</v>
      </c>
      <c r="DV263" s="78">
        <f t="shared" ca="1" si="166"/>
        <v>4.0492932701743491</v>
      </c>
      <c r="DW263" s="78">
        <f t="shared" ca="1" si="166"/>
        <v>4.0492932701743491</v>
      </c>
      <c r="DX263" s="78">
        <f t="shared" ca="1" si="166"/>
        <v>4.0492932701743491</v>
      </c>
      <c r="DY263" s="78">
        <f t="shared" ca="1" si="166"/>
        <v>4.0492932701743491</v>
      </c>
      <c r="DZ263" s="78">
        <f t="shared" ca="1" si="166"/>
        <v>4.0492932701743491</v>
      </c>
      <c r="EA263" s="78">
        <f t="shared" ca="1" si="166"/>
        <v>4.0492932701743491</v>
      </c>
      <c r="EB263" s="78">
        <f t="shared" ca="1" si="166"/>
        <v>-4.1430439521343576</v>
      </c>
      <c r="EC263" s="78">
        <f t="shared" ca="1" si="166"/>
        <v>4.0377528330882217</v>
      </c>
      <c r="ED263" s="78">
        <f t="shared" ca="1" si="166"/>
        <v>4.0377528330882217</v>
      </c>
      <c r="EE263" s="78">
        <f t="shared" ca="1" si="166"/>
        <v>4.0377528330882217</v>
      </c>
      <c r="EF263" s="78">
        <f t="shared" ca="1" si="166"/>
        <v>4.0377528330882217</v>
      </c>
      <c r="EG263" s="78">
        <f t="shared" ca="1" si="166"/>
        <v>4.0172421769084865</v>
      </c>
      <c r="EH263" s="78">
        <f t="shared" ca="1" si="166"/>
        <v>4.0172421769084865</v>
      </c>
      <c r="EI263" s="78">
        <f t="shared" ca="1" si="166"/>
        <v>4.0172421769084865</v>
      </c>
      <c r="EJ263" s="78">
        <f t="shared" ca="1" si="166"/>
        <v>4.0172421769084865</v>
      </c>
      <c r="EK263" s="78">
        <f t="shared" ca="1" si="166"/>
        <v>4.0172421769084865</v>
      </c>
      <c r="EL263" s="78">
        <f t="shared" ca="1" si="166"/>
        <v>4.0172421769084865</v>
      </c>
      <c r="EM263" s="78">
        <f t="shared" ca="1" si="166"/>
        <v>4.0172421769084865</v>
      </c>
      <c r="EN263" s="78">
        <f t="shared" ca="1" si="166"/>
        <v>-4.1871859663975028</v>
      </c>
      <c r="EO263" s="78">
        <f t="shared" ca="1" si="166"/>
        <v>4.0052735680638998</v>
      </c>
      <c r="EP263" s="78">
        <f t="shared" ca="1" si="166"/>
        <v>4.0052735680638998</v>
      </c>
      <c r="EQ263" s="78">
        <f t="shared" ca="1" si="166"/>
        <v>4.0052735680638998</v>
      </c>
      <c r="ER263" s="78">
        <f t="shared" ca="1" si="166"/>
        <v>4.0052735680638998</v>
      </c>
      <c r="ES263" s="78">
        <f t="shared" ca="1" si="166"/>
        <v>3.9847775571024586</v>
      </c>
      <c r="ET263" s="78">
        <f t="shared" ca="1" si="166"/>
        <v>3.9847775571024586</v>
      </c>
      <c r="EU263" s="78">
        <f t="shared" ca="1" si="166"/>
        <v>3.9847775571024586</v>
      </c>
      <c r="EV263" s="78">
        <f t="shared" ca="1" si="166"/>
        <v>3.9847775571024586</v>
      </c>
      <c r="EW263" s="78">
        <f t="shared" ca="1" si="166"/>
        <v>3.9847775571024586</v>
      </c>
      <c r="EX263" s="78">
        <f t="shared" ca="1" si="166"/>
        <v>3.9847775571024586</v>
      </c>
      <c r="EY263" s="78">
        <f t="shared" ca="1" si="166"/>
        <v>3.9847775571024586</v>
      </c>
      <c r="EZ263" s="78">
        <f t="shared" ca="1" si="166"/>
        <v>-4.1855715733354169</v>
      </c>
      <c r="FA263" s="78">
        <f t="shared" ca="1" si="166"/>
        <v>3.9723679313466596</v>
      </c>
      <c r="FB263" s="78">
        <f t="shared" ca="1" si="166"/>
        <v>3.9723679313466596</v>
      </c>
      <c r="FC263" s="78">
        <f t="shared" ca="1" si="166"/>
        <v>3.9723679313466596</v>
      </c>
      <c r="FD263" s="78">
        <f t="shared" ca="1" si="166"/>
        <v>3.9723679313466596</v>
      </c>
      <c r="FE263" s="78">
        <f t="shared" ca="1" si="166"/>
        <v>3.9518844851004475</v>
      </c>
      <c r="FF263" s="78">
        <f t="shared" ca="1" si="166"/>
        <v>3.9518844851004475</v>
      </c>
      <c r="FG263" s="78">
        <f t="shared" ca="1" si="166"/>
        <v>3.9518844851004475</v>
      </c>
      <c r="FH263" s="78">
        <f t="shared" ca="1" si="166"/>
        <v>3.9518844851004475</v>
      </c>
      <c r="FI263" s="78">
        <f t="shared" ca="1" si="166"/>
        <v>3.9518844851004475</v>
      </c>
      <c r="FJ263" s="78">
        <f t="shared" ca="1" si="166"/>
        <v>3.9518844851004475</v>
      </c>
      <c r="FK263" s="78">
        <f t="shared" ca="1" si="166"/>
        <v>3.9518844851004475</v>
      </c>
      <c r="FL263" s="78">
        <f t="shared" ca="1" si="166"/>
        <v>-4.1703919178789244</v>
      </c>
      <c r="FM263" s="78">
        <f t="shared" ca="1" si="166"/>
        <v>3.9390206119260984</v>
      </c>
      <c r="FN263" s="78">
        <f t="shared" ca="1" si="166"/>
        <v>3.9390206119260984</v>
      </c>
      <c r="FO263" s="78">
        <f t="shared" ca="1" si="166"/>
        <v>3.9390206119260984</v>
      </c>
      <c r="FP263" s="78">
        <f t="shared" ca="1" si="166"/>
        <v>3.9390206119260984</v>
      </c>
      <c r="FQ263" s="78">
        <f t="shared" ca="1" si="166"/>
        <v>3.9185475975563957</v>
      </c>
      <c r="FR263" s="78">
        <f t="shared" ca="1" si="166"/>
        <v>3.9185475975563957</v>
      </c>
      <c r="FS263" s="78">
        <f t="shared" ca="1" si="166"/>
        <v>3.9185475975563957</v>
      </c>
      <c r="FT263" s="78">
        <f t="shared" ca="1" si="166"/>
        <v>3.9185475975563957</v>
      </c>
      <c r="FU263" s="78">
        <f t="shared" ca="1" si="166"/>
        <v>3.9185475975563957</v>
      </c>
      <c r="FV263" s="78">
        <f t="shared" ca="1" si="166"/>
        <v>3.9185475975563957</v>
      </c>
      <c r="FW263" s="78">
        <f t="shared" ca="1" si="166"/>
        <v>3.9185475975563957</v>
      </c>
      <c r="FX263" s="78">
        <f t="shared" ca="1" si="166"/>
        <v>-4.1468759126493779</v>
      </c>
      <c r="FY263" s="78">
        <f t="shared" ca="1" si="166"/>
        <v>3.9052158495409417</v>
      </c>
      <c r="FZ263" s="78">
        <f t="shared" ca="1" si="166"/>
        <v>3.9052158495409417</v>
      </c>
      <c r="GA263" s="78">
        <f t="shared" ca="1" si="166"/>
        <v>3.9052158495409417</v>
      </c>
      <c r="GB263" s="78">
        <f t="shared" ca="1" si="166"/>
        <v>3.9052158495409417</v>
      </c>
      <c r="GC263" s="78">
        <f t="shared" ca="1" si="166"/>
        <v>3.8847510802629879</v>
      </c>
      <c r="GD263" s="78">
        <f t="shared" ca="1" si="166"/>
        <v>3.8847510802629879</v>
      </c>
      <c r="GE263" s="78">
        <f t="shared" ca="1" si="166"/>
        <v>3.8847510802629879</v>
      </c>
      <c r="GF263" s="78">
        <f t="shared" ca="1" si="166"/>
        <v>3.8847510802629879</v>
      </c>
      <c r="GG263" s="78">
        <f t="shared" ca="1" si="166"/>
        <v>3.8847510802629879</v>
      </c>
      <c r="GH263" s="78">
        <f t="shared" ca="1" si="166"/>
        <v>3.8847510802629879</v>
      </c>
      <c r="GI263" s="78">
        <f t="shared" ca="1" si="166"/>
        <v>3.8847510802629879</v>
      </c>
      <c r="GJ263" s="78">
        <f t="shared" ca="1" si="166"/>
        <v>-4.1181539339995128</v>
      </c>
      <c r="GK263" s="78">
        <f t="shared" ca="1" si="166"/>
        <v>3.8709374211611944</v>
      </c>
      <c r="GL263" s="78">
        <f t="shared" ca="1" si="166"/>
        <v>3.8709374211611944</v>
      </c>
      <c r="GM263" s="78">
        <f t="shared" ca="1" si="166"/>
        <v>3.8709374211611944</v>
      </c>
      <c r="GN263" s="78">
        <f t="shared" ca="1" si="166"/>
        <v>3.8709374211611944</v>
      </c>
      <c r="GO263" s="78">
        <f t="shared" ca="1" si="166"/>
        <v>3.8504786545856513</v>
      </c>
      <c r="GP263" s="78">
        <f t="shared" ca="1" si="166"/>
        <v>3.8504786545856513</v>
      </c>
      <c r="GQ263" s="78">
        <f t="shared" ca="1" si="166"/>
        <v>3.8504786545856513</v>
      </c>
      <c r="GR263" s="78">
        <f t="shared" ca="1" si="166"/>
        <v>3.8504786545856513</v>
      </c>
      <c r="GS263" s="78">
        <f t="shared" ca="1" si="166"/>
        <v>3.8504786545856513</v>
      </c>
      <c r="GT263" s="78">
        <f t="shared" ca="1" si="166"/>
        <v>3.8504786545856513</v>
      </c>
      <c r="GU263" s="78">
        <f t="shared" ca="1" si="166"/>
        <v>3.8504786545856513</v>
      </c>
      <c r="GV263" s="78">
        <f t="shared" ca="1" si="166"/>
        <v>-4.0860970316061147</v>
      </c>
      <c r="GW263" s="78">
        <f t="shared" ca="1" si="166"/>
        <v>3.8361686270649287</v>
      </c>
      <c r="GX263" s="78">
        <f t="shared" ca="1" si="166"/>
        <v>3.8361686270649287</v>
      </c>
      <c r="GY263" s="78">
        <f t="shared" ca="1" si="166"/>
        <v>3.8361686270649287</v>
      </c>
      <c r="GZ263" s="78">
        <f t="shared" ca="1" si="166"/>
        <v>3.8361686270649287</v>
      </c>
      <c r="HA263" s="78">
        <f t="shared" ca="1" si="166"/>
        <v>3.8157135634897461</v>
      </c>
      <c r="HB263" s="78">
        <f t="shared" ca="1" si="166"/>
        <v>3.8157135634897461</v>
      </c>
      <c r="HC263" s="78">
        <f t="shared" ca="1" si="166"/>
        <v>3.8157135634897461</v>
      </c>
      <c r="HD263" s="78">
        <f t="shared" ca="1" si="166"/>
        <v>3.8157135634897461</v>
      </c>
      <c r="HE263" s="78">
        <f t="shared" ca="1" si="166"/>
        <v>3.8157135634897461</v>
      </c>
      <c r="HF263" s="78">
        <f t="shared" ca="1" si="166"/>
        <v>3.8157135634897461</v>
      </c>
      <c r="HG263" s="78">
        <f t="shared" ca="1" si="166"/>
        <v>3.8157135634897461</v>
      </c>
      <c r="HH263" s="78">
        <f t="shared" ca="1" si="166"/>
        <v>-4.0518204480612718</v>
      </c>
      <c r="HI263" s="78">
        <f t="shared" ca="1" si="166"/>
        <v>3.8008922764975273</v>
      </c>
      <c r="HJ263" s="78">
        <f t="shared" ca="1" si="166"/>
        <v>3.8008922764975273</v>
      </c>
      <c r="HK263" s="78">
        <f t="shared" ca="1" si="166"/>
        <v>3.8008922764975273</v>
      </c>
      <c r="HL263" s="78">
        <f t="shared" ca="1" si="166"/>
        <v>3.8008922764975273</v>
      </c>
      <c r="HM263" s="78">
        <f t="shared" ca="1" si="166"/>
        <v>3.7804385571487229</v>
      </c>
      <c r="HN263" s="78">
        <f t="shared" ca="1" si="166"/>
        <v>3.7804385571487229</v>
      </c>
      <c r="HO263" s="78">
        <f t="shared" ca="1" si="166"/>
        <v>3.7804385571487229</v>
      </c>
      <c r="HP263" s="78">
        <f t="shared" ca="1" si="166"/>
        <v>3.7804385571487229</v>
      </c>
      <c r="HQ263" s="78">
        <f t="shared" ca="1" si="166"/>
        <v>3.7804385571487229</v>
      </c>
      <c r="HR263" s="78">
        <f t="shared" ca="1" si="166"/>
        <v>3.7804385571487229</v>
      </c>
      <c r="HS263" s="78">
        <f t="shared" ca="1" si="166"/>
        <v>3.7804385571487229</v>
      </c>
      <c r="HT263" s="78">
        <f t="shared" ca="1" si="166"/>
        <v>-4.015985724277904</v>
      </c>
      <c r="HU263" s="78">
        <f t="shared" ca="1" si="166"/>
        <v>3.765090672900862</v>
      </c>
      <c r="HV263" s="78">
        <f t="shared" ca="1" si="166"/>
        <v>3.765090672900862</v>
      </c>
      <c r="HW263" s="78">
        <f t="shared" ca="1" si="166"/>
        <v>3.765090672900862</v>
      </c>
      <c r="HX263" s="78">
        <f t="shared" ca="1" si="166"/>
        <v>3.765090672900862</v>
      </c>
      <c r="HY263" s="78">
        <f t="shared" ca="1" si="166"/>
        <v>3.7446358781206959</v>
      </c>
      <c r="HZ263" s="78">
        <f t="shared" ca="1" si="166"/>
        <v>3.7446358781206959</v>
      </c>
      <c r="IA263" s="78">
        <f t="shared" ca="1" si="166"/>
        <v>3.7446358781206959</v>
      </c>
      <c r="IB263" s="78">
        <f t="shared" ca="1" si="166"/>
        <v>3.7446358781206959</v>
      </c>
      <c r="IC263" s="78">
        <f t="shared" ca="1" si="166"/>
        <v>3.7446358781206959</v>
      </c>
      <c r="ID263" s="78">
        <f t="shared" ca="1" si="166"/>
        <v>3.7446358781206959</v>
      </c>
      <c r="IE263" s="78">
        <f t="shared" ca="1" si="166"/>
        <v>3.7446358781206959</v>
      </c>
      <c r="IF263" s="78">
        <f t="shared" ca="1" si="166"/>
        <v>-3.9789819561935209</v>
      </c>
      <c r="IG263" s="78">
        <f t="shared" ca="1" si="166"/>
        <v>3.7287455986995237</v>
      </c>
      <c r="IH263" s="78">
        <f t="shared" ca="1" si="166"/>
        <v>3.7287455986995237</v>
      </c>
      <c r="II263" s="78">
        <f t="shared" ca="1" si="166"/>
        <v>3.7287455986995237</v>
      </c>
      <c r="IJ263" s="78">
        <f t="shared" ca="1" si="166"/>
        <v>3.9043305896216207</v>
      </c>
      <c r="IK263" s="78">
        <f t="shared" ca="1" si="166"/>
        <v>3.7082872460804568</v>
      </c>
      <c r="IL263" s="78">
        <f t="shared" ca="1" si="166"/>
        <v>3.7082872460804568</v>
      </c>
      <c r="IM263" s="78">
        <f t="shared" ca="1" si="166"/>
        <v>3.7082872460804568</v>
      </c>
      <c r="IN263" s="78">
        <f t="shared" ca="1" si="166"/>
        <v>3.7082872460804568</v>
      </c>
      <c r="IO263" s="78">
        <f t="shared" ca="1" si="166"/>
        <v>3.7082872460804568</v>
      </c>
      <c r="IP263" s="78">
        <f t="shared" ca="1" si="166"/>
        <v>3.7082872460804568</v>
      </c>
      <c r="IQ263" s="78">
        <f t="shared" ca="1" si="166"/>
        <v>3.7082872460804568</v>
      </c>
      <c r="IR263" s="78">
        <f t="shared" ca="1" si="166"/>
        <v>-3.9410345420567339</v>
      </c>
      <c r="IS263" s="78">
        <f t="shared" ca="1" si="166"/>
        <v>3.691838299630775</v>
      </c>
      <c r="IT263" s="78">
        <f t="shared" ca="1" si="166"/>
        <v>3.691838299630775</v>
      </c>
      <c r="IU263" s="78">
        <f t="shared" ca="1" si="166"/>
        <v>3.691838299630775</v>
      </c>
      <c r="IV263" s="78">
        <f t="shared" ca="1" si="166"/>
        <v>3.691838299630775</v>
      </c>
      <c r="IW263" s="78">
        <f t="shared" ca="1" si="166"/>
        <v>3.6713738420936215</v>
      </c>
      <c r="IX263" s="78">
        <f t="shared" ca="1" si="166"/>
        <v>3.6713738420936215</v>
      </c>
      <c r="IY263" s="78">
        <f t="shared" ref="IY263:KR263" ca="1" si="167">IY240</f>
        <v>3.6713738420936215</v>
      </c>
      <c r="IZ263" s="78">
        <f t="shared" ca="1" si="167"/>
        <v>3.6713738420936215</v>
      </c>
      <c r="JA263" s="78">
        <f t="shared" ca="1" si="167"/>
        <v>3.6713738420936215</v>
      </c>
      <c r="JB263" s="78">
        <f t="shared" ca="1" si="167"/>
        <v>3.6713738420936215</v>
      </c>
      <c r="JC263" s="78">
        <f t="shared" ca="1" si="167"/>
        <v>3.6713738420936215</v>
      </c>
      <c r="JD263" s="78">
        <f t="shared" ca="1" si="167"/>
        <v>-3.9022704238614185</v>
      </c>
      <c r="JE263" s="78">
        <f t="shared" ca="1" si="167"/>
        <v>3.6543494686045737</v>
      </c>
      <c r="JF263" s="78">
        <f t="shared" ca="1" si="167"/>
        <v>3.6543494686045737</v>
      </c>
      <c r="JG263" s="78">
        <f t="shared" ca="1" si="167"/>
        <v>3.6543494686045737</v>
      </c>
      <c r="JH263" s="78">
        <f t="shared" ca="1" si="167"/>
        <v>3.6543494686045737</v>
      </c>
      <c r="JI263" s="78">
        <f t="shared" ca="1" si="167"/>
        <v>3.633876292419151</v>
      </c>
      <c r="JJ263" s="78">
        <f t="shared" ca="1" si="167"/>
        <v>3.633876292419151</v>
      </c>
      <c r="JK263" s="78">
        <f t="shared" ca="1" si="167"/>
        <v>3.633876292419151</v>
      </c>
      <c r="JL263" s="78">
        <f t="shared" ca="1" si="167"/>
        <v>3.633876292419151</v>
      </c>
      <c r="JM263" s="78">
        <f t="shared" ca="1" si="167"/>
        <v>3.633876292419151</v>
      </c>
      <c r="JN263" s="78">
        <f t="shared" ca="1" si="167"/>
        <v>3.633876292419151</v>
      </c>
      <c r="JO263" s="78">
        <f t="shared" ca="1" si="167"/>
        <v>3.633876292419151</v>
      </c>
      <c r="JP263" s="78">
        <f t="shared" ca="1" si="167"/>
        <v>-3.8627572250614506</v>
      </c>
      <c r="JQ263" s="78">
        <f t="shared" ca="1" si="167"/>
        <v>3.6162592290795565</v>
      </c>
      <c r="JR263" s="78">
        <f t="shared" ca="1" si="167"/>
        <v>3.6162592290795565</v>
      </c>
      <c r="JS263" s="78">
        <f t="shared" ca="1" si="167"/>
        <v>3.6162592290795565</v>
      </c>
      <c r="JT263" s="78">
        <f t="shared" ca="1" si="167"/>
        <v>3.6162592290795565</v>
      </c>
      <c r="JU263" s="78">
        <f t="shared" ca="1" si="167"/>
        <v>3.5957746518261038</v>
      </c>
      <c r="JV263" s="78">
        <f t="shared" ca="1" si="167"/>
        <v>3.5957746518261038</v>
      </c>
      <c r="JW263" s="78">
        <f t="shared" ca="1" si="167"/>
        <v>3.5957746518261038</v>
      </c>
      <c r="JX263" s="78">
        <f t="shared" ca="1" si="167"/>
        <v>3.5957746518261038</v>
      </c>
      <c r="JY263" s="78">
        <f t="shared" ca="1" si="167"/>
        <v>3.5957746518261038</v>
      </c>
      <c r="JZ263" s="78">
        <f t="shared" ca="1" si="167"/>
        <v>3.5957746518261038</v>
      </c>
      <c r="KA263" s="78">
        <f t="shared" ca="1" si="167"/>
        <v>3.5957746518261038</v>
      </c>
      <c r="KB263" s="78">
        <f t="shared" ca="1" si="167"/>
        <v>-3.8225267258394267</v>
      </c>
      <c r="KC263" s="78">
        <f t="shared" ca="1" si="167"/>
        <v>3.5775471179404468</v>
      </c>
      <c r="KD263" s="78">
        <f t="shared" ca="1" si="167"/>
        <v>3.5775471179404468</v>
      </c>
      <c r="KE263" s="78">
        <f t="shared" ca="1" si="167"/>
        <v>3.5775471179404468</v>
      </c>
      <c r="KF263" s="78">
        <f t="shared" ca="1" si="167"/>
        <v>3.5775471179404468</v>
      </c>
      <c r="KG263" s="78">
        <f t="shared" ca="1" si="167"/>
        <v>3.5570483864100542</v>
      </c>
      <c r="KH263" s="78">
        <f t="shared" ca="1" si="167"/>
        <v>3.5570483864100542</v>
      </c>
      <c r="KI263" s="78">
        <f t="shared" ca="1" si="167"/>
        <v>3.5570483864100542</v>
      </c>
      <c r="KJ263" s="78">
        <f t="shared" ca="1" si="167"/>
        <v>3.5570483864100542</v>
      </c>
      <c r="KK263" s="78">
        <f t="shared" ca="1" si="167"/>
        <v>3.5570483864100542</v>
      </c>
      <c r="KL263" s="78">
        <f t="shared" ca="1" si="167"/>
        <v>3.5570483864100542</v>
      </c>
      <c r="KM263" s="78">
        <f t="shared" ca="1" si="167"/>
        <v>3.5570483864100542</v>
      </c>
      <c r="KN263" s="78">
        <f t="shared" ca="1" si="167"/>
        <v>-3.7815889406870573</v>
      </c>
      <c r="KO263" s="78">
        <f t="shared" ca="1" si="167"/>
        <v>3.5381920678619516</v>
      </c>
      <c r="KP263" s="78">
        <f t="shared" ca="1" si="167"/>
        <v>3.5381920678619516</v>
      </c>
      <c r="KQ263" s="78">
        <f t="shared" ca="1" si="167"/>
        <v>3.5381920678619516</v>
      </c>
      <c r="KR263" s="78">
        <f t="shared" ca="1" si="167"/>
        <v>1.1096412561940672</v>
      </c>
      <c r="KS263" s="17" t="s">
        <v>291</v>
      </c>
    </row>
    <row r="264" spans="1:305" ht="15.75" customHeight="1" x14ac:dyDescent="0.3">
      <c r="A264" s="17" t="s">
        <v>271</v>
      </c>
      <c r="B264" s="17" t="s">
        <v>90</v>
      </c>
      <c r="D264" s="78">
        <f t="shared" ref="D264:IX264" si="168">D205</f>
        <v>0</v>
      </c>
      <c r="E264" s="78">
        <f t="shared" si="168"/>
        <v>0</v>
      </c>
      <c r="F264" s="78">
        <f t="shared" si="168"/>
        <v>0</v>
      </c>
      <c r="G264" s="78">
        <f t="shared" si="168"/>
        <v>0</v>
      </c>
      <c r="H264" s="78">
        <f t="shared" si="168"/>
        <v>0</v>
      </c>
      <c r="I264" s="78">
        <f t="shared" si="168"/>
        <v>0</v>
      </c>
      <c r="J264" s="78">
        <f t="shared" si="168"/>
        <v>0</v>
      </c>
      <c r="K264" s="78">
        <f t="shared" si="168"/>
        <v>0</v>
      </c>
      <c r="L264" s="78">
        <f t="shared" ca="1" si="168"/>
        <v>0</v>
      </c>
      <c r="M264" s="78">
        <f t="shared" si="168"/>
        <v>0</v>
      </c>
      <c r="N264" s="78">
        <f t="shared" si="168"/>
        <v>0</v>
      </c>
      <c r="O264" s="78">
        <f t="shared" si="168"/>
        <v>0</v>
      </c>
      <c r="P264" s="78">
        <f t="shared" si="168"/>
        <v>0</v>
      </c>
      <c r="Q264" s="78">
        <f t="shared" si="168"/>
        <v>0</v>
      </c>
      <c r="R264" s="78">
        <f t="shared" si="168"/>
        <v>0</v>
      </c>
      <c r="S264" s="78">
        <f t="shared" si="168"/>
        <v>0</v>
      </c>
      <c r="T264" s="78">
        <f t="shared" si="168"/>
        <v>0</v>
      </c>
      <c r="U264" s="78">
        <f t="shared" si="168"/>
        <v>0</v>
      </c>
      <c r="V264" s="78">
        <f t="shared" si="168"/>
        <v>0</v>
      </c>
      <c r="W264" s="78">
        <f t="shared" si="168"/>
        <v>0</v>
      </c>
      <c r="X264" s="78">
        <f t="shared" ca="1" si="168"/>
        <v>0</v>
      </c>
      <c r="Y264" s="78">
        <f t="shared" si="168"/>
        <v>0</v>
      </c>
      <c r="Z264" s="78">
        <f t="shared" si="168"/>
        <v>0</v>
      </c>
      <c r="AA264" s="78">
        <f t="shared" si="168"/>
        <v>0</v>
      </c>
      <c r="AB264" s="78">
        <f t="shared" si="168"/>
        <v>0</v>
      </c>
      <c r="AC264" s="78">
        <f t="shared" si="168"/>
        <v>0</v>
      </c>
      <c r="AD264" s="78">
        <f t="shared" si="168"/>
        <v>0</v>
      </c>
      <c r="AE264" s="78">
        <f t="shared" si="168"/>
        <v>0</v>
      </c>
      <c r="AF264" s="78">
        <f t="shared" si="168"/>
        <v>0</v>
      </c>
      <c r="AG264" s="78">
        <f t="shared" si="168"/>
        <v>0</v>
      </c>
      <c r="AH264" s="78">
        <f t="shared" si="168"/>
        <v>0</v>
      </c>
      <c r="AI264" s="78">
        <f t="shared" si="168"/>
        <v>0</v>
      </c>
      <c r="AJ264" s="78">
        <f t="shared" ca="1" si="168"/>
        <v>0</v>
      </c>
      <c r="AK264" s="78">
        <f t="shared" si="168"/>
        <v>0</v>
      </c>
      <c r="AL264" s="78">
        <f t="shared" si="168"/>
        <v>0</v>
      </c>
      <c r="AM264" s="78">
        <f t="shared" si="168"/>
        <v>0</v>
      </c>
      <c r="AN264" s="78">
        <f t="shared" si="168"/>
        <v>0</v>
      </c>
      <c r="AO264" s="78">
        <f t="shared" si="168"/>
        <v>0</v>
      </c>
      <c r="AP264" s="78">
        <f t="shared" si="168"/>
        <v>0</v>
      </c>
      <c r="AQ264" s="78">
        <f t="shared" si="168"/>
        <v>0</v>
      </c>
      <c r="AR264" s="78">
        <f t="shared" si="168"/>
        <v>0</v>
      </c>
      <c r="AS264" s="78">
        <f t="shared" si="168"/>
        <v>0</v>
      </c>
      <c r="AT264" s="78">
        <f t="shared" si="168"/>
        <v>0</v>
      </c>
      <c r="AU264" s="78">
        <f t="shared" si="168"/>
        <v>0</v>
      </c>
      <c r="AV264" s="78">
        <f t="shared" ca="1" si="168"/>
        <v>0</v>
      </c>
      <c r="AW264" s="78">
        <f t="shared" si="168"/>
        <v>0</v>
      </c>
      <c r="AX264" s="78">
        <f t="shared" si="168"/>
        <v>0</v>
      </c>
      <c r="AY264" s="78">
        <f t="shared" si="168"/>
        <v>0</v>
      </c>
      <c r="AZ264" s="78">
        <f t="shared" si="168"/>
        <v>0</v>
      </c>
      <c r="BA264" s="78">
        <f t="shared" si="168"/>
        <v>0</v>
      </c>
      <c r="BB264" s="78">
        <f t="shared" si="168"/>
        <v>0</v>
      </c>
      <c r="BC264" s="78">
        <f t="shared" si="168"/>
        <v>0</v>
      </c>
      <c r="BD264" s="78">
        <f t="shared" si="168"/>
        <v>0</v>
      </c>
      <c r="BE264" s="78">
        <f t="shared" si="168"/>
        <v>0</v>
      </c>
      <c r="BF264" s="78">
        <f t="shared" si="168"/>
        <v>0</v>
      </c>
      <c r="BG264" s="78">
        <f t="shared" si="168"/>
        <v>0</v>
      </c>
      <c r="BH264" s="78">
        <f t="shared" ca="1" si="168"/>
        <v>0</v>
      </c>
      <c r="BI264" s="78">
        <f t="shared" si="168"/>
        <v>0</v>
      </c>
      <c r="BJ264" s="78">
        <f t="shared" si="168"/>
        <v>0</v>
      </c>
      <c r="BK264" s="78">
        <f t="shared" si="168"/>
        <v>0</v>
      </c>
      <c r="BL264" s="78">
        <f t="shared" si="168"/>
        <v>0</v>
      </c>
      <c r="BM264" s="78">
        <f t="shared" si="168"/>
        <v>0</v>
      </c>
      <c r="BN264" s="78">
        <f t="shared" si="168"/>
        <v>0</v>
      </c>
      <c r="BO264" s="78">
        <f t="shared" si="168"/>
        <v>0</v>
      </c>
      <c r="BP264" s="78">
        <f t="shared" si="168"/>
        <v>0</v>
      </c>
      <c r="BQ264" s="78">
        <f t="shared" si="168"/>
        <v>0</v>
      </c>
      <c r="BR264" s="78">
        <f t="shared" si="168"/>
        <v>0</v>
      </c>
      <c r="BS264" s="78">
        <f t="shared" si="168"/>
        <v>0</v>
      </c>
      <c r="BT264" s="78">
        <f t="shared" ca="1" si="168"/>
        <v>0</v>
      </c>
      <c r="BU264" s="78">
        <f t="shared" si="168"/>
        <v>0</v>
      </c>
      <c r="BV264" s="78">
        <f t="shared" si="168"/>
        <v>0</v>
      </c>
      <c r="BW264" s="78">
        <f t="shared" si="168"/>
        <v>0</v>
      </c>
      <c r="BX264" s="78">
        <f t="shared" si="168"/>
        <v>0</v>
      </c>
      <c r="BY264" s="78">
        <f t="shared" si="168"/>
        <v>0</v>
      </c>
      <c r="BZ264" s="78">
        <f t="shared" si="168"/>
        <v>0</v>
      </c>
      <c r="CA264" s="78">
        <f t="shared" si="168"/>
        <v>0</v>
      </c>
      <c r="CB264" s="78">
        <f t="shared" si="168"/>
        <v>0</v>
      </c>
      <c r="CC264" s="78">
        <f t="shared" si="168"/>
        <v>0</v>
      </c>
      <c r="CD264" s="78">
        <f t="shared" si="168"/>
        <v>0</v>
      </c>
      <c r="CE264" s="78">
        <f t="shared" si="168"/>
        <v>0</v>
      </c>
      <c r="CF264" s="78">
        <f t="shared" ca="1" si="168"/>
        <v>0</v>
      </c>
      <c r="CG264" s="78">
        <f t="shared" si="168"/>
        <v>0</v>
      </c>
      <c r="CH264" s="78">
        <f t="shared" si="168"/>
        <v>0</v>
      </c>
      <c r="CI264" s="78">
        <f t="shared" si="168"/>
        <v>0</v>
      </c>
      <c r="CJ264" s="78">
        <f t="shared" si="168"/>
        <v>0</v>
      </c>
      <c r="CK264" s="78">
        <f t="shared" si="168"/>
        <v>0</v>
      </c>
      <c r="CL264" s="78">
        <f t="shared" si="168"/>
        <v>0</v>
      </c>
      <c r="CM264" s="78">
        <f t="shared" si="168"/>
        <v>0</v>
      </c>
      <c r="CN264" s="78">
        <f t="shared" si="168"/>
        <v>0</v>
      </c>
      <c r="CO264" s="78">
        <f t="shared" si="168"/>
        <v>0</v>
      </c>
      <c r="CP264" s="78">
        <f t="shared" si="168"/>
        <v>0</v>
      </c>
      <c r="CQ264" s="78">
        <f t="shared" si="168"/>
        <v>0</v>
      </c>
      <c r="CR264" s="78">
        <f t="shared" ca="1" si="168"/>
        <v>0</v>
      </c>
      <c r="CS264" s="78">
        <f t="shared" si="168"/>
        <v>0</v>
      </c>
      <c r="CT264" s="78">
        <f t="shared" si="168"/>
        <v>0</v>
      </c>
      <c r="CU264" s="78">
        <f t="shared" si="168"/>
        <v>0</v>
      </c>
      <c r="CV264" s="78">
        <f t="shared" si="168"/>
        <v>0</v>
      </c>
      <c r="CW264" s="78">
        <f t="shared" si="168"/>
        <v>0</v>
      </c>
      <c r="CX264" s="78">
        <f t="shared" si="168"/>
        <v>0</v>
      </c>
      <c r="CY264" s="78">
        <f t="shared" si="168"/>
        <v>0</v>
      </c>
      <c r="CZ264" s="78">
        <f t="shared" si="168"/>
        <v>0</v>
      </c>
      <c r="DA264" s="78">
        <f t="shared" si="168"/>
        <v>0</v>
      </c>
      <c r="DB264" s="78">
        <f t="shared" si="168"/>
        <v>0</v>
      </c>
      <c r="DC264" s="78">
        <f t="shared" si="168"/>
        <v>0</v>
      </c>
      <c r="DD264" s="78">
        <f t="shared" ca="1" si="168"/>
        <v>7.3986112736187115</v>
      </c>
      <c r="DE264" s="78">
        <f t="shared" si="168"/>
        <v>0</v>
      </c>
      <c r="DF264" s="78">
        <f t="shared" si="168"/>
        <v>0</v>
      </c>
      <c r="DG264" s="78">
        <f t="shared" si="168"/>
        <v>0</v>
      </c>
      <c r="DH264" s="78">
        <f t="shared" si="168"/>
        <v>0</v>
      </c>
      <c r="DI264" s="78">
        <f t="shared" si="168"/>
        <v>0</v>
      </c>
      <c r="DJ264" s="78">
        <f t="shared" si="168"/>
        <v>0</v>
      </c>
      <c r="DK264" s="78">
        <f t="shared" si="168"/>
        <v>0</v>
      </c>
      <c r="DL264" s="78">
        <f t="shared" si="168"/>
        <v>0</v>
      </c>
      <c r="DM264" s="78">
        <f t="shared" si="168"/>
        <v>0</v>
      </c>
      <c r="DN264" s="78">
        <f t="shared" si="168"/>
        <v>0</v>
      </c>
      <c r="DO264" s="78">
        <f t="shared" si="168"/>
        <v>0</v>
      </c>
      <c r="DP264" s="78">
        <f t="shared" ca="1" si="168"/>
        <v>7.8614212961868484</v>
      </c>
      <c r="DQ264" s="78">
        <f t="shared" si="168"/>
        <v>0</v>
      </c>
      <c r="DR264" s="78">
        <f t="shared" si="168"/>
        <v>0</v>
      </c>
      <c r="DS264" s="78">
        <f t="shared" si="168"/>
        <v>0</v>
      </c>
      <c r="DT264" s="78">
        <f t="shared" si="168"/>
        <v>0</v>
      </c>
      <c r="DU264" s="78">
        <f t="shared" si="168"/>
        <v>0</v>
      </c>
      <c r="DV264" s="78">
        <f t="shared" si="168"/>
        <v>0</v>
      </c>
      <c r="DW264" s="78">
        <f t="shared" si="168"/>
        <v>0</v>
      </c>
      <c r="DX264" s="78">
        <f t="shared" si="168"/>
        <v>0</v>
      </c>
      <c r="DY264" s="78">
        <f t="shared" si="168"/>
        <v>0</v>
      </c>
      <c r="DZ264" s="78">
        <f t="shared" si="168"/>
        <v>0</v>
      </c>
      <c r="EA264" s="78">
        <f t="shared" si="168"/>
        <v>0</v>
      </c>
      <c r="EB264" s="78">
        <f t="shared" ca="1" si="168"/>
        <v>8.1923372223087068</v>
      </c>
      <c r="EC264" s="78">
        <f t="shared" si="168"/>
        <v>0</v>
      </c>
      <c r="ED264" s="78">
        <f t="shared" si="168"/>
        <v>0</v>
      </c>
      <c r="EE264" s="78">
        <f t="shared" si="168"/>
        <v>0</v>
      </c>
      <c r="EF264" s="78">
        <f t="shared" si="168"/>
        <v>0</v>
      </c>
      <c r="EG264" s="78">
        <f t="shared" si="168"/>
        <v>0</v>
      </c>
      <c r="EH264" s="78">
        <f t="shared" si="168"/>
        <v>0</v>
      </c>
      <c r="EI264" s="78">
        <f t="shared" si="168"/>
        <v>0</v>
      </c>
      <c r="EJ264" s="78">
        <f t="shared" si="168"/>
        <v>0</v>
      </c>
      <c r="EK264" s="78">
        <f t="shared" si="168"/>
        <v>0</v>
      </c>
      <c r="EL264" s="78">
        <f t="shared" si="168"/>
        <v>0</v>
      </c>
      <c r="EM264" s="78">
        <f t="shared" si="168"/>
        <v>0</v>
      </c>
      <c r="EN264" s="78">
        <f t="shared" ca="1" si="168"/>
        <v>8.2044281433059894</v>
      </c>
      <c r="EO264" s="78">
        <f t="shared" si="168"/>
        <v>0</v>
      </c>
      <c r="EP264" s="78">
        <f t="shared" si="168"/>
        <v>0</v>
      </c>
      <c r="EQ264" s="78">
        <f t="shared" si="168"/>
        <v>0</v>
      </c>
      <c r="ER264" s="78">
        <f t="shared" si="168"/>
        <v>0</v>
      </c>
      <c r="ES264" s="78">
        <f t="shared" si="168"/>
        <v>0</v>
      </c>
      <c r="ET264" s="78">
        <f t="shared" si="168"/>
        <v>0</v>
      </c>
      <c r="EU264" s="78">
        <f t="shared" si="168"/>
        <v>0</v>
      </c>
      <c r="EV264" s="78">
        <f t="shared" si="168"/>
        <v>0</v>
      </c>
      <c r="EW264" s="78">
        <f t="shared" si="168"/>
        <v>0</v>
      </c>
      <c r="EX264" s="78">
        <f t="shared" si="168"/>
        <v>0</v>
      </c>
      <c r="EY264" s="78">
        <f t="shared" si="168"/>
        <v>0</v>
      </c>
      <c r="EZ264" s="78">
        <f t="shared" ca="1" si="168"/>
        <v>8.1703491304378755</v>
      </c>
      <c r="FA264" s="78">
        <f t="shared" si="168"/>
        <v>0</v>
      </c>
      <c r="FB264" s="78">
        <f t="shared" si="168"/>
        <v>0</v>
      </c>
      <c r="FC264" s="78">
        <f t="shared" si="168"/>
        <v>0</v>
      </c>
      <c r="FD264" s="78">
        <f t="shared" si="168"/>
        <v>0</v>
      </c>
      <c r="FE264" s="78">
        <f t="shared" si="168"/>
        <v>0</v>
      </c>
      <c r="FF264" s="78">
        <f t="shared" si="168"/>
        <v>0</v>
      </c>
      <c r="FG264" s="78">
        <f t="shared" si="168"/>
        <v>0</v>
      </c>
      <c r="FH264" s="78">
        <f t="shared" si="168"/>
        <v>0</v>
      </c>
      <c r="FI264" s="78">
        <f t="shared" si="168"/>
        <v>0</v>
      </c>
      <c r="FJ264" s="78">
        <f t="shared" si="168"/>
        <v>0</v>
      </c>
      <c r="FK264" s="78">
        <f t="shared" si="168"/>
        <v>0</v>
      </c>
      <c r="FL264" s="78">
        <f t="shared" ca="1" si="168"/>
        <v>8.1222764029793719</v>
      </c>
      <c r="FM264" s="78">
        <f t="shared" si="168"/>
        <v>0</v>
      </c>
      <c r="FN264" s="78">
        <f t="shared" si="168"/>
        <v>0</v>
      </c>
      <c r="FO264" s="78">
        <f t="shared" si="168"/>
        <v>0</v>
      </c>
      <c r="FP264" s="78">
        <f t="shared" si="168"/>
        <v>0</v>
      </c>
      <c r="FQ264" s="78">
        <f t="shared" si="168"/>
        <v>0</v>
      </c>
      <c r="FR264" s="78">
        <f t="shared" si="168"/>
        <v>0</v>
      </c>
      <c r="FS264" s="78">
        <f t="shared" si="168"/>
        <v>0</v>
      </c>
      <c r="FT264" s="78">
        <f t="shared" si="168"/>
        <v>0</v>
      </c>
      <c r="FU264" s="78">
        <f t="shared" si="168"/>
        <v>0</v>
      </c>
      <c r="FV264" s="78">
        <f t="shared" si="168"/>
        <v>0</v>
      </c>
      <c r="FW264" s="78">
        <f t="shared" si="168"/>
        <v>0</v>
      </c>
      <c r="FX264" s="78">
        <f t="shared" ca="1" si="168"/>
        <v>8.0654235102057736</v>
      </c>
      <c r="FY264" s="78">
        <f t="shared" si="168"/>
        <v>0</v>
      </c>
      <c r="FZ264" s="78">
        <f t="shared" si="168"/>
        <v>0</v>
      </c>
      <c r="GA264" s="78">
        <f t="shared" si="168"/>
        <v>0</v>
      </c>
      <c r="GB264" s="78">
        <f t="shared" si="168"/>
        <v>0</v>
      </c>
      <c r="GC264" s="78">
        <f t="shared" si="168"/>
        <v>0</v>
      </c>
      <c r="GD264" s="78">
        <f t="shared" si="168"/>
        <v>0</v>
      </c>
      <c r="GE264" s="78">
        <f t="shared" si="168"/>
        <v>0</v>
      </c>
      <c r="GF264" s="78">
        <f t="shared" si="168"/>
        <v>0</v>
      </c>
      <c r="GG264" s="78">
        <f t="shared" si="168"/>
        <v>0</v>
      </c>
      <c r="GH264" s="78">
        <f t="shared" si="168"/>
        <v>0</v>
      </c>
      <c r="GI264" s="78">
        <f t="shared" si="168"/>
        <v>0</v>
      </c>
      <c r="GJ264" s="78">
        <f t="shared" ca="1" si="168"/>
        <v>8.0029050142625007</v>
      </c>
      <c r="GK264" s="78">
        <f t="shared" si="168"/>
        <v>0</v>
      </c>
      <c r="GL264" s="78">
        <f t="shared" si="168"/>
        <v>0</v>
      </c>
      <c r="GM264" s="78">
        <f t="shared" si="168"/>
        <v>0</v>
      </c>
      <c r="GN264" s="78">
        <f t="shared" si="168"/>
        <v>0</v>
      </c>
      <c r="GO264" s="78">
        <f t="shared" si="168"/>
        <v>0</v>
      </c>
      <c r="GP264" s="78">
        <f t="shared" si="168"/>
        <v>0</v>
      </c>
      <c r="GQ264" s="78">
        <f t="shared" si="168"/>
        <v>0</v>
      </c>
      <c r="GR264" s="78">
        <f t="shared" si="168"/>
        <v>0</v>
      </c>
      <c r="GS264" s="78">
        <f t="shared" si="168"/>
        <v>0</v>
      </c>
      <c r="GT264" s="78">
        <f t="shared" si="168"/>
        <v>0</v>
      </c>
      <c r="GU264" s="78">
        <f t="shared" si="168"/>
        <v>0</v>
      </c>
      <c r="GV264" s="78">
        <f t="shared" ca="1" si="168"/>
        <v>7.936575686191766</v>
      </c>
      <c r="GW264" s="78">
        <f t="shared" si="168"/>
        <v>0</v>
      </c>
      <c r="GX264" s="78">
        <f t="shared" si="168"/>
        <v>0</v>
      </c>
      <c r="GY264" s="78">
        <f t="shared" si="168"/>
        <v>0</v>
      </c>
      <c r="GZ264" s="78">
        <f t="shared" si="168"/>
        <v>0</v>
      </c>
      <c r="HA264" s="78">
        <f t="shared" si="168"/>
        <v>0</v>
      </c>
      <c r="HB264" s="78">
        <f t="shared" si="168"/>
        <v>0</v>
      </c>
      <c r="HC264" s="78">
        <f t="shared" si="168"/>
        <v>0</v>
      </c>
      <c r="HD264" s="78">
        <f t="shared" si="168"/>
        <v>0</v>
      </c>
      <c r="HE264" s="78">
        <f t="shared" si="168"/>
        <v>0</v>
      </c>
      <c r="HF264" s="78">
        <f t="shared" si="168"/>
        <v>0</v>
      </c>
      <c r="HG264" s="78">
        <f t="shared" si="168"/>
        <v>0</v>
      </c>
      <c r="HH264" s="78">
        <f t="shared" ca="1" si="168"/>
        <v>7.8675340115510179</v>
      </c>
      <c r="HI264" s="78">
        <f t="shared" si="168"/>
        <v>0</v>
      </c>
      <c r="HJ264" s="78">
        <f t="shared" si="168"/>
        <v>0</v>
      </c>
      <c r="HK264" s="78">
        <f t="shared" si="168"/>
        <v>0</v>
      </c>
      <c r="HL264" s="78">
        <f t="shared" si="168"/>
        <v>0</v>
      </c>
      <c r="HM264" s="78">
        <f t="shared" si="168"/>
        <v>0</v>
      </c>
      <c r="HN264" s="78">
        <f t="shared" si="168"/>
        <v>0</v>
      </c>
      <c r="HO264" s="78">
        <f t="shared" si="168"/>
        <v>0</v>
      </c>
      <c r="HP264" s="78">
        <f t="shared" si="168"/>
        <v>0</v>
      </c>
      <c r="HQ264" s="78">
        <f t="shared" si="168"/>
        <v>0</v>
      </c>
      <c r="HR264" s="78">
        <f t="shared" si="168"/>
        <v>0</v>
      </c>
      <c r="HS264" s="78">
        <f t="shared" si="168"/>
        <v>0</v>
      </c>
      <c r="HT264" s="78">
        <f t="shared" ca="1" si="168"/>
        <v>7.7964242814266269</v>
      </c>
      <c r="HU264" s="78">
        <f t="shared" si="168"/>
        <v>0</v>
      </c>
      <c r="HV264" s="78">
        <f t="shared" si="168"/>
        <v>0</v>
      </c>
      <c r="HW264" s="78">
        <f t="shared" si="168"/>
        <v>0</v>
      </c>
      <c r="HX264" s="78">
        <f t="shared" si="168"/>
        <v>0</v>
      </c>
      <c r="HY264" s="78">
        <f t="shared" si="168"/>
        <v>0</v>
      </c>
      <c r="HZ264" s="78">
        <f t="shared" si="168"/>
        <v>0</v>
      </c>
      <c r="IA264" s="78">
        <f t="shared" si="168"/>
        <v>0</v>
      </c>
      <c r="IB264" s="78">
        <f t="shared" si="168"/>
        <v>0</v>
      </c>
      <c r="IC264" s="78">
        <f t="shared" si="168"/>
        <v>0</v>
      </c>
      <c r="ID264" s="78">
        <f t="shared" si="168"/>
        <v>0</v>
      </c>
      <c r="IE264" s="78">
        <f t="shared" si="168"/>
        <v>0</v>
      </c>
      <c r="IF264" s="78">
        <f t="shared" ca="1" si="168"/>
        <v>7.7236178343142168</v>
      </c>
      <c r="IG264" s="78">
        <f t="shared" si="168"/>
        <v>0</v>
      </c>
      <c r="IH264" s="78">
        <f t="shared" si="168"/>
        <v>0</v>
      </c>
      <c r="II264" s="78">
        <f t="shared" si="168"/>
        <v>0</v>
      </c>
      <c r="IJ264" s="78">
        <f t="shared" si="168"/>
        <v>0</v>
      </c>
      <c r="IK264" s="78">
        <f t="shared" si="168"/>
        <v>0</v>
      </c>
      <c r="IL264" s="78">
        <f t="shared" si="168"/>
        <v>0</v>
      </c>
      <c r="IM264" s="78">
        <f t="shared" si="168"/>
        <v>0</v>
      </c>
      <c r="IN264" s="78">
        <f t="shared" si="168"/>
        <v>0</v>
      </c>
      <c r="IO264" s="78">
        <f t="shared" si="168"/>
        <v>0</v>
      </c>
      <c r="IP264" s="78">
        <f t="shared" si="168"/>
        <v>0</v>
      </c>
      <c r="IQ264" s="78">
        <f t="shared" si="168"/>
        <v>0</v>
      </c>
      <c r="IR264" s="78">
        <f t="shared" ca="1" si="168"/>
        <v>7.6493217881371907</v>
      </c>
      <c r="IS264" s="78">
        <f t="shared" si="168"/>
        <v>0</v>
      </c>
      <c r="IT264" s="78">
        <f t="shared" si="168"/>
        <v>0</v>
      </c>
      <c r="IU264" s="78">
        <f t="shared" si="168"/>
        <v>0</v>
      </c>
      <c r="IV264" s="78">
        <f t="shared" si="168"/>
        <v>0</v>
      </c>
      <c r="IW264" s="78">
        <f t="shared" si="168"/>
        <v>0</v>
      </c>
      <c r="IX264" s="78">
        <f t="shared" si="168"/>
        <v>0</v>
      </c>
      <c r="IY264" s="78">
        <f t="shared" ref="IY264:KR264" si="169">IY205</f>
        <v>0</v>
      </c>
      <c r="IZ264" s="78">
        <f t="shared" si="169"/>
        <v>0</v>
      </c>
      <c r="JA264" s="78">
        <f t="shared" si="169"/>
        <v>0</v>
      </c>
      <c r="JB264" s="78">
        <f t="shared" si="169"/>
        <v>0</v>
      </c>
      <c r="JC264" s="78">
        <f t="shared" si="169"/>
        <v>0</v>
      </c>
      <c r="JD264" s="78">
        <f t="shared" ca="1" si="169"/>
        <v>7.57364426595504</v>
      </c>
      <c r="JE264" s="78">
        <f t="shared" si="169"/>
        <v>0</v>
      </c>
      <c r="JF264" s="78">
        <f t="shared" si="169"/>
        <v>0</v>
      </c>
      <c r="JG264" s="78">
        <f t="shared" si="169"/>
        <v>0</v>
      </c>
      <c r="JH264" s="78">
        <f t="shared" si="169"/>
        <v>0</v>
      </c>
      <c r="JI264" s="78">
        <f t="shared" si="169"/>
        <v>0</v>
      </c>
      <c r="JJ264" s="78">
        <f t="shared" si="169"/>
        <v>0</v>
      </c>
      <c r="JK264" s="78">
        <f t="shared" si="169"/>
        <v>0</v>
      </c>
      <c r="JL264" s="78">
        <f t="shared" si="169"/>
        <v>0</v>
      </c>
      <c r="JM264" s="78">
        <f t="shared" si="169"/>
        <v>0</v>
      </c>
      <c r="JN264" s="78">
        <f t="shared" si="169"/>
        <v>0</v>
      </c>
      <c r="JO264" s="78">
        <f t="shared" si="169"/>
        <v>0</v>
      </c>
      <c r="JP264" s="78">
        <f t="shared" ca="1" si="169"/>
        <v>7.4966335174806016</v>
      </c>
      <c r="JQ264" s="78">
        <f t="shared" si="169"/>
        <v>0</v>
      </c>
      <c r="JR264" s="78">
        <f t="shared" si="169"/>
        <v>0</v>
      </c>
      <c r="JS264" s="78">
        <f t="shared" si="169"/>
        <v>0</v>
      </c>
      <c r="JT264" s="78">
        <f t="shared" si="169"/>
        <v>0</v>
      </c>
      <c r="JU264" s="78">
        <f t="shared" si="169"/>
        <v>0</v>
      </c>
      <c r="JV264" s="78">
        <f t="shared" si="169"/>
        <v>0</v>
      </c>
      <c r="JW264" s="78">
        <f t="shared" si="169"/>
        <v>0</v>
      </c>
      <c r="JX264" s="78">
        <f t="shared" si="169"/>
        <v>0</v>
      </c>
      <c r="JY264" s="78">
        <f t="shared" si="169"/>
        <v>0</v>
      </c>
      <c r="JZ264" s="78">
        <f t="shared" si="169"/>
        <v>0</v>
      </c>
      <c r="KA264" s="78">
        <f t="shared" si="169"/>
        <v>0</v>
      </c>
      <c r="KB264" s="78">
        <f t="shared" ca="1" si="169"/>
        <v>7.4183013776655304</v>
      </c>
      <c r="KC264" s="78">
        <f t="shared" si="169"/>
        <v>0</v>
      </c>
      <c r="KD264" s="78">
        <f t="shared" si="169"/>
        <v>0</v>
      </c>
      <c r="KE264" s="78">
        <f t="shared" si="169"/>
        <v>0</v>
      </c>
      <c r="KF264" s="78">
        <f t="shared" si="169"/>
        <v>0</v>
      </c>
      <c r="KG264" s="78">
        <f t="shared" si="169"/>
        <v>0</v>
      </c>
      <c r="KH264" s="78">
        <f t="shared" si="169"/>
        <v>0</v>
      </c>
      <c r="KI264" s="78">
        <f t="shared" si="169"/>
        <v>0</v>
      </c>
      <c r="KJ264" s="78">
        <f t="shared" si="169"/>
        <v>0</v>
      </c>
      <c r="KK264" s="78">
        <f t="shared" si="169"/>
        <v>0</v>
      </c>
      <c r="KL264" s="78">
        <f t="shared" si="169"/>
        <v>0</v>
      </c>
      <c r="KM264" s="78">
        <f t="shared" si="169"/>
        <v>0</v>
      </c>
      <c r="KN264" s="78">
        <f t="shared" ca="1" si="169"/>
        <v>7.3386373270971115</v>
      </c>
      <c r="KO264" s="78">
        <f t="shared" si="169"/>
        <v>0</v>
      </c>
      <c r="KP264" s="78">
        <f t="shared" si="169"/>
        <v>0</v>
      </c>
      <c r="KQ264" s="78">
        <f t="shared" si="169"/>
        <v>0</v>
      </c>
      <c r="KR264" s="78">
        <f t="shared" ca="1" si="169"/>
        <v>2.4285508116678844</v>
      </c>
      <c r="KS264" s="17" t="s">
        <v>291</v>
      </c>
    </row>
    <row r="265" spans="1:305" ht="15.75" customHeight="1" x14ac:dyDescent="0.3">
      <c r="A265" s="184" t="s">
        <v>272</v>
      </c>
      <c r="B265" s="184" t="s">
        <v>90</v>
      </c>
      <c r="C265" s="186"/>
      <c r="D265" s="194">
        <f t="shared" ref="D265:IX265" ca="1" si="170">SUM(D263:D264)</f>
        <v>-106.53006280912376</v>
      </c>
      <c r="E265" s="194">
        <f t="shared" ca="1" si="170"/>
        <v>2.5594822844047944</v>
      </c>
      <c r="F265" s="194">
        <f t="shared" ca="1" si="170"/>
        <v>-3.5179596766806349</v>
      </c>
      <c r="G265" s="194">
        <f t="shared" ca="1" si="170"/>
        <v>2.606329232854828</v>
      </c>
      <c r="H265" s="194">
        <f t="shared" ca="1" si="170"/>
        <v>2.606329232854828</v>
      </c>
      <c r="I265" s="194">
        <f t="shared" ca="1" si="170"/>
        <v>-3.4711127282306014</v>
      </c>
      <c r="J265" s="194">
        <f t="shared" ca="1" si="170"/>
        <v>2.6531761813048615</v>
      </c>
      <c r="K265" s="194">
        <f t="shared" ca="1" si="170"/>
        <v>2.6531761813048615</v>
      </c>
      <c r="L265" s="194">
        <f t="shared" ca="1" si="170"/>
        <v>-3.4242657797805678</v>
      </c>
      <c r="M265" s="194">
        <f t="shared" ca="1" si="170"/>
        <v>2.6921350846174019</v>
      </c>
      <c r="N265" s="194">
        <f t="shared" ca="1" si="170"/>
        <v>2.6921350846174019</v>
      </c>
      <c r="O265" s="194">
        <f t="shared" ca="1" si="170"/>
        <v>-3.3853068764680274</v>
      </c>
      <c r="P265" s="194">
        <f t="shared" ca="1" si="170"/>
        <v>2.7389820330674359</v>
      </c>
      <c r="Q265" s="194">
        <f t="shared" ca="1" si="170"/>
        <v>2.7182209490830624</v>
      </c>
      <c r="R265" s="194">
        <f t="shared" ca="1" si="170"/>
        <v>-3.3592210120023669</v>
      </c>
      <c r="S265" s="194">
        <f t="shared" ca="1" si="170"/>
        <v>2.765067897533096</v>
      </c>
      <c r="T265" s="194">
        <f t="shared" ca="1" si="170"/>
        <v>2.765067897533096</v>
      </c>
      <c r="U265" s="194">
        <f t="shared" ca="1" si="170"/>
        <v>-3.3123740635523333</v>
      </c>
      <c r="V265" s="194">
        <f t="shared" ca="1" si="170"/>
        <v>2.8119148459831296</v>
      </c>
      <c r="W265" s="194">
        <f t="shared" ca="1" si="170"/>
        <v>2.8119148459831296</v>
      </c>
      <c r="X265" s="194">
        <f t="shared" ca="1" si="170"/>
        <v>-3.2655271151022998</v>
      </c>
      <c r="Y265" s="194">
        <f t="shared" ca="1" si="170"/>
        <v>2.892337562778132</v>
      </c>
      <c r="Z265" s="194">
        <f t="shared" ca="1" si="170"/>
        <v>2.892337562778132</v>
      </c>
      <c r="AA265" s="194">
        <f t="shared" ca="1" si="170"/>
        <v>-3.1851043983072973</v>
      </c>
      <c r="AB265" s="194">
        <f t="shared" ca="1" si="170"/>
        <v>2.9379183774862732</v>
      </c>
      <c r="AC265" s="194">
        <f t="shared" ca="1" si="170"/>
        <v>2.9171901878378348</v>
      </c>
      <c r="AD265" s="194">
        <f t="shared" ca="1" si="170"/>
        <v>-3.1602517732475945</v>
      </c>
      <c r="AE265" s="194">
        <f t="shared" ca="1" si="170"/>
        <v>2.9627710025459755</v>
      </c>
      <c r="AF265" s="194">
        <f t="shared" ca="1" si="170"/>
        <v>2.9627710025459755</v>
      </c>
      <c r="AG265" s="194">
        <f t="shared" ca="1" si="170"/>
        <v>-3.1146709585394539</v>
      </c>
      <c r="AH265" s="194">
        <f t="shared" ca="1" si="170"/>
        <v>3.0083518172541162</v>
      </c>
      <c r="AI265" s="194">
        <f t="shared" ca="1" si="170"/>
        <v>3.0083518172541162</v>
      </c>
      <c r="AJ265" s="194">
        <f t="shared" ca="1" si="170"/>
        <v>-3.0690901438313132</v>
      </c>
      <c r="AK265" s="194">
        <f t="shared" ca="1" si="170"/>
        <v>3.0453978288247647</v>
      </c>
      <c r="AL265" s="194">
        <f t="shared" ca="1" si="170"/>
        <v>3.0453978288247647</v>
      </c>
      <c r="AM265" s="194">
        <f t="shared" ca="1" si="170"/>
        <v>-3.0320441322606646</v>
      </c>
      <c r="AN265" s="194">
        <f t="shared" ca="1" si="170"/>
        <v>3.090978643532905</v>
      </c>
      <c r="AO265" s="194">
        <f t="shared" ca="1" si="170"/>
        <v>3.0702817121430606</v>
      </c>
      <c r="AP265" s="194">
        <f t="shared" ca="1" si="170"/>
        <v>-3.0071602489423688</v>
      </c>
      <c r="AQ265" s="194">
        <f t="shared" ca="1" si="170"/>
        <v>3.1158625268512017</v>
      </c>
      <c r="AR265" s="194">
        <f t="shared" ca="1" si="170"/>
        <v>3.1158625268512017</v>
      </c>
      <c r="AS265" s="194">
        <f t="shared" ca="1" si="170"/>
        <v>-2.9615794342342276</v>
      </c>
      <c r="AT265" s="194">
        <f t="shared" ca="1" si="170"/>
        <v>3.1614433415593428</v>
      </c>
      <c r="AU265" s="194">
        <f t="shared" ca="1" si="170"/>
        <v>3.1614433415593428</v>
      </c>
      <c r="AV265" s="194">
        <f t="shared" ca="1" si="170"/>
        <v>-2.9159986195260865</v>
      </c>
      <c r="AW265" s="194">
        <f t="shared" ca="1" si="170"/>
        <v>3.1981513503899901</v>
      </c>
      <c r="AX265" s="194">
        <f t="shared" ca="1" si="170"/>
        <v>3.1981513503899901</v>
      </c>
      <c r="AY265" s="194">
        <f t="shared" ca="1" si="170"/>
        <v>-2.8792906106954392</v>
      </c>
      <c r="AZ265" s="194">
        <f t="shared" ca="1" si="170"/>
        <v>3.2437321650981312</v>
      </c>
      <c r="BA265" s="194">
        <f t="shared" ca="1" si="170"/>
        <v>3.2230648172988472</v>
      </c>
      <c r="BB265" s="194">
        <f t="shared" ca="1" si="170"/>
        <v>-2.8543771437865821</v>
      </c>
      <c r="BC265" s="194">
        <f t="shared" ca="1" si="170"/>
        <v>3.2686456320069874</v>
      </c>
      <c r="BD265" s="194">
        <f t="shared" ca="1" si="170"/>
        <v>3.2686456320069874</v>
      </c>
      <c r="BE265" s="194">
        <f t="shared" ca="1" si="170"/>
        <v>-2.8087963290784419</v>
      </c>
      <c r="BF265" s="194">
        <f t="shared" ca="1" si="170"/>
        <v>3.3142264467151286</v>
      </c>
      <c r="BG265" s="194">
        <f t="shared" ca="1" si="170"/>
        <v>3.3142264467151286</v>
      </c>
      <c r="BH265" s="194">
        <f t="shared" ca="1" si="170"/>
        <v>-2.7632155143703008</v>
      </c>
      <c r="BI265" s="194">
        <f t="shared" ca="1" si="170"/>
        <v>3.3505863127235767</v>
      </c>
      <c r="BJ265" s="194">
        <f t="shared" ca="1" si="170"/>
        <v>3.3505863127235767</v>
      </c>
      <c r="BK265" s="194">
        <f t="shared" ca="1" si="170"/>
        <v>-2.7268556483618527</v>
      </c>
      <c r="BL265" s="194">
        <f t="shared" ca="1" si="170"/>
        <v>3.3961671274317169</v>
      </c>
      <c r="BM265" s="194">
        <f t="shared" ca="1" si="170"/>
        <v>3.3755276487645798</v>
      </c>
      <c r="BN265" s="194">
        <f t="shared" ca="1" si="170"/>
        <v>-2.7019143123208496</v>
      </c>
      <c r="BO265" s="194">
        <f t="shared" ca="1" si="170"/>
        <v>3.4211084634727209</v>
      </c>
      <c r="BP265" s="194">
        <f t="shared" ca="1" si="170"/>
        <v>3.4211084634727209</v>
      </c>
      <c r="BQ265" s="194">
        <f t="shared" ca="1" si="170"/>
        <v>-2.6563334976127084</v>
      </c>
      <c r="BR265" s="194">
        <f t="shared" ca="1" si="170"/>
        <v>3.4666892781808611</v>
      </c>
      <c r="BS265" s="194">
        <f t="shared" ca="1" si="170"/>
        <v>3.4666892781808611</v>
      </c>
      <c r="BT265" s="194">
        <f t="shared" ca="1" si="170"/>
        <v>-2.6107526829045682</v>
      </c>
      <c r="BU265" s="194">
        <f t="shared" ca="1" si="170"/>
        <v>3.5026905570824427</v>
      </c>
      <c r="BV265" s="194">
        <f t="shared" ca="1" si="170"/>
        <v>3.5026905570824427</v>
      </c>
      <c r="BW265" s="194">
        <f t="shared" ca="1" si="170"/>
        <v>-2.5747514040029866</v>
      </c>
      <c r="BX265" s="194">
        <f t="shared" ca="1" si="170"/>
        <v>3.5482713717905829</v>
      </c>
      <c r="BY265" s="194">
        <f t="shared" ca="1" si="170"/>
        <v>3.5276580067712935</v>
      </c>
      <c r="BZ265" s="194">
        <f t="shared" ca="1" si="170"/>
        <v>-2.5497839543141358</v>
      </c>
      <c r="CA265" s="194">
        <f t="shared" ca="1" si="170"/>
        <v>3.5732388214794346</v>
      </c>
      <c r="CB265" s="194">
        <f t="shared" ca="1" si="170"/>
        <v>3.5732388214794346</v>
      </c>
      <c r="CC265" s="194">
        <f t="shared" ca="1" si="170"/>
        <v>-2.5042031396059947</v>
      </c>
      <c r="CD265" s="194">
        <f t="shared" ca="1" si="170"/>
        <v>3.6188196361875749</v>
      </c>
      <c r="CE265" s="194">
        <f t="shared" ca="1" si="170"/>
        <v>3.6188196361875749</v>
      </c>
      <c r="CF265" s="194">
        <f t="shared" ca="1" si="170"/>
        <v>-2.4586223248978545</v>
      </c>
      <c r="CG265" s="194">
        <f t="shared" ca="1" si="170"/>
        <v>3.6544515703690843</v>
      </c>
      <c r="CH265" s="194">
        <f t="shared" ca="1" si="170"/>
        <v>3.6544515703690843</v>
      </c>
      <c r="CI265" s="194">
        <f t="shared" ca="1" si="170"/>
        <v>-2.422990390716345</v>
      </c>
      <c r="CJ265" s="194">
        <f t="shared" ca="1" si="170"/>
        <v>3.7000323850772245</v>
      </c>
      <c r="CK265" s="194">
        <f t="shared" ca="1" si="170"/>
        <v>3.6794433359231853</v>
      </c>
      <c r="CL265" s="194">
        <f t="shared" ca="1" si="170"/>
        <v>-2.397998625162244</v>
      </c>
      <c r="CM265" s="194">
        <f t="shared" ca="1" si="170"/>
        <v>3.7250241506313264</v>
      </c>
      <c r="CN265" s="194">
        <f t="shared" ca="1" si="170"/>
        <v>3.7250241506313264</v>
      </c>
      <c r="CO265" s="194">
        <f t="shared" ca="1" si="170"/>
        <v>-2.3524178104541029</v>
      </c>
      <c r="CP265" s="194">
        <f t="shared" ca="1" si="170"/>
        <v>3.7706049653394667</v>
      </c>
      <c r="CQ265" s="194">
        <f t="shared" ca="1" si="170"/>
        <v>3.7706049653394667</v>
      </c>
      <c r="CR265" s="194">
        <f t="shared" ca="1" si="170"/>
        <v>-2.3068369957459627</v>
      </c>
      <c r="CS265" s="194">
        <f t="shared" ca="1" si="170"/>
        <v>3.8058564744593033</v>
      </c>
      <c r="CT265" s="194">
        <f t="shared" ca="1" si="170"/>
        <v>3.8058564744593033</v>
      </c>
      <c r="CU265" s="194">
        <f t="shared" ca="1" si="170"/>
        <v>-2.271585486626126</v>
      </c>
      <c r="CV265" s="194">
        <f t="shared" ca="1" si="170"/>
        <v>3.8514372891674435</v>
      </c>
      <c r="CW265" s="194">
        <f t="shared" ca="1" si="170"/>
        <v>3.8308707144873484</v>
      </c>
      <c r="CX265" s="194">
        <f t="shared" ca="1" si="170"/>
        <v>-2.2465712465980809</v>
      </c>
      <c r="CY265" s="194">
        <f t="shared" ca="1" si="170"/>
        <v>3.8764515291954895</v>
      </c>
      <c r="CZ265" s="194">
        <f t="shared" ca="1" si="170"/>
        <v>3.8764515291954895</v>
      </c>
      <c r="DA265" s="194">
        <f t="shared" ca="1" si="170"/>
        <v>-2.2009904318899398</v>
      </c>
      <c r="DB265" s="194">
        <f t="shared" ca="1" si="170"/>
        <v>3.9220323439036298</v>
      </c>
      <c r="DC265" s="194">
        <f t="shared" ca="1" si="170"/>
        <v>3.9220323439036298</v>
      </c>
      <c r="DD265" s="194">
        <f t="shared" ca="1" si="170"/>
        <v>-2.1554096171818005</v>
      </c>
      <c r="DE265" s="194">
        <f t="shared" ca="1" si="170"/>
        <v>3.9568920152099416</v>
      </c>
      <c r="DF265" s="194">
        <f t="shared" ca="1" si="170"/>
        <v>3.9568920152099416</v>
      </c>
      <c r="DG265" s="194">
        <f t="shared" ca="1" si="170"/>
        <v>-2.1205499458754877</v>
      </c>
      <c r="DH265" s="194">
        <f t="shared" ca="1" si="170"/>
        <v>4.0024728299180827</v>
      </c>
      <c r="DI265" s="194">
        <f t="shared" ca="1" si="170"/>
        <v>3.9819268433623582</v>
      </c>
      <c r="DJ265" s="194">
        <f t="shared" ca="1" si="170"/>
        <v>-2.0955151177230711</v>
      </c>
      <c r="DK265" s="194">
        <f t="shared" ca="1" si="170"/>
        <v>4.0275076580704985</v>
      </c>
      <c r="DL265" s="194">
        <f t="shared" ca="1" si="170"/>
        <v>4.0275076580704985</v>
      </c>
      <c r="DM265" s="194">
        <f t="shared" ca="1" si="170"/>
        <v>-2.0499343030149308</v>
      </c>
      <c r="DN265" s="194">
        <f t="shared" ca="1" si="170"/>
        <v>4.0730884727786396</v>
      </c>
      <c r="DO265" s="194">
        <f t="shared" ca="1" si="170"/>
        <v>4.0730884727786396</v>
      </c>
      <c r="DP265" s="194">
        <f t="shared" ca="1" si="170"/>
        <v>-2.0043534883067897</v>
      </c>
      <c r="DQ265" s="194">
        <f t="shared" ca="1" si="170"/>
        <v>4.1075445511370203</v>
      </c>
      <c r="DR265" s="194">
        <f t="shared" ca="1" si="170"/>
        <v>4.1075445511370203</v>
      </c>
      <c r="DS265" s="194">
        <f t="shared" ca="1" si="170"/>
        <v>-1.9698974099482189</v>
      </c>
      <c r="DT265" s="194">
        <f t="shared" ca="1" si="170"/>
        <v>-13.930179398696566</v>
      </c>
      <c r="DU265" s="194">
        <f t="shared" ca="1" si="170"/>
        <v>4.0492932701743491</v>
      </c>
      <c r="DV265" s="194">
        <f t="shared" ca="1" si="170"/>
        <v>4.0492932701743491</v>
      </c>
      <c r="DW265" s="194">
        <f t="shared" ca="1" si="170"/>
        <v>4.0492932701743491</v>
      </c>
      <c r="DX265" s="194">
        <f t="shared" ca="1" si="170"/>
        <v>4.0492932701743491</v>
      </c>
      <c r="DY265" s="194">
        <f t="shared" ca="1" si="170"/>
        <v>4.0492932701743491</v>
      </c>
      <c r="DZ265" s="194">
        <f t="shared" ca="1" si="170"/>
        <v>4.0492932701743491</v>
      </c>
      <c r="EA265" s="194">
        <f t="shared" ca="1" si="170"/>
        <v>4.0492932701743491</v>
      </c>
      <c r="EB265" s="194">
        <f t="shared" ca="1" si="170"/>
        <v>4.0492932701743491</v>
      </c>
      <c r="EC265" s="194">
        <f t="shared" ca="1" si="170"/>
        <v>4.0377528330882217</v>
      </c>
      <c r="ED265" s="194">
        <f t="shared" ca="1" si="170"/>
        <v>4.0377528330882217</v>
      </c>
      <c r="EE265" s="194">
        <f t="shared" ca="1" si="170"/>
        <v>4.0377528330882217</v>
      </c>
      <c r="EF265" s="194">
        <f t="shared" ca="1" si="170"/>
        <v>4.0377528330882217</v>
      </c>
      <c r="EG265" s="194">
        <f t="shared" ca="1" si="170"/>
        <v>4.0172421769084865</v>
      </c>
      <c r="EH265" s="194">
        <f t="shared" ca="1" si="170"/>
        <v>4.0172421769084865</v>
      </c>
      <c r="EI265" s="194">
        <f t="shared" ca="1" si="170"/>
        <v>4.0172421769084865</v>
      </c>
      <c r="EJ265" s="194">
        <f t="shared" ca="1" si="170"/>
        <v>4.0172421769084865</v>
      </c>
      <c r="EK265" s="194">
        <f t="shared" ca="1" si="170"/>
        <v>4.0172421769084865</v>
      </c>
      <c r="EL265" s="194">
        <f t="shared" ca="1" si="170"/>
        <v>4.0172421769084865</v>
      </c>
      <c r="EM265" s="194">
        <f t="shared" ca="1" si="170"/>
        <v>4.0172421769084865</v>
      </c>
      <c r="EN265" s="194">
        <f t="shared" ca="1" si="170"/>
        <v>4.0172421769084865</v>
      </c>
      <c r="EO265" s="194">
        <f t="shared" ca="1" si="170"/>
        <v>4.0052735680638998</v>
      </c>
      <c r="EP265" s="194">
        <f t="shared" ca="1" si="170"/>
        <v>4.0052735680638998</v>
      </c>
      <c r="EQ265" s="194">
        <f t="shared" ca="1" si="170"/>
        <v>4.0052735680638998</v>
      </c>
      <c r="ER265" s="194">
        <f t="shared" ca="1" si="170"/>
        <v>4.0052735680638998</v>
      </c>
      <c r="ES265" s="194">
        <f t="shared" ca="1" si="170"/>
        <v>3.9847775571024586</v>
      </c>
      <c r="ET265" s="194">
        <f t="shared" ca="1" si="170"/>
        <v>3.9847775571024586</v>
      </c>
      <c r="EU265" s="194">
        <f t="shared" ca="1" si="170"/>
        <v>3.9847775571024586</v>
      </c>
      <c r="EV265" s="194">
        <f t="shared" ca="1" si="170"/>
        <v>3.9847775571024586</v>
      </c>
      <c r="EW265" s="194">
        <f t="shared" ca="1" si="170"/>
        <v>3.9847775571024586</v>
      </c>
      <c r="EX265" s="194">
        <f t="shared" ca="1" si="170"/>
        <v>3.9847775571024586</v>
      </c>
      <c r="EY265" s="194">
        <f t="shared" ca="1" si="170"/>
        <v>3.9847775571024586</v>
      </c>
      <c r="EZ265" s="194">
        <f t="shared" ca="1" si="170"/>
        <v>3.9847775571024586</v>
      </c>
      <c r="FA265" s="194">
        <f t="shared" ca="1" si="170"/>
        <v>3.9723679313466596</v>
      </c>
      <c r="FB265" s="194">
        <f t="shared" ca="1" si="170"/>
        <v>3.9723679313466596</v>
      </c>
      <c r="FC265" s="194">
        <f t="shared" ca="1" si="170"/>
        <v>3.9723679313466596</v>
      </c>
      <c r="FD265" s="194">
        <f t="shared" ca="1" si="170"/>
        <v>3.9723679313466596</v>
      </c>
      <c r="FE265" s="194">
        <f t="shared" ca="1" si="170"/>
        <v>3.9518844851004475</v>
      </c>
      <c r="FF265" s="194">
        <f t="shared" ca="1" si="170"/>
        <v>3.9518844851004475</v>
      </c>
      <c r="FG265" s="194">
        <f t="shared" ca="1" si="170"/>
        <v>3.9518844851004475</v>
      </c>
      <c r="FH265" s="194">
        <f t="shared" ca="1" si="170"/>
        <v>3.9518844851004475</v>
      </c>
      <c r="FI265" s="194">
        <f t="shared" ca="1" si="170"/>
        <v>3.9518844851004475</v>
      </c>
      <c r="FJ265" s="194">
        <f t="shared" ca="1" si="170"/>
        <v>3.9518844851004475</v>
      </c>
      <c r="FK265" s="194">
        <f t="shared" ca="1" si="170"/>
        <v>3.9518844851004475</v>
      </c>
      <c r="FL265" s="194">
        <f t="shared" ca="1" si="170"/>
        <v>3.9518844851004475</v>
      </c>
      <c r="FM265" s="194">
        <f t="shared" ca="1" si="170"/>
        <v>3.9390206119260984</v>
      </c>
      <c r="FN265" s="194">
        <f t="shared" ca="1" si="170"/>
        <v>3.9390206119260984</v>
      </c>
      <c r="FO265" s="194">
        <f t="shared" ca="1" si="170"/>
        <v>3.9390206119260984</v>
      </c>
      <c r="FP265" s="194">
        <f t="shared" ca="1" si="170"/>
        <v>3.9390206119260984</v>
      </c>
      <c r="FQ265" s="194">
        <f t="shared" ca="1" si="170"/>
        <v>3.9185475975563957</v>
      </c>
      <c r="FR265" s="194">
        <f t="shared" ca="1" si="170"/>
        <v>3.9185475975563957</v>
      </c>
      <c r="FS265" s="194">
        <f t="shared" ca="1" si="170"/>
        <v>3.9185475975563957</v>
      </c>
      <c r="FT265" s="194">
        <f t="shared" ca="1" si="170"/>
        <v>3.9185475975563957</v>
      </c>
      <c r="FU265" s="194">
        <f t="shared" ca="1" si="170"/>
        <v>3.9185475975563957</v>
      </c>
      <c r="FV265" s="194">
        <f t="shared" ca="1" si="170"/>
        <v>3.9185475975563957</v>
      </c>
      <c r="FW265" s="194">
        <f t="shared" ca="1" si="170"/>
        <v>3.9185475975563957</v>
      </c>
      <c r="FX265" s="194">
        <f t="shared" ca="1" si="170"/>
        <v>3.9185475975563957</v>
      </c>
      <c r="FY265" s="194">
        <f t="shared" ca="1" si="170"/>
        <v>3.9052158495409417</v>
      </c>
      <c r="FZ265" s="194">
        <f t="shared" ca="1" si="170"/>
        <v>3.9052158495409417</v>
      </c>
      <c r="GA265" s="194">
        <f t="shared" ca="1" si="170"/>
        <v>3.9052158495409417</v>
      </c>
      <c r="GB265" s="194">
        <f t="shared" ca="1" si="170"/>
        <v>3.9052158495409417</v>
      </c>
      <c r="GC265" s="194">
        <f t="shared" ca="1" si="170"/>
        <v>3.8847510802629879</v>
      </c>
      <c r="GD265" s="194">
        <f t="shared" ca="1" si="170"/>
        <v>3.8847510802629879</v>
      </c>
      <c r="GE265" s="194">
        <f t="shared" ca="1" si="170"/>
        <v>3.8847510802629879</v>
      </c>
      <c r="GF265" s="194">
        <f t="shared" ca="1" si="170"/>
        <v>3.8847510802629879</v>
      </c>
      <c r="GG265" s="194">
        <f t="shared" ca="1" si="170"/>
        <v>3.8847510802629879</v>
      </c>
      <c r="GH265" s="194">
        <f t="shared" ca="1" si="170"/>
        <v>3.8847510802629879</v>
      </c>
      <c r="GI265" s="194">
        <f t="shared" ca="1" si="170"/>
        <v>3.8847510802629879</v>
      </c>
      <c r="GJ265" s="194">
        <f t="shared" ca="1" si="170"/>
        <v>3.8847510802629879</v>
      </c>
      <c r="GK265" s="194">
        <f t="shared" ca="1" si="170"/>
        <v>3.8709374211611944</v>
      </c>
      <c r="GL265" s="194">
        <f t="shared" ca="1" si="170"/>
        <v>3.8709374211611944</v>
      </c>
      <c r="GM265" s="194">
        <f t="shared" ca="1" si="170"/>
        <v>3.8709374211611944</v>
      </c>
      <c r="GN265" s="194">
        <f t="shared" ca="1" si="170"/>
        <v>3.8709374211611944</v>
      </c>
      <c r="GO265" s="194">
        <f t="shared" ca="1" si="170"/>
        <v>3.8504786545856513</v>
      </c>
      <c r="GP265" s="194">
        <f t="shared" ca="1" si="170"/>
        <v>3.8504786545856513</v>
      </c>
      <c r="GQ265" s="194">
        <f t="shared" ca="1" si="170"/>
        <v>3.8504786545856513</v>
      </c>
      <c r="GR265" s="194">
        <f t="shared" ca="1" si="170"/>
        <v>3.8504786545856513</v>
      </c>
      <c r="GS265" s="194">
        <f t="shared" ca="1" si="170"/>
        <v>3.8504786545856513</v>
      </c>
      <c r="GT265" s="194">
        <f t="shared" ca="1" si="170"/>
        <v>3.8504786545856513</v>
      </c>
      <c r="GU265" s="194">
        <f t="shared" ca="1" si="170"/>
        <v>3.8504786545856513</v>
      </c>
      <c r="GV265" s="194">
        <f t="shared" ca="1" si="170"/>
        <v>3.8504786545856513</v>
      </c>
      <c r="GW265" s="194">
        <f t="shared" ca="1" si="170"/>
        <v>3.8361686270649287</v>
      </c>
      <c r="GX265" s="194">
        <f t="shared" ca="1" si="170"/>
        <v>3.8361686270649287</v>
      </c>
      <c r="GY265" s="194">
        <f t="shared" ca="1" si="170"/>
        <v>3.8361686270649287</v>
      </c>
      <c r="GZ265" s="194">
        <f t="shared" ca="1" si="170"/>
        <v>3.8361686270649287</v>
      </c>
      <c r="HA265" s="194">
        <f t="shared" ca="1" si="170"/>
        <v>3.8157135634897461</v>
      </c>
      <c r="HB265" s="194">
        <f t="shared" ca="1" si="170"/>
        <v>3.8157135634897461</v>
      </c>
      <c r="HC265" s="194">
        <f t="shared" ca="1" si="170"/>
        <v>3.8157135634897461</v>
      </c>
      <c r="HD265" s="194">
        <f t="shared" ca="1" si="170"/>
        <v>3.8157135634897461</v>
      </c>
      <c r="HE265" s="194">
        <f t="shared" ca="1" si="170"/>
        <v>3.8157135634897461</v>
      </c>
      <c r="HF265" s="194">
        <f t="shared" ca="1" si="170"/>
        <v>3.8157135634897461</v>
      </c>
      <c r="HG265" s="194">
        <f t="shared" ca="1" si="170"/>
        <v>3.8157135634897461</v>
      </c>
      <c r="HH265" s="194">
        <f t="shared" ca="1" si="170"/>
        <v>3.8157135634897461</v>
      </c>
      <c r="HI265" s="194">
        <f t="shared" ca="1" si="170"/>
        <v>3.8008922764975273</v>
      </c>
      <c r="HJ265" s="194">
        <f t="shared" ca="1" si="170"/>
        <v>3.8008922764975273</v>
      </c>
      <c r="HK265" s="194">
        <f t="shared" ca="1" si="170"/>
        <v>3.8008922764975273</v>
      </c>
      <c r="HL265" s="194">
        <f t="shared" ca="1" si="170"/>
        <v>3.8008922764975273</v>
      </c>
      <c r="HM265" s="194">
        <f t="shared" ca="1" si="170"/>
        <v>3.7804385571487229</v>
      </c>
      <c r="HN265" s="194">
        <f t="shared" ca="1" si="170"/>
        <v>3.7804385571487229</v>
      </c>
      <c r="HO265" s="194">
        <f t="shared" ca="1" si="170"/>
        <v>3.7804385571487229</v>
      </c>
      <c r="HP265" s="194">
        <f t="shared" ca="1" si="170"/>
        <v>3.7804385571487229</v>
      </c>
      <c r="HQ265" s="194">
        <f t="shared" ca="1" si="170"/>
        <v>3.7804385571487229</v>
      </c>
      <c r="HR265" s="194">
        <f t="shared" ca="1" si="170"/>
        <v>3.7804385571487229</v>
      </c>
      <c r="HS265" s="194">
        <f t="shared" ca="1" si="170"/>
        <v>3.7804385571487229</v>
      </c>
      <c r="HT265" s="194">
        <f t="shared" ca="1" si="170"/>
        <v>3.7804385571487229</v>
      </c>
      <c r="HU265" s="194">
        <f t="shared" ca="1" si="170"/>
        <v>3.765090672900862</v>
      </c>
      <c r="HV265" s="194">
        <f t="shared" ca="1" si="170"/>
        <v>3.765090672900862</v>
      </c>
      <c r="HW265" s="194">
        <f t="shared" ca="1" si="170"/>
        <v>3.765090672900862</v>
      </c>
      <c r="HX265" s="194">
        <f t="shared" ca="1" si="170"/>
        <v>3.765090672900862</v>
      </c>
      <c r="HY265" s="194">
        <f t="shared" ca="1" si="170"/>
        <v>3.7446358781206959</v>
      </c>
      <c r="HZ265" s="194">
        <f t="shared" ca="1" si="170"/>
        <v>3.7446358781206959</v>
      </c>
      <c r="IA265" s="194">
        <f t="shared" ca="1" si="170"/>
        <v>3.7446358781206959</v>
      </c>
      <c r="IB265" s="194">
        <f t="shared" ca="1" si="170"/>
        <v>3.7446358781206959</v>
      </c>
      <c r="IC265" s="194">
        <f t="shared" ca="1" si="170"/>
        <v>3.7446358781206959</v>
      </c>
      <c r="ID265" s="194">
        <f t="shared" ca="1" si="170"/>
        <v>3.7446358781206959</v>
      </c>
      <c r="IE265" s="194">
        <f t="shared" ca="1" si="170"/>
        <v>3.7446358781206959</v>
      </c>
      <c r="IF265" s="194">
        <f t="shared" ca="1" si="170"/>
        <v>3.7446358781206959</v>
      </c>
      <c r="IG265" s="194">
        <f t="shared" ca="1" si="170"/>
        <v>3.7287455986995237</v>
      </c>
      <c r="IH265" s="194">
        <f t="shared" ca="1" si="170"/>
        <v>3.7287455986995237</v>
      </c>
      <c r="II265" s="194">
        <f t="shared" ca="1" si="170"/>
        <v>3.7287455986995237</v>
      </c>
      <c r="IJ265" s="194">
        <f t="shared" ca="1" si="170"/>
        <v>3.9043305896216207</v>
      </c>
      <c r="IK265" s="194">
        <f t="shared" ca="1" si="170"/>
        <v>3.7082872460804568</v>
      </c>
      <c r="IL265" s="194">
        <f t="shared" ca="1" si="170"/>
        <v>3.7082872460804568</v>
      </c>
      <c r="IM265" s="194">
        <f t="shared" ca="1" si="170"/>
        <v>3.7082872460804568</v>
      </c>
      <c r="IN265" s="194">
        <f t="shared" ca="1" si="170"/>
        <v>3.7082872460804568</v>
      </c>
      <c r="IO265" s="194">
        <f t="shared" ca="1" si="170"/>
        <v>3.7082872460804568</v>
      </c>
      <c r="IP265" s="194">
        <f t="shared" ca="1" si="170"/>
        <v>3.7082872460804568</v>
      </c>
      <c r="IQ265" s="194">
        <f t="shared" ca="1" si="170"/>
        <v>3.7082872460804568</v>
      </c>
      <c r="IR265" s="194">
        <f t="shared" ca="1" si="170"/>
        <v>3.7082872460804568</v>
      </c>
      <c r="IS265" s="194">
        <f t="shared" ca="1" si="170"/>
        <v>3.691838299630775</v>
      </c>
      <c r="IT265" s="194">
        <f t="shared" ca="1" si="170"/>
        <v>3.691838299630775</v>
      </c>
      <c r="IU265" s="194">
        <f t="shared" ca="1" si="170"/>
        <v>3.691838299630775</v>
      </c>
      <c r="IV265" s="194">
        <f t="shared" ca="1" si="170"/>
        <v>3.691838299630775</v>
      </c>
      <c r="IW265" s="194">
        <f t="shared" ca="1" si="170"/>
        <v>3.6713738420936215</v>
      </c>
      <c r="IX265" s="194">
        <f t="shared" ca="1" si="170"/>
        <v>3.6713738420936215</v>
      </c>
      <c r="IY265" s="194">
        <f t="shared" ref="IY265:KR265" ca="1" si="171">SUM(IY263:IY264)</f>
        <v>3.6713738420936215</v>
      </c>
      <c r="IZ265" s="194">
        <f t="shared" ca="1" si="171"/>
        <v>3.6713738420936215</v>
      </c>
      <c r="JA265" s="194">
        <f t="shared" ca="1" si="171"/>
        <v>3.6713738420936215</v>
      </c>
      <c r="JB265" s="194">
        <f t="shared" ca="1" si="171"/>
        <v>3.6713738420936215</v>
      </c>
      <c r="JC265" s="194">
        <f t="shared" ca="1" si="171"/>
        <v>3.6713738420936215</v>
      </c>
      <c r="JD265" s="194">
        <f t="shared" ca="1" si="171"/>
        <v>3.6713738420936215</v>
      </c>
      <c r="JE265" s="194">
        <f t="shared" ca="1" si="171"/>
        <v>3.6543494686045737</v>
      </c>
      <c r="JF265" s="194">
        <f t="shared" ca="1" si="171"/>
        <v>3.6543494686045737</v>
      </c>
      <c r="JG265" s="194">
        <f t="shared" ca="1" si="171"/>
        <v>3.6543494686045737</v>
      </c>
      <c r="JH265" s="194">
        <f t="shared" ca="1" si="171"/>
        <v>3.6543494686045737</v>
      </c>
      <c r="JI265" s="194">
        <f t="shared" ca="1" si="171"/>
        <v>3.633876292419151</v>
      </c>
      <c r="JJ265" s="194">
        <f t="shared" ca="1" si="171"/>
        <v>3.633876292419151</v>
      </c>
      <c r="JK265" s="194">
        <f t="shared" ca="1" si="171"/>
        <v>3.633876292419151</v>
      </c>
      <c r="JL265" s="194">
        <f t="shared" ca="1" si="171"/>
        <v>3.633876292419151</v>
      </c>
      <c r="JM265" s="194">
        <f t="shared" ca="1" si="171"/>
        <v>3.633876292419151</v>
      </c>
      <c r="JN265" s="194">
        <f t="shared" ca="1" si="171"/>
        <v>3.633876292419151</v>
      </c>
      <c r="JO265" s="194">
        <f t="shared" ca="1" si="171"/>
        <v>3.633876292419151</v>
      </c>
      <c r="JP265" s="194">
        <f t="shared" ca="1" si="171"/>
        <v>3.633876292419151</v>
      </c>
      <c r="JQ265" s="194">
        <f t="shared" ca="1" si="171"/>
        <v>3.6162592290795565</v>
      </c>
      <c r="JR265" s="194">
        <f t="shared" ca="1" si="171"/>
        <v>3.6162592290795565</v>
      </c>
      <c r="JS265" s="194">
        <f t="shared" ca="1" si="171"/>
        <v>3.6162592290795565</v>
      </c>
      <c r="JT265" s="194">
        <f t="shared" ca="1" si="171"/>
        <v>3.6162592290795565</v>
      </c>
      <c r="JU265" s="194">
        <f t="shared" ca="1" si="171"/>
        <v>3.5957746518261038</v>
      </c>
      <c r="JV265" s="194">
        <f t="shared" ca="1" si="171"/>
        <v>3.5957746518261038</v>
      </c>
      <c r="JW265" s="194">
        <f t="shared" ca="1" si="171"/>
        <v>3.5957746518261038</v>
      </c>
      <c r="JX265" s="194">
        <f t="shared" ca="1" si="171"/>
        <v>3.5957746518261038</v>
      </c>
      <c r="JY265" s="194">
        <f t="shared" ca="1" si="171"/>
        <v>3.5957746518261038</v>
      </c>
      <c r="JZ265" s="194">
        <f t="shared" ca="1" si="171"/>
        <v>3.5957746518261038</v>
      </c>
      <c r="KA265" s="194">
        <f t="shared" ca="1" si="171"/>
        <v>3.5957746518261038</v>
      </c>
      <c r="KB265" s="194">
        <f t="shared" ca="1" si="171"/>
        <v>3.5957746518261038</v>
      </c>
      <c r="KC265" s="194">
        <f t="shared" ca="1" si="171"/>
        <v>3.5775471179404468</v>
      </c>
      <c r="KD265" s="194">
        <f t="shared" ca="1" si="171"/>
        <v>3.5775471179404468</v>
      </c>
      <c r="KE265" s="194">
        <f t="shared" ca="1" si="171"/>
        <v>3.5775471179404468</v>
      </c>
      <c r="KF265" s="194">
        <f t="shared" ca="1" si="171"/>
        <v>3.5775471179404468</v>
      </c>
      <c r="KG265" s="194">
        <f t="shared" ca="1" si="171"/>
        <v>3.5570483864100542</v>
      </c>
      <c r="KH265" s="194">
        <f t="shared" ca="1" si="171"/>
        <v>3.5570483864100542</v>
      </c>
      <c r="KI265" s="194">
        <f t="shared" ca="1" si="171"/>
        <v>3.5570483864100542</v>
      </c>
      <c r="KJ265" s="194">
        <f t="shared" ca="1" si="171"/>
        <v>3.5570483864100542</v>
      </c>
      <c r="KK265" s="194">
        <f t="shared" ca="1" si="171"/>
        <v>3.5570483864100542</v>
      </c>
      <c r="KL265" s="194">
        <f t="shared" ca="1" si="171"/>
        <v>3.5570483864100542</v>
      </c>
      <c r="KM265" s="194">
        <f t="shared" ca="1" si="171"/>
        <v>3.5570483864100542</v>
      </c>
      <c r="KN265" s="194">
        <f t="shared" ca="1" si="171"/>
        <v>3.5570483864100542</v>
      </c>
      <c r="KO265" s="194">
        <f t="shared" ca="1" si="171"/>
        <v>3.5381920678619516</v>
      </c>
      <c r="KP265" s="194">
        <f t="shared" ca="1" si="171"/>
        <v>3.5381920678619516</v>
      </c>
      <c r="KQ265" s="194">
        <f t="shared" ca="1" si="171"/>
        <v>3.5381920678619516</v>
      </c>
      <c r="KR265" s="194">
        <f t="shared" ca="1" si="171"/>
        <v>3.5381920678619516</v>
      </c>
      <c r="KS265" s="17" t="s">
        <v>291</v>
      </c>
    </row>
    <row r="266" spans="1:305" ht="15.75" customHeight="1" x14ac:dyDescent="0.3">
      <c r="A266" s="184" t="s">
        <v>327</v>
      </c>
      <c r="B266" s="184" t="s">
        <v>72</v>
      </c>
      <c r="C266" s="186"/>
      <c r="D266" s="212">
        <f ca="1">XIRR($D$265:$KR$265,D229:KR229)</f>
        <v>0.18471850752830507</v>
      </c>
      <c r="KS266" s="17" t="s">
        <v>291</v>
      </c>
    </row>
    <row r="267" spans="1:305" ht="15.75" customHeight="1" x14ac:dyDescent="0.3">
      <c r="KS267" s="17" t="s">
        <v>291</v>
      </c>
    </row>
    <row r="268" spans="1:305" ht="15.75" customHeight="1" x14ac:dyDescent="0.3">
      <c r="KS268" s="17" t="s">
        <v>291</v>
      </c>
    </row>
    <row r="269" spans="1:305" ht="15.75" customHeight="1" x14ac:dyDescent="0.3">
      <c r="A269" s="2" t="s">
        <v>273</v>
      </c>
      <c r="KS269" s="17" t="s">
        <v>291</v>
      </c>
    </row>
    <row r="270" spans="1:305" ht="15.75" customHeight="1" x14ac:dyDescent="0.3">
      <c r="A270" s="2" t="s">
        <v>274</v>
      </c>
      <c r="KS270" s="17" t="s">
        <v>291</v>
      </c>
    </row>
    <row r="271" spans="1:305" ht="15.75" customHeight="1" x14ac:dyDescent="0.3">
      <c r="A271" s="17" t="s">
        <v>275</v>
      </c>
      <c r="B271" s="17" t="s">
        <v>90</v>
      </c>
      <c r="D271" s="78">
        <f ca="1">-'Inputs and Summary'!D19</f>
        <v>-347.28239777631023</v>
      </c>
      <c r="E271" s="78">
        <v>0</v>
      </c>
      <c r="F271" s="78">
        <v>0</v>
      </c>
      <c r="G271" s="78">
        <v>0</v>
      </c>
      <c r="H271" s="78">
        <v>0</v>
      </c>
      <c r="I271" s="78">
        <v>0</v>
      </c>
      <c r="J271" s="78">
        <v>0</v>
      </c>
      <c r="K271" s="78">
        <v>0</v>
      </c>
      <c r="L271" s="78">
        <v>0</v>
      </c>
      <c r="M271" s="78">
        <v>0</v>
      </c>
      <c r="N271" s="78">
        <v>0</v>
      </c>
      <c r="O271" s="78">
        <v>0</v>
      </c>
      <c r="P271" s="78">
        <v>0</v>
      </c>
      <c r="Q271" s="78">
        <v>0</v>
      </c>
      <c r="R271" s="78">
        <v>0</v>
      </c>
      <c r="S271" s="78">
        <v>0</v>
      </c>
      <c r="T271" s="78">
        <v>0</v>
      </c>
      <c r="U271" s="78">
        <v>0</v>
      </c>
      <c r="V271" s="78">
        <v>0</v>
      </c>
      <c r="W271" s="78">
        <v>0</v>
      </c>
      <c r="X271" s="78">
        <v>0</v>
      </c>
      <c r="Y271" s="78">
        <v>0</v>
      </c>
      <c r="Z271" s="78">
        <v>0</v>
      </c>
      <c r="AA271" s="78">
        <v>0</v>
      </c>
      <c r="AB271" s="78">
        <v>0</v>
      </c>
      <c r="AC271" s="78">
        <v>0</v>
      </c>
      <c r="AD271" s="78">
        <v>0</v>
      </c>
      <c r="AE271" s="78">
        <v>0</v>
      </c>
      <c r="AF271" s="78">
        <v>0</v>
      </c>
      <c r="AG271" s="78">
        <v>0</v>
      </c>
      <c r="AH271" s="78">
        <v>0</v>
      </c>
      <c r="AI271" s="78">
        <v>0</v>
      </c>
      <c r="AJ271" s="78">
        <v>0</v>
      </c>
      <c r="AK271" s="78">
        <v>0</v>
      </c>
      <c r="AL271" s="78">
        <v>0</v>
      </c>
      <c r="AM271" s="78">
        <v>0</v>
      </c>
      <c r="AN271" s="78">
        <v>0</v>
      </c>
      <c r="AO271" s="78">
        <v>0</v>
      </c>
      <c r="AP271" s="78">
        <v>0</v>
      </c>
      <c r="AQ271" s="78">
        <v>0</v>
      </c>
      <c r="AR271" s="78">
        <v>0</v>
      </c>
      <c r="AS271" s="78">
        <v>0</v>
      </c>
      <c r="AT271" s="78">
        <v>0</v>
      </c>
      <c r="AU271" s="78">
        <v>0</v>
      </c>
      <c r="AV271" s="78">
        <v>0</v>
      </c>
      <c r="AW271" s="78">
        <v>0</v>
      </c>
      <c r="AX271" s="78">
        <v>0</v>
      </c>
      <c r="AY271" s="78">
        <v>0</v>
      </c>
      <c r="AZ271" s="78">
        <v>0</v>
      </c>
      <c r="BA271" s="78">
        <v>0</v>
      </c>
      <c r="BB271" s="78">
        <v>0</v>
      </c>
      <c r="BC271" s="78">
        <v>0</v>
      </c>
      <c r="BD271" s="78">
        <v>0</v>
      </c>
      <c r="BE271" s="78">
        <v>0</v>
      </c>
      <c r="BF271" s="78">
        <v>0</v>
      </c>
      <c r="BG271" s="78">
        <v>0</v>
      </c>
      <c r="BH271" s="78">
        <v>0</v>
      </c>
      <c r="BI271" s="78">
        <v>0</v>
      </c>
      <c r="BJ271" s="78">
        <v>0</v>
      </c>
      <c r="BK271" s="78">
        <v>0</v>
      </c>
      <c r="BL271" s="78">
        <v>0</v>
      </c>
      <c r="BM271" s="78">
        <v>0</v>
      </c>
      <c r="BN271" s="78">
        <v>0</v>
      </c>
      <c r="BO271" s="78">
        <v>0</v>
      </c>
      <c r="BP271" s="78">
        <v>0</v>
      </c>
      <c r="BQ271" s="78">
        <v>0</v>
      </c>
      <c r="BR271" s="78">
        <v>0</v>
      </c>
      <c r="BS271" s="78">
        <v>0</v>
      </c>
      <c r="BT271" s="78">
        <v>0</v>
      </c>
      <c r="BU271" s="78">
        <v>0</v>
      </c>
      <c r="BV271" s="78">
        <v>0</v>
      </c>
      <c r="BW271" s="78">
        <v>0</v>
      </c>
      <c r="BX271" s="78">
        <v>0</v>
      </c>
      <c r="BY271" s="78">
        <v>0</v>
      </c>
      <c r="BZ271" s="78">
        <v>0</v>
      </c>
      <c r="CA271" s="78">
        <v>0</v>
      </c>
      <c r="CB271" s="78">
        <v>0</v>
      </c>
      <c r="CC271" s="78">
        <v>0</v>
      </c>
      <c r="CD271" s="78">
        <v>0</v>
      </c>
      <c r="CE271" s="78">
        <v>0</v>
      </c>
      <c r="CF271" s="78">
        <v>0</v>
      </c>
      <c r="CG271" s="78">
        <v>0</v>
      </c>
      <c r="CH271" s="78">
        <v>0</v>
      </c>
      <c r="CI271" s="78">
        <v>0</v>
      </c>
      <c r="CJ271" s="78">
        <v>0</v>
      </c>
      <c r="CK271" s="78">
        <v>0</v>
      </c>
      <c r="CL271" s="78">
        <v>0</v>
      </c>
      <c r="CM271" s="78">
        <v>0</v>
      </c>
      <c r="CN271" s="78">
        <v>0</v>
      </c>
      <c r="CO271" s="78">
        <v>0</v>
      </c>
      <c r="CP271" s="78">
        <v>0</v>
      </c>
      <c r="CQ271" s="78">
        <v>0</v>
      </c>
      <c r="CR271" s="78">
        <v>0</v>
      </c>
      <c r="CS271" s="78">
        <v>0</v>
      </c>
      <c r="CT271" s="78">
        <v>0</v>
      </c>
      <c r="CU271" s="78">
        <v>0</v>
      </c>
      <c r="CV271" s="78">
        <v>0</v>
      </c>
      <c r="CW271" s="78">
        <v>0</v>
      </c>
      <c r="CX271" s="78">
        <v>0</v>
      </c>
      <c r="CY271" s="78">
        <v>0</v>
      </c>
      <c r="CZ271" s="78">
        <v>0</v>
      </c>
      <c r="DA271" s="78">
        <v>0</v>
      </c>
      <c r="DB271" s="78">
        <v>0</v>
      </c>
      <c r="DC271" s="78">
        <v>0</v>
      </c>
      <c r="DD271" s="78">
        <v>0</v>
      </c>
      <c r="DE271" s="78">
        <v>0</v>
      </c>
      <c r="DF271" s="78">
        <v>0</v>
      </c>
      <c r="DG271" s="78">
        <v>0</v>
      </c>
      <c r="DH271" s="78">
        <v>0</v>
      </c>
      <c r="DI271" s="78">
        <v>0</v>
      </c>
      <c r="DJ271" s="78">
        <v>0</v>
      </c>
      <c r="DK271" s="78">
        <v>0</v>
      </c>
      <c r="DL271" s="78">
        <v>0</v>
      </c>
      <c r="DM271" s="78">
        <v>0</v>
      </c>
      <c r="DN271" s="78">
        <v>0</v>
      </c>
      <c r="DO271" s="78">
        <v>0</v>
      </c>
      <c r="DP271" s="78">
        <v>0</v>
      </c>
      <c r="DQ271" s="78">
        <v>0</v>
      </c>
      <c r="DR271" s="78">
        <v>0</v>
      </c>
      <c r="DS271" s="78">
        <v>0</v>
      </c>
      <c r="DT271" s="78">
        <v>0</v>
      </c>
      <c r="DU271" s="78">
        <v>0</v>
      </c>
      <c r="DV271" s="78">
        <v>0</v>
      </c>
      <c r="DW271" s="78">
        <v>0</v>
      </c>
      <c r="DX271" s="78">
        <v>0</v>
      </c>
      <c r="DY271" s="78">
        <v>0</v>
      </c>
      <c r="DZ271" s="78">
        <v>0</v>
      </c>
      <c r="EA271" s="78">
        <v>0</v>
      </c>
      <c r="EB271" s="78">
        <v>0</v>
      </c>
      <c r="EC271" s="78">
        <v>0</v>
      </c>
      <c r="ED271" s="78">
        <v>0</v>
      </c>
      <c r="EE271" s="78">
        <v>0</v>
      </c>
      <c r="EF271" s="78">
        <v>0</v>
      </c>
      <c r="EG271" s="78">
        <v>0</v>
      </c>
      <c r="EH271" s="78">
        <v>0</v>
      </c>
      <c r="EI271" s="78">
        <v>0</v>
      </c>
      <c r="EJ271" s="78">
        <v>0</v>
      </c>
      <c r="EK271" s="78">
        <v>0</v>
      </c>
      <c r="EL271" s="78">
        <v>0</v>
      </c>
      <c r="EM271" s="78">
        <v>0</v>
      </c>
      <c r="EN271" s="78">
        <v>0</v>
      </c>
      <c r="EO271" s="78">
        <v>0</v>
      </c>
      <c r="EP271" s="78">
        <v>0</v>
      </c>
      <c r="EQ271" s="78">
        <v>0</v>
      </c>
      <c r="ER271" s="78">
        <v>0</v>
      </c>
      <c r="ES271" s="78">
        <v>0</v>
      </c>
      <c r="ET271" s="78">
        <v>0</v>
      </c>
      <c r="EU271" s="78">
        <v>0</v>
      </c>
      <c r="EV271" s="78">
        <v>0</v>
      </c>
      <c r="EW271" s="78">
        <v>0</v>
      </c>
      <c r="EX271" s="78">
        <v>0</v>
      </c>
      <c r="EY271" s="78">
        <v>0</v>
      </c>
      <c r="EZ271" s="78">
        <v>0</v>
      </c>
      <c r="FA271" s="78">
        <v>0</v>
      </c>
      <c r="FB271" s="78">
        <v>0</v>
      </c>
      <c r="FC271" s="78">
        <v>0</v>
      </c>
      <c r="FD271" s="78">
        <v>0</v>
      </c>
      <c r="FE271" s="78">
        <v>0</v>
      </c>
      <c r="FF271" s="78">
        <v>0</v>
      </c>
      <c r="FG271" s="78">
        <v>0</v>
      </c>
      <c r="FH271" s="78">
        <v>0</v>
      </c>
      <c r="FI271" s="78">
        <v>0</v>
      </c>
      <c r="FJ271" s="78">
        <v>0</v>
      </c>
      <c r="FK271" s="78">
        <v>0</v>
      </c>
      <c r="FL271" s="78">
        <v>0</v>
      </c>
      <c r="FM271" s="78">
        <v>0</v>
      </c>
      <c r="FN271" s="78">
        <v>0</v>
      </c>
      <c r="FO271" s="78">
        <v>0</v>
      </c>
      <c r="FP271" s="78">
        <v>0</v>
      </c>
      <c r="FQ271" s="78">
        <v>0</v>
      </c>
      <c r="FR271" s="78">
        <v>0</v>
      </c>
      <c r="FS271" s="78">
        <v>0</v>
      </c>
      <c r="FT271" s="78">
        <v>0</v>
      </c>
      <c r="FU271" s="78">
        <v>0</v>
      </c>
      <c r="FV271" s="78">
        <v>0</v>
      </c>
      <c r="FW271" s="78">
        <v>0</v>
      </c>
      <c r="FX271" s="78">
        <v>0</v>
      </c>
      <c r="FY271" s="78">
        <v>0</v>
      </c>
      <c r="FZ271" s="78">
        <v>0</v>
      </c>
      <c r="GA271" s="78">
        <v>0</v>
      </c>
      <c r="GB271" s="78">
        <v>0</v>
      </c>
      <c r="GC271" s="78">
        <v>0</v>
      </c>
      <c r="GD271" s="78">
        <v>0</v>
      </c>
      <c r="GE271" s="78">
        <v>0</v>
      </c>
      <c r="GF271" s="78">
        <v>0</v>
      </c>
      <c r="GG271" s="78">
        <v>0</v>
      </c>
      <c r="GH271" s="78">
        <v>0</v>
      </c>
      <c r="GI271" s="78">
        <v>0</v>
      </c>
      <c r="GJ271" s="78">
        <v>0</v>
      </c>
      <c r="GK271" s="78">
        <v>0</v>
      </c>
      <c r="GL271" s="78">
        <v>0</v>
      </c>
      <c r="GM271" s="78">
        <v>0</v>
      </c>
      <c r="GN271" s="78">
        <v>0</v>
      </c>
      <c r="GO271" s="78">
        <v>0</v>
      </c>
      <c r="GP271" s="78">
        <v>0</v>
      </c>
      <c r="GQ271" s="78">
        <v>0</v>
      </c>
      <c r="GR271" s="78">
        <v>0</v>
      </c>
      <c r="GS271" s="78">
        <v>0</v>
      </c>
      <c r="GT271" s="78">
        <v>0</v>
      </c>
      <c r="GU271" s="78">
        <v>0</v>
      </c>
      <c r="GV271" s="78">
        <v>0</v>
      </c>
      <c r="GW271" s="78">
        <v>0</v>
      </c>
      <c r="GX271" s="78">
        <v>0</v>
      </c>
      <c r="GY271" s="78">
        <v>0</v>
      </c>
      <c r="GZ271" s="78">
        <v>0</v>
      </c>
      <c r="HA271" s="78">
        <v>0</v>
      </c>
      <c r="HB271" s="78">
        <v>0</v>
      </c>
      <c r="HC271" s="78">
        <v>0</v>
      </c>
      <c r="HD271" s="78">
        <v>0</v>
      </c>
      <c r="HE271" s="78">
        <v>0</v>
      </c>
      <c r="HF271" s="78">
        <v>0</v>
      </c>
      <c r="HG271" s="78">
        <v>0</v>
      </c>
      <c r="HH271" s="78">
        <v>0</v>
      </c>
      <c r="HI271" s="78">
        <v>0</v>
      </c>
      <c r="HJ271" s="78">
        <v>0</v>
      </c>
      <c r="HK271" s="78">
        <v>0</v>
      </c>
      <c r="HL271" s="78">
        <v>0</v>
      </c>
      <c r="HM271" s="78">
        <v>0</v>
      </c>
      <c r="HN271" s="78">
        <v>0</v>
      </c>
      <c r="HO271" s="78">
        <v>0</v>
      </c>
      <c r="HP271" s="78">
        <v>0</v>
      </c>
      <c r="HQ271" s="78">
        <v>0</v>
      </c>
      <c r="HR271" s="78">
        <v>0</v>
      </c>
      <c r="HS271" s="78">
        <v>0</v>
      </c>
      <c r="HT271" s="78">
        <v>0</v>
      </c>
      <c r="HU271" s="78">
        <v>0</v>
      </c>
      <c r="HV271" s="78">
        <v>0</v>
      </c>
      <c r="HW271" s="78">
        <v>0</v>
      </c>
      <c r="HX271" s="78">
        <v>0</v>
      </c>
      <c r="HY271" s="78">
        <v>0</v>
      </c>
      <c r="HZ271" s="78">
        <v>0</v>
      </c>
      <c r="IA271" s="78">
        <v>0</v>
      </c>
      <c r="IB271" s="78">
        <v>0</v>
      </c>
      <c r="IC271" s="78">
        <v>0</v>
      </c>
      <c r="ID271" s="78">
        <v>0</v>
      </c>
      <c r="IE271" s="78">
        <v>0</v>
      </c>
      <c r="IF271" s="78">
        <v>0</v>
      </c>
      <c r="IG271" s="78">
        <v>0</v>
      </c>
      <c r="IH271" s="78">
        <v>0</v>
      </c>
      <c r="II271" s="78">
        <v>0</v>
      </c>
      <c r="IJ271" s="78">
        <v>0</v>
      </c>
      <c r="IK271" s="78">
        <v>0</v>
      </c>
      <c r="IL271" s="78">
        <v>0</v>
      </c>
      <c r="IM271" s="78">
        <v>0</v>
      </c>
      <c r="IN271" s="78">
        <v>0</v>
      </c>
      <c r="IO271" s="78">
        <v>0</v>
      </c>
      <c r="IP271" s="78">
        <v>0</v>
      </c>
      <c r="IQ271" s="78">
        <v>0</v>
      </c>
      <c r="IR271" s="78">
        <v>0</v>
      </c>
      <c r="IS271" s="78">
        <v>0</v>
      </c>
      <c r="IT271" s="78">
        <v>0</v>
      </c>
      <c r="IU271" s="78">
        <v>0</v>
      </c>
      <c r="IV271" s="78">
        <v>0</v>
      </c>
      <c r="IW271" s="78">
        <v>0</v>
      </c>
      <c r="IX271" s="78">
        <v>0</v>
      </c>
      <c r="IY271" s="78">
        <v>0</v>
      </c>
      <c r="IZ271" s="78">
        <v>0</v>
      </c>
      <c r="JA271" s="78">
        <v>0</v>
      </c>
      <c r="JB271" s="78">
        <v>0</v>
      </c>
      <c r="JC271" s="78">
        <v>0</v>
      </c>
      <c r="JD271" s="78">
        <v>0</v>
      </c>
      <c r="JE271" s="78">
        <v>0</v>
      </c>
      <c r="JF271" s="78">
        <v>0</v>
      </c>
      <c r="JG271" s="78">
        <v>0</v>
      </c>
      <c r="JH271" s="78">
        <v>0</v>
      </c>
      <c r="JI271" s="78">
        <v>0</v>
      </c>
      <c r="JJ271" s="78">
        <v>0</v>
      </c>
      <c r="JK271" s="78">
        <v>0</v>
      </c>
      <c r="JL271" s="78">
        <v>0</v>
      </c>
      <c r="JM271" s="78">
        <v>0</v>
      </c>
      <c r="JN271" s="78">
        <v>0</v>
      </c>
      <c r="JO271" s="78">
        <v>0</v>
      </c>
      <c r="JP271" s="78">
        <v>0</v>
      </c>
      <c r="JQ271" s="78">
        <v>0</v>
      </c>
      <c r="JR271" s="78">
        <v>0</v>
      </c>
      <c r="JS271" s="78">
        <v>0</v>
      </c>
      <c r="JT271" s="78">
        <v>0</v>
      </c>
      <c r="JU271" s="78">
        <v>0</v>
      </c>
      <c r="JV271" s="78">
        <v>0</v>
      </c>
      <c r="JW271" s="78">
        <v>0</v>
      </c>
      <c r="JX271" s="78">
        <v>0</v>
      </c>
      <c r="JY271" s="78">
        <v>0</v>
      </c>
      <c r="JZ271" s="78">
        <v>0</v>
      </c>
      <c r="KA271" s="78">
        <v>0</v>
      </c>
      <c r="KB271" s="78">
        <v>0</v>
      </c>
      <c r="KC271" s="78">
        <v>0</v>
      </c>
      <c r="KD271" s="78">
        <v>0</v>
      </c>
      <c r="KE271" s="78">
        <v>0</v>
      </c>
      <c r="KF271" s="78">
        <v>0</v>
      </c>
      <c r="KG271" s="78">
        <v>0</v>
      </c>
      <c r="KH271" s="78">
        <v>0</v>
      </c>
      <c r="KI271" s="78">
        <v>0</v>
      </c>
      <c r="KJ271" s="78">
        <v>0</v>
      </c>
      <c r="KK271" s="78">
        <v>0</v>
      </c>
      <c r="KL271" s="78">
        <v>0</v>
      </c>
      <c r="KM271" s="78">
        <v>0</v>
      </c>
      <c r="KN271" s="78">
        <v>0</v>
      </c>
      <c r="KO271" s="78">
        <v>0</v>
      </c>
      <c r="KP271" s="78">
        <v>0</v>
      </c>
      <c r="KQ271" s="78">
        <v>0</v>
      </c>
      <c r="KR271" s="78">
        <v>0</v>
      </c>
      <c r="KS271" s="17" t="s">
        <v>291</v>
      </c>
    </row>
    <row r="272" spans="1:305" ht="15.75" customHeight="1" x14ac:dyDescent="0.3">
      <c r="A272" s="17" t="s">
        <v>302</v>
      </c>
      <c r="B272" s="17" t="s">
        <v>90</v>
      </c>
      <c r="D272" s="78">
        <f t="shared" ref="D272:IX272" si="172">D233</f>
        <v>0</v>
      </c>
      <c r="E272" s="78">
        <f t="shared" si="172"/>
        <v>0</v>
      </c>
      <c r="F272" s="78">
        <f t="shared" si="172"/>
        <v>0</v>
      </c>
      <c r="G272" s="78">
        <f t="shared" si="172"/>
        <v>0</v>
      </c>
      <c r="H272" s="78">
        <f t="shared" si="172"/>
        <v>0</v>
      </c>
      <c r="I272" s="78">
        <f t="shared" si="172"/>
        <v>0</v>
      </c>
      <c r="J272" s="78">
        <f t="shared" si="172"/>
        <v>0</v>
      </c>
      <c r="K272" s="78">
        <f t="shared" si="172"/>
        <v>0</v>
      </c>
      <c r="L272" s="78">
        <f t="shared" si="172"/>
        <v>0</v>
      </c>
      <c r="M272" s="78">
        <f t="shared" si="172"/>
        <v>0</v>
      </c>
      <c r="N272" s="78">
        <f t="shared" si="172"/>
        <v>0</v>
      </c>
      <c r="O272" s="78">
        <f t="shared" si="172"/>
        <v>0</v>
      </c>
      <c r="P272" s="78">
        <f t="shared" si="172"/>
        <v>0</v>
      </c>
      <c r="Q272" s="78">
        <f t="shared" si="172"/>
        <v>0</v>
      </c>
      <c r="R272" s="78">
        <f t="shared" si="172"/>
        <v>0</v>
      </c>
      <c r="S272" s="78">
        <f t="shared" si="172"/>
        <v>0</v>
      </c>
      <c r="T272" s="78">
        <f t="shared" si="172"/>
        <v>0</v>
      </c>
      <c r="U272" s="78">
        <f t="shared" si="172"/>
        <v>0</v>
      </c>
      <c r="V272" s="78">
        <f t="shared" si="172"/>
        <v>0</v>
      </c>
      <c r="W272" s="78">
        <f t="shared" si="172"/>
        <v>0</v>
      </c>
      <c r="X272" s="78">
        <f t="shared" si="172"/>
        <v>0</v>
      </c>
      <c r="Y272" s="78">
        <f t="shared" si="172"/>
        <v>0</v>
      </c>
      <c r="Z272" s="78">
        <f t="shared" si="172"/>
        <v>0</v>
      </c>
      <c r="AA272" s="78">
        <f t="shared" si="172"/>
        <v>0</v>
      </c>
      <c r="AB272" s="78">
        <f t="shared" si="172"/>
        <v>0</v>
      </c>
      <c r="AC272" s="78">
        <f t="shared" si="172"/>
        <v>0</v>
      </c>
      <c r="AD272" s="78">
        <f t="shared" si="172"/>
        <v>0</v>
      </c>
      <c r="AE272" s="78">
        <f t="shared" si="172"/>
        <v>0</v>
      </c>
      <c r="AF272" s="78">
        <f t="shared" si="172"/>
        <v>0</v>
      </c>
      <c r="AG272" s="78">
        <f t="shared" si="172"/>
        <v>0</v>
      </c>
      <c r="AH272" s="78">
        <f t="shared" si="172"/>
        <v>0</v>
      </c>
      <c r="AI272" s="78">
        <f t="shared" si="172"/>
        <v>0</v>
      </c>
      <c r="AJ272" s="78">
        <f t="shared" si="172"/>
        <v>0</v>
      </c>
      <c r="AK272" s="78">
        <f t="shared" si="172"/>
        <v>0</v>
      </c>
      <c r="AL272" s="78">
        <f t="shared" si="172"/>
        <v>0</v>
      </c>
      <c r="AM272" s="78">
        <f t="shared" si="172"/>
        <v>0</v>
      </c>
      <c r="AN272" s="78">
        <f t="shared" si="172"/>
        <v>0</v>
      </c>
      <c r="AO272" s="78">
        <f t="shared" si="172"/>
        <v>0</v>
      </c>
      <c r="AP272" s="78">
        <f t="shared" si="172"/>
        <v>0</v>
      </c>
      <c r="AQ272" s="78">
        <f t="shared" si="172"/>
        <v>0</v>
      </c>
      <c r="AR272" s="78">
        <f t="shared" si="172"/>
        <v>0</v>
      </c>
      <c r="AS272" s="78">
        <f t="shared" si="172"/>
        <v>0</v>
      </c>
      <c r="AT272" s="78">
        <f t="shared" si="172"/>
        <v>0</v>
      </c>
      <c r="AU272" s="78">
        <f t="shared" si="172"/>
        <v>0</v>
      </c>
      <c r="AV272" s="78">
        <f t="shared" si="172"/>
        <v>0</v>
      </c>
      <c r="AW272" s="78">
        <f t="shared" si="172"/>
        <v>0</v>
      </c>
      <c r="AX272" s="78">
        <f t="shared" si="172"/>
        <v>0</v>
      </c>
      <c r="AY272" s="78">
        <f t="shared" si="172"/>
        <v>0</v>
      </c>
      <c r="AZ272" s="78">
        <f t="shared" si="172"/>
        <v>0</v>
      </c>
      <c r="BA272" s="78">
        <f t="shared" si="172"/>
        <v>0</v>
      </c>
      <c r="BB272" s="78">
        <f t="shared" si="172"/>
        <v>0</v>
      </c>
      <c r="BC272" s="78">
        <f t="shared" si="172"/>
        <v>0</v>
      </c>
      <c r="BD272" s="78">
        <f t="shared" si="172"/>
        <v>0</v>
      </c>
      <c r="BE272" s="78">
        <f t="shared" si="172"/>
        <v>0</v>
      </c>
      <c r="BF272" s="78">
        <f t="shared" si="172"/>
        <v>0</v>
      </c>
      <c r="BG272" s="78">
        <f t="shared" si="172"/>
        <v>0</v>
      </c>
      <c r="BH272" s="78">
        <f t="shared" si="172"/>
        <v>0</v>
      </c>
      <c r="BI272" s="78">
        <f t="shared" si="172"/>
        <v>0</v>
      </c>
      <c r="BJ272" s="78">
        <f t="shared" si="172"/>
        <v>0</v>
      </c>
      <c r="BK272" s="78">
        <f t="shared" si="172"/>
        <v>0</v>
      </c>
      <c r="BL272" s="78">
        <f t="shared" si="172"/>
        <v>0</v>
      </c>
      <c r="BM272" s="78">
        <f t="shared" si="172"/>
        <v>0</v>
      </c>
      <c r="BN272" s="78">
        <f t="shared" si="172"/>
        <v>0</v>
      </c>
      <c r="BO272" s="78">
        <f t="shared" si="172"/>
        <v>0</v>
      </c>
      <c r="BP272" s="78">
        <f t="shared" si="172"/>
        <v>0</v>
      </c>
      <c r="BQ272" s="78">
        <f t="shared" si="172"/>
        <v>0</v>
      </c>
      <c r="BR272" s="78">
        <f t="shared" si="172"/>
        <v>0</v>
      </c>
      <c r="BS272" s="78">
        <f t="shared" si="172"/>
        <v>0</v>
      </c>
      <c r="BT272" s="78">
        <f t="shared" si="172"/>
        <v>0</v>
      </c>
      <c r="BU272" s="78">
        <f t="shared" si="172"/>
        <v>0</v>
      </c>
      <c r="BV272" s="78">
        <f t="shared" si="172"/>
        <v>0</v>
      </c>
      <c r="BW272" s="78">
        <f t="shared" si="172"/>
        <v>0</v>
      </c>
      <c r="BX272" s="78">
        <f t="shared" si="172"/>
        <v>0</v>
      </c>
      <c r="BY272" s="78">
        <f t="shared" si="172"/>
        <v>0</v>
      </c>
      <c r="BZ272" s="78">
        <f t="shared" si="172"/>
        <v>0</v>
      </c>
      <c r="CA272" s="78">
        <f t="shared" si="172"/>
        <v>0</v>
      </c>
      <c r="CB272" s="78">
        <f t="shared" si="172"/>
        <v>0</v>
      </c>
      <c r="CC272" s="78">
        <f t="shared" si="172"/>
        <v>0</v>
      </c>
      <c r="CD272" s="78">
        <f t="shared" si="172"/>
        <v>0</v>
      </c>
      <c r="CE272" s="78">
        <f t="shared" si="172"/>
        <v>0</v>
      </c>
      <c r="CF272" s="78">
        <f t="shared" si="172"/>
        <v>0</v>
      </c>
      <c r="CG272" s="78">
        <f t="shared" si="172"/>
        <v>0</v>
      </c>
      <c r="CH272" s="78">
        <f t="shared" si="172"/>
        <v>0</v>
      </c>
      <c r="CI272" s="78">
        <f t="shared" si="172"/>
        <v>0</v>
      </c>
      <c r="CJ272" s="78">
        <f t="shared" si="172"/>
        <v>0</v>
      </c>
      <c r="CK272" s="78">
        <f t="shared" si="172"/>
        <v>0</v>
      </c>
      <c r="CL272" s="78">
        <f t="shared" si="172"/>
        <v>0</v>
      </c>
      <c r="CM272" s="78">
        <f t="shared" si="172"/>
        <v>0</v>
      </c>
      <c r="CN272" s="78">
        <f t="shared" si="172"/>
        <v>0</v>
      </c>
      <c r="CO272" s="78">
        <f t="shared" si="172"/>
        <v>0</v>
      </c>
      <c r="CP272" s="78">
        <f t="shared" si="172"/>
        <v>0</v>
      </c>
      <c r="CQ272" s="78">
        <f t="shared" si="172"/>
        <v>0</v>
      </c>
      <c r="CR272" s="78">
        <f t="shared" si="172"/>
        <v>0</v>
      </c>
      <c r="CS272" s="78">
        <f t="shared" si="172"/>
        <v>0</v>
      </c>
      <c r="CT272" s="78">
        <f t="shared" si="172"/>
        <v>0</v>
      </c>
      <c r="CU272" s="78">
        <f t="shared" si="172"/>
        <v>0</v>
      </c>
      <c r="CV272" s="78">
        <f t="shared" si="172"/>
        <v>0</v>
      </c>
      <c r="CW272" s="78">
        <f t="shared" si="172"/>
        <v>0</v>
      </c>
      <c r="CX272" s="78">
        <f t="shared" si="172"/>
        <v>0</v>
      </c>
      <c r="CY272" s="78">
        <f t="shared" si="172"/>
        <v>0</v>
      </c>
      <c r="CZ272" s="78">
        <f t="shared" si="172"/>
        <v>0</v>
      </c>
      <c r="DA272" s="78">
        <f t="shared" si="172"/>
        <v>0</v>
      </c>
      <c r="DB272" s="78">
        <f t="shared" si="172"/>
        <v>0</v>
      </c>
      <c r="DC272" s="78">
        <f t="shared" si="172"/>
        <v>0</v>
      </c>
      <c r="DD272" s="78">
        <f t="shared" si="172"/>
        <v>0</v>
      </c>
      <c r="DE272" s="78">
        <f t="shared" si="172"/>
        <v>0</v>
      </c>
      <c r="DF272" s="78">
        <f t="shared" si="172"/>
        <v>0</v>
      </c>
      <c r="DG272" s="78">
        <f t="shared" si="172"/>
        <v>0</v>
      </c>
      <c r="DH272" s="78">
        <f t="shared" si="172"/>
        <v>0</v>
      </c>
      <c r="DI272" s="78">
        <f t="shared" si="172"/>
        <v>0</v>
      </c>
      <c r="DJ272" s="78">
        <f t="shared" si="172"/>
        <v>0</v>
      </c>
      <c r="DK272" s="78">
        <f t="shared" si="172"/>
        <v>0</v>
      </c>
      <c r="DL272" s="78">
        <f t="shared" si="172"/>
        <v>0</v>
      </c>
      <c r="DM272" s="78">
        <f t="shared" si="172"/>
        <v>0</v>
      </c>
      <c r="DN272" s="78">
        <f t="shared" si="172"/>
        <v>0</v>
      </c>
      <c r="DO272" s="78">
        <f t="shared" si="172"/>
        <v>0</v>
      </c>
      <c r="DP272" s="78">
        <f t="shared" si="172"/>
        <v>0</v>
      </c>
      <c r="DQ272" s="78">
        <f t="shared" si="172"/>
        <v>0</v>
      </c>
      <c r="DR272" s="78">
        <f t="shared" si="172"/>
        <v>0</v>
      </c>
      <c r="DS272" s="78">
        <f t="shared" si="172"/>
        <v>0</v>
      </c>
      <c r="DT272" s="78">
        <f t="shared" si="172"/>
        <v>-18</v>
      </c>
      <c r="DU272" s="78">
        <f t="shared" si="172"/>
        <v>0</v>
      </c>
      <c r="DV272" s="78">
        <f t="shared" si="172"/>
        <v>0</v>
      </c>
      <c r="DW272" s="78">
        <f t="shared" si="172"/>
        <v>0</v>
      </c>
      <c r="DX272" s="78">
        <f t="shared" si="172"/>
        <v>0</v>
      </c>
      <c r="DY272" s="78">
        <f t="shared" si="172"/>
        <v>0</v>
      </c>
      <c r="DZ272" s="78">
        <f t="shared" si="172"/>
        <v>0</v>
      </c>
      <c r="EA272" s="78">
        <f t="shared" si="172"/>
        <v>0</v>
      </c>
      <c r="EB272" s="78">
        <f t="shared" si="172"/>
        <v>0</v>
      </c>
      <c r="EC272" s="78">
        <f t="shared" si="172"/>
        <v>0</v>
      </c>
      <c r="ED272" s="78">
        <f t="shared" si="172"/>
        <v>0</v>
      </c>
      <c r="EE272" s="78">
        <f t="shared" si="172"/>
        <v>0</v>
      </c>
      <c r="EF272" s="78">
        <f t="shared" si="172"/>
        <v>0</v>
      </c>
      <c r="EG272" s="78">
        <f t="shared" si="172"/>
        <v>0</v>
      </c>
      <c r="EH272" s="78">
        <f t="shared" si="172"/>
        <v>0</v>
      </c>
      <c r="EI272" s="78">
        <f t="shared" si="172"/>
        <v>0</v>
      </c>
      <c r="EJ272" s="78">
        <f t="shared" si="172"/>
        <v>0</v>
      </c>
      <c r="EK272" s="78">
        <f t="shared" si="172"/>
        <v>0</v>
      </c>
      <c r="EL272" s="78">
        <f t="shared" si="172"/>
        <v>0</v>
      </c>
      <c r="EM272" s="78">
        <f t="shared" si="172"/>
        <v>0</v>
      </c>
      <c r="EN272" s="78">
        <f t="shared" si="172"/>
        <v>0</v>
      </c>
      <c r="EO272" s="78">
        <f t="shared" si="172"/>
        <v>0</v>
      </c>
      <c r="EP272" s="78">
        <f t="shared" si="172"/>
        <v>0</v>
      </c>
      <c r="EQ272" s="78">
        <f t="shared" si="172"/>
        <v>0</v>
      </c>
      <c r="ER272" s="78">
        <f t="shared" si="172"/>
        <v>0</v>
      </c>
      <c r="ES272" s="78">
        <f t="shared" si="172"/>
        <v>0</v>
      </c>
      <c r="ET272" s="78">
        <f t="shared" si="172"/>
        <v>0</v>
      </c>
      <c r="EU272" s="78">
        <f t="shared" si="172"/>
        <v>0</v>
      </c>
      <c r="EV272" s="78">
        <f t="shared" si="172"/>
        <v>0</v>
      </c>
      <c r="EW272" s="78">
        <f t="shared" si="172"/>
        <v>0</v>
      </c>
      <c r="EX272" s="78">
        <f t="shared" si="172"/>
        <v>0</v>
      </c>
      <c r="EY272" s="78">
        <f t="shared" si="172"/>
        <v>0</v>
      </c>
      <c r="EZ272" s="78">
        <f t="shared" si="172"/>
        <v>0</v>
      </c>
      <c r="FA272" s="78">
        <f t="shared" si="172"/>
        <v>0</v>
      </c>
      <c r="FB272" s="78">
        <f t="shared" si="172"/>
        <v>0</v>
      </c>
      <c r="FC272" s="78">
        <f t="shared" si="172"/>
        <v>0</v>
      </c>
      <c r="FD272" s="78">
        <f t="shared" si="172"/>
        <v>0</v>
      </c>
      <c r="FE272" s="78">
        <f t="shared" si="172"/>
        <v>0</v>
      </c>
      <c r="FF272" s="78">
        <f t="shared" si="172"/>
        <v>0</v>
      </c>
      <c r="FG272" s="78">
        <f t="shared" si="172"/>
        <v>0</v>
      </c>
      <c r="FH272" s="78">
        <f t="shared" si="172"/>
        <v>0</v>
      </c>
      <c r="FI272" s="78">
        <f t="shared" si="172"/>
        <v>0</v>
      </c>
      <c r="FJ272" s="78">
        <f t="shared" si="172"/>
        <v>0</v>
      </c>
      <c r="FK272" s="78">
        <f t="shared" si="172"/>
        <v>0</v>
      </c>
      <c r="FL272" s="78">
        <f t="shared" si="172"/>
        <v>0</v>
      </c>
      <c r="FM272" s="78">
        <f t="shared" si="172"/>
        <v>0</v>
      </c>
      <c r="FN272" s="78">
        <f t="shared" si="172"/>
        <v>0</v>
      </c>
      <c r="FO272" s="78">
        <f t="shared" si="172"/>
        <v>0</v>
      </c>
      <c r="FP272" s="78">
        <f t="shared" si="172"/>
        <v>0</v>
      </c>
      <c r="FQ272" s="78">
        <f t="shared" si="172"/>
        <v>0</v>
      </c>
      <c r="FR272" s="78">
        <f t="shared" si="172"/>
        <v>0</v>
      </c>
      <c r="FS272" s="78">
        <f t="shared" si="172"/>
        <v>0</v>
      </c>
      <c r="FT272" s="78">
        <f t="shared" si="172"/>
        <v>0</v>
      </c>
      <c r="FU272" s="78">
        <f t="shared" si="172"/>
        <v>0</v>
      </c>
      <c r="FV272" s="78">
        <f t="shared" si="172"/>
        <v>0</v>
      </c>
      <c r="FW272" s="78">
        <f t="shared" si="172"/>
        <v>0</v>
      </c>
      <c r="FX272" s="78">
        <f t="shared" si="172"/>
        <v>0</v>
      </c>
      <c r="FY272" s="78">
        <f t="shared" si="172"/>
        <v>0</v>
      </c>
      <c r="FZ272" s="78">
        <f t="shared" si="172"/>
        <v>0</v>
      </c>
      <c r="GA272" s="78">
        <f t="shared" si="172"/>
        <v>0</v>
      </c>
      <c r="GB272" s="78">
        <f t="shared" si="172"/>
        <v>0</v>
      </c>
      <c r="GC272" s="78">
        <f t="shared" si="172"/>
        <v>0</v>
      </c>
      <c r="GD272" s="78">
        <f t="shared" si="172"/>
        <v>0</v>
      </c>
      <c r="GE272" s="78">
        <f t="shared" si="172"/>
        <v>0</v>
      </c>
      <c r="GF272" s="78">
        <f t="shared" si="172"/>
        <v>0</v>
      </c>
      <c r="GG272" s="78">
        <f t="shared" si="172"/>
        <v>0</v>
      </c>
      <c r="GH272" s="78">
        <f t="shared" si="172"/>
        <v>0</v>
      </c>
      <c r="GI272" s="78">
        <f t="shared" si="172"/>
        <v>0</v>
      </c>
      <c r="GJ272" s="78">
        <f t="shared" si="172"/>
        <v>0</v>
      </c>
      <c r="GK272" s="78">
        <f t="shared" si="172"/>
        <v>0</v>
      </c>
      <c r="GL272" s="78">
        <f t="shared" si="172"/>
        <v>0</v>
      </c>
      <c r="GM272" s="78">
        <f t="shared" si="172"/>
        <v>0</v>
      </c>
      <c r="GN272" s="78">
        <f t="shared" si="172"/>
        <v>0</v>
      </c>
      <c r="GO272" s="78">
        <f t="shared" si="172"/>
        <v>0</v>
      </c>
      <c r="GP272" s="78">
        <f t="shared" si="172"/>
        <v>0</v>
      </c>
      <c r="GQ272" s="78">
        <f t="shared" si="172"/>
        <v>0</v>
      </c>
      <c r="GR272" s="78">
        <f t="shared" si="172"/>
        <v>0</v>
      </c>
      <c r="GS272" s="78">
        <f t="shared" si="172"/>
        <v>0</v>
      </c>
      <c r="GT272" s="78">
        <f t="shared" si="172"/>
        <v>0</v>
      </c>
      <c r="GU272" s="78">
        <f t="shared" si="172"/>
        <v>0</v>
      </c>
      <c r="GV272" s="78">
        <f t="shared" si="172"/>
        <v>0</v>
      </c>
      <c r="GW272" s="78">
        <f t="shared" si="172"/>
        <v>0</v>
      </c>
      <c r="GX272" s="78">
        <f t="shared" si="172"/>
        <v>0</v>
      </c>
      <c r="GY272" s="78">
        <f t="shared" si="172"/>
        <v>0</v>
      </c>
      <c r="GZ272" s="78">
        <f t="shared" si="172"/>
        <v>0</v>
      </c>
      <c r="HA272" s="78">
        <f t="shared" si="172"/>
        <v>0</v>
      </c>
      <c r="HB272" s="78">
        <f t="shared" si="172"/>
        <v>0</v>
      </c>
      <c r="HC272" s="78">
        <f t="shared" si="172"/>
        <v>0</v>
      </c>
      <c r="HD272" s="78">
        <f t="shared" si="172"/>
        <v>0</v>
      </c>
      <c r="HE272" s="78">
        <f t="shared" si="172"/>
        <v>0</v>
      </c>
      <c r="HF272" s="78">
        <f t="shared" si="172"/>
        <v>0</v>
      </c>
      <c r="HG272" s="78">
        <f t="shared" si="172"/>
        <v>0</v>
      </c>
      <c r="HH272" s="78">
        <f t="shared" si="172"/>
        <v>0</v>
      </c>
      <c r="HI272" s="78">
        <f t="shared" si="172"/>
        <v>0</v>
      </c>
      <c r="HJ272" s="78">
        <f t="shared" si="172"/>
        <v>0</v>
      </c>
      <c r="HK272" s="78">
        <f t="shared" si="172"/>
        <v>0</v>
      </c>
      <c r="HL272" s="78">
        <f t="shared" si="172"/>
        <v>0</v>
      </c>
      <c r="HM272" s="78">
        <f t="shared" si="172"/>
        <v>0</v>
      </c>
      <c r="HN272" s="78">
        <f t="shared" si="172"/>
        <v>0</v>
      </c>
      <c r="HO272" s="78">
        <f t="shared" si="172"/>
        <v>0</v>
      </c>
      <c r="HP272" s="78">
        <f t="shared" si="172"/>
        <v>0</v>
      </c>
      <c r="HQ272" s="78">
        <f t="shared" si="172"/>
        <v>0</v>
      </c>
      <c r="HR272" s="78">
        <f t="shared" si="172"/>
        <v>0</v>
      </c>
      <c r="HS272" s="78">
        <f t="shared" si="172"/>
        <v>0</v>
      </c>
      <c r="HT272" s="78">
        <f t="shared" si="172"/>
        <v>0</v>
      </c>
      <c r="HU272" s="78">
        <f t="shared" si="172"/>
        <v>0</v>
      </c>
      <c r="HV272" s="78">
        <f t="shared" si="172"/>
        <v>0</v>
      </c>
      <c r="HW272" s="78">
        <f t="shared" si="172"/>
        <v>0</v>
      </c>
      <c r="HX272" s="78">
        <f t="shared" si="172"/>
        <v>0</v>
      </c>
      <c r="HY272" s="78">
        <f t="shared" si="172"/>
        <v>0</v>
      </c>
      <c r="HZ272" s="78">
        <f t="shared" si="172"/>
        <v>0</v>
      </c>
      <c r="IA272" s="78">
        <f t="shared" si="172"/>
        <v>0</v>
      </c>
      <c r="IB272" s="78">
        <f t="shared" si="172"/>
        <v>0</v>
      </c>
      <c r="IC272" s="78">
        <f t="shared" si="172"/>
        <v>0</v>
      </c>
      <c r="ID272" s="78">
        <f t="shared" si="172"/>
        <v>0</v>
      </c>
      <c r="IE272" s="78">
        <f t="shared" si="172"/>
        <v>0</v>
      </c>
      <c r="IF272" s="78">
        <f t="shared" si="172"/>
        <v>0</v>
      </c>
      <c r="IG272" s="78">
        <f t="shared" si="172"/>
        <v>0</v>
      </c>
      <c r="IH272" s="78">
        <f t="shared" si="172"/>
        <v>0</v>
      </c>
      <c r="II272" s="78">
        <f t="shared" si="172"/>
        <v>0</v>
      </c>
      <c r="IJ272" s="78">
        <f t="shared" si="172"/>
        <v>-18</v>
      </c>
      <c r="IK272" s="78">
        <f t="shared" si="172"/>
        <v>0</v>
      </c>
      <c r="IL272" s="78">
        <f t="shared" si="172"/>
        <v>0</v>
      </c>
      <c r="IM272" s="78">
        <f t="shared" si="172"/>
        <v>0</v>
      </c>
      <c r="IN272" s="78">
        <f t="shared" si="172"/>
        <v>0</v>
      </c>
      <c r="IO272" s="78">
        <f t="shared" si="172"/>
        <v>0</v>
      </c>
      <c r="IP272" s="78">
        <f t="shared" si="172"/>
        <v>0</v>
      </c>
      <c r="IQ272" s="78">
        <f t="shared" si="172"/>
        <v>0</v>
      </c>
      <c r="IR272" s="78">
        <f t="shared" si="172"/>
        <v>0</v>
      </c>
      <c r="IS272" s="78">
        <f t="shared" si="172"/>
        <v>0</v>
      </c>
      <c r="IT272" s="78">
        <f t="shared" si="172"/>
        <v>0</v>
      </c>
      <c r="IU272" s="78">
        <f t="shared" si="172"/>
        <v>0</v>
      </c>
      <c r="IV272" s="78">
        <f t="shared" si="172"/>
        <v>0</v>
      </c>
      <c r="IW272" s="78">
        <f t="shared" si="172"/>
        <v>0</v>
      </c>
      <c r="IX272" s="78">
        <f t="shared" si="172"/>
        <v>0</v>
      </c>
      <c r="IY272" s="78">
        <f t="shared" ref="IY272:KR272" si="173">IY233</f>
        <v>0</v>
      </c>
      <c r="IZ272" s="78">
        <f t="shared" si="173"/>
        <v>0</v>
      </c>
      <c r="JA272" s="78">
        <f t="shared" si="173"/>
        <v>0</v>
      </c>
      <c r="JB272" s="78">
        <f t="shared" si="173"/>
        <v>0</v>
      </c>
      <c r="JC272" s="78">
        <f t="shared" si="173"/>
        <v>0</v>
      </c>
      <c r="JD272" s="78">
        <f t="shared" si="173"/>
        <v>0</v>
      </c>
      <c r="JE272" s="78">
        <f t="shared" si="173"/>
        <v>0</v>
      </c>
      <c r="JF272" s="78">
        <f t="shared" si="173"/>
        <v>0</v>
      </c>
      <c r="JG272" s="78">
        <f t="shared" si="173"/>
        <v>0</v>
      </c>
      <c r="JH272" s="78">
        <f t="shared" si="173"/>
        <v>0</v>
      </c>
      <c r="JI272" s="78">
        <f t="shared" si="173"/>
        <v>0</v>
      </c>
      <c r="JJ272" s="78">
        <f t="shared" si="173"/>
        <v>0</v>
      </c>
      <c r="JK272" s="78">
        <f t="shared" si="173"/>
        <v>0</v>
      </c>
      <c r="JL272" s="78">
        <f t="shared" si="173"/>
        <v>0</v>
      </c>
      <c r="JM272" s="78">
        <f t="shared" si="173"/>
        <v>0</v>
      </c>
      <c r="JN272" s="78">
        <f t="shared" si="173"/>
        <v>0</v>
      </c>
      <c r="JO272" s="78">
        <f t="shared" si="173"/>
        <v>0</v>
      </c>
      <c r="JP272" s="78">
        <f t="shared" si="173"/>
        <v>0</v>
      </c>
      <c r="JQ272" s="78">
        <f t="shared" si="173"/>
        <v>0</v>
      </c>
      <c r="JR272" s="78">
        <f t="shared" si="173"/>
        <v>0</v>
      </c>
      <c r="JS272" s="78">
        <f t="shared" si="173"/>
        <v>0</v>
      </c>
      <c r="JT272" s="78">
        <f t="shared" si="173"/>
        <v>0</v>
      </c>
      <c r="JU272" s="78">
        <f t="shared" si="173"/>
        <v>0</v>
      </c>
      <c r="JV272" s="78">
        <f t="shared" si="173"/>
        <v>0</v>
      </c>
      <c r="JW272" s="78">
        <f t="shared" si="173"/>
        <v>0</v>
      </c>
      <c r="JX272" s="78">
        <f t="shared" si="173"/>
        <v>0</v>
      </c>
      <c r="JY272" s="78">
        <f t="shared" si="173"/>
        <v>0</v>
      </c>
      <c r="JZ272" s="78">
        <f t="shared" si="173"/>
        <v>0</v>
      </c>
      <c r="KA272" s="78">
        <f t="shared" si="173"/>
        <v>0</v>
      </c>
      <c r="KB272" s="78">
        <f t="shared" si="173"/>
        <v>0</v>
      </c>
      <c r="KC272" s="78">
        <f t="shared" si="173"/>
        <v>0</v>
      </c>
      <c r="KD272" s="78">
        <f t="shared" si="173"/>
        <v>0</v>
      </c>
      <c r="KE272" s="78">
        <f t="shared" si="173"/>
        <v>0</v>
      </c>
      <c r="KF272" s="78">
        <f t="shared" si="173"/>
        <v>0</v>
      </c>
      <c r="KG272" s="78">
        <f t="shared" si="173"/>
        <v>0</v>
      </c>
      <c r="KH272" s="78">
        <f t="shared" si="173"/>
        <v>0</v>
      </c>
      <c r="KI272" s="78">
        <f t="shared" si="173"/>
        <v>0</v>
      </c>
      <c r="KJ272" s="78">
        <f t="shared" si="173"/>
        <v>0</v>
      </c>
      <c r="KK272" s="78">
        <f t="shared" si="173"/>
        <v>0</v>
      </c>
      <c r="KL272" s="78">
        <f t="shared" si="173"/>
        <v>0</v>
      </c>
      <c r="KM272" s="78">
        <f t="shared" si="173"/>
        <v>0</v>
      </c>
      <c r="KN272" s="78">
        <f t="shared" si="173"/>
        <v>0</v>
      </c>
      <c r="KO272" s="78">
        <f t="shared" si="173"/>
        <v>0</v>
      </c>
      <c r="KP272" s="78">
        <f t="shared" si="173"/>
        <v>0</v>
      </c>
      <c r="KQ272" s="78">
        <f t="shared" si="173"/>
        <v>0</v>
      </c>
      <c r="KR272" s="78">
        <f t="shared" si="173"/>
        <v>0</v>
      </c>
      <c r="KS272" s="17" t="s">
        <v>291</v>
      </c>
    </row>
    <row r="273" spans="1:305" ht="15.75" customHeight="1" x14ac:dyDescent="0.3">
      <c r="A273" s="17" t="s">
        <v>218</v>
      </c>
      <c r="B273" s="17" t="s">
        <v>90</v>
      </c>
      <c r="D273" s="78">
        <f t="shared" ref="D273:IX273" ca="1" si="174">D234</f>
        <v>-3.384659785465268</v>
      </c>
      <c r="E273" s="78">
        <f t="shared" ca="1" si="174"/>
        <v>1.5201659751702079</v>
      </c>
      <c r="F273" s="78">
        <f t="shared" ca="1" si="174"/>
        <v>1.5201659751702079</v>
      </c>
      <c r="G273" s="78">
        <f t="shared" ca="1" si="174"/>
        <v>1.5670129236202415</v>
      </c>
      <c r="H273" s="78">
        <f t="shared" ca="1" si="174"/>
        <v>1.5670129236202415</v>
      </c>
      <c r="I273" s="78">
        <f t="shared" ca="1" si="174"/>
        <v>1.5670129236202415</v>
      </c>
      <c r="J273" s="78">
        <f t="shared" ca="1" si="174"/>
        <v>1.613859872070275</v>
      </c>
      <c r="K273" s="78">
        <f t="shared" ca="1" si="174"/>
        <v>1.613859872070275</v>
      </c>
      <c r="L273" s="78">
        <f t="shared" ca="1" si="174"/>
        <v>1.613859872070275</v>
      </c>
      <c r="M273" s="78">
        <f t="shared" ca="1" si="174"/>
        <v>1.6499635107970063</v>
      </c>
      <c r="N273" s="78">
        <f t="shared" ca="1" si="174"/>
        <v>1.6499635107970063</v>
      </c>
      <c r="O273" s="78">
        <f t="shared" ca="1" si="174"/>
        <v>1.6499635107970063</v>
      </c>
      <c r="P273" s="78">
        <f t="shared" ca="1" si="174"/>
        <v>1.6968104592470403</v>
      </c>
      <c r="Q273" s="78">
        <f t="shared" ca="1" si="174"/>
        <v>1.6760493752626668</v>
      </c>
      <c r="R273" s="78">
        <f t="shared" ca="1" si="174"/>
        <v>1.6760493752626668</v>
      </c>
      <c r="S273" s="78">
        <f t="shared" ca="1" si="174"/>
        <v>1.7228963237127004</v>
      </c>
      <c r="T273" s="78">
        <f t="shared" ca="1" si="174"/>
        <v>1.7228963237127004</v>
      </c>
      <c r="U273" s="78">
        <f t="shared" ca="1" si="174"/>
        <v>1.7228963237127004</v>
      </c>
      <c r="V273" s="78">
        <f t="shared" ca="1" si="174"/>
        <v>1.769743272162734</v>
      </c>
      <c r="W273" s="78">
        <f t="shared" ca="1" si="174"/>
        <v>1.769743272162734</v>
      </c>
      <c r="X273" s="78">
        <f t="shared" ca="1" si="174"/>
        <v>1.769743272162734</v>
      </c>
      <c r="Y273" s="78">
        <f t="shared" ca="1" si="174"/>
        <v>1.8501659889577364</v>
      </c>
      <c r="Z273" s="78">
        <f t="shared" ca="1" si="174"/>
        <v>1.8501659889577364</v>
      </c>
      <c r="AA273" s="78">
        <f t="shared" ca="1" si="174"/>
        <v>1.8501659889577364</v>
      </c>
      <c r="AB273" s="78">
        <f t="shared" ca="1" si="174"/>
        <v>1.8957468036658776</v>
      </c>
      <c r="AC273" s="78">
        <f t="shared" ca="1" si="174"/>
        <v>1.8750186140174392</v>
      </c>
      <c r="AD273" s="78">
        <f t="shared" ca="1" si="174"/>
        <v>1.8750186140174392</v>
      </c>
      <c r="AE273" s="78">
        <f t="shared" ca="1" si="174"/>
        <v>1.9205994287255799</v>
      </c>
      <c r="AF273" s="78">
        <f t="shared" ca="1" si="174"/>
        <v>1.9205994287255799</v>
      </c>
      <c r="AG273" s="78">
        <f t="shared" ca="1" si="174"/>
        <v>1.9205994287255799</v>
      </c>
      <c r="AH273" s="78">
        <f t="shared" ca="1" si="174"/>
        <v>1.9661802434337206</v>
      </c>
      <c r="AI273" s="78">
        <f t="shared" ca="1" si="174"/>
        <v>1.9661802434337206</v>
      </c>
      <c r="AJ273" s="78">
        <f t="shared" ca="1" si="174"/>
        <v>1.9661802434337206</v>
      </c>
      <c r="AK273" s="78">
        <f t="shared" ca="1" si="174"/>
        <v>2.0032262550043693</v>
      </c>
      <c r="AL273" s="78">
        <f t="shared" ca="1" si="174"/>
        <v>2.0032262550043693</v>
      </c>
      <c r="AM273" s="78">
        <f t="shared" ca="1" si="174"/>
        <v>2.0032262550043693</v>
      </c>
      <c r="AN273" s="78">
        <f t="shared" ca="1" si="174"/>
        <v>2.0488070697125096</v>
      </c>
      <c r="AO273" s="78">
        <f t="shared" ca="1" si="174"/>
        <v>2.0281101383226652</v>
      </c>
      <c r="AP273" s="78">
        <f t="shared" ca="1" si="174"/>
        <v>2.0281101383226652</v>
      </c>
      <c r="AQ273" s="78">
        <f t="shared" ca="1" si="174"/>
        <v>2.0736909530308063</v>
      </c>
      <c r="AR273" s="78">
        <f t="shared" ca="1" si="174"/>
        <v>2.0736909530308063</v>
      </c>
      <c r="AS273" s="78">
        <f t="shared" ca="1" si="174"/>
        <v>2.0736909530308063</v>
      </c>
      <c r="AT273" s="78">
        <f t="shared" ca="1" si="174"/>
        <v>2.1192717677389474</v>
      </c>
      <c r="AU273" s="78">
        <f t="shared" ca="1" si="174"/>
        <v>2.1192717677389474</v>
      </c>
      <c r="AV273" s="78">
        <f t="shared" ca="1" si="174"/>
        <v>2.1192717677389474</v>
      </c>
      <c r="AW273" s="78">
        <f t="shared" ca="1" si="174"/>
        <v>2.1559797765695947</v>
      </c>
      <c r="AX273" s="78">
        <f t="shared" ca="1" si="174"/>
        <v>2.1559797765695947</v>
      </c>
      <c r="AY273" s="78">
        <f t="shared" ca="1" si="174"/>
        <v>2.1559797765695947</v>
      </c>
      <c r="AZ273" s="78">
        <f t="shared" ca="1" si="174"/>
        <v>2.2015605912777358</v>
      </c>
      <c r="BA273" s="78">
        <f t="shared" ca="1" si="174"/>
        <v>2.1808932434784518</v>
      </c>
      <c r="BB273" s="78">
        <f t="shared" ca="1" si="174"/>
        <v>2.1808932434784518</v>
      </c>
      <c r="BC273" s="78">
        <f t="shared" ca="1" si="174"/>
        <v>2.2264740581865921</v>
      </c>
      <c r="BD273" s="78">
        <f t="shared" ca="1" si="174"/>
        <v>2.2264740581865921</v>
      </c>
      <c r="BE273" s="78">
        <f t="shared" ca="1" si="174"/>
        <v>2.2264740581865921</v>
      </c>
      <c r="BF273" s="78">
        <f t="shared" ca="1" si="174"/>
        <v>2.2720548728947332</v>
      </c>
      <c r="BG273" s="78">
        <f t="shared" ca="1" si="174"/>
        <v>2.2720548728947332</v>
      </c>
      <c r="BH273" s="78">
        <f t="shared" ca="1" si="174"/>
        <v>2.2720548728947332</v>
      </c>
      <c r="BI273" s="78">
        <f t="shared" ca="1" si="174"/>
        <v>2.3084147389031813</v>
      </c>
      <c r="BJ273" s="78">
        <f t="shared" ca="1" si="174"/>
        <v>2.3084147389031813</v>
      </c>
      <c r="BK273" s="78">
        <f t="shared" ca="1" si="174"/>
        <v>2.3084147389031813</v>
      </c>
      <c r="BL273" s="78">
        <f t="shared" ca="1" si="174"/>
        <v>2.3539955536113215</v>
      </c>
      <c r="BM273" s="78">
        <f t="shared" ca="1" si="174"/>
        <v>2.3333560749441844</v>
      </c>
      <c r="BN273" s="78">
        <f t="shared" ca="1" si="174"/>
        <v>2.3333560749441844</v>
      </c>
      <c r="BO273" s="78">
        <f t="shared" ca="1" si="174"/>
        <v>2.3789368896523255</v>
      </c>
      <c r="BP273" s="78">
        <f t="shared" ca="1" si="174"/>
        <v>2.3789368896523255</v>
      </c>
      <c r="BQ273" s="78">
        <f t="shared" ca="1" si="174"/>
        <v>2.3789368896523255</v>
      </c>
      <c r="BR273" s="78">
        <f t="shared" ca="1" si="174"/>
        <v>2.4245177043604658</v>
      </c>
      <c r="BS273" s="78">
        <f t="shared" ca="1" si="174"/>
        <v>2.4245177043604658</v>
      </c>
      <c r="BT273" s="78">
        <f t="shared" ca="1" si="174"/>
        <v>2.4245177043604658</v>
      </c>
      <c r="BU273" s="78">
        <f t="shared" ca="1" si="174"/>
        <v>2.4605189832620473</v>
      </c>
      <c r="BV273" s="78">
        <f t="shared" ca="1" si="174"/>
        <v>2.4605189832620473</v>
      </c>
      <c r="BW273" s="78">
        <f t="shared" ca="1" si="174"/>
        <v>2.4605189832620473</v>
      </c>
      <c r="BX273" s="78">
        <f t="shared" ca="1" si="174"/>
        <v>2.5060997979701876</v>
      </c>
      <c r="BY273" s="78">
        <f t="shared" ca="1" si="174"/>
        <v>2.4854864329508981</v>
      </c>
      <c r="BZ273" s="78">
        <f t="shared" ca="1" si="174"/>
        <v>2.4854864329508981</v>
      </c>
      <c r="CA273" s="78">
        <f t="shared" ca="1" si="174"/>
        <v>2.5310672476590392</v>
      </c>
      <c r="CB273" s="78">
        <f t="shared" ca="1" si="174"/>
        <v>2.5310672476590392</v>
      </c>
      <c r="CC273" s="78">
        <f t="shared" ca="1" si="174"/>
        <v>2.5310672476590392</v>
      </c>
      <c r="CD273" s="78">
        <f t="shared" ca="1" si="174"/>
        <v>2.5766480623671795</v>
      </c>
      <c r="CE273" s="78">
        <f t="shared" ca="1" si="174"/>
        <v>2.5766480623671795</v>
      </c>
      <c r="CF273" s="78">
        <f t="shared" ca="1" si="174"/>
        <v>2.5766480623671795</v>
      </c>
      <c r="CG273" s="78">
        <f t="shared" ca="1" si="174"/>
        <v>2.6122799965486889</v>
      </c>
      <c r="CH273" s="78">
        <f t="shared" ca="1" si="174"/>
        <v>2.6122799965486889</v>
      </c>
      <c r="CI273" s="78">
        <f t="shared" ca="1" si="174"/>
        <v>2.6122799965486889</v>
      </c>
      <c r="CJ273" s="78">
        <f t="shared" ca="1" si="174"/>
        <v>2.6578608112568292</v>
      </c>
      <c r="CK273" s="78">
        <f t="shared" ca="1" si="174"/>
        <v>2.6372717621027899</v>
      </c>
      <c r="CL273" s="78">
        <f t="shared" ca="1" si="174"/>
        <v>2.6372717621027899</v>
      </c>
      <c r="CM273" s="78">
        <f t="shared" ca="1" si="174"/>
        <v>2.682852576810931</v>
      </c>
      <c r="CN273" s="78">
        <f t="shared" ca="1" si="174"/>
        <v>2.682852576810931</v>
      </c>
      <c r="CO273" s="78">
        <f t="shared" ca="1" si="174"/>
        <v>2.682852576810931</v>
      </c>
      <c r="CP273" s="78">
        <f t="shared" ca="1" si="174"/>
        <v>2.7284333915190713</v>
      </c>
      <c r="CQ273" s="78">
        <f t="shared" ca="1" si="174"/>
        <v>2.7284333915190713</v>
      </c>
      <c r="CR273" s="78">
        <f t="shared" ca="1" si="174"/>
        <v>2.7284333915190713</v>
      </c>
      <c r="CS273" s="78">
        <f t="shared" ca="1" si="174"/>
        <v>2.7636849006389079</v>
      </c>
      <c r="CT273" s="78">
        <f t="shared" ca="1" si="174"/>
        <v>2.7636849006389079</v>
      </c>
      <c r="CU273" s="78">
        <f t="shared" ca="1" si="174"/>
        <v>2.7636849006389079</v>
      </c>
      <c r="CV273" s="78">
        <f t="shared" ca="1" si="174"/>
        <v>2.8092657153470482</v>
      </c>
      <c r="CW273" s="78">
        <f t="shared" ca="1" si="174"/>
        <v>2.788699140666953</v>
      </c>
      <c r="CX273" s="78">
        <f t="shared" ca="1" si="174"/>
        <v>2.788699140666953</v>
      </c>
      <c r="CY273" s="78">
        <f t="shared" ca="1" si="174"/>
        <v>2.8342799553750941</v>
      </c>
      <c r="CZ273" s="78">
        <f t="shared" ca="1" si="174"/>
        <v>2.8342799553750941</v>
      </c>
      <c r="DA273" s="78">
        <f t="shared" ca="1" si="174"/>
        <v>2.8342799553750941</v>
      </c>
      <c r="DB273" s="78">
        <f t="shared" ca="1" si="174"/>
        <v>2.8798607700832344</v>
      </c>
      <c r="DC273" s="78">
        <f t="shared" ca="1" si="174"/>
        <v>2.8798607700832344</v>
      </c>
      <c r="DD273" s="78">
        <f t="shared" ca="1" si="174"/>
        <v>-4.5187505035354771</v>
      </c>
      <c r="DE273" s="78">
        <f t="shared" ca="1" si="174"/>
        <v>2.9147204413895462</v>
      </c>
      <c r="DF273" s="78">
        <f t="shared" ca="1" si="174"/>
        <v>2.9147204413895462</v>
      </c>
      <c r="DG273" s="78">
        <f t="shared" ca="1" si="174"/>
        <v>2.9147204413895462</v>
      </c>
      <c r="DH273" s="78">
        <f t="shared" ca="1" si="174"/>
        <v>2.9603012560976874</v>
      </c>
      <c r="DI273" s="78">
        <f t="shared" ca="1" si="174"/>
        <v>2.9397552695419629</v>
      </c>
      <c r="DJ273" s="78">
        <f t="shared" ca="1" si="174"/>
        <v>2.9397552695419629</v>
      </c>
      <c r="DK273" s="78">
        <f t="shared" ca="1" si="174"/>
        <v>2.9853360842501031</v>
      </c>
      <c r="DL273" s="78">
        <f t="shared" ca="1" si="174"/>
        <v>2.9853360842501031</v>
      </c>
      <c r="DM273" s="78">
        <f t="shared" ca="1" si="174"/>
        <v>2.9853360842501031</v>
      </c>
      <c r="DN273" s="78">
        <f t="shared" ca="1" si="174"/>
        <v>3.0309168989582442</v>
      </c>
      <c r="DO273" s="78">
        <f t="shared" ca="1" si="174"/>
        <v>3.0309168989582442</v>
      </c>
      <c r="DP273" s="78">
        <f t="shared" ca="1" si="174"/>
        <v>-4.8305043972286041</v>
      </c>
      <c r="DQ273" s="78">
        <f t="shared" ca="1" si="174"/>
        <v>3.0653729773166249</v>
      </c>
      <c r="DR273" s="78">
        <f t="shared" ca="1" si="174"/>
        <v>3.0653729773166249</v>
      </c>
      <c r="DS273" s="78">
        <f t="shared" ca="1" si="174"/>
        <v>3.0653729773166249</v>
      </c>
      <c r="DT273" s="78">
        <f t="shared" ca="1" si="174"/>
        <v>3.0276490274830383</v>
      </c>
      <c r="DU273" s="78">
        <f t="shared" ca="1" si="174"/>
        <v>3.0071216963539538</v>
      </c>
      <c r="DV273" s="78">
        <f t="shared" ca="1" si="174"/>
        <v>3.0071216963539538</v>
      </c>
      <c r="DW273" s="78">
        <f t="shared" ca="1" si="174"/>
        <v>3.0071216963539538</v>
      </c>
      <c r="DX273" s="78">
        <f t="shared" ca="1" si="174"/>
        <v>3.0071216963539538</v>
      </c>
      <c r="DY273" s="78">
        <f t="shared" ca="1" si="174"/>
        <v>3.0071216963539538</v>
      </c>
      <c r="DZ273" s="78">
        <f t="shared" ca="1" si="174"/>
        <v>3.0071216963539538</v>
      </c>
      <c r="EA273" s="78">
        <f t="shared" ca="1" si="174"/>
        <v>3.0071216963539538</v>
      </c>
      <c r="EB273" s="78">
        <f t="shared" ca="1" si="174"/>
        <v>-5.185215525954753</v>
      </c>
      <c r="EC273" s="78">
        <f t="shared" ca="1" si="174"/>
        <v>2.9955812592678264</v>
      </c>
      <c r="ED273" s="78">
        <f t="shared" ca="1" si="174"/>
        <v>2.9955812592678264</v>
      </c>
      <c r="EE273" s="78">
        <f t="shared" ca="1" si="174"/>
        <v>2.9955812592678264</v>
      </c>
      <c r="EF273" s="78">
        <f t="shared" ca="1" si="174"/>
        <v>2.9955812592678264</v>
      </c>
      <c r="EG273" s="78">
        <f t="shared" ca="1" si="174"/>
        <v>2.9750706030880911</v>
      </c>
      <c r="EH273" s="78">
        <f t="shared" ca="1" si="174"/>
        <v>2.9750706030880911</v>
      </c>
      <c r="EI273" s="78">
        <f t="shared" ca="1" si="174"/>
        <v>2.9750706030880911</v>
      </c>
      <c r="EJ273" s="78">
        <f t="shared" ca="1" si="174"/>
        <v>2.9750706030880911</v>
      </c>
      <c r="EK273" s="78">
        <f t="shared" ca="1" si="174"/>
        <v>2.9750706030880911</v>
      </c>
      <c r="EL273" s="78">
        <f t="shared" ca="1" si="174"/>
        <v>2.9750706030880911</v>
      </c>
      <c r="EM273" s="78">
        <f t="shared" ca="1" si="174"/>
        <v>2.9750706030880911</v>
      </c>
      <c r="EN273" s="78">
        <f t="shared" ca="1" si="174"/>
        <v>-5.2293575402178982</v>
      </c>
      <c r="EO273" s="78">
        <f t="shared" ca="1" si="174"/>
        <v>2.9631019942435044</v>
      </c>
      <c r="EP273" s="78">
        <f t="shared" ca="1" si="174"/>
        <v>2.9631019942435044</v>
      </c>
      <c r="EQ273" s="78">
        <f t="shared" ca="1" si="174"/>
        <v>2.9631019942435044</v>
      </c>
      <c r="ER273" s="78">
        <f t="shared" ca="1" si="174"/>
        <v>2.9631019942435044</v>
      </c>
      <c r="ES273" s="78">
        <f t="shared" ca="1" si="174"/>
        <v>2.9426059832820632</v>
      </c>
      <c r="ET273" s="78">
        <f t="shared" ca="1" si="174"/>
        <v>2.9426059832820632</v>
      </c>
      <c r="EU273" s="78">
        <f t="shared" ca="1" si="174"/>
        <v>2.9426059832820632</v>
      </c>
      <c r="EV273" s="78">
        <f t="shared" ca="1" si="174"/>
        <v>2.9426059832820632</v>
      </c>
      <c r="EW273" s="78">
        <f t="shared" ca="1" si="174"/>
        <v>2.9426059832820632</v>
      </c>
      <c r="EX273" s="78">
        <f t="shared" ca="1" si="174"/>
        <v>2.9426059832820632</v>
      </c>
      <c r="EY273" s="78">
        <f t="shared" ca="1" si="174"/>
        <v>2.9426059832820632</v>
      </c>
      <c r="EZ273" s="78">
        <f t="shared" ca="1" si="174"/>
        <v>-5.2277431471558122</v>
      </c>
      <c r="FA273" s="78">
        <f t="shared" ca="1" si="174"/>
        <v>2.9301963575262642</v>
      </c>
      <c r="FB273" s="78">
        <f t="shared" ca="1" si="174"/>
        <v>2.9301963575262642</v>
      </c>
      <c r="FC273" s="78">
        <f t="shared" ca="1" si="174"/>
        <v>2.9301963575262642</v>
      </c>
      <c r="FD273" s="78">
        <f t="shared" ca="1" si="174"/>
        <v>2.9301963575262642</v>
      </c>
      <c r="FE273" s="78">
        <f t="shared" ca="1" si="174"/>
        <v>2.9097129112800522</v>
      </c>
      <c r="FF273" s="78">
        <f t="shared" ca="1" si="174"/>
        <v>2.9097129112800522</v>
      </c>
      <c r="FG273" s="78">
        <f t="shared" ca="1" si="174"/>
        <v>2.9097129112800522</v>
      </c>
      <c r="FH273" s="78">
        <f t="shared" ca="1" si="174"/>
        <v>2.9097129112800522</v>
      </c>
      <c r="FI273" s="78">
        <f t="shared" ca="1" si="174"/>
        <v>2.9097129112800522</v>
      </c>
      <c r="FJ273" s="78">
        <f t="shared" ca="1" si="174"/>
        <v>2.9097129112800522</v>
      </c>
      <c r="FK273" s="78">
        <f t="shared" ca="1" si="174"/>
        <v>2.9097129112800522</v>
      </c>
      <c r="FL273" s="78">
        <f t="shared" ca="1" si="174"/>
        <v>-5.2125634916993198</v>
      </c>
      <c r="FM273" s="78">
        <f t="shared" ca="1" si="174"/>
        <v>2.896849038105703</v>
      </c>
      <c r="FN273" s="78">
        <f t="shared" ca="1" si="174"/>
        <v>2.896849038105703</v>
      </c>
      <c r="FO273" s="78">
        <f t="shared" ca="1" si="174"/>
        <v>2.896849038105703</v>
      </c>
      <c r="FP273" s="78">
        <f t="shared" ca="1" si="174"/>
        <v>2.896849038105703</v>
      </c>
      <c r="FQ273" s="78">
        <f t="shared" ca="1" si="174"/>
        <v>2.8763760237360003</v>
      </c>
      <c r="FR273" s="78">
        <f t="shared" ca="1" si="174"/>
        <v>2.8763760237360003</v>
      </c>
      <c r="FS273" s="78">
        <f t="shared" ca="1" si="174"/>
        <v>2.8763760237360003</v>
      </c>
      <c r="FT273" s="78">
        <f t="shared" ca="1" si="174"/>
        <v>2.8763760237360003</v>
      </c>
      <c r="FU273" s="78">
        <f t="shared" ca="1" si="174"/>
        <v>2.8763760237360003</v>
      </c>
      <c r="FV273" s="78">
        <f t="shared" ca="1" si="174"/>
        <v>2.8763760237360003</v>
      </c>
      <c r="FW273" s="78">
        <f t="shared" ca="1" si="174"/>
        <v>2.8763760237360003</v>
      </c>
      <c r="FX273" s="78">
        <f t="shared" ca="1" si="174"/>
        <v>-5.1890474864697733</v>
      </c>
      <c r="FY273" s="78">
        <f t="shared" ca="1" si="174"/>
        <v>2.8630442757205463</v>
      </c>
      <c r="FZ273" s="78">
        <f t="shared" ca="1" si="174"/>
        <v>2.8630442757205463</v>
      </c>
      <c r="GA273" s="78">
        <f t="shared" ca="1" si="174"/>
        <v>2.8630442757205463</v>
      </c>
      <c r="GB273" s="78">
        <f t="shared" ca="1" si="174"/>
        <v>2.8630442757205463</v>
      </c>
      <c r="GC273" s="78">
        <f t="shared" ca="1" si="174"/>
        <v>2.8425795064425925</v>
      </c>
      <c r="GD273" s="78">
        <f t="shared" ca="1" si="174"/>
        <v>2.8425795064425925</v>
      </c>
      <c r="GE273" s="78">
        <f t="shared" ca="1" si="174"/>
        <v>2.8425795064425925</v>
      </c>
      <c r="GF273" s="78">
        <f t="shared" ca="1" si="174"/>
        <v>2.8425795064425925</v>
      </c>
      <c r="GG273" s="78">
        <f t="shared" ca="1" si="174"/>
        <v>2.8425795064425925</v>
      </c>
      <c r="GH273" s="78">
        <f t="shared" ca="1" si="174"/>
        <v>2.8425795064425925</v>
      </c>
      <c r="GI273" s="78">
        <f t="shared" ca="1" si="174"/>
        <v>2.8425795064425925</v>
      </c>
      <c r="GJ273" s="78">
        <f t="shared" ca="1" si="174"/>
        <v>-5.1603255078199082</v>
      </c>
      <c r="GK273" s="78">
        <f t="shared" ca="1" si="174"/>
        <v>2.8287658473407991</v>
      </c>
      <c r="GL273" s="78">
        <f t="shared" ca="1" si="174"/>
        <v>2.8287658473407991</v>
      </c>
      <c r="GM273" s="78">
        <f t="shared" ca="1" si="174"/>
        <v>2.8287658473407991</v>
      </c>
      <c r="GN273" s="78">
        <f t="shared" ca="1" si="174"/>
        <v>2.8287658473407991</v>
      </c>
      <c r="GO273" s="78">
        <f t="shared" ca="1" si="174"/>
        <v>2.8083070807652559</v>
      </c>
      <c r="GP273" s="78">
        <f t="shared" ca="1" si="174"/>
        <v>2.8083070807652559</v>
      </c>
      <c r="GQ273" s="78">
        <f t="shared" ca="1" si="174"/>
        <v>2.8083070807652559</v>
      </c>
      <c r="GR273" s="78">
        <f t="shared" ca="1" si="174"/>
        <v>2.8083070807652559</v>
      </c>
      <c r="GS273" s="78">
        <f t="shared" ca="1" si="174"/>
        <v>2.8083070807652559</v>
      </c>
      <c r="GT273" s="78">
        <f t="shared" ca="1" si="174"/>
        <v>2.8083070807652559</v>
      </c>
      <c r="GU273" s="78">
        <f t="shared" ca="1" si="174"/>
        <v>2.8083070807652559</v>
      </c>
      <c r="GV273" s="78">
        <f t="shared" ca="1" si="174"/>
        <v>-5.1282686054265101</v>
      </c>
      <c r="GW273" s="78">
        <f t="shared" ca="1" si="174"/>
        <v>2.7939970532445333</v>
      </c>
      <c r="GX273" s="78">
        <f t="shared" ca="1" si="174"/>
        <v>2.7939970532445333</v>
      </c>
      <c r="GY273" s="78">
        <f t="shared" ca="1" si="174"/>
        <v>2.7939970532445333</v>
      </c>
      <c r="GZ273" s="78">
        <f t="shared" ca="1" si="174"/>
        <v>2.7939970532445333</v>
      </c>
      <c r="HA273" s="78">
        <f t="shared" ca="1" si="174"/>
        <v>2.7735419896693507</v>
      </c>
      <c r="HB273" s="78">
        <f t="shared" ca="1" si="174"/>
        <v>2.7735419896693507</v>
      </c>
      <c r="HC273" s="78">
        <f t="shared" ca="1" si="174"/>
        <v>2.7735419896693507</v>
      </c>
      <c r="HD273" s="78">
        <f t="shared" ca="1" si="174"/>
        <v>2.7735419896693507</v>
      </c>
      <c r="HE273" s="78">
        <f t="shared" ca="1" si="174"/>
        <v>2.7735419896693507</v>
      </c>
      <c r="HF273" s="78">
        <f t="shared" ca="1" si="174"/>
        <v>2.7735419896693507</v>
      </c>
      <c r="HG273" s="78">
        <f t="shared" ca="1" si="174"/>
        <v>2.7735419896693507</v>
      </c>
      <c r="HH273" s="78">
        <f t="shared" ca="1" si="174"/>
        <v>-5.0939920218816672</v>
      </c>
      <c r="HI273" s="78">
        <f t="shared" ca="1" si="174"/>
        <v>2.7587207026771319</v>
      </c>
      <c r="HJ273" s="78">
        <f t="shared" ca="1" si="174"/>
        <v>2.7587207026771319</v>
      </c>
      <c r="HK273" s="78">
        <f t="shared" ca="1" si="174"/>
        <v>2.7587207026771319</v>
      </c>
      <c r="HL273" s="78">
        <f t="shared" ca="1" si="174"/>
        <v>2.7587207026771319</v>
      </c>
      <c r="HM273" s="78">
        <f t="shared" ca="1" si="174"/>
        <v>2.7382669833283275</v>
      </c>
      <c r="HN273" s="78">
        <f t="shared" ca="1" si="174"/>
        <v>2.7382669833283275</v>
      </c>
      <c r="HO273" s="78">
        <f t="shared" ca="1" si="174"/>
        <v>2.7382669833283275</v>
      </c>
      <c r="HP273" s="78">
        <f t="shared" ca="1" si="174"/>
        <v>2.7382669833283275</v>
      </c>
      <c r="HQ273" s="78">
        <f t="shared" ca="1" si="174"/>
        <v>2.7382669833283275</v>
      </c>
      <c r="HR273" s="78">
        <f t="shared" ca="1" si="174"/>
        <v>2.7382669833283275</v>
      </c>
      <c r="HS273" s="78">
        <f t="shared" ca="1" si="174"/>
        <v>2.7382669833283275</v>
      </c>
      <c r="HT273" s="78">
        <f t="shared" ca="1" si="174"/>
        <v>-5.0581572980982994</v>
      </c>
      <c r="HU273" s="78">
        <f t="shared" ca="1" si="174"/>
        <v>2.7229190990804666</v>
      </c>
      <c r="HV273" s="78">
        <f t="shared" ca="1" si="174"/>
        <v>2.7229190990804666</v>
      </c>
      <c r="HW273" s="78">
        <f t="shared" ca="1" si="174"/>
        <v>2.7229190990804666</v>
      </c>
      <c r="HX273" s="78">
        <f t="shared" ca="1" si="174"/>
        <v>2.7229190990804666</v>
      </c>
      <c r="HY273" s="78">
        <f t="shared" ca="1" si="174"/>
        <v>2.7024643043003005</v>
      </c>
      <c r="HZ273" s="78">
        <f t="shared" ca="1" si="174"/>
        <v>2.7024643043003005</v>
      </c>
      <c r="IA273" s="78">
        <f t="shared" ca="1" si="174"/>
        <v>2.7024643043003005</v>
      </c>
      <c r="IB273" s="78">
        <f t="shared" ca="1" si="174"/>
        <v>2.7024643043003005</v>
      </c>
      <c r="IC273" s="78">
        <f t="shared" ca="1" si="174"/>
        <v>2.7024643043003005</v>
      </c>
      <c r="ID273" s="78">
        <f t="shared" ca="1" si="174"/>
        <v>2.7024643043003005</v>
      </c>
      <c r="IE273" s="78">
        <f t="shared" ca="1" si="174"/>
        <v>2.7024643043003005</v>
      </c>
      <c r="IF273" s="78">
        <f t="shared" ca="1" si="174"/>
        <v>-5.0211535300139163</v>
      </c>
      <c r="IG273" s="78">
        <f t="shared" ca="1" si="174"/>
        <v>2.6865740248791283</v>
      </c>
      <c r="IH273" s="78">
        <f t="shared" ca="1" si="174"/>
        <v>2.6865740248791283</v>
      </c>
      <c r="II273" s="78">
        <f t="shared" ca="1" si="174"/>
        <v>2.6865740248791283</v>
      </c>
      <c r="IJ273" s="78">
        <f t="shared" ca="1" si="174"/>
        <v>2.6865740248791283</v>
      </c>
      <c r="IK273" s="78">
        <f t="shared" ca="1" si="174"/>
        <v>2.6661156722600614</v>
      </c>
      <c r="IL273" s="78">
        <f t="shared" ca="1" si="174"/>
        <v>2.6661156722600614</v>
      </c>
      <c r="IM273" s="78">
        <f t="shared" ca="1" si="174"/>
        <v>2.6661156722600614</v>
      </c>
      <c r="IN273" s="78">
        <f t="shared" ca="1" si="174"/>
        <v>2.6661156722600614</v>
      </c>
      <c r="IO273" s="78">
        <f t="shared" ca="1" si="174"/>
        <v>2.6661156722600614</v>
      </c>
      <c r="IP273" s="78">
        <f t="shared" ca="1" si="174"/>
        <v>2.6661156722600614</v>
      </c>
      <c r="IQ273" s="78">
        <f t="shared" ca="1" si="174"/>
        <v>2.6661156722600614</v>
      </c>
      <c r="IR273" s="78">
        <f t="shared" ca="1" si="174"/>
        <v>-4.9832061158771292</v>
      </c>
      <c r="IS273" s="78">
        <f t="shared" ca="1" si="174"/>
        <v>2.6496667258103797</v>
      </c>
      <c r="IT273" s="78">
        <f t="shared" ca="1" si="174"/>
        <v>2.6496667258103797</v>
      </c>
      <c r="IU273" s="78">
        <f t="shared" ca="1" si="174"/>
        <v>2.6496667258103797</v>
      </c>
      <c r="IV273" s="78">
        <f t="shared" ca="1" si="174"/>
        <v>2.6496667258103797</v>
      </c>
      <c r="IW273" s="78">
        <f t="shared" ca="1" si="174"/>
        <v>2.6292022682732261</v>
      </c>
      <c r="IX273" s="78">
        <f t="shared" ca="1" si="174"/>
        <v>2.6292022682732261</v>
      </c>
      <c r="IY273" s="78">
        <f t="shared" ref="IY273:KR273" ca="1" si="175">IY234</f>
        <v>2.6292022682732261</v>
      </c>
      <c r="IZ273" s="78">
        <f t="shared" ca="1" si="175"/>
        <v>2.6292022682732261</v>
      </c>
      <c r="JA273" s="78">
        <f t="shared" ca="1" si="175"/>
        <v>2.6292022682732261</v>
      </c>
      <c r="JB273" s="78">
        <f t="shared" ca="1" si="175"/>
        <v>2.6292022682732261</v>
      </c>
      <c r="JC273" s="78">
        <f t="shared" ca="1" si="175"/>
        <v>2.6292022682732261</v>
      </c>
      <c r="JD273" s="78">
        <f t="shared" ca="1" si="175"/>
        <v>-4.9444419976818139</v>
      </c>
      <c r="JE273" s="78">
        <f t="shared" ca="1" si="175"/>
        <v>2.6121778947841783</v>
      </c>
      <c r="JF273" s="78">
        <f t="shared" ca="1" si="175"/>
        <v>2.6121778947841783</v>
      </c>
      <c r="JG273" s="78">
        <f t="shared" ca="1" si="175"/>
        <v>2.6121778947841783</v>
      </c>
      <c r="JH273" s="78">
        <f t="shared" ca="1" si="175"/>
        <v>2.6121778947841783</v>
      </c>
      <c r="JI273" s="78">
        <f t="shared" ca="1" si="175"/>
        <v>2.5917047185987556</v>
      </c>
      <c r="JJ273" s="78">
        <f t="shared" ca="1" si="175"/>
        <v>2.5917047185987556</v>
      </c>
      <c r="JK273" s="78">
        <f t="shared" ca="1" si="175"/>
        <v>2.5917047185987556</v>
      </c>
      <c r="JL273" s="78">
        <f t="shared" ca="1" si="175"/>
        <v>2.5917047185987556</v>
      </c>
      <c r="JM273" s="78">
        <f t="shared" ca="1" si="175"/>
        <v>2.5917047185987556</v>
      </c>
      <c r="JN273" s="78">
        <f t="shared" ca="1" si="175"/>
        <v>2.5917047185987556</v>
      </c>
      <c r="JO273" s="78">
        <f t="shared" ca="1" si="175"/>
        <v>2.5917047185987556</v>
      </c>
      <c r="JP273" s="78">
        <f t="shared" ca="1" si="175"/>
        <v>-4.904928798881846</v>
      </c>
      <c r="JQ273" s="78">
        <f t="shared" ca="1" si="175"/>
        <v>2.5740876552591612</v>
      </c>
      <c r="JR273" s="78">
        <f t="shared" ca="1" si="175"/>
        <v>2.5740876552591612</v>
      </c>
      <c r="JS273" s="78">
        <f t="shared" ca="1" si="175"/>
        <v>2.5740876552591612</v>
      </c>
      <c r="JT273" s="78">
        <f t="shared" ca="1" si="175"/>
        <v>2.5740876552591612</v>
      </c>
      <c r="JU273" s="78">
        <f t="shared" ca="1" si="175"/>
        <v>2.5536030780057084</v>
      </c>
      <c r="JV273" s="78">
        <f t="shared" ca="1" si="175"/>
        <v>2.5536030780057084</v>
      </c>
      <c r="JW273" s="78">
        <f t="shared" ca="1" si="175"/>
        <v>2.5536030780057084</v>
      </c>
      <c r="JX273" s="78">
        <f t="shared" ca="1" si="175"/>
        <v>2.5536030780057084</v>
      </c>
      <c r="JY273" s="78">
        <f t="shared" ca="1" si="175"/>
        <v>2.5536030780057084</v>
      </c>
      <c r="JZ273" s="78">
        <f t="shared" ca="1" si="175"/>
        <v>2.5536030780057084</v>
      </c>
      <c r="KA273" s="78">
        <f t="shared" ca="1" si="175"/>
        <v>2.5536030780057084</v>
      </c>
      <c r="KB273" s="78">
        <f t="shared" ca="1" si="175"/>
        <v>-4.864698299659822</v>
      </c>
      <c r="KC273" s="78">
        <f t="shared" ca="1" si="175"/>
        <v>2.5353755441200514</v>
      </c>
      <c r="KD273" s="78">
        <f t="shared" ca="1" si="175"/>
        <v>2.5353755441200514</v>
      </c>
      <c r="KE273" s="78">
        <f t="shared" ca="1" si="175"/>
        <v>2.5353755441200514</v>
      </c>
      <c r="KF273" s="78">
        <f t="shared" ca="1" si="175"/>
        <v>2.5353755441200514</v>
      </c>
      <c r="KG273" s="78">
        <f t="shared" ca="1" si="175"/>
        <v>2.5148768125896588</v>
      </c>
      <c r="KH273" s="78">
        <f t="shared" ca="1" si="175"/>
        <v>2.5148768125896588</v>
      </c>
      <c r="KI273" s="78">
        <f t="shared" ca="1" si="175"/>
        <v>2.5148768125896588</v>
      </c>
      <c r="KJ273" s="78">
        <f t="shared" ca="1" si="175"/>
        <v>2.5148768125896588</v>
      </c>
      <c r="KK273" s="78">
        <f t="shared" ca="1" si="175"/>
        <v>2.5148768125896588</v>
      </c>
      <c r="KL273" s="78">
        <f t="shared" ca="1" si="175"/>
        <v>2.5148768125896588</v>
      </c>
      <c r="KM273" s="78">
        <f t="shared" ca="1" si="175"/>
        <v>2.5148768125896588</v>
      </c>
      <c r="KN273" s="78">
        <f t="shared" ca="1" si="175"/>
        <v>-4.8237605145074527</v>
      </c>
      <c r="KO273" s="78">
        <f t="shared" ca="1" si="175"/>
        <v>0.41167734640076459</v>
      </c>
      <c r="KP273" s="78">
        <f t="shared" ca="1" si="175"/>
        <v>0.41167734640076459</v>
      </c>
      <c r="KQ273" s="78">
        <f t="shared" ca="1" si="175"/>
        <v>0.41167734640076459</v>
      </c>
      <c r="KR273" s="78">
        <f t="shared" ca="1" si="175"/>
        <v>-2.0168734652671199</v>
      </c>
      <c r="KS273" s="17" t="s">
        <v>291</v>
      </c>
    </row>
    <row r="274" spans="1:305" ht="15.75" customHeight="1" x14ac:dyDescent="0.3">
      <c r="A274" s="17" t="s">
        <v>263</v>
      </c>
      <c r="B274" s="17" t="s">
        <v>90</v>
      </c>
      <c r="D274" s="78">
        <f t="shared" ref="D274:IX274" si="176">D236</f>
        <v>0</v>
      </c>
      <c r="E274" s="78">
        <f t="shared" si="176"/>
        <v>0</v>
      </c>
      <c r="F274" s="78">
        <f t="shared" si="176"/>
        <v>0</v>
      </c>
      <c r="G274" s="78">
        <f t="shared" si="176"/>
        <v>0</v>
      </c>
      <c r="H274" s="78">
        <f t="shared" si="176"/>
        <v>0</v>
      </c>
      <c r="I274" s="78">
        <f t="shared" si="176"/>
        <v>0</v>
      </c>
      <c r="J274" s="78">
        <f t="shared" si="176"/>
        <v>0</v>
      </c>
      <c r="K274" s="78">
        <f t="shared" si="176"/>
        <v>0</v>
      </c>
      <c r="L274" s="78">
        <f t="shared" si="176"/>
        <v>0</v>
      </c>
      <c r="M274" s="78">
        <f t="shared" si="176"/>
        <v>0</v>
      </c>
      <c r="N274" s="78">
        <f t="shared" si="176"/>
        <v>0</v>
      </c>
      <c r="O274" s="78">
        <f t="shared" si="176"/>
        <v>0</v>
      </c>
      <c r="P274" s="78">
        <f t="shared" si="176"/>
        <v>0</v>
      </c>
      <c r="Q274" s="78">
        <f t="shared" si="176"/>
        <v>0</v>
      </c>
      <c r="R274" s="78">
        <f t="shared" si="176"/>
        <v>0</v>
      </c>
      <c r="S274" s="78">
        <f t="shared" si="176"/>
        <v>0</v>
      </c>
      <c r="T274" s="78">
        <f t="shared" si="176"/>
        <v>0</v>
      </c>
      <c r="U274" s="78">
        <f t="shared" si="176"/>
        <v>0</v>
      </c>
      <c r="V274" s="78">
        <f t="shared" si="176"/>
        <v>0</v>
      </c>
      <c r="W274" s="78">
        <f t="shared" si="176"/>
        <v>0</v>
      </c>
      <c r="X274" s="78">
        <f t="shared" si="176"/>
        <v>0</v>
      </c>
      <c r="Y274" s="78">
        <f t="shared" si="176"/>
        <v>0</v>
      </c>
      <c r="Z274" s="78">
        <f t="shared" si="176"/>
        <v>0</v>
      </c>
      <c r="AA274" s="78">
        <f t="shared" si="176"/>
        <v>0</v>
      </c>
      <c r="AB274" s="78">
        <f t="shared" si="176"/>
        <v>0</v>
      </c>
      <c r="AC274" s="78">
        <f t="shared" si="176"/>
        <v>0</v>
      </c>
      <c r="AD274" s="78">
        <f t="shared" si="176"/>
        <v>0</v>
      </c>
      <c r="AE274" s="78">
        <f t="shared" si="176"/>
        <v>0</v>
      </c>
      <c r="AF274" s="78">
        <f t="shared" si="176"/>
        <v>0</v>
      </c>
      <c r="AG274" s="78">
        <f t="shared" si="176"/>
        <v>0</v>
      </c>
      <c r="AH274" s="78">
        <f t="shared" si="176"/>
        <v>0</v>
      </c>
      <c r="AI274" s="78">
        <f t="shared" si="176"/>
        <v>0</v>
      </c>
      <c r="AJ274" s="78">
        <f t="shared" si="176"/>
        <v>0</v>
      </c>
      <c r="AK274" s="78">
        <f t="shared" si="176"/>
        <v>0</v>
      </c>
      <c r="AL274" s="78">
        <f t="shared" si="176"/>
        <v>0</v>
      </c>
      <c r="AM274" s="78">
        <f t="shared" si="176"/>
        <v>0</v>
      </c>
      <c r="AN274" s="78">
        <f t="shared" si="176"/>
        <v>0</v>
      </c>
      <c r="AO274" s="78">
        <f t="shared" si="176"/>
        <v>0</v>
      </c>
      <c r="AP274" s="78">
        <f t="shared" si="176"/>
        <v>0</v>
      </c>
      <c r="AQ274" s="78">
        <f t="shared" si="176"/>
        <v>0</v>
      </c>
      <c r="AR274" s="78">
        <f t="shared" si="176"/>
        <v>0</v>
      </c>
      <c r="AS274" s="78">
        <f t="shared" si="176"/>
        <v>0</v>
      </c>
      <c r="AT274" s="78">
        <f t="shared" si="176"/>
        <v>0</v>
      </c>
      <c r="AU274" s="78">
        <f t="shared" si="176"/>
        <v>0</v>
      </c>
      <c r="AV274" s="78">
        <f t="shared" si="176"/>
        <v>0</v>
      </c>
      <c r="AW274" s="78">
        <f t="shared" si="176"/>
        <v>0</v>
      </c>
      <c r="AX274" s="78">
        <f t="shared" si="176"/>
        <v>0</v>
      </c>
      <c r="AY274" s="78">
        <f t="shared" si="176"/>
        <v>0</v>
      </c>
      <c r="AZ274" s="78">
        <f t="shared" si="176"/>
        <v>0</v>
      </c>
      <c r="BA274" s="78">
        <f t="shared" si="176"/>
        <v>0</v>
      </c>
      <c r="BB274" s="78">
        <f t="shared" si="176"/>
        <v>0</v>
      </c>
      <c r="BC274" s="78">
        <f t="shared" si="176"/>
        <v>0</v>
      </c>
      <c r="BD274" s="78">
        <f t="shared" si="176"/>
        <v>0</v>
      </c>
      <c r="BE274" s="78">
        <f t="shared" si="176"/>
        <v>0</v>
      </c>
      <c r="BF274" s="78">
        <f t="shared" si="176"/>
        <v>0</v>
      </c>
      <c r="BG274" s="78">
        <f t="shared" si="176"/>
        <v>0</v>
      </c>
      <c r="BH274" s="78">
        <f t="shared" si="176"/>
        <v>0</v>
      </c>
      <c r="BI274" s="78">
        <f t="shared" si="176"/>
        <v>0</v>
      </c>
      <c r="BJ274" s="78">
        <f t="shared" si="176"/>
        <v>0</v>
      </c>
      <c r="BK274" s="78">
        <f t="shared" si="176"/>
        <v>0</v>
      </c>
      <c r="BL274" s="78">
        <f t="shared" si="176"/>
        <v>0</v>
      </c>
      <c r="BM274" s="78">
        <f t="shared" si="176"/>
        <v>0</v>
      </c>
      <c r="BN274" s="78">
        <f t="shared" si="176"/>
        <v>0</v>
      </c>
      <c r="BO274" s="78">
        <f t="shared" si="176"/>
        <v>0</v>
      </c>
      <c r="BP274" s="78">
        <f t="shared" si="176"/>
        <v>0</v>
      </c>
      <c r="BQ274" s="78">
        <f t="shared" si="176"/>
        <v>0</v>
      </c>
      <c r="BR274" s="78">
        <f t="shared" si="176"/>
        <v>0</v>
      </c>
      <c r="BS274" s="78">
        <f t="shared" si="176"/>
        <v>0</v>
      </c>
      <c r="BT274" s="78">
        <f t="shared" si="176"/>
        <v>0</v>
      </c>
      <c r="BU274" s="78">
        <f t="shared" si="176"/>
        <v>0</v>
      </c>
      <c r="BV274" s="78">
        <f t="shared" si="176"/>
        <v>0</v>
      </c>
      <c r="BW274" s="78">
        <f t="shared" si="176"/>
        <v>0</v>
      </c>
      <c r="BX274" s="78">
        <f t="shared" si="176"/>
        <v>0</v>
      </c>
      <c r="BY274" s="78">
        <f t="shared" si="176"/>
        <v>0</v>
      </c>
      <c r="BZ274" s="78">
        <f t="shared" si="176"/>
        <v>0</v>
      </c>
      <c r="CA274" s="78">
        <f t="shared" si="176"/>
        <v>0</v>
      </c>
      <c r="CB274" s="78">
        <f t="shared" si="176"/>
        <v>0</v>
      </c>
      <c r="CC274" s="78">
        <f t="shared" si="176"/>
        <v>0</v>
      </c>
      <c r="CD274" s="78">
        <f t="shared" si="176"/>
        <v>0</v>
      </c>
      <c r="CE274" s="78">
        <f t="shared" si="176"/>
        <v>0</v>
      </c>
      <c r="CF274" s="78">
        <f t="shared" si="176"/>
        <v>0</v>
      </c>
      <c r="CG274" s="78">
        <f t="shared" si="176"/>
        <v>0</v>
      </c>
      <c r="CH274" s="78">
        <f t="shared" si="176"/>
        <v>0</v>
      </c>
      <c r="CI274" s="78">
        <f t="shared" si="176"/>
        <v>0</v>
      </c>
      <c r="CJ274" s="78">
        <f t="shared" si="176"/>
        <v>0</v>
      </c>
      <c r="CK274" s="78">
        <f t="shared" si="176"/>
        <v>0</v>
      </c>
      <c r="CL274" s="78">
        <f t="shared" si="176"/>
        <v>0</v>
      </c>
      <c r="CM274" s="78">
        <f t="shared" si="176"/>
        <v>0</v>
      </c>
      <c r="CN274" s="78">
        <f t="shared" si="176"/>
        <v>0</v>
      </c>
      <c r="CO274" s="78">
        <f t="shared" si="176"/>
        <v>0</v>
      </c>
      <c r="CP274" s="78">
        <f t="shared" si="176"/>
        <v>0</v>
      </c>
      <c r="CQ274" s="78">
        <f t="shared" si="176"/>
        <v>0</v>
      </c>
      <c r="CR274" s="78">
        <f t="shared" si="176"/>
        <v>0</v>
      </c>
      <c r="CS274" s="78">
        <f t="shared" si="176"/>
        <v>0</v>
      </c>
      <c r="CT274" s="78">
        <f t="shared" si="176"/>
        <v>0</v>
      </c>
      <c r="CU274" s="78">
        <f t="shared" si="176"/>
        <v>0</v>
      </c>
      <c r="CV274" s="78">
        <f t="shared" si="176"/>
        <v>0</v>
      </c>
      <c r="CW274" s="78">
        <f t="shared" si="176"/>
        <v>0</v>
      </c>
      <c r="CX274" s="78">
        <f t="shared" si="176"/>
        <v>0</v>
      </c>
      <c r="CY274" s="78">
        <f t="shared" si="176"/>
        <v>0</v>
      </c>
      <c r="CZ274" s="78">
        <f t="shared" si="176"/>
        <v>0</v>
      </c>
      <c r="DA274" s="78">
        <f t="shared" si="176"/>
        <v>0</v>
      </c>
      <c r="DB274" s="78">
        <f t="shared" si="176"/>
        <v>0</v>
      </c>
      <c r="DC274" s="78">
        <f t="shared" si="176"/>
        <v>0</v>
      </c>
      <c r="DD274" s="78">
        <f t="shared" si="176"/>
        <v>0</v>
      </c>
      <c r="DE274" s="78">
        <f t="shared" si="176"/>
        <v>0</v>
      </c>
      <c r="DF274" s="78">
        <f t="shared" si="176"/>
        <v>0</v>
      </c>
      <c r="DG274" s="78">
        <f t="shared" si="176"/>
        <v>0</v>
      </c>
      <c r="DH274" s="78">
        <f t="shared" si="176"/>
        <v>0</v>
      </c>
      <c r="DI274" s="78">
        <f t="shared" si="176"/>
        <v>0</v>
      </c>
      <c r="DJ274" s="78">
        <f t="shared" si="176"/>
        <v>0</v>
      </c>
      <c r="DK274" s="78">
        <f t="shared" si="176"/>
        <v>0</v>
      </c>
      <c r="DL274" s="78">
        <f t="shared" si="176"/>
        <v>0</v>
      </c>
      <c r="DM274" s="78">
        <f t="shared" si="176"/>
        <v>0</v>
      </c>
      <c r="DN274" s="78">
        <f t="shared" si="176"/>
        <v>0</v>
      </c>
      <c r="DO274" s="78">
        <f t="shared" si="176"/>
        <v>0</v>
      </c>
      <c r="DP274" s="78">
        <f t="shared" si="176"/>
        <v>0</v>
      </c>
      <c r="DQ274" s="78">
        <f t="shared" si="176"/>
        <v>0</v>
      </c>
      <c r="DR274" s="78">
        <f t="shared" si="176"/>
        <v>0</v>
      </c>
      <c r="DS274" s="78">
        <f t="shared" si="176"/>
        <v>0</v>
      </c>
      <c r="DT274" s="78">
        <f t="shared" si="176"/>
        <v>0</v>
      </c>
      <c r="DU274" s="78">
        <f t="shared" si="176"/>
        <v>0</v>
      </c>
      <c r="DV274" s="78">
        <f t="shared" si="176"/>
        <v>0</v>
      </c>
      <c r="DW274" s="78">
        <f t="shared" si="176"/>
        <v>0</v>
      </c>
      <c r="DX274" s="78">
        <f t="shared" si="176"/>
        <v>0</v>
      </c>
      <c r="DY274" s="78">
        <f t="shared" si="176"/>
        <v>0</v>
      </c>
      <c r="DZ274" s="78">
        <f t="shared" si="176"/>
        <v>0</v>
      </c>
      <c r="EA274" s="78">
        <f t="shared" si="176"/>
        <v>0</v>
      </c>
      <c r="EB274" s="78">
        <f t="shared" si="176"/>
        <v>0</v>
      </c>
      <c r="EC274" s="78">
        <f t="shared" si="176"/>
        <v>0</v>
      </c>
      <c r="ED274" s="78">
        <f t="shared" si="176"/>
        <v>0</v>
      </c>
      <c r="EE274" s="78">
        <f t="shared" si="176"/>
        <v>0</v>
      </c>
      <c r="EF274" s="78">
        <f t="shared" si="176"/>
        <v>0</v>
      </c>
      <c r="EG274" s="78">
        <f t="shared" si="176"/>
        <v>0</v>
      </c>
      <c r="EH274" s="78">
        <f t="shared" si="176"/>
        <v>0</v>
      </c>
      <c r="EI274" s="78">
        <f t="shared" si="176"/>
        <v>0</v>
      </c>
      <c r="EJ274" s="78">
        <f t="shared" si="176"/>
        <v>0</v>
      </c>
      <c r="EK274" s="78">
        <f t="shared" si="176"/>
        <v>0</v>
      </c>
      <c r="EL274" s="78">
        <f t="shared" si="176"/>
        <v>0</v>
      </c>
      <c r="EM274" s="78">
        <f t="shared" si="176"/>
        <v>0</v>
      </c>
      <c r="EN274" s="78">
        <f t="shared" si="176"/>
        <v>0</v>
      </c>
      <c r="EO274" s="78">
        <f t="shared" si="176"/>
        <v>0</v>
      </c>
      <c r="EP274" s="78">
        <f t="shared" si="176"/>
        <v>0</v>
      </c>
      <c r="EQ274" s="78">
        <f t="shared" si="176"/>
        <v>0</v>
      </c>
      <c r="ER274" s="78">
        <f t="shared" si="176"/>
        <v>0</v>
      </c>
      <c r="ES274" s="78">
        <f t="shared" si="176"/>
        <v>0</v>
      </c>
      <c r="ET274" s="78">
        <f t="shared" si="176"/>
        <v>0</v>
      </c>
      <c r="EU274" s="78">
        <f t="shared" si="176"/>
        <v>0</v>
      </c>
      <c r="EV274" s="78">
        <f t="shared" si="176"/>
        <v>0</v>
      </c>
      <c r="EW274" s="78">
        <f t="shared" si="176"/>
        <v>0</v>
      </c>
      <c r="EX274" s="78">
        <f t="shared" si="176"/>
        <v>0</v>
      </c>
      <c r="EY274" s="78">
        <f t="shared" si="176"/>
        <v>0</v>
      </c>
      <c r="EZ274" s="78">
        <f t="shared" si="176"/>
        <v>0</v>
      </c>
      <c r="FA274" s="78">
        <f t="shared" si="176"/>
        <v>0</v>
      </c>
      <c r="FB274" s="78">
        <f t="shared" si="176"/>
        <v>0</v>
      </c>
      <c r="FC274" s="78">
        <f t="shared" si="176"/>
        <v>0</v>
      </c>
      <c r="FD274" s="78">
        <f t="shared" si="176"/>
        <v>0</v>
      </c>
      <c r="FE274" s="78">
        <f t="shared" si="176"/>
        <v>0</v>
      </c>
      <c r="FF274" s="78">
        <f t="shared" si="176"/>
        <v>0</v>
      </c>
      <c r="FG274" s="78">
        <f t="shared" si="176"/>
        <v>0</v>
      </c>
      <c r="FH274" s="78">
        <f t="shared" si="176"/>
        <v>0</v>
      </c>
      <c r="FI274" s="78">
        <f t="shared" si="176"/>
        <v>0</v>
      </c>
      <c r="FJ274" s="78">
        <f t="shared" si="176"/>
        <v>0</v>
      </c>
      <c r="FK274" s="78">
        <f t="shared" si="176"/>
        <v>0</v>
      </c>
      <c r="FL274" s="78">
        <f t="shared" si="176"/>
        <v>0</v>
      </c>
      <c r="FM274" s="78">
        <f t="shared" si="176"/>
        <v>0</v>
      </c>
      <c r="FN274" s="78">
        <f t="shared" si="176"/>
        <v>0</v>
      </c>
      <c r="FO274" s="78">
        <f t="shared" si="176"/>
        <v>0</v>
      </c>
      <c r="FP274" s="78">
        <f t="shared" si="176"/>
        <v>0</v>
      </c>
      <c r="FQ274" s="78">
        <f t="shared" si="176"/>
        <v>0</v>
      </c>
      <c r="FR274" s="78">
        <f t="shared" si="176"/>
        <v>0</v>
      </c>
      <c r="FS274" s="78">
        <f t="shared" si="176"/>
        <v>0</v>
      </c>
      <c r="FT274" s="78">
        <f t="shared" si="176"/>
        <v>0</v>
      </c>
      <c r="FU274" s="78">
        <f t="shared" si="176"/>
        <v>0</v>
      </c>
      <c r="FV274" s="78">
        <f t="shared" si="176"/>
        <v>0</v>
      </c>
      <c r="FW274" s="78">
        <f t="shared" si="176"/>
        <v>0</v>
      </c>
      <c r="FX274" s="78">
        <f t="shared" si="176"/>
        <v>0</v>
      </c>
      <c r="FY274" s="78">
        <f t="shared" si="176"/>
        <v>0</v>
      </c>
      <c r="FZ274" s="78">
        <f t="shared" si="176"/>
        <v>0</v>
      </c>
      <c r="GA274" s="78">
        <f t="shared" si="176"/>
        <v>0</v>
      </c>
      <c r="GB274" s="78">
        <f t="shared" si="176"/>
        <v>0</v>
      </c>
      <c r="GC274" s="78">
        <f t="shared" si="176"/>
        <v>0</v>
      </c>
      <c r="GD274" s="78">
        <f t="shared" si="176"/>
        <v>0</v>
      </c>
      <c r="GE274" s="78">
        <f t="shared" si="176"/>
        <v>0</v>
      </c>
      <c r="GF274" s="78">
        <f t="shared" si="176"/>
        <v>0</v>
      </c>
      <c r="GG274" s="78">
        <f t="shared" si="176"/>
        <v>0</v>
      </c>
      <c r="GH274" s="78">
        <f t="shared" si="176"/>
        <v>0</v>
      </c>
      <c r="GI274" s="78">
        <f t="shared" si="176"/>
        <v>0</v>
      </c>
      <c r="GJ274" s="78">
        <f t="shared" si="176"/>
        <v>0</v>
      </c>
      <c r="GK274" s="78">
        <f t="shared" si="176"/>
        <v>0</v>
      </c>
      <c r="GL274" s="78">
        <f t="shared" si="176"/>
        <v>0</v>
      </c>
      <c r="GM274" s="78">
        <f t="shared" si="176"/>
        <v>0</v>
      </c>
      <c r="GN274" s="78">
        <f t="shared" si="176"/>
        <v>0</v>
      </c>
      <c r="GO274" s="78">
        <f t="shared" si="176"/>
        <v>0</v>
      </c>
      <c r="GP274" s="78">
        <f t="shared" si="176"/>
        <v>0</v>
      </c>
      <c r="GQ274" s="78">
        <f t="shared" si="176"/>
        <v>0</v>
      </c>
      <c r="GR274" s="78">
        <f t="shared" si="176"/>
        <v>0</v>
      </c>
      <c r="GS274" s="78">
        <f t="shared" si="176"/>
        <v>0</v>
      </c>
      <c r="GT274" s="78">
        <f t="shared" si="176"/>
        <v>0</v>
      </c>
      <c r="GU274" s="78">
        <f t="shared" si="176"/>
        <v>0</v>
      </c>
      <c r="GV274" s="78">
        <f t="shared" si="176"/>
        <v>0</v>
      </c>
      <c r="GW274" s="78">
        <f t="shared" si="176"/>
        <v>0</v>
      </c>
      <c r="GX274" s="78">
        <f t="shared" si="176"/>
        <v>0</v>
      </c>
      <c r="GY274" s="78">
        <f t="shared" si="176"/>
        <v>0</v>
      </c>
      <c r="GZ274" s="78">
        <f t="shared" si="176"/>
        <v>0</v>
      </c>
      <c r="HA274" s="78">
        <f t="shared" si="176"/>
        <v>0</v>
      </c>
      <c r="HB274" s="78">
        <f t="shared" si="176"/>
        <v>0</v>
      </c>
      <c r="HC274" s="78">
        <f t="shared" si="176"/>
        <v>0</v>
      </c>
      <c r="HD274" s="78">
        <f t="shared" si="176"/>
        <v>0</v>
      </c>
      <c r="HE274" s="78">
        <f t="shared" si="176"/>
        <v>0</v>
      </c>
      <c r="HF274" s="78">
        <f t="shared" si="176"/>
        <v>0</v>
      </c>
      <c r="HG274" s="78">
        <f t="shared" si="176"/>
        <v>0</v>
      </c>
      <c r="HH274" s="78">
        <f t="shared" si="176"/>
        <v>0</v>
      </c>
      <c r="HI274" s="78">
        <f t="shared" si="176"/>
        <v>0</v>
      </c>
      <c r="HJ274" s="78">
        <f t="shared" si="176"/>
        <v>0</v>
      </c>
      <c r="HK274" s="78">
        <f t="shared" si="176"/>
        <v>0</v>
      </c>
      <c r="HL274" s="78">
        <f t="shared" si="176"/>
        <v>0</v>
      </c>
      <c r="HM274" s="78">
        <f t="shared" si="176"/>
        <v>0</v>
      </c>
      <c r="HN274" s="78">
        <f t="shared" si="176"/>
        <v>0</v>
      </c>
      <c r="HO274" s="78">
        <f t="shared" si="176"/>
        <v>0</v>
      </c>
      <c r="HP274" s="78">
        <f t="shared" si="176"/>
        <v>0</v>
      </c>
      <c r="HQ274" s="78">
        <f t="shared" si="176"/>
        <v>0</v>
      </c>
      <c r="HR274" s="78">
        <f t="shared" si="176"/>
        <v>0</v>
      </c>
      <c r="HS274" s="78">
        <f t="shared" si="176"/>
        <v>0</v>
      </c>
      <c r="HT274" s="78">
        <f t="shared" si="176"/>
        <v>0</v>
      </c>
      <c r="HU274" s="78">
        <f t="shared" si="176"/>
        <v>0</v>
      </c>
      <c r="HV274" s="78">
        <f t="shared" si="176"/>
        <v>0</v>
      </c>
      <c r="HW274" s="78">
        <f t="shared" si="176"/>
        <v>0</v>
      </c>
      <c r="HX274" s="78">
        <f t="shared" si="176"/>
        <v>0</v>
      </c>
      <c r="HY274" s="78">
        <f t="shared" si="176"/>
        <v>0</v>
      </c>
      <c r="HZ274" s="78">
        <f t="shared" si="176"/>
        <v>0</v>
      </c>
      <c r="IA274" s="78">
        <f t="shared" si="176"/>
        <v>0</v>
      </c>
      <c r="IB274" s="78">
        <f t="shared" si="176"/>
        <v>0</v>
      </c>
      <c r="IC274" s="78">
        <f t="shared" si="176"/>
        <v>0</v>
      </c>
      <c r="ID274" s="78">
        <f t="shared" si="176"/>
        <v>0</v>
      </c>
      <c r="IE274" s="78">
        <f t="shared" si="176"/>
        <v>0</v>
      </c>
      <c r="IF274" s="78">
        <f t="shared" si="176"/>
        <v>0</v>
      </c>
      <c r="IG274" s="78">
        <f t="shared" si="176"/>
        <v>0</v>
      </c>
      <c r="IH274" s="78">
        <f t="shared" si="176"/>
        <v>0</v>
      </c>
      <c r="II274" s="78">
        <f t="shared" si="176"/>
        <v>0</v>
      </c>
      <c r="IJ274" s="78">
        <f t="shared" si="176"/>
        <v>0</v>
      </c>
      <c r="IK274" s="78">
        <f t="shared" si="176"/>
        <v>0</v>
      </c>
      <c r="IL274" s="78">
        <f t="shared" si="176"/>
        <v>0</v>
      </c>
      <c r="IM274" s="78">
        <f t="shared" si="176"/>
        <v>0</v>
      </c>
      <c r="IN274" s="78">
        <f t="shared" si="176"/>
        <v>0</v>
      </c>
      <c r="IO274" s="78">
        <f t="shared" si="176"/>
        <v>0</v>
      </c>
      <c r="IP274" s="78">
        <f t="shared" si="176"/>
        <v>0</v>
      </c>
      <c r="IQ274" s="78">
        <f t="shared" si="176"/>
        <v>0</v>
      </c>
      <c r="IR274" s="78">
        <f t="shared" si="176"/>
        <v>0</v>
      </c>
      <c r="IS274" s="78">
        <f t="shared" si="176"/>
        <v>0</v>
      </c>
      <c r="IT274" s="78">
        <f t="shared" si="176"/>
        <v>0</v>
      </c>
      <c r="IU274" s="78">
        <f t="shared" si="176"/>
        <v>0</v>
      </c>
      <c r="IV274" s="78">
        <f t="shared" si="176"/>
        <v>0</v>
      </c>
      <c r="IW274" s="78">
        <f t="shared" si="176"/>
        <v>0</v>
      </c>
      <c r="IX274" s="78">
        <f t="shared" si="176"/>
        <v>0</v>
      </c>
      <c r="IY274" s="78">
        <f t="shared" ref="IY274:KR274" si="177">IY236</f>
        <v>0</v>
      </c>
      <c r="IZ274" s="78">
        <f t="shared" si="177"/>
        <v>0</v>
      </c>
      <c r="JA274" s="78">
        <f t="shared" si="177"/>
        <v>0</v>
      </c>
      <c r="JB274" s="78">
        <f t="shared" si="177"/>
        <v>0</v>
      </c>
      <c r="JC274" s="78">
        <f t="shared" si="177"/>
        <v>0</v>
      </c>
      <c r="JD274" s="78">
        <f t="shared" si="177"/>
        <v>0</v>
      </c>
      <c r="JE274" s="78">
        <f t="shared" si="177"/>
        <v>0</v>
      </c>
      <c r="JF274" s="78">
        <f t="shared" si="177"/>
        <v>0</v>
      </c>
      <c r="JG274" s="78">
        <f t="shared" si="177"/>
        <v>0</v>
      </c>
      <c r="JH274" s="78">
        <f t="shared" si="177"/>
        <v>0</v>
      </c>
      <c r="JI274" s="78">
        <f t="shared" si="177"/>
        <v>0</v>
      </c>
      <c r="JJ274" s="78">
        <f t="shared" si="177"/>
        <v>0</v>
      </c>
      <c r="JK274" s="78">
        <f t="shared" si="177"/>
        <v>0</v>
      </c>
      <c r="JL274" s="78">
        <f t="shared" si="177"/>
        <v>0</v>
      </c>
      <c r="JM274" s="78">
        <f t="shared" si="177"/>
        <v>0</v>
      </c>
      <c r="JN274" s="78">
        <f t="shared" si="177"/>
        <v>0</v>
      </c>
      <c r="JO274" s="78">
        <f t="shared" si="177"/>
        <v>0</v>
      </c>
      <c r="JP274" s="78">
        <f t="shared" si="177"/>
        <v>0</v>
      </c>
      <c r="JQ274" s="78">
        <f t="shared" si="177"/>
        <v>0</v>
      </c>
      <c r="JR274" s="78">
        <f t="shared" si="177"/>
        <v>0</v>
      </c>
      <c r="JS274" s="78">
        <f t="shared" si="177"/>
        <v>0</v>
      </c>
      <c r="JT274" s="78">
        <f t="shared" si="177"/>
        <v>0</v>
      </c>
      <c r="JU274" s="78">
        <f t="shared" si="177"/>
        <v>0</v>
      </c>
      <c r="JV274" s="78">
        <f t="shared" si="177"/>
        <v>0</v>
      </c>
      <c r="JW274" s="78">
        <f t="shared" si="177"/>
        <v>0</v>
      </c>
      <c r="JX274" s="78">
        <f t="shared" si="177"/>
        <v>0</v>
      </c>
      <c r="JY274" s="78">
        <f t="shared" si="177"/>
        <v>0</v>
      </c>
      <c r="JZ274" s="78">
        <f t="shared" si="177"/>
        <v>0</v>
      </c>
      <c r="KA274" s="78">
        <f t="shared" si="177"/>
        <v>0</v>
      </c>
      <c r="KB274" s="78">
        <f t="shared" si="177"/>
        <v>0</v>
      </c>
      <c r="KC274" s="78">
        <f t="shared" si="177"/>
        <v>0</v>
      </c>
      <c r="KD274" s="78">
        <f t="shared" si="177"/>
        <v>0</v>
      </c>
      <c r="KE274" s="78">
        <f t="shared" si="177"/>
        <v>0</v>
      </c>
      <c r="KF274" s="78">
        <f t="shared" si="177"/>
        <v>0</v>
      </c>
      <c r="KG274" s="78">
        <f t="shared" si="177"/>
        <v>0</v>
      </c>
      <c r="KH274" s="78">
        <f t="shared" si="177"/>
        <v>0</v>
      </c>
      <c r="KI274" s="78">
        <f t="shared" si="177"/>
        <v>0</v>
      </c>
      <c r="KJ274" s="78">
        <f t="shared" si="177"/>
        <v>0</v>
      </c>
      <c r="KK274" s="78">
        <f t="shared" si="177"/>
        <v>0</v>
      </c>
      <c r="KL274" s="78">
        <f t="shared" si="177"/>
        <v>0</v>
      </c>
      <c r="KM274" s="78">
        <f t="shared" si="177"/>
        <v>0</v>
      </c>
      <c r="KN274" s="78">
        <f t="shared" si="177"/>
        <v>0</v>
      </c>
      <c r="KO274" s="78">
        <f t="shared" si="177"/>
        <v>0</v>
      </c>
      <c r="KP274" s="78">
        <f t="shared" si="177"/>
        <v>0</v>
      </c>
      <c r="KQ274" s="78">
        <f t="shared" si="177"/>
        <v>0</v>
      </c>
      <c r="KR274" s="78">
        <f t="shared" si="177"/>
        <v>0</v>
      </c>
      <c r="KS274" s="17" t="s">
        <v>291</v>
      </c>
    </row>
    <row r="275" spans="1:305" ht="15.75" customHeight="1" x14ac:dyDescent="0.3">
      <c r="A275" s="17" t="s">
        <v>262</v>
      </c>
      <c r="B275" s="17" t="s">
        <v>90</v>
      </c>
      <c r="D275" s="78">
        <f t="shared" ref="D275:IX275" ca="1" si="178">D235</f>
        <v>1.0393163092345865</v>
      </c>
      <c r="E275" s="78">
        <f t="shared" ca="1" si="178"/>
        <v>1.0393163092345865</v>
      </c>
      <c r="F275" s="78">
        <f t="shared" ca="1" si="178"/>
        <v>1.0393163092345865</v>
      </c>
      <c r="G275" s="78">
        <f t="shared" ca="1" si="178"/>
        <v>1.0393163092345865</v>
      </c>
      <c r="H275" s="78">
        <f t="shared" ca="1" si="178"/>
        <v>1.0393163092345865</v>
      </c>
      <c r="I275" s="78">
        <f t="shared" ca="1" si="178"/>
        <v>1.0393163092345865</v>
      </c>
      <c r="J275" s="78">
        <f t="shared" ca="1" si="178"/>
        <v>1.0393163092345865</v>
      </c>
      <c r="K275" s="78">
        <f t="shared" ca="1" si="178"/>
        <v>1.0393163092345865</v>
      </c>
      <c r="L275" s="78">
        <f t="shared" ca="1" si="178"/>
        <v>1.0393163092345865</v>
      </c>
      <c r="M275" s="78">
        <f t="shared" ca="1" si="178"/>
        <v>1.0421715738203956</v>
      </c>
      <c r="N275" s="78">
        <f t="shared" ca="1" si="178"/>
        <v>1.0421715738203956</v>
      </c>
      <c r="O275" s="78">
        <f t="shared" ca="1" si="178"/>
        <v>1.0421715738203956</v>
      </c>
      <c r="P275" s="78">
        <f t="shared" ca="1" si="178"/>
        <v>1.0421715738203956</v>
      </c>
      <c r="Q275" s="78">
        <f t="shared" ca="1" si="178"/>
        <v>1.0421715738203956</v>
      </c>
      <c r="R275" s="78">
        <f t="shared" ca="1" si="178"/>
        <v>1.0421715738203956</v>
      </c>
      <c r="S275" s="78">
        <f t="shared" ca="1" si="178"/>
        <v>1.0421715738203956</v>
      </c>
      <c r="T275" s="78">
        <f t="shared" ca="1" si="178"/>
        <v>1.0421715738203956</v>
      </c>
      <c r="U275" s="78">
        <f t="shared" ca="1" si="178"/>
        <v>1.0421715738203956</v>
      </c>
      <c r="V275" s="78">
        <f t="shared" ca="1" si="178"/>
        <v>1.0421715738203956</v>
      </c>
      <c r="W275" s="78">
        <f t="shared" ca="1" si="178"/>
        <v>1.0421715738203956</v>
      </c>
      <c r="X275" s="78">
        <f t="shared" ca="1" si="178"/>
        <v>1.0421715738203956</v>
      </c>
      <c r="Y275" s="78">
        <f t="shared" ca="1" si="178"/>
        <v>1.0421715738203956</v>
      </c>
      <c r="Z275" s="78">
        <f t="shared" ca="1" si="178"/>
        <v>1.0421715738203956</v>
      </c>
      <c r="AA275" s="78">
        <f t="shared" ca="1" si="178"/>
        <v>1.0421715738203956</v>
      </c>
      <c r="AB275" s="78">
        <f t="shared" ca="1" si="178"/>
        <v>1.0421715738203956</v>
      </c>
      <c r="AC275" s="78">
        <f t="shared" ca="1" si="178"/>
        <v>1.0421715738203956</v>
      </c>
      <c r="AD275" s="78">
        <f t="shared" ca="1" si="178"/>
        <v>1.0421715738203956</v>
      </c>
      <c r="AE275" s="78">
        <f t="shared" ca="1" si="178"/>
        <v>1.0421715738203956</v>
      </c>
      <c r="AF275" s="78">
        <f t="shared" ca="1" si="178"/>
        <v>1.0421715738203956</v>
      </c>
      <c r="AG275" s="78">
        <f t="shared" ca="1" si="178"/>
        <v>1.0421715738203956</v>
      </c>
      <c r="AH275" s="78">
        <f t="shared" ca="1" si="178"/>
        <v>1.0421715738203956</v>
      </c>
      <c r="AI275" s="78">
        <f t="shared" ca="1" si="178"/>
        <v>1.0421715738203956</v>
      </c>
      <c r="AJ275" s="78">
        <f t="shared" ca="1" si="178"/>
        <v>1.0421715738203956</v>
      </c>
      <c r="AK275" s="78">
        <f t="shared" ca="1" si="178"/>
        <v>1.0421715738203956</v>
      </c>
      <c r="AL275" s="78">
        <f t="shared" ca="1" si="178"/>
        <v>1.0421715738203956</v>
      </c>
      <c r="AM275" s="78">
        <f t="shared" ca="1" si="178"/>
        <v>1.0421715738203956</v>
      </c>
      <c r="AN275" s="78">
        <f t="shared" ca="1" si="178"/>
        <v>1.0421715738203956</v>
      </c>
      <c r="AO275" s="78">
        <f t="shared" ca="1" si="178"/>
        <v>1.0421715738203956</v>
      </c>
      <c r="AP275" s="78">
        <f t="shared" ca="1" si="178"/>
        <v>1.0421715738203956</v>
      </c>
      <c r="AQ275" s="78">
        <f t="shared" ca="1" si="178"/>
        <v>1.0421715738203956</v>
      </c>
      <c r="AR275" s="78">
        <f t="shared" ca="1" si="178"/>
        <v>1.0421715738203956</v>
      </c>
      <c r="AS275" s="78">
        <f t="shared" ca="1" si="178"/>
        <v>1.0421715738203956</v>
      </c>
      <c r="AT275" s="78">
        <f t="shared" ca="1" si="178"/>
        <v>1.0421715738203956</v>
      </c>
      <c r="AU275" s="78">
        <f t="shared" ca="1" si="178"/>
        <v>1.0421715738203956</v>
      </c>
      <c r="AV275" s="78">
        <f t="shared" ca="1" si="178"/>
        <v>1.0421715738203956</v>
      </c>
      <c r="AW275" s="78">
        <f t="shared" ca="1" si="178"/>
        <v>1.0421715738203956</v>
      </c>
      <c r="AX275" s="78">
        <f t="shared" ca="1" si="178"/>
        <v>1.0421715738203956</v>
      </c>
      <c r="AY275" s="78">
        <f t="shared" ca="1" si="178"/>
        <v>1.0421715738203956</v>
      </c>
      <c r="AZ275" s="78">
        <f t="shared" ca="1" si="178"/>
        <v>1.0421715738203956</v>
      </c>
      <c r="BA275" s="78">
        <f t="shared" ca="1" si="178"/>
        <v>1.0421715738203956</v>
      </c>
      <c r="BB275" s="78">
        <f t="shared" ca="1" si="178"/>
        <v>1.0421715738203956</v>
      </c>
      <c r="BC275" s="78">
        <f t="shared" ca="1" si="178"/>
        <v>1.0421715738203956</v>
      </c>
      <c r="BD275" s="78">
        <f t="shared" ca="1" si="178"/>
        <v>1.0421715738203956</v>
      </c>
      <c r="BE275" s="78">
        <f t="shared" ca="1" si="178"/>
        <v>1.0421715738203956</v>
      </c>
      <c r="BF275" s="78">
        <f t="shared" ca="1" si="178"/>
        <v>1.0421715738203956</v>
      </c>
      <c r="BG275" s="78">
        <f t="shared" ca="1" si="178"/>
        <v>1.0421715738203956</v>
      </c>
      <c r="BH275" s="78">
        <f t="shared" ca="1" si="178"/>
        <v>1.0421715738203956</v>
      </c>
      <c r="BI275" s="78">
        <f t="shared" ca="1" si="178"/>
        <v>1.0421715738203956</v>
      </c>
      <c r="BJ275" s="78">
        <f t="shared" ca="1" si="178"/>
        <v>1.0421715738203956</v>
      </c>
      <c r="BK275" s="78">
        <f t="shared" ca="1" si="178"/>
        <v>1.0421715738203956</v>
      </c>
      <c r="BL275" s="78">
        <f t="shared" ca="1" si="178"/>
        <v>1.0421715738203956</v>
      </c>
      <c r="BM275" s="78">
        <f t="shared" ca="1" si="178"/>
        <v>1.0421715738203956</v>
      </c>
      <c r="BN275" s="78">
        <f t="shared" ca="1" si="178"/>
        <v>1.0421715738203956</v>
      </c>
      <c r="BO275" s="78">
        <f t="shared" ca="1" si="178"/>
        <v>1.0421715738203956</v>
      </c>
      <c r="BP275" s="78">
        <f t="shared" ca="1" si="178"/>
        <v>1.0421715738203956</v>
      </c>
      <c r="BQ275" s="78">
        <f t="shared" ca="1" si="178"/>
        <v>1.0421715738203956</v>
      </c>
      <c r="BR275" s="78">
        <f t="shared" ca="1" si="178"/>
        <v>1.0421715738203956</v>
      </c>
      <c r="BS275" s="78">
        <f t="shared" ca="1" si="178"/>
        <v>1.0421715738203956</v>
      </c>
      <c r="BT275" s="78">
        <f t="shared" ca="1" si="178"/>
        <v>1.0421715738203956</v>
      </c>
      <c r="BU275" s="78">
        <f t="shared" ca="1" si="178"/>
        <v>1.0421715738203956</v>
      </c>
      <c r="BV275" s="78">
        <f t="shared" ca="1" si="178"/>
        <v>1.0421715738203956</v>
      </c>
      <c r="BW275" s="78">
        <f t="shared" ca="1" si="178"/>
        <v>1.0421715738203956</v>
      </c>
      <c r="BX275" s="78">
        <f t="shared" ca="1" si="178"/>
        <v>1.0421715738203956</v>
      </c>
      <c r="BY275" s="78">
        <f t="shared" ca="1" si="178"/>
        <v>1.0421715738203956</v>
      </c>
      <c r="BZ275" s="78">
        <f t="shared" ca="1" si="178"/>
        <v>1.0421715738203956</v>
      </c>
      <c r="CA275" s="78">
        <f t="shared" ca="1" si="178"/>
        <v>1.0421715738203956</v>
      </c>
      <c r="CB275" s="78">
        <f t="shared" ca="1" si="178"/>
        <v>1.0421715738203956</v>
      </c>
      <c r="CC275" s="78">
        <f t="shared" ca="1" si="178"/>
        <v>1.0421715738203956</v>
      </c>
      <c r="CD275" s="78">
        <f t="shared" ca="1" si="178"/>
        <v>1.0421715738203956</v>
      </c>
      <c r="CE275" s="78">
        <f t="shared" ca="1" si="178"/>
        <v>1.0421715738203956</v>
      </c>
      <c r="CF275" s="78">
        <f t="shared" ca="1" si="178"/>
        <v>1.0421715738203956</v>
      </c>
      <c r="CG275" s="78">
        <f t="shared" ca="1" si="178"/>
        <v>1.0421715738203956</v>
      </c>
      <c r="CH275" s="78">
        <f t="shared" ca="1" si="178"/>
        <v>1.0421715738203956</v>
      </c>
      <c r="CI275" s="78">
        <f t="shared" ca="1" si="178"/>
        <v>1.0421715738203956</v>
      </c>
      <c r="CJ275" s="78">
        <f t="shared" ca="1" si="178"/>
        <v>1.0421715738203956</v>
      </c>
      <c r="CK275" s="78">
        <f t="shared" ca="1" si="178"/>
        <v>1.0421715738203956</v>
      </c>
      <c r="CL275" s="78">
        <f t="shared" ca="1" si="178"/>
        <v>1.0421715738203956</v>
      </c>
      <c r="CM275" s="78">
        <f t="shared" ca="1" si="178"/>
        <v>1.0421715738203956</v>
      </c>
      <c r="CN275" s="78">
        <f t="shared" ca="1" si="178"/>
        <v>1.0421715738203956</v>
      </c>
      <c r="CO275" s="78">
        <f t="shared" ca="1" si="178"/>
        <v>1.0421715738203956</v>
      </c>
      <c r="CP275" s="78">
        <f t="shared" ca="1" si="178"/>
        <v>1.0421715738203956</v>
      </c>
      <c r="CQ275" s="78">
        <f t="shared" ca="1" si="178"/>
        <v>1.0421715738203956</v>
      </c>
      <c r="CR275" s="78">
        <f t="shared" ca="1" si="178"/>
        <v>1.0421715738203956</v>
      </c>
      <c r="CS275" s="78">
        <f t="shared" ca="1" si="178"/>
        <v>1.0421715738203956</v>
      </c>
      <c r="CT275" s="78">
        <f t="shared" ca="1" si="178"/>
        <v>1.0421715738203956</v>
      </c>
      <c r="CU275" s="78">
        <f t="shared" ca="1" si="178"/>
        <v>1.0421715738203956</v>
      </c>
      <c r="CV275" s="78">
        <f t="shared" ca="1" si="178"/>
        <v>1.0421715738203956</v>
      </c>
      <c r="CW275" s="78">
        <f t="shared" ca="1" si="178"/>
        <v>1.0421715738203956</v>
      </c>
      <c r="CX275" s="78">
        <f t="shared" ca="1" si="178"/>
        <v>1.0421715738203956</v>
      </c>
      <c r="CY275" s="78">
        <f t="shared" ca="1" si="178"/>
        <v>1.0421715738203956</v>
      </c>
      <c r="CZ275" s="78">
        <f t="shared" ca="1" si="178"/>
        <v>1.0421715738203956</v>
      </c>
      <c r="DA275" s="78">
        <f t="shared" ca="1" si="178"/>
        <v>1.0421715738203956</v>
      </c>
      <c r="DB275" s="78">
        <f t="shared" ca="1" si="178"/>
        <v>1.0421715738203956</v>
      </c>
      <c r="DC275" s="78">
        <f t="shared" ca="1" si="178"/>
        <v>1.0421715738203956</v>
      </c>
      <c r="DD275" s="78">
        <f t="shared" ca="1" si="178"/>
        <v>1.0421715738203956</v>
      </c>
      <c r="DE275" s="78">
        <f t="shared" ca="1" si="178"/>
        <v>1.0421715738203956</v>
      </c>
      <c r="DF275" s="78">
        <f t="shared" ca="1" si="178"/>
        <v>1.0421715738203956</v>
      </c>
      <c r="DG275" s="78">
        <f t="shared" ca="1" si="178"/>
        <v>1.0421715738203956</v>
      </c>
      <c r="DH275" s="78">
        <f t="shared" ca="1" si="178"/>
        <v>1.0421715738203956</v>
      </c>
      <c r="DI275" s="78">
        <f t="shared" ca="1" si="178"/>
        <v>1.0421715738203956</v>
      </c>
      <c r="DJ275" s="78">
        <f t="shared" ca="1" si="178"/>
        <v>1.0421715738203956</v>
      </c>
      <c r="DK275" s="78">
        <f t="shared" ca="1" si="178"/>
        <v>1.0421715738203956</v>
      </c>
      <c r="DL275" s="78">
        <f t="shared" ca="1" si="178"/>
        <v>1.0421715738203956</v>
      </c>
      <c r="DM275" s="78">
        <f t="shared" ca="1" si="178"/>
        <v>1.0421715738203956</v>
      </c>
      <c r="DN275" s="78">
        <f t="shared" ca="1" si="178"/>
        <v>1.0421715738203956</v>
      </c>
      <c r="DO275" s="78">
        <f t="shared" ca="1" si="178"/>
        <v>1.0421715738203956</v>
      </c>
      <c r="DP275" s="78">
        <f t="shared" ca="1" si="178"/>
        <v>1.0421715738203956</v>
      </c>
      <c r="DQ275" s="78">
        <f t="shared" ca="1" si="178"/>
        <v>1.0421715738203956</v>
      </c>
      <c r="DR275" s="78">
        <f t="shared" ca="1" si="178"/>
        <v>1.0421715738203956</v>
      </c>
      <c r="DS275" s="78">
        <f t="shared" ca="1" si="178"/>
        <v>1.0421715738203956</v>
      </c>
      <c r="DT275" s="78">
        <f t="shared" ca="1" si="178"/>
        <v>1.0421715738203956</v>
      </c>
      <c r="DU275" s="78">
        <f t="shared" ca="1" si="178"/>
        <v>1.0421715738203956</v>
      </c>
      <c r="DV275" s="78">
        <f t="shared" ca="1" si="178"/>
        <v>1.0421715738203956</v>
      </c>
      <c r="DW275" s="78">
        <f t="shared" ca="1" si="178"/>
        <v>1.0421715738203956</v>
      </c>
      <c r="DX275" s="78">
        <f t="shared" ca="1" si="178"/>
        <v>1.0421715738203956</v>
      </c>
      <c r="DY275" s="78">
        <f t="shared" ca="1" si="178"/>
        <v>1.0421715738203956</v>
      </c>
      <c r="DZ275" s="78">
        <f t="shared" ca="1" si="178"/>
        <v>1.0421715738203956</v>
      </c>
      <c r="EA275" s="78">
        <f t="shared" ca="1" si="178"/>
        <v>1.0421715738203956</v>
      </c>
      <c r="EB275" s="78">
        <f t="shared" ca="1" si="178"/>
        <v>1.0421715738203956</v>
      </c>
      <c r="EC275" s="78">
        <f t="shared" ca="1" si="178"/>
        <v>1.0421715738203956</v>
      </c>
      <c r="ED275" s="78">
        <f t="shared" ca="1" si="178"/>
        <v>1.0421715738203956</v>
      </c>
      <c r="EE275" s="78">
        <f t="shared" ca="1" si="178"/>
        <v>1.0421715738203956</v>
      </c>
      <c r="EF275" s="78">
        <f t="shared" ca="1" si="178"/>
        <v>1.0421715738203956</v>
      </c>
      <c r="EG275" s="78">
        <f t="shared" ca="1" si="178"/>
        <v>1.0421715738203956</v>
      </c>
      <c r="EH275" s="78">
        <f t="shared" ca="1" si="178"/>
        <v>1.0421715738203956</v>
      </c>
      <c r="EI275" s="78">
        <f t="shared" ca="1" si="178"/>
        <v>1.0421715738203956</v>
      </c>
      <c r="EJ275" s="78">
        <f t="shared" ca="1" si="178"/>
        <v>1.0421715738203956</v>
      </c>
      <c r="EK275" s="78">
        <f t="shared" ca="1" si="178"/>
        <v>1.0421715738203956</v>
      </c>
      <c r="EL275" s="78">
        <f t="shared" ca="1" si="178"/>
        <v>1.0421715738203956</v>
      </c>
      <c r="EM275" s="78">
        <f t="shared" ca="1" si="178"/>
        <v>1.0421715738203956</v>
      </c>
      <c r="EN275" s="78">
        <f t="shared" ca="1" si="178"/>
        <v>1.0421715738203956</v>
      </c>
      <c r="EO275" s="78">
        <f t="shared" ca="1" si="178"/>
        <v>1.0421715738203956</v>
      </c>
      <c r="EP275" s="78">
        <f t="shared" ca="1" si="178"/>
        <v>1.0421715738203956</v>
      </c>
      <c r="EQ275" s="78">
        <f t="shared" ca="1" si="178"/>
        <v>1.0421715738203956</v>
      </c>
      <c r="ER275" s="78">
        <f t="shared" ca="1" si="178"/>
        <v>1.0421715738203956</v>
      </c>
      <c r="ES275" s="78">
        <f t="shared" ca="1" si="178"/>
        <v>1.0421715738203956</v>
      </c>
      <c r="ET275" s="78">
        <f t="shared" ca="1" si="178"/>
        <v>1.0421715738203956</v>
      </c>
      <c r="EU275" s="78">
        <f t="shared" ca="1" si="178"/>
        <v>1.0421715738203956</v>
      </c>
      <c r="EV275" s="78">
        <f t="shared" ca="1" si="178"/>
        <v>1.0421715738203956</v>
      </c>
      <c r="EW275" s="78">
        <f t="shared" ca="1" si="178"/>
        <v>1.0421715738203956</v>
      </c>
      <c r="EX275" s="78">
        <f t="shared" ca="1" si="178"/>
        <v>1.0421715738203956</v>
      </c>
      <c r="EY275" s="78">
        <f t="shared" ca="1" si="178"/>
        <v>1.0421715738203956</v>
      </c>
      <c r="EZ275" s="78">
        <f t="shared" ca="1" si="178"/>
        <v>1.0421715738203956</v>
      </c>
      <c r="FA275" s="78">
        <f t="shared" ca="1" si="178"/>
        <v>1.0421715738203956</v>
      </c>
      <c r="FB275" s="78">
        <f t="shared" ca="1" si="178"/>
        <v>1.0421715738203956</v>
      </c>
      <c r="FC275" s="78">
        <f t="shared" ca="1" si="178"/>
        <v>1.0421715738203956</v>
      </c>
      <c r="FD275" s="78">
        <f t="shared" ca="1" si="178"/>
        <v>1.0421715738203956</v>
      </c>
      <c r="FE275" s="78">
        <f t="shared" ca="1" si="178"/>
        <v>1.0421715738203956</v>
      </c>
      <c r="FF275" s="78">
        <f t="shared" ca="1" si="178"/>
        <v>1.0421715738203956</v>
      </c>
      <c r="FG275" s="78">
        <f t="shared" ca="1" si="178"/>
        <v>1.0421715738203956</v>
      </c>
      <c r="FH275" s="78">
        <f t="shared" ca="1" si="178"/>
        <v>1.0421715738203956</v>
      </c>
      <c r="FI275" s="78">
        <f t="shared" ca="1" si="178"/>
        <v>1.0421715738203956</v>
      </c>
      <c r="FJ275" s="78">
        <f t="shared" ca="1" si="178"/>
        <v>1.0421715738203956</v>
      </c>
      <c r="FK275" s="78">
        <f t="shared" ca="1" si="178"/>
        <v>1.0421715738203956</v>
      </c>
      <c r="FL275" s="78">
        <f t="shared" ca="1" si="178"/>
        <v>1.0421715738203956</v>
      </c>
      <c r="FM275" s="78">
        <f t="shared" ca="1" si="178"/>
        <v>1.0421715738203956</v>
      </c>
      <c r="FN275" s="78">
        <f t="shared" ca="1" si="178"/>
        <v>1.0421715738203956</v>
      </c>
      <c r="FO275" s="78">
        <f t="shared" ca="1" si="178"/>
        <v>1.0421715738203956</v>
      </c>
      <c r="FP275" s="78">
        <f t="shared" ca="1" si="178"/>
        <v>1.0421715738203956</v>
      </c>
      <c r="FQ275" s="78">
        <f t="shared" ca="1" si="178"/>
        <v>1.0421715738203956</v>
      </c>
      <c r="FR275" s="78">
        <f t="shared" ca="1" si="178"/>
        <v>1.0421715738203956</v>
      </c>
      <c r="FS275" s="78">
        <f t="shared" ca="1" si="178"/>
        <v>1.0421715738203956</v>
      </c>
      <c r="FT275" s="78">
        <f t="shared" ca="1" si="178"/>
        <v>1.0421715738203956</v>
      </c>
      <c r="FU275" s="78">
        <f t="shared" ca="1" si="178"/>
        <v>1.0421715738203956</v>
      </c>
      <c r="FV275" s="78">
        <f t="shared" ca="1" si="178"/>
        <v>1.0421715738203956</v>
      </c>
      <c r="FW275" s="78">
        <f t="shared" ca="1" si="178"/>
        <v>1.0421715738203956</v>
      </c>
      <c r="FX275" s="78">
        <f t="shared" ca="1" si="178"/>
        <v>1.0421715738203956</v>
      </c>
      <c r="FY275" s="78">
        <f t="shared" ca="1" si="178"/>
        <v>1.0421715738203956</v>
      </c>
      <c r="FZ275" s="78">
        <f t="shared" ca="1" si="178"/>
        <v>1.0421715738203956</v>
      </c>
      <c r="GA275" s="78">
        <f t="shared" ca="1" si="178"/>
        <v>1.0421715738203956</v>
      </c>
      <c r="GB275" s="78">
        <f t="shared" ca="1" si="178"/>
        <v>1.0421715738203956</v>
      </c>
      <c r="GC275" s="78">
        <f t="shared" ca="1" si="178"/>
        <v>1.0421715738203956</v>
      </c>
      <c r="GD275" s="78">
        <f t="shared" ca="1" si="178"/>
        <v>1.0421715738203956</v>
      </c>
      <c r="GE275" s="78">
        <f t="shared" ca="1" si="178"/>
        <v>1.0421715738203956</v>
      </c>
      <c r="GF275" s="78">
        <f t="shared" ca="1" si="178"/>
        <v>1.0421715738203956</v>
      </c>
      <c r="GG275" s="78">
        <f t="shared" ca="1" si="178"/>
        <v>1.0421715738203956</v>
      </c>
      <c r="GH275" s="78">
        <f t="shared" ca="1" si="178"/>
        <v>1.0421715738203956</v>
      </c>
      <c r="GI275" s="78">
        <f t="shared" ca="1" si="178"/>
        <v>1.0421715738203956</v>
      </c>
      <c r="GJ275" s="78">
        <f t="shared" ca="1" si="178"/>
        <v>1.0421715738203956</v>
      </c>
      <c r="GK275" s="78">
        <f t="shared" ca="1" si="178"/>
        <v>1.0421715738203956</v>
      </c>
      <c r="GL275" s="78">
        <f t="shared" ca="1" si="178"/>
        <v>1.0421715738203956</v>
      </c>
      <c r="GM275" s="78">
        <f t="shared" ca="1" si="178"/>
        <v>1.0421715738203956</v>
      </c>
      <c r="GN275" s="78">
        <f t="shared" ca="1" si="178"/>
        <v>1.0421715738203956</v>
      </c>
      <c r="GO275" s="78">
        <f t="shared" ca="1" si="178"/>
        <v>1.0421715738203956</v>
      </c>
      <c r="GP275" s="78">
        <f t="shared" ca="1" si="178"/>
        <v>1.0421715738203956</v>
      </c>
      <c r="GQ275" s="78">
        <f t="shared" ca="1" si="178"/>
        <v>1.0421715738203956</v>
      </c>
      <c r="GR275" s="78">
        <f t="shared" ca="1" si="178"/>
        <v>1.0421715738203956</v>
      </c>
      <c r="GS275" s="78">
        <f t="shared" ca="1" si="178"/>
        <v>1.0421715738203956</v>
      </c>
      <c r="GT275" s="78">
        <f t="shared" ca="1" si="178"/>
        <v>1.0421715738203956</v>
      </c>
      <c r="GU275" s="78">
        <f t="shared" ca="1" si="178"/>
        <v>1.0421715738203956</v>
      </c>
      <c r="GV275" s="78">
        <f t="shared" ca="1" si="178"/>
        <v>1.0421715738203956</v>
      </c>
      <c r="GW275" s="78">
        <f t="shared" ca="1" si="178"/>
        <v>1.0421715738203956</v>
      </c>
      <c r="GX275" s="78">
        <f t="shared" ca="1" si="178"/>
        <v>1.0421715738203956</v>
      </c>
      <c r="GY275" s="78">
        <f t="shared" ca="1" si="178"/>
        <v>1.0421715738203956</v>
      </c>
      <c r="GZ275" s="78">
        <f t="shared" ca="1" si="178"/>
        <v>1.0421715738203956</v>
      </c>
      <c r="HA275" s="78">
        <f t="shared" ca="1" si="178"/>
        <v>1.0421715738203956</v>
      </c>
      <c r="HB275" s="78">
        <f t="shared" ca="1" si="178"/>
        <v>1.0421715738203956</v>
      </c>
      <c r="HC275" s="78">
        <f t="shared" ca="1" si="178"/>
        <v>1.0421715738203956</v>
      </c>
      <c r="HD275" s="78">
        <f t="shared" ca="1" si="178"/>
        <v>1.0421715738203956</v>
      </c>
      <c r="HE275" s="78">
        <f t="shared" ca="1" si="178"/>
        <v>1.0421715738203956</v>
      </c>
      <c r="HF275" s="78">
        <f t="shared" ca="1" si="178"/>
        <v>1.0421715738203956</v>
      </c>
      <c r="HG275" s="78">
        <f t="shared" ca="1" si="178"/>
        <v>1.0421715738203956</v>
      </c>
      <c r="HH275" s="78">
        <f t="shared" ca="1" si="178"/>
        <v>1.0421715738203956</v>
      </c>
      <c r="HI275" s="78">
        <f t="shared" ca="1" si="178"/>
        <v>1.0421715738203956</v>
      </c>
      <c r="HJ275" s="78">
        <f t="shared" ca="1" si="178"/>
        <v>1.0421715738203956</v>
      </c>
      <c r="HK275" s="78">
        <f t="shared" ca="1" si="178"/>
        <v>1.0421715738203956</v>
      </c>
      <c r="HL275" s="78">
        <f t="shared" ca="1" si="178"/>
        <v>1.0421715738203956</v>
      </c>
      <c r="HM275" s="78">
        <f t="shared" ca="1" si="178"/>
        <v>1.0421715738203956</v>
      </c>
      <c r="HN275" s="78">
        <f t="shared" ca="1" si="178"/>
        <v>1.0421715738203956</v>
      </c>
      <c r="HO275" s="78">
        <f t="shared" ca="1" si="178"/>
        <v>1.0421715738203956</v>
      </c>
      <c r="HP275" s="78">
        <f t="shared" ca="1" si="178"/>
        <v>1.0421715738203956</v>
      </c>
      <c r="HQ275" s="78">
        <f t="shared" ca="1" si="178"/>
        <v>1.0421715738203956</v>
      </c>
      <c r="HR275" s="78">
        <f t="shared" ca="1" si="178"/>
        <v>1.0421715738203956</v>
      </c>
      <c r="HS275" s="78">
        <f t="shared" ca="1" si="178"/>
        <v>1.0421715738203956</v>
      </c>
      <c r="HT275" s="78">
        <f t="shared" ca="1" si="178"/>
        <v>1.0421715738203956</v>
      </c>
      <c r="HU275" s="78">
        <f t="shared" ca="1" si="178"/>
        <v>1.0421715738203956</v>
      </c>
      <c r="HV275" s="78">
        <f t="shared" ca="1" si="178"/>
        <v>1.0421715738203956</v>
      </c>
      <c r="HW275" s="78">
        <f t="shared" ca="1" si="178"/>
        <v>1.0421715738203956</v>
      </c>
      <c r="HX275" s="78">
        <f t="shared" ca="1" si="178"/>
        <v>1.0421715738203956</v>
      </c>
      <c r="HY275" s="78">
        <f t="shared" ca="1" si="178"/>
        <v>1.0421715738203956</v>
      </c>
      <c r="HZ275" s="78">
        <f t="shared" ca="1" si="178"/>
        <v>1.0421715738203956</v>
      </c>
      <c r="IA275" s="78">
        <f t="shared" ca="1" si="178"/>
        <v>1.0421715738203956</v>
      </c>
      <c r="IB275" s="78">
        <f t="shared" ca="1" si="178"/>
        <v>1.0421715738203956</v>
      </c>
      <c r="IC275" s="78">
        <f t="shared" ca="1" si="178"/>
        <v>1.0421715738203956</v>
      </c>
      <c r="ID275" s="78">
        <f t="shared" ca="1" si="178"/>
        <v>1.0421715738203956</v>
      </c>
      <c r="IE275" s="78">
        <f t="shared" ca="1" si="178"/>
        <v>1.0421715738203956</v>
      </c>
      <c r="IF275" s="78">
        <f t="shared" ca="1" si="178"/>
        <v>1.0421715738203956</v>
      </c>
      <c r="IG275" s="78">
        <f t="shared" ca="1" si="178"/>
        <v>1.0421715738203956</v>
      </c>
      <c r="IH275" s="78">
        <f t="shared" ca="1" si="178"/>
        <v>1.0421715738203956</v>
      </c>
      <c r="II275" s="78">
        <f t="shared" ca="1" si="178"/>
        <v>1.0421715738203956</v>
      </c>
      <c r="IJ275" s="78">
        <f t="shared" ca="1" si="178"/>
        <v>1.0421715738203956</v>
      </c>
      <c r="IK275" s="78">
        <f t="shared" ca="1" si="178"/>
        <v>1.0421715738203956</v>
      </c>
      <c r="IL275" s="78">
        <f t="shared" ca="1" si="178"/>
        <v>1.0421715738203956</v>
      </c>
      <c r="IM275" s="78">
        <f t="shared" ca="1" si="178"/>
        <v>1.0421715738203956</v>
      </c>
      <c r="IN275" s="78">
        <f t="shared" ca="1" si="178"/>
        <v>1.0421715738203956</v>
      </c>
      <c r="IO275" s="78">
        <f t="shared" ca="1" si="178"/>
        <v>1.0421715738203956</v>
      </c>
      <c r="IP275" s="78">
        <f t="shared" ca="1" si="178"/>
        <v>1.0421715738203956</v>
      </c>
      <c r="IQ275" s="78">
        <f t="shared" ca="1" si="178"/>
        <v>1.0421715738203956</v>
      </c>
      <c r="IR275" s="78">
        <f t="shared" ca="1" si="178"/>
        <v>1.0421715738203956</v>
      </c>
      <c r="IS275" s="78">
        <f t="shared" ca="1" si="178"/>
        <v>1.0421715738203956</v>
      </c>
      <c r="IT275" s="78">
        <f t="shared" ca="1" si="178"/>
        <v>1.0421715738203956</v>
      </c>
      <c r="IU275" s="78">
        <f t="shared" ca="1" si="178"/>
        <v>1.0421715738203956</v>
      </c>
      <c r="IV275" s="78">
        <f t="shared" ca="1" si="178"/>
        <v>1.0421715738203956</v>
      </c>
      <c r="IW275" s="78">
        <f t="shared" ca="1" si="178"/>
        <v>1.0421715738203956</v>
      </c>
      <c r="IX275" s="78">
        <f t="shared" ca="1" si="178"/>
        <v>1.0421715738203956</v>
      </c>
      <c r="IY275" s="78">
        <f t="shared" ref="IY275:KR275" ca="1" si="179">IY235</f>
        <v>1.0421715738203956</v>
      </c>
      <c r="IZ275" s="78">
        <f t="shared" ca="1" si="179"/>
        <v>1.0421715738203956</v>
      </c>
      <c r="JA275" s="78">
        <f t="shared" ca="1" si="179"/>
        <v>1.0421715738203956</v>
      </c>
      <c r="JB275" s="78">
        <f t="shared" ca="1" si="179"/>
        <v>1.0421715738203956</v>
      </c>
      <c r="JC275" s="78">
        <f t="shared" ca="1" si="179"/>
        <v>1.0421715738203956</v>
      </c>
      <c r="JD275" s="78">
        <f t="shared" ca="1" si="179"/>
        <v>1.0421715738203956</v>
      </c>
      <c r="JE275" s="78">
        <f t="shared" ca="1" si="179"/>
        <v>1.0421715738203956</v>
      </c>
      <c r="JF275" s="78">
        <f t="shared" ca="1" si="179"/>
        <v>1.0421715738203956</v>
      </c>
      <c r="JG275" s="78">
        <f t="shared" ca="1" si="179"/>
        <v>1.0421715738203956</v>
      </c>
      <c r="JH275" s="78">
        <f t="shared" ca="1" si="179"/>
        <v>1.0421715738203956</v>
      </c>
      <c r="JI275" s="78">
        <f t="shared" ca="1" si="179"/>
        <v>1.0421715738203956</v>
      </c>
      <c r="JJ275" s="78">
        <f t="shared" ca="1" si="179"/>
        <v>1.0421715738203956</v>
      </c>
      <c r="JK275" s="78">
        <f t="shared" ca="1" si="179"/>
        <v>1.0421715738203956</v>
      </c>
      <c r="JL275" s="78">
        <f t="shared" ca="1" si="179"/>
        <v>1.0421715738203956</v>
      </c>
      <c r="JM275" s="78">
        <f t="shared" ca="1" si="179"/>
        <v>1.0421715738203956</v>
      </c>
      <c r="JN275" s="78">
        <f t="shared" ca="1" si="179"/>
        <v>1.0421715738203956</v>
      </c>
      <c r="JO275" s="78">
        <f t="shared" ca="1" si="179"/>
        <v>1.0421715738203956</v>
      </c>
      <c r="JP275" s="78">
        <f t="shared" ca="1" si="179"/>
        <v>1.0421715738203956</v>
      </c>
      <c r="JQ275" s="78">
        <f t="shared" ca="1" si="179"/>
        <v>1.0421715738203956</v>
      </c>
      <c r="JR275" s="78">
        <f t="shared" ca="1" si="179"/>
        <v>1.0421715738203956</v>
      </c>
      <c r="JS275" s="78">
        <f t="shared" ca="1" si="179"/>
        <v>1.0421715738203956</v>
      </c>
      <c r="JT275" s="78">
        <f t="shared" ca="1" si="179"/>
        <v>1.0421715738203956</v>
      </c>
      <c r="JU275" s="78">
        <f t="shared" ca="1" si="179"/>
        <v>1.0421715738203956</v>
      </c>
      <c r="JV275" s="78">
        <f t="shared" ca="1" si="179"/>
        <v>1.0421715738203956</v>
      </c>
      <c r="JW275" s="78">
        <f t="shared" ca="1" si="179"/>
        <v>1.0421715738203956</v>
      </c>
      <c r="JX275" s="78">
        <f t="shared" ca="1" si="179"/>
        <v>1.0421715738203956</v>
      </c>
      <c r="JY275" s="78">
        <f t="shared" ca="1" si="179"/>
        <v>1.0421715738203956</v>
      </c>
      <c r="JZ275" s="78">
        <f t="shared" ca="1" si="179"/>
        <v>1.0421715738203956</v>
      </c>
      <c r="KA275" s="78">
        <f t="shared" ca="1" si="179"/>
        <v>1.0421715738203956</v>
      </c>
      <c r="KB275" s="78">
        <f t="shared" ca="1" si="179"/>
        <v>1.0421715738203956</v>
      </c>
      <c r="KC275" s="78">
        <f t="shared" ca="1" si="179"/>
        <v>1.0421715738203956</v>
      </c>
      <c r="KD275" s="78">
        <f t="shared" ca="1" si="179"/>
        <v>1.0421715738203956</v>
      </c>
      <c r="KE275" s="78">
        <f t="shared" ca="1" si="179"/>
        <v>1.0421715738203956</v>
      </c>
      <c r="KF275" s="78">
        <f t="shared" ca="1" si="179"/>
        <v>1.0421715738203956</v>
      </c>
      <c r="KG275" s="78">
        <f t="shared" ca="1" si="179"/>
        <v>1.0421715738203956</v>
      </c>
      <c r="KH275" s="78">
        <f t="shared" ca="1" si="179"/>
        <v>1.0421715738203956</v>
      </c>
      <c r="KI275" s="78">
        <f t="shared" ca="1" si="179"/>
        <v>1.0421715738203956</v>
      </c>
      <c r="KJ275" s="78">
        <f t="shared" ca="1" si="179"/>
        <v>1.0421715738203956</v>
      </c>
      <c r="KK275" s="78">
        <f t="shared" ca="1" si="179"/>
        <v>1.0421715738203956</v>
      </c>
      <c r="KL275" s="78">
        <f t="shared" ca="1" si="179"/>
        <v>1.0421715738203956</v>
      </c>
      <c r="KM275" s="78">
        <f t="shared" ca="1" si="179"/>
        <v>1.0421715738203956</v>
      </c>
      <c r="KN275" s="78">
        <f t="shared" ca="1" si="179"/>
        <v>1.0421715738203956</v>
      </c>
      <c r="KO275" s="78">
        <f t="shared" ca="1" si="179"/>
        <v>3.126514721461187</v>
      </c>
      <c r="KP275" s="78">
        <f t="shared" ca="1" si="179"/>
        <v>3.126514721461187</v>
      </c>
      <c r="KQ275" s="78">
        <f t="shared" ca="1" si="179"/>
        <v>3.126514721461187</v>
      </c>
      <c r="KR275" s="78">
        <f t="shared" ca="1" si="179"/>
        <v>3.126514721461187</v>
      </c>
      <c r="KS275" s="17" t="s">
        <v>291</v>
      </c>
    </row>
    <row r="276" spans="1:305" ht="15.75" customHeight="1" x14ac:dyDescent="0.3">
      <c r="A276" s="17" t="s">
        <v>276</v>
      </c>
      <c r="B276" s="17" t="s">
        <v>90</v>
      </c>
      <c r="D276" s="78">
        <f t="shared" ref="D276:IX276" ca="1" si="180">D197</f>
        <v>1.8738779380013406</v>
      </c>
      <c r="E276" s="78">
        <f t="shared" ca="1" si="180"/>
        <v>1.7905731734596144</v>
      </c>
      <c r="F276" s="78">
        <f t="shared" ca="1" si="180"/>
        <v>1.7905731734596144</v>
      </c>
      <c r="G276" s="78">
        <f t="shared" ca="1" si="180"/>
        <v>1.7437262250095809</v>
      </c>
      <c r="H276" s="78">
        <f t="shared" ca="1" si="180"/>
        <v>1.7437262250095809</v>
      </c>
      <c r="I276" s="78">
        <f t="shared" ca="1" si="180"/>
        <v>1.7437262250095809</v>
      </c>
      <c r="J276" s="78">
        <f t="shared" ca="1" si="180"/>
        <v>1.6968792765595473</v>
      </c>
      <c r="K276" s="78">
        <f t="shared" ca="1" si="180"/>
        <v>1.6968792765595473</v>
      </c>
      <c r="L276" s="78">
        <f t="shared" ca="1" si="180"/>
        <v>1.6968792765595473</v>
      </c>
      <c r="M276" s="78">
        <f t="shared" ca="1" si="180"/>
        <v>1.6500323281095137</v>
      </c>
      <c r="N276" s="78">
        <f t="shared" ca="1" si="180"/>
        <v>1.6500323281095137</v>
      </c>
      <c r="O276" s="78">
        <f t="shared" ca="1" si="180"/>
        <v>1.6500323281095137</v>
      </c>
      <c r="P276" s="78">
        <f t="shared" ca="1" si="180"/>
        <v>1.6031853796594797</v>
      </c>
      <c r="Q276" s="78">
        <f t="shared" ca="1" si="180"/>
        <v>1.6031853796594797</v>
      </c>
      <c r="R276" s="78">
        <f t="shared" ca="1" si="180"/>
        <v>1.6031853796594797</v>
      </c>
      <c r="S276" s="78">
        <f t="shared" ca="1" si="180"/>
        <v>1.5563384312094461</v>
      </c>
      <c r="T276" s="78">
        <f t="shared" ca="1" si="180"/>
        <v>1.5563384312094461</v>
      </c>
      <c r="U276" s="78">
        <f t="shared" ca="1" si="180"/>
        <v>1.5563384312094461</v>
      </c>
      <c r="V276" s="78">
        <f t="shared" ca="1" si="180"/>
        <v>1.5094914827594126</v>
      </c>
      <c r="W276" s="78">
        <f t="shared" ca="1" si="180"/>
        <v>1.5094914827594126</v>
      </c>
      <c r="X276" s="78">
        <f t="shared" ca="1" si="180"/>
        <v>1.5094914827594126</v>
      </c>
      <c r="Y276" s="78">
        <f t="shared" ca="1" si="180"/>
        <v>1.4208621208269168</v>
      </c>
      <c r="Z276" s="78">
        <f t="shared" ca="1" si="180"/>
        <v>1.4208621208269168</v>
      </c>
      <c r="AA276" s="78">
        <f t="shared" ca="1" si="180"/>
        <v>1.4208621208269168</v>
      </c>
      <c r="AB276" s="78">
        <f t="shared" ca="1" si="180"/>
        <v>1.3752813061187759</v>
      </c>
      <c r="AC276" s="78">
        <f t="shared" ca="1" si="180"/>
        <v>1.3752813061187759</v>
      </c>
      <c r="AD276" s="78">
        <f t="shared" ca="1" si="180"/>
        <v>1.3752813061187759</v>
      </c>
      <c r="AE276" s="78">
        <f t="shared" ca="1" si="180"/>
        <v>1.3297004914106352</v>
      </c>
      <c r="AF276" s="78">
        <f t="shared" ca="1" si="180"/>
        <v>1.3297004914106352</v>
      </c>
      <c r="AG276" s="78">
        <f t="shared" ca="1" si="180"/>
        <v>1.3297004914106352</v>
      </c>
      <c r="AH276" s="78">
        <f t="shared" ca="1" si="180"/>
        <v>1.2841196767024943</v>
      </c>
      <c r="AI276" s="78">
        <f t="shared" ca="1" si="180"/>
        <v>1.2841196767024943</v>
      </c>
      <c r="AJ276" s="78">
        <f t="shared" ca="1" si="180"/>
        <v>1.2841196767024943</v>
      </c>
      <c r="AK276" s="78">
        <f t="shared" ca="1" si="180"/>
        <v>1.2385388619943536</v>
      </c>
      <c r="AL276" s="78">
        <f t="shared" ca="1" si="180"/>
        <v>1.2385388619943536</v>
      </c>
      <c r="AM276" s="78">
        <f t="shared" ca="1" si="180"/>
        <v>1.2385388619943536</v>
      </c>
      <c r="AN276" s="78">
        <f t="shared" ca="1" si="180"/>
        <v>1.1929580472862127</v>
      </c>
      <c r="AO276" s="78">
        <f t="shared" ca="1" si="180"/>
        <v>1.1929580472862127</v>
      </c>
      <c r="AP276" s="78">
        <f t="shared" ca="1" si="180"/>
        <v>1.1929580472862127</v>
      </c>
      <c r="AQ276" s="78">
        <f t="shared" ca="1" si="180"/>
        <v>1.147377232578072</v>
      </c>
      <c r="AR276" s="78">
        <f t="shared" ca="1" si="180"/>
        <v>1.147377232578072</v>
      </c>
      <c r="AS276" s="78">
        <f t="shared" ca="1" si="180"/>
        <v>1.147377232578072</v>
      </c>
      <c r="AT276" s="78">
        <f t="shared" ca="1" si="180"/>
        <v>1.1017964178699311</v>
      </c>
      <c r="AU276" s="78">
        <f t="shared" ca="1" si="180"/>
        <v>1.1017964178699311</v>
      </c>
      <c r="AV276" s="78">
        <f t="shared" ca="1" si="180"/>
        <v>1.1017964178699311</v>
      </c>
      <c r="AW276" s="78">
        <f t="shared" ca="1" si="180"/>
        <v>1.0562156031617902</v>
      </c>
      <c r="AX276" s="78">
        <f t="shared" ca="1" si="180"/>
        <v>1.0562156031617902</v>
      </c>
      <c r="AY276" s="78">
        <f t="shared" ca="1" si="180"/>
        <v>1.0562156031617902</v>
      </c>
      <c r="AZ276" s="78">
        <f t="shared" ca="1" si="180"/>
        <v>1.0106347884536495</v>
      </c>
      <c r="BA276" s="78">
        <f t="shared" ca="1" si="180"/>
        <v>1.0106347884536495</v>
      </c>
      <c r="BB276" s="78">
        <f t="shared" ca="1" si="180"/>
        <v>1.0106347884536495</v>
      </c>
      <c r="BC276" s="78">
        <f t="shared" ca="1" si="180"/>
        <v>0.96505397374550872</v>
      </c>
      <c r="BD276" s="78">
        <f t="shared" ca="1" si="180"/>
        <v>0.96505397374550872</v>
      </c>
      <c r="BE276" s="78">
        <f t="shared" ca="1" si="180"/>
        <v>0.96505397374550872</v>
      </c>
      <c r="BF276" s="78">
        <f t="shared" ca="1" si="180"/>
        <v>0.91947315903736782</v>
      </c>
      <c r="BG276" s="78">
        <f t="shared" ca="1" si="180"/>
        <v>0.91947315903736782</v>
      </c>
      <c r="BH276" s="78">
        <f t="shared" ca="1" si="180"/>
        <v>0.91947315903736782</v>
      </c>
      <c r="BI276" s="78">
        <f t="shared" ca="1" si="180"/>
        <v>0.87389234432922713</v>
      </c>
      <c r="BJ276" s="78">
        <f t="shared" ca="1" si="180"/>
        <v>0.87389234432922713</v>
      </c>
      <c r="BK276" s="78">
        <f t="shared" ca="1" si="180"/>
        <v>0.87389234432922713</v>
      </c>
      <c r="BL276" s="78">
        <f t="shared" ca="1" si="180"/>
        <v>0.82831152962108645</v>
      </c>
      <c r="BM276" s="78">
        <f t="shared" ca="1" si="180"/>
        <v>0.82831152962108645</v>
      </c>
      <c r="BN276" s="78">
        <f t="shared" ca="1" si="180"/>
        <v>0.82831152962108645</v>
      </c>
      <c r="BO276" s="78">
        <f t="shared" ca="1" si="180"/>
        <v>0.78273071491294566</v>
      </c>
      <c r="BP276" s="78">
        <f t="shared" ca="1" si="180"/>
        <v>0.78273071491294566</v>
      </c>
      <c r="BQ276" s="78">
        <f t="shared" ca="1" si="180"/>
        <v>0.78273071491294566</v>
      </c>
      <c r="BR276" s="78">
        <f t="shared" ca="1" si="180"/>
        <v>0.73714990020480498</v>
      </c>
      <c r="BS276" s="78">
        <f t="shared" ca="1" si="180"/>
        <v>0.73714990020480498</v>
      </c>
      <c r="BT276" s="78">
        <f t="shared" ca="1" si="180"/>
        <v>0.73714990020480498</v>
      </c>
      <c r="BU276" s="78">
        <f t="shared" ca="1" si="180"/>
        <v>0.69156908549666429</v>
      </c>
      <c r="BV276" s="78">
        <f t="shared" ca="1" si="180"/>
        <v>0.69156908549666429</v>
      </c>
      <c r="BW276" s="78">
        <f t="shared" ca="1" si="180"/>
        <v>0.69156908549666429</v>
      </c>
      <c r="BX276" s="78">
        <f t="shared" ca="1" si="180"/>
        <v>0.64598827078852361</v>
      </c>
      <c r="BY276" s="78">
        <f t="shared" ca="1" si="180"/>
        <v>0.64598827078852361</v>
      </c>
      <c r="BZ276" s="78">
        <f t="shared" ca="1" si="180"/>
        <v>0.64598827078852361</v>
      </c>
      <c r="CA276" s="78">
        <f t="shared" ca="1" si="180"/>
        <v>0.60040745608038293</v>
      </c>
      <c r="CB276" s="78">
        <f t="shared" ca="1" si="180"/>
        <v>0.60040745608038293</v>
      </c>
      <c r="CC276" s="78">
        <f t="shared" ca="1" si="180"/>
        <v>0.60040745608038293</v>
      </c>
      <c r="CD276" s="78">
        <f t="shared" ca="1" si="180"/>
        <v>0.55482664137224225</v>
      </c>
      <c r="CE276" s="78">
        <f t="shared" ca="1" si="180"/>
        <v>0.55482664137224225</v>
      </c>
      <c r="CF276" s="78">
        <f t="shared" ca="1" si="180"/>
        <v>0.55482664137224225</v>
      </c>
      <c r="CG276" s="78">
        <f t="shared" ca="1" si="180"/>
        <v>0.50924582666410156</v>
      </c>
      <c r="CH276" s="78">
        <f t="shared" ca="1" si="180"/>
        <v>0.50924582666410156</v>
      </c>
      <c r="CI276" s="78">
        <f t="shared" ca="1" si="180"/>
        <v>0.50924582666410156</v>
      </c>
      <c r="CJ276" s="78">
        <f t="shared" ca="1" si="180"/>
        <v>0.46366501195596077</v>
      </c>
      <c r="CK276" s="78">
        <f t="shared" ca="1" si="180"/>
        <v>0.46366501195596077</v>
      </c>
      <c r="CL276" s="78">
        <f t="shared" ca="1" si="180"/>
        <v>0.46366501195596077</v>
      </c>
      <c r="CM276" s="78">
        <f t="shared" ca="1" si="180"/>
        <v>0.41808419724782009</v>
      </c>
      <c r="CN276" s="78">
        <f t="shared" ca="1" si="180"/>
        <v>0.41808419724782009</v>
      </c>
      <c r="CO276" s="78">
        <f t="shared" ca="1" si="180"/>
        <v>0.41808419724782009</v>
      </c>
      <c r="CP276" s="78">
        <f t="shared" ca="1" si="180"/>
        <v>0.37250338253967941</v>
      </c>
      <c r="CQ276" s="78">
        <f t="shared" ca="1" si="180"/>
        <v>0.37250338253967941</v>
      </c>
      <c r="CR276" s="78">
        <f t="shared" ca="1" si="180"/>
        <v>0.37250338253967941</v>
      </c>
      <c r="CS276" s="78">
        <f t="shared" ca="1" si="180"/>
        <v>0.32692256783153872</v>
      </c>
      <c r="CT276" s="78">
        <f t="shared" ca="1" si="180"/>
        <v>0.32692256783153872</v>
      </c>
      <c r="CU276" s="78">
        <f t="shared" ca="1" si="180"/>
        <v>0.32692256783153872</v>
      </c>
      <c r="CV276" s="78">
        <f t="shared" ca="1" si="180"/>
        <v>0.28134175312339804</v>
      </c>
      <c r="CW276" s="78">
        <f t="shared" ca="1" si="180"/>
        <v>0.28134175312339804</v>
      </c>
      <c r="CX276" s="78">
        <f t="shared" ca="1" si="180"/>
        <v>0.28134175312339804</v>
      </c>
      <c r="CY276" s="78">
        <f t="shared" ca="1" si="180"/>
        <v>0.23576093841525733</v>
      </c>
      <c r="CZ276" s="78">
        <f t="shared" ca="1" si="180"/>
        <v>0.23576093841525733</v>
      </c>
      <c r="DA276" s="78">
        <f t="shared" ca="1" si="180"/>
        <v>0.23576093841525733</v>
      </c>
      <c r="DB276" s="78">
        <f t="shared" ca="1" si="180"/>
        <v>0.19018012370711665</v>
      </c>
      <c r="DC276" s="78">
        <f t="shared" ca="1" si="180"/>
        <v>0.19018012370711665</v>
      </c>
      <c r="DD276" s="78">
        <f t="shared" ca="1" si="180"/>
        <v>0.19018012370711665</v>
      </c>
      <c r="DE276" s="78">
        <f t="shared" ca="1" si="180"/>
        <v>0.14459930899897591</v>
      </c>
      <c r="DF276" s="78">
        <f t="shared" ca="1" si="180"/>
        <v>0.14459930899897591</v>
      </c>
      <c r="DG276" s="78">
        <f t="shared" ca="1" si="180"/>
        <v>0.14459930899897591</v>
      </c>
      <c r="DH276" s="78">
        <f t="shared" ca="1" si="180"/>
        <v>9.9018494290835202E-2</v>
      </c>
      <c r="DI276" s="78">
        <f t="shared" ca="1" si="180"/>
        <v>9.9018494290835202E-2</v>
      </c>
      <c r="DJ276" s="78">
        <f t="shared" ca="1" si="180"/>
        <v>9.9018494290835202E-2</v>
      </c>
      <c r="DK276" s="78">
        <f t="shared" ca="1" si="180"/>
        <v>5.3437679582694464E-2</v>
      </c>
      <c r="DL276" s="78">
        <f t="shared" ca="1" si="180"/>
        <v>5.3437679582694464E-2</v>
      </c>
      <c r="DM276" s="78">
        <f t="shared" ca="1" si="180"/>
        <v>5.3437679582694464E-2</v>
      </c>
      <c r="DN276" s="78">
        <f t="shared" ca="1" si="180"/>
        <v>7.8568648745537401E-3</v>
      </c>
      <c r="DO276" s="78">
        <f t="shared" ca="1" si="180"/>
        <v>7.8568648745537401E-3</v>
      </c>
      <c r="DP276" s="78">
        <f t="shared" ca="1" si="180"/>
        <v>7.8568648745537401E-3</v>
      </c>
      <c r="DQ276" s="78">
        <f t="shared" ca="1" si="180"/>
        <v>-3.7723949833586984E-2</v>
      </c>
      <c r="DR276" s="78">
        <f t="shared" ca="1" si="180"/>
        <v>-3.7723949833586984E-2</v>
      </c>
      <c r="DS276" s="78">
        <f t="shared" ca="1" si="180"/>
        <v>-3.7723949833586984E-2</v>
      </c>
      <c r="DT276" s="78">
        <f t="shared" ca="1" si="180"/>
        <v>0</v>
      </c>
      <c r="DU276" s="78">
        <f t="shared" ca="1" si="180"/>
        <v>0</v>
      </c>
      <c r="DV276" s="78">
        <f t="shared" ca="1" si="180"/>
        <v>0</v>
      </c>
      <c r="DW276" s="78">
        <f t="shared" ca="1" si="180"/>
        <v>0</v>
      </c>
      <c r="DX276" s="78">
        <f t="shared" ca="1" si="180"/>
        <v>0</v>
      </c>
      <c r="DY276" s="78">
        <f t="shared" ca="1" si="180"/>
        <v>0</v>
      </c>
      <c r="DZ276" s="78">
        <f t="shared" ca="1" si="180"/>
        <v>0</v>
      </c>
      <c r="EA276" s="78">
        <f t="shared" ca="1" si="180"/>
        <v>0</v>
      </c>
      <c r="EB276" s="78">
        <f t="shared" ca="1" si="180"/>
        <v>0</v>
      </c>
      <c r="EC276" s="78">
        <f t="shared" ca="1" si="180"/>
        <v>0</v>
      </c>
      <c r="ED276" s="78">
        <f t="shared" ca="1" si="180"/>
        <v>0</v>
      </c>
      <c r="EE276" s="78">
        <f t="shared" ca="1" si="180"/>
        <v>0</v>
      </c>
      <c r="EF276" s="78">
        <f t="shared" ca="1" si="180"/>
        <v>0</v>
      </c>
      <c r="EG276" s="78">
        <f t="shared" ca="1" si="180"/>
        <v>0</v>
      </c>
      <c r="EH276" s="78">
        <f t="shared" ca="1" si="180"/>
        <v>0</v>
      </c>
      <c r="EI276" s="78">
        <f t="shared" ca="1" si="180"/>
        <v>0</v>
      </c>
      <c r="EJ276" s="78">
        <f t="shared" ca="1" si="180"/>
        <v>0</v>
      </c>
      <c r="EK276" s="78">
        <f t="shared" ca="1" si="180"/>
        <v>0</v>
      </c>
      <c r="EL276" s="78">
        <f t="shared" ca="1" si="180"/>
        <v>0</v>
      </c>
      <c r="EM276" s="78">
        <f t="shared" ca="1" si="180"/>
        <v>0</v>
      </c>
      <c r="EN276" s="78">
        <f t="shared" ca="1" si="180"/>
        <v>0</v>
      </c>
      <c r="EO276" s="78">
        <f t="shared" ca="1" si="180"/>
        <v>0</v>
      </c>
      <c r="EP276" s="78">
        <f t="shared" ca="1" si="180"/>
        <v>0</v>
      </c>
      <c r="EQ276" s="78">
        <f t="shared" ca="1" si="180"/>
        <v>0</v>
      </c>
      <c r="ER276" s="78">
        <f t="shared" ca="1" si="180"/>
        <v>0</v>
      </c>
      <c r="ES276" s="78">
        <f t="shared" ca="1" si="180"/>
        <v>0</v>
      </c>
      <c r="ET276" s="78">
        <f t="shared" ca="1" si="180"/>
        <v>0</v>
      </c>
      <c r="EU276" s="78">
        <f t="shared" ca="1" si="180"/>
        <v>0</v>
      </c>
      <c r="EV276" s="78">
        <f t="shared" ca="1" si="180"/>
        <v>0</v>
      </c>
      <c r="EW276" s="78">
        <f t="shared" ca="1" si="180"/>
        <v>0</v>
      </c>
      <c r="EX276" s="78">
        <f t="shared" ca="1" si="180"/>
        <v>0</v>
      </c>
      <c r="EY276" s="78">
        <f t="shared" ca="1" si="180"/>
        <v>0</v>
      </c>
      <c r="EZ276" s="78">
        <f t="shared" ca="1" si="180"/>
        <v>0</v>
      </c>
      <c r="FA276" s="78">
        <f t="shared" ca="1" si="180"/>
        <v>0</v>
      </c>
      <c r="FB276" s="78">
        <f t="shared" ca="1" si="180"/>
        <v>0</v>
      </c>
      <c r="FC276" s="78">
        <f t="shared" ca="1" si="180"/>
        <v>0</v>
      </c>
      <c r="FD276" s="78">
        <f t="shared" ca="1" si="180"/>
        <v>0</v>
      </c>
      <c r="FE276" s="78">
        <f t="shared" ca="1" si="180"/>
        <v>0</v>
      </c>
      <c r="FF276" s="78">
        <f t="shared" ca="1" si="180"/>
        <v>0</v>
      </c>
      <c r="FG276" s="78">
        <f t="shared" ca="1" si="180"/>
        <v>0</v>
      </c>
      <c r="FH276" s="78">
        <f t="shared" ca="1" si="180"/>
        <v>0</v>
      </c>
      <c r="FI276" s="78">
        <f t="shared" ca="1" si="180"/>
        <v>0</v>
      </c>
      <c r="FJ276" s="78">
        <f t="shared" ca="1" si="180"/>
        <v>0</v>
      </c>
      <c r="FK276" s="78">
        <f t="shared" ca="1" si="180"/>
        <v>0</v>
      </c>
      <c r="FL276" s="78">
        <f t="shared" ca="1" si="180"/>
        <v>0</v>
      </c>
      <c r="FM276" s="78">
        <f t="shared" ca="1" si="180"/>
        <v>0</v>
      </c>
      <c r="FN276" s="78">
        <f t="shared" ca="1" si="180"/>
        <v>0</v>
      </c>
      <c r="FO276" s="78">
        <f t="shared" ca="1" si="180"/>
        <v>0</v>
      </c>
      <c r="FP276" s="78">
        <f t="shared" ca="1" si="180"/>
        <v>0</v>
      </c>
      <c r="FQ276" s="78">
        <f t="shared" ca="1" si="180"/>
        <v>0</v>
      </c>
      <c r="FR276" s="78">
        <f t="shared" ca="1" si="180"/>
        <v>0</v>
      </c>
      <c r="FS276" s="78">
        <f t="shared" ca="1" si="180"/>
        <v>0</v>
      </c>
      <c r="FT276" s="78">
        <f t="shared" ca="1" si="180"/>
        <v>0</v>
      </c>
      <c r="FU276" s="78">
        <f t="shared" ca="1" si="180"/>
        <v>0</v>
      </c>
      <c r="FV276" s="78">
        <f t="shared" ca="1" si="180"/>
        <v>0</v>
      </c>
      <c r="FW276" s="78">
        <f t="shared" ca="1" si="180"/>
        <v>0</v>
      </c>
      <c r="FX276" s="78">
        <f t="shared" ca="1" si="180"/>
        <v>0</v>
      </c>
      <c r="FY276" s="78">
        <f t="shared" ca="1" si="180"/>
        <v>0</v>
      </c>
      <c r="FZ276" s="78">
        <f t="shared" ca="1" si="180"/>
        <v>0</v>
      </c>
      <c r="GA276" s="78">
        <f t="shared" ca="1" si="180"/>
        <v>0</v>
      </c>
      <c r="GB276" s="78">
        <f t="shared" ca="1" si="180"/>
        <v>0</v>
      </c>
      <c r="GC276" s="78">
        <f t="shared" ca="1" si="180"/>
        <v>0</v>
      </c>
      <c r="GD276" s="78">
        <f t="shared" ca="1" si="180"/>
        <v>0</v>
      </c>
      <c r="GE276" s="78">
        <f t="shared" ca="1" si="180"/>
        <v>0</v>
      </c>
      <c r="GF276" s="78">
        <f t="shared" ca="1" si="180"/>
        <v>0</v>
      </c>
      <c r="GG276" s="78">
        <f t="shared" ca="1" si="180"/>
        <v>0</v>
      </c>
      <c r="GH276" s="78">
        <f t="shared" ca="1" si="180"/>
        <v>0</v>
      </c>
      <c r="GI276" s="78">
        <f t="shared" ca="1" si="180"/>
        <v>0</v>
      </c>
      <c r="GJ276" s="78">
        <f t="shared" ca="1" si="180"/>
        <v>0</v>
      </c>
      <c r="GK276" s="78">
        <f t="shared" ca="1" si="180"/>
        <v>0</v>
      </c>
      <c r="GL276" s="78">
        <f t="shared" ca="1" si="180"/>
        <v>0</v>
      </c>
      <c r="GM276" s="78">
        <f t="shared" ca="1" si="180"/>
        <v>0</v>
      </c>
      <c r="GN276" s="78">
        <f t="shared" ca="1" si="180"/>
        <v>0</v>
      </c>
      <c r="GO276" s="78">
        <f t="shared" ca="1" si="180"/>
        <v>0</v>
      </c>
      <c r="GP276" s="78">
        <f t="shared" ca="1" si="180"/>
        <v>0</v>
      </c>
      <c r="GQ276" s="78">
        <f t="shared" ca="1" si="180"/>
        <v>0</v>
      </c>
      <c r="GR276" s="78">
        <f t="shared" ca="1" si="180"/>
        <v>0</v>
      </c>
      <c r="GS276" s="78">
        <f t="shared" ca="1" si="180"/>
        <v>0</v>
      </c>
      <c r="GT276" s="78">
        <f t="shared" ca="1" si="180"/>
        <v>0</v>
      </c>
      <c r="GU276" s="78">
        <f t="shared" ca="1" si="180"/>
        <v>0</v>
      </c>
      <c r="GV276" s="78">
        <f t="shared" ca="1" si="180"/>
        <v>0</v>
      </c>
      <c r="GW276" s="78">
        <f t="shared" ca="1" si="180"/>
        <v>0</v>
      </c>
      <c r="GX276" s="78">
        <f t="shared" ca="1" si="180"/>
        <v>0</v>
      </c>
      <c r="GY276" s="78">
        <f t="shared" ca="1" si="180"/>
        <v>0</v>
      </c>
      <c r="GZ276" s="78">
        <f t="shared" ca="1" si="180"/>
        <v>0</v>
      </c>
      <c r="HA276" s="78">
        <f t="shared" ca="1" si="180"/>
        <v>0</v>
      </c>
      <c r="HB276" s="78">
        <f t="shared" ca="1" si="180"/>
        <v>0</v>
      </c>
      <c r="HC276" s="78">
        <f t="shared" ca="1" si="180"/>
        <v>0</v>
      </c>
      <c r="HD276" s="78">
        <f t="shared" ca="1" si="180"/>
        <v>0</v>
      </c>
      <c r="HE276" s="78">
        <f t="shared" ca="1" si="180"/>
        <v>0</v>
      </c>
      <c r="HF276" s="78">
        <f t="shared" ca="1" si="180"/>
        <v>0</v>
      </c>
      <c r="HG276" s="78">
        <f t="shared" ca="1" si="180"/>
        <v>0</v>
      </c>
      <c r="HH276" s="78">
        <f t="shared" ca="1" si="180"/>
        <v>0</v>
      </c>
      <c r="HI276" s="78">
        <f t="shared" ca="1" si="180"/>
        <v>0</v>
      </c>
      <c r="HJ276" s="78">
        <f t="shared" ca="1" si="180"/>
        <v>0</v>
      </c>
      <c r="HK276" s="78">
        <f t="shared" ca="1" si="180"/>
        <v>0</v>
      </c>
      <c r="HL276" s="78">
        <f t="shared" ca="1" si="180"/>
        <v>0</v>
      </c>
      <c r="HM276" s="78">
        <f t="shared" ca="1" si="180"/>
        <v>0</v>
      </c>
      <c r="HN276" s="78">
        <f t="shared" ca="1" si="180"/>
        <v>0</v>
      </c>
      <c r="HO276" s="78">
        <f t="shared" ca="1" si="180"/>
        <v>0</v>
      </c>
      <c r="HP276" s="78">
        <f t="shared" ca="1" si="180"/>
        <v>0</v>
      </c>
      <c r="HQ276" s="78">
        <f t="shared" ca="1" si="180"/>
        <v>0</v>
      </c>
      <c r="HR276" s="78">
        <f t="shared" ca="1" si="180"/>
        <v>0</v>
      </c>
      <c r="HS276" s="78">
        <f t="shared" ca="1" si="180"/>
        <v>0</v>
      </c>
      <c r="HT276" s="78">
        <f t="shared" ca="1" si="180"/>
        <v>0</v>
      </c>
      <c r="HU276" s="78">
        <f t="shared" ca="1" si="180"/>
        <v>0</v>
      </c>
      <c r="HV276" s="78">
        <f t="shared" ca="1" si="180"/>
        <v>0</v>
      </c>
      <c r="HW276" s="78">
        <f t="shared" ca="1" si="180"/>
        <v>0</v>
      </c>
      <c r="HX276" s="78">
        <f t="shared" ca="1" si="180"/>
        <v>0</v>
      </c>
      <c r="HY276" s="78">
        <f t="shared" ca="1" si="180"/>
        <v>0</v>
      </c>
      <c r="HZ276" s="78">
        <f t="shared" ca="1" si="180"/>
        <v>0</v>
      </c>
      <c r="IA276" s="78">
        <f t="shared" ca="1" si="180"/>
        <v>0</v>
      </c>
      <c r="IB276" s="78">
        <f t="shared" ca="1" si="180"/>
        <v>0</v>
      </c>
      <c r="IC276" s="78">
        <f t="shared" ca="1" si="180"/>
        <v>0</v>
      </c>
      <c r="ID276" s="78">
        <f t="shared" ca="1" si="180"/>
        <v>0</v>
      </c>
      <c r="IE276" s="78">
        <f t="shared" ca="1" si="180"/>
        <v>0</v>
      </c>
      <c r="IF276" s="78">
        <f t="shared" ca="1" si="180"/>
        <v>0</v>
      </c>
      <c r="IG276" s="78">
        <f t="shared" ca="1" si="180"/>
        <v>0</v>
      </c>
      <c r="IH276" s="78">
        <f t="shared" ca="1" si="180"/>
        <v>0</v>
      </c>
      <c r="II276" s="78">
        <f t="shared" ca="1" si="180"/>
        <v>0</v>
      </c>
      <c r="IJ276" s="78">
        <f t="shared" ca="1" si="180"/>
        <v>0</v>
      </c>
      <c r="IK276" s="78">
        <f t="shared" ca="1" si="180"/>
        <v>0</v>
      </c>
      <c r="IL276" s="78">
        <f t="shared" ca="1" si="180"/>
        <v>0</v>
      </c>
      <c r="IM276" s="78">
        <f t="shared" ca="1" si="180"/>
        <v>0</v>
      </c>
      <c r="IN276" s="78">
        <f t="shared" ca="1" si="180"/>
        <v>0</v>
      </c>
      <c r="IO276" s="78">
        <f t="shared" ca="1" si="180"/>
        <v>0</v>
      </c>
      <c r="IP276" s="78">
        <f t="shared" ca="1" si="180"/>
        <v>0</v>
      </c>
      <c r="IQ276" s="78">
        <f t="shared" ca="1" si="180"/>
        <v>0</v>
      </c>
      <c r="IR276" s="78">
        <f t="shared" ca="1" si="180"/>
        <v>0</v>
      </c>
      <c r="IS276" s="78">
        <f t="shared" ca="1" si="180"/>
        <v>0</v>
      </c>
      <c r="IT276" s="78">
        <f t="shared" ca="1" si="180"/>
        <v>0</v>
      </c>
      <c r="IU276" s="78">
        <f t="shared" ca="1" si="180"/>
        <v>0</v>
      </c>
      <c r="IV276" s="78">
        <f t="shared" ca="1" si="180"/>
        <v>0</v>
      </c>
      <c r="IW276" s="78">
        <f t="shared" ca="1" si="180"/>
        <v>0</v>
      </c>
      <c r="IX276" s="78">
        <f t="shared" ca="1" si="180"/>
        <v>0</v>
      </c>
      <c r="IY276" s="78">
        <f t="shared" ref="IY276:KR276" ca="1" si="181">IY197</f>
        <v>0</v>
      </c>
      <c r="IZ276" s="78">
        <f t="shared" ca="1" si="181"/>
        <v>0</v>
      </c>
      <c r="JA276" s="78">
        <f t="shared" ca="1" si="181"/>
        <v>0</v>
      </c>
      <c r="JB276" s="78">
        <f t="shared" ca="1" si="181"/>
        <v>0</v>
      </c>
      <c r="JC276" s="78">
        <f t="shared" ca="1" si="181"/>
        <v>0</v>
      </c>
      <c r="JD276" s="78">
        <f t="shared" ca="1" si="181"/>
        <v>0</v>
      </c>
      <c r="JE276" s="78">
        <f t="shared" ca="1" si="181"/>
        <v>0</v>
      </c>
      <c r="JF276" s="78">
        <f t="shared" ca="1" si="181"/>
        <v>0</v>
      </c>
      <c r="JG276" s="78">
        <f t="shared" ca="1" si="181"/>
        <v>0</v>
      </c>
      <c r="JH276" s="78">
        <f t="shared" ca="1" si="181"/>
        <v>0</v>
      </c>
      <c r="JI276" s="78">
        <f t="shared" ca="1" si="181"/>
        <v>0</v>
      </c>
      <c r="JJ276" s="78">
        <f t="shared" ca="1" si="181"/>
        <v>0</v>
      </c>
      <c r="JK276" s="78">
        <f t="shared" ca="1" si="181"/>
        <v>0</v>
      </c>
      <c r="JL276" s="78">
        <f t="shared" ca="1" si="181"/>
        <v>0</v>
      </c>
      <c r="JM276" s="78">
        <f t="shared" ca="1" si="181"/>
        <v>0</v>
      </c>
      <c r="JN276" s="78">
        <f t="shared" ca="1" si="181"/>
        <v>0</v>
      </c>
      <c r="JO276" s="78">
        <f t="shared" ca="1" si="181"/>
        <v>0</v>
      </c>
      <c r="JP276" s="78">
        <f t="shared" ca="1" si="181"/>
        <v>0</v>
      </c>
      <c r="JQ276" s="78">
        <f t="shared" ca="1" si="181"/>
        <v>0</v>
      </c>
      <c r="JR276" s="78">
        <f t="shared" ca="1" si="181"/>
        <v>0</v>
      </c>
      <c r="JS276" s="78">
        <f t="shared" ca="1" si="181"/>
        <v>0</v>
      </c>
      <c r="JT276" s="78">
        <f t="shared" ca="1" si="181"/>
        <v>0</v>
      </c>
      <c r="JU276" s="78">
        <f t="shared" ca="1" si="181"/>
        <v>0</v>
      </c>
      <c r="JV276" s="78">
        <f t="shared" ca="1" si="181"/>
        <v>0</v>
      </c>
      <c r="JW276" s="78">
        <f t="shared" ca="1" si="181"/>
        <v>0</v>
      </c>
      <c r="JX276" s="78">
        <f t="shared" ca="1" si="181"/>
        <v>0</v>
      </c>
      <c r="JY276" s="78">
        <f t="shared" ca="1" si="181"/>
        <v>0</v>
      </c>
      <c r="JZ276" s="78">
        <f t="shared" ca="1" si="181"/>
        <v>0</v>
      </c>
      <c r="KA276" s="78">
        <f t="shared" ca="1" si="181"/>
        <v>0</v>
      </c>
      <c r="KB276" s="78">
        <f t="shared" ca="1" si="181"/>
        <v>0</v>
      </c>
      <c r="KC276" s="78">
        <f t="shared" ca="1" si="181"/>
        <v>0</v>
      </c>
      <c r="KD276" s="78">
        <f t="shared" ca="1" si="181"/>
        <v>0</v>
      </c>
      <c r="KE276" s="78">
        <f t="shared" ca="1" si="181"/>
        <v>0</v>
      </c>
      <c r="KF276" s="78">
        <f t="shared" ca="1" si="181"/>
        <v>0</v>
      </c>
      <c r="KG276" s="78">
        <f t="shared" ca="1" si="181"/>
        <v>0</v>
      </c>
      <c r="KH276" s="78">
        <f t="shared" ca="1" si="181"/>
        <v>0</v>
      </c>
      <c r="KI276" s="78">
        <f t="shared" ca="1" si="181"/>
        <v>0</v>
      </c>
      <c r="KJ276" s="78">
        <f t="shared" ca="1" si="181"/>
        <v>0</v>
      </c>
      <c r="KK276" s="78">
        <f t="shared" ca="1" si="181"/>
        <v>0</v>
      </c>
      <c r="KL276" s="78">
        <f t="shared" ca="1" si="181"/>
        <v>0</v>
      </c>
      <c r="KM276" s="78">
        <f t="shared" ca="1" si="181"/>
        <v>0</v>
      </c>
      <c r="KN276" s="78">
        <f t="shared" ca="1" si="181"/>
        <v>0</v>
      </c>
      <c r="KO276" s="78">
        <f t="shared" ca="1" si="181"/>
        <v>0</v>
      </c>
      <c r="KP276" s="78">
        <f t="shared" ca="1" si="181"/>
        <v>0</v>
      </c>
      <c r="KQ276" s="78">
        <f t="shared" ca="1" si="181"/>
        <v>0</v>
      </c>
      <c r="KR276" s="78">
        <f t="shared" ca="1" si="181"/>
        <v>0</v>
      </c>
      <c r="KS276" s="17" t="s">
        <v>291</v>
      </c>
    </row>
    <row r="277" spans="1:305" ht="15.75" customHeight="1" x14ac:dyDescent="0.3">
      <c r="A277" s="17" t="s">
        <v>277</v>
      </c>
      <c r="B277" s="17" t="s">
        <v>90</v>
      </c>
      <c r="D277" s="78"/>
      <c r="E277" s="78">
        <f t="shared" ref="E277:IY277" ca="1" si="182">-E197*SUMIF($D$5:$AC5,E230,$D$36:$AC$36)/SUMIF($D$5:$AC$5,E230,$D$34:$AC$34)</f>
        <v>0</v>
      </c>
      <c r="F277" s="78">
        <f t="shared" ca="1" si="182"/>
        <v>0</v>
      </c>
      <c r="G277" s="78">
        <f t="shared" ca="1" si="182"/>
        <v>0</v>
      </c>
      <c r="H277" s="78">
        <f t="shared" ca="1" si="182"/>
        <v>0</v>
      </c>
      <c r="I277" s="78">
        <f t="shared" ca="1" si="182"/>
        <v>0</v>
      </c>
      <c r="J277" s="78">
        <f t="shared" ca="1" si="182"/>
        <v>0</v>
      </c>
      <c r="K277" s="78">
        <f t="shared" ca="1" si="182"/>
        <v>0</v>
      </c>
      <c r="L277" s="78">
        <f t="shared" ca="1" si="182"/>
        <v>0</v>
      </c>
      <c r="M277" s="78">
        <f t="shared" ca="1" si="182"/>
        <v>0</v>
      </c>
      <c r="N277" s="78">
        <f t="shared" ca="1" si="182"/>
        <v>0</v>
      </c>
      <c r="O277" s="78">
        <f t="shared" ca="1" si="182"/>
        <v>0</v>
      </c>
      <c r="P277" s="78">
        <f t="shared" ca="1" si="182"/>
        <v>0</v>
      </c>
      <c r="Q277" s="78">
        <f t="shared" ca="1" si="182"/>
        <v>0</v>
      </c>
      <c r="R277" s="78">
        <f t="shared" ca="1" si="182"/>
        <v>0</v>
      </c>
      <c r="S277" s="78">
        <f t="shared" ca="1" si="182"/>
        <v>0</v>
      </c>
      <c r="T277" s="78">
        <f t="shared" ca="1" si="182"/>
        <v>0</v>
      </c>
      <c r="U277" s="78">
        <f t="shared" ca="1" si="182"/>
        <v>0</v>
      </c>
      <c r="V277" s="78">
        <f t="shared" ca="1" si="182"/>
        <v>0</v>
      </c>
      <c r="W277" s="78">
        <f t="shared" ca="1" si="182"/>
        <v>0</v>
      </c>
      <c r="X277" s="78">
        <f t="shared" ca="1" si="182"/>
        <v>0</v>
      </c>
      <c r="Y277" s="78">
        <f t="shared" ca="1" si="182"/>
        <v>0</v>
      </c>
      <c r="Z277" s="78">
        <f t="shared" ca="1" si="182"/>
        <v>0</v>
      </c>
      <c r="AA277" s="78">
        <f t="shared" ca="1" si="182"/>
        <v>0</v>
      </c>
      <c r="AB277" s="78">
        <f t="shared" ca="1" si="182"/>
        <v>0</v>
      </c>
      <c r="AC277" s="78">
        <f t="shared" ca="1" si="182"/>
        <v>0</v>
      </c>
      <c r="AD277" s="78">
        <f t="shared" ca="1" si="182"/>
        <v>0</v>
      </c>
      <c r="AE277" s="78">
        <f t="shared" ca="1" si="182"/>
        <v>0</v>
      </c>
      <c r="AF277" s="78">
        <f t="shared" ca="1" si="182"/>
        <v>0</v>
      </c>
      <c r="AG277" s="78">
        <f t="shared" ca="1" si="182"/>
        <v>0</v>
      </c>
      <c r="AH277" s="78">
        <f t="shared" ca="1" si="182"/>
        <v>0</v>
      </c>
      <c r="AI277" s="78">
        <f t="shared" ca="1" si="182"/>
        <v>0</v>
      </c>
      <c r="AJ277" s="78">
        <f t="shared" ca="1" si="182"/>
        <v>0</v>
      </c>
      <c r="AK277" s="78">
        <f t="shared" ca="1" si="182"/>
        <v>0</v>
      </c>
      <c r="AL277" s="78">
        <f t="shared" ca="1" si="182"/>
        <v>0</v>
      </c>
      <c r="AM277" s="78">
        <f t="shared" ca="1" si="182"/>
        <v>0</v>
      </c>
      <c r="AN277" s="78">
        <f t="shared" ca="1" si="182"/>
        <v>0</v>
      </c>
      <c r="AO277" s="78">
        <f t="shared" ca="1" si="182"/>
        <v>0</v>
      </c>
      <c r="AP277" s="78">
        <f t="shared" ca="1" si="182"/>
        <v>0</v>
      </c>
      <c r="AQ277" s="78">
        <f t="shared" ca="1" si="182"/>
        <v>0</v>
      </c>
      <c r="AR277" s="78">
        <f t="shared" ca="1" si="182"/>
        <v>0</v>
      </c>
      <c r="AS277" s="78">
        <f t="shared" ca="1" si="182"/>
        <v>0</v>
      </c>
      <c r="AT277" s="78">
        <f t="shared" ca="1" si="182"/>
        <v>0</v>
      </c>
      <c r="AU277" s="78">
        <f t="shared" ca="1" si="182"/>
        <v>0</v>
      </c>
      <c r="AV277" s="78">
        <f t="shared" ca="1" si="182"/>
        <v>0</v>
      </c>
      <c r="AW277" s="78">
        <f t="shared" ca="1" si="182"/>
        <v>0</v>
      </c>
      <c r="AX277" s="78">
        <f t="shared" ca="1" si="182"/>
        <v>0</v>
      </c>
      <c r="AY277" s="78">
        <f t="shared" ca="1" si="182"/>
        <v>0</v>
      </c>
      <c r="AZ277" s="78">
        <f t="shared" ca="1" si="182"/>
        <v>0</v>
      </c>
      <c r="BA277" s="78">
        <f t="shared" ca="1" si="182"/>
        <v>0</v>
      </c>
      <c r="BB277" s="78">
        <f t="shared" ca="1" si="182"/>
        <v>0</v>
      </c>
      <c r="BC277" s="78">
        <f t="shared" ca="1" si="182"/>
        <v>0</v>
      </c>
      <c r="BD277" s="78">
        <f t="shared" ca="1" si="182"/>
        <v>0</v>
      </c>
      <c r="BE277" s="78">
        <f t="shared" ca="1" si="182"/>
        <v>0</v>
      </c>
      <c r="BF277" s="78">
        <f t="shared" ca="1" si="182"/>
        <v>0</v>
      </c>
      <c r="BG277" s="78">
        <f t="shared" ca="1" si="182"/>
        <v>0</v>
      </c>
      <c r="BH277" s="78">
        <f t="shared" ca="1" si="182"/>
        <v>0</v>
      </c>
      <c r="BI277" s="78">
        <f t="shared" ca="1" si="182"/>
        <v>0</v>
      </c>
      <c r="BJ277" s="78">
        <f t="shared" ca="1" si="182"/>
        <v>0</v>
      </c>
      <c r="BK277" s="78">
        <f t="shared" ca="1" si="182"/>
        <v>0</v>
      </c>
      <c r="BL277" s="78">
        <f t="shared" ca="1" si="182"/>
        <v>0</v>
      </c>
      <c r="BM277" s="78">
        <f t="shared" ca="1" si="182"/>
        <v>0</v>
      </c>
      <c r="BN277" s="78">
        <f t="shared" ca="1" si="182"/>
        <v>0</v>
      </c>
      <c r="BO277" s="78">
        <f t="shared" ca="1" si="182"/>
        <v>0</v>
      </c>
      <c r="BP277" s="78">
        <f t="shared" ca="1" si="182"/>
        <v>0</v>
      </c>
      <c r="BQ277" s="78">
        <f t="shared" ca="1" si="182"/>
        <v>0</v>
      </c>
      <c r="BR277" s="78">
        <f t="shared" ca="1" si="182"/>
        <v>0</v>
      </c>
      <c r="BS277" s="78">
        <f t="shared" ca="1" si="182"/>
        <v>0</v>
      </c>
      <c r="BT277" s="78">
        <f t="shared" ca="1" si="182"/>
        <v>0</v>
      </c>
      <c r="BU277" s="78">
        <f t="shared" ca="1" si="182"/>
        <v>0</v>
      </c>
      <c r="BV277" s="78">
        <f t="shared" ca="1" si="182"/>
        <v>0</v>
      </c>
      <c r="BW277" s="78">
        <f t="shared" ca="1" si="182"/>
        <v>0</v>
      </c>
      <c r="BX277" s="78">
        <f t="shared" ca="1" si="182"/>
        <v>0</v>
      </c>
      <c r="BY277" s="78">
        <f t="shared" ca="1" si="182"/>
        <v>0</v>
      </c>
      <c r="BZ277" s="78">
        <f t="shared" ca="1" si="182"/>
        <v>0</v>
      </c>
      <c r="CA277" s="78">
        <f t="shared" ca="1" si="182"/>
        <v>0</v>
      </c>
      <c r="CB277" s="78">
        <f t="shared" ca="1" si="182"/>
        <v>0</v>
      </c>
      <c r="CC277" s="78">
        <f t="shared" ca="1" si="182"/>
        <v>0</v>
      </c>
      <c r="CD277" s="78">
        <f t="shared" ca="1" si="182"/>
        <v>0</v>
      </c>
      <c r="CE277" s="78">
        <f t="shared" ca="1" si="182"/>
        <v>0</v>
      </c>
      <c r="CF277" s="78">
        <f t="shared" ca="1" si="182"/>
        <v>0</v>
      </c>
      <c r="CG277" s="78">
        <f t="shared" ca="1" si="182"/>
        <v>0</v>
      </c>
      <c r="CH277" s="78">
        <f t="shared" ca="1" si="182"/>
        <v>0</v>
      </c>
      <c r="CI277" s="78">
        <f t="shared" ca="1" si="182"/>
        <v>0</v>
      </c>
      <c r="CJ277" s="78">
        <f t="shared" ca="1" si="182"/>
        <v>0</v>
      </c>
      <c r="CK277" s="78">
        <f t="shared" ca="1" si="182"/>
        <v>0</v>
      </c>
      <c r="CL277" s="78">
        <f t="shared" ca="1" si="182"/>
        <v>0</v>
      </c>
      <c r="CM277" s="78">
        <f t="shared" ca="1" si="182"/>
        <v>0</v>
      </c>
      <c r="CN277" s="78">
        <f t="shared" ca="1" si="182"/>
        <v>0</v>
      </c>
      <c r="CO277" s="78">
        <f t="shared" ca="1" si="182"/>
        <v>0</v>
      </c>
      <c r="CP277" s="78">
        <f t="shared" ca="1" si="182"/>
        <v>0</v>
      </c>
      <c r="CQ277" s="78">
        <f t="shared" ca="1" si="182"/>
        <v>0</v>
      </c>
      <c r="CR277" s="78">
        <f t="shared" ca="1" si="182"/>
        <v>0</v>
      </c>
      <c r="CS277" s="78">
        <f t="shared" ca="1" si="182"/>
        <v>-7.3697055108423573E-2</v>
      </c>
      <c r="CT277" s="78">
        <f t="shared" ca="1" si="182"/>
        <v>-7.3697055108423573E-2</v>
      </c>
      <c r="CU277" s="78">
        <f t="shared" ca="1" si="182"/>
        <v>-7.3697055108423573E-2</v>
      </c>
      <c r="CV277" s="78">
        <f t="shared" ca="1" si="182"/>
        <v>-6.3421925325509207E-2</v>
      </c>
      <c r="CW277" s="78">
        <f t="shared" ca="1" si="182"/>
        <v>-6.3421925325509207E-2</v>
      </c>
      <c r="CX277" s="78">
        <f t="shared" ca="1" si="182"/>
        <v>-6.3421925325509207E-2</v>
      </c>
      <c r="CY277" s="78">
        <f t="shared" ca="1" si="182"/>
        <v>-5.3146795542594827E-2</v>
      </c>
      <c r="CZ277" s="78">
        <f t="shared" ca="1" si="182"/>
        <v>-5.3146795542594827E-2</v>
      </c>
      <c r="DA277" s="78">
        <f t="shared" ca="1" si="182"/>
        <v>-5.3146795542594827E-2</v>
      </c>
      <c r="DB277" s="78">
        <f t="shared" ca="1" si="182"/>
        <v>-4.2871665759680454E-2</v>
      </c>
      <c r="DC277" s="78">
        <f t="shared" ca="1" si="182"/>
        <v>-4.2871665759680454E-2</v>
      </c>
      <c r="DD277" s="78">
        <f t="shared" ca="1" si="182"/>
        <v>-4.2871665759680454E-2</v>
      </c>
      <c r="DE277" s="78">
        <f t="shared" ca="1" si="182"/>
        <v>-3.2822846098479491E-2</v>
      </c>
      <c r="DF277" s="78">
        <f t="shared" ca="1" si="182"/>
        <v>-3.2822846098479491E-2</v>
      </c>
      <c r="DG277" s="78">
        <f t="shared" ca="1" si="182"/>
        <v>-3.2822846098479491E-2</v>
      </c>
      <c r="DH277" s="78">
        <f t="shared" ca="1" si="182"/>
        <v>-2.2476378493857613E-2</v>
      </c>
      <c r="DI277" s="78">
        <f t="shared" ca="1" si="182"/>
        <v>-2.2476378493857613E-2</v>
      </c>
      <c r="DJ277" s="78">
        <f t="shared" ca="1" si="182"/>
        <v>-2.2476378493857613E-2</v>
      </c>
      <c r="DK277" s="78">
        <f t="shared" ca="1" si="182"/>
        <v>-1.2129910889235729E-2</v>
      </c>
      <c r="DL277" s="78">
        <f t="shared" ca="1" si="182"/>
        <v>-1.2129910889235729E-2</v>
      </c>
      <c r="DM277" s="78">
        <f t="shared" ca="1" si="182"/>
        <v>-1.2129910889235729E-2</v>
      </c>
      <c r="DN277" s="78">
        <f t="shared" ca="1" si="182"/>
        <v>-1.7834432846138509E-3</v>
      </c>
      <c r="DO277" s="78">
        <f t="shared" ca="1" si="182"/>
        <v>-1.7834432846138509E-3</v>
      </c>
      <c r="DP277" s="78">
        <f t="shared" ca="1" si="182"/>
        <v>-1.7834432846138509E-3</v>
      </c>
      <c r="DQ277" s="78">
        <f t="shared" ca="1" si="182"/>
        <v>8.5773028846790993E-3</v>
      </c>
      <c r="DR277" s="78">
        <f t="shared" ca="1" si="182"/>
        <v>8.5773028846790993E-3</v>
      </c>
      <c r="DS277" s="78">
        <f t="shared" ca="1" si="182"/>
        <v>8.5773028846790993E-3</v>
      </c>
      <c r="DT277" s="78">
        <f t="shared" ca="1" si="182"/>
        <v>0</v>
      </c>
      <c r="DU277" s="78">
        <f t="shared" ca="1" si="182"/>
        <v>0</v>
      </c>
      <c r="DV277" s="78">
        <f t="shared" ca="1" si="182"/>
        <v>0</v>
      </c>
      <c r="DW277" s="78">
        <f t="shared" ca="1" si="182"/>
        <v>0</v>
      </c>
      <c r="DX277" s="78">
        <f t="shared" ca="1" si="182"/>
        <v>0</v>
      </c>
      <c r="DY277" s="78">
        <f t="shared" ca="1" si="182"/>
        <v>0</v>
      </c>
      <c r="DZ277" s="78">
        <f t="shared" ca="1" si="182"/>
        <v>0</v>
      </c>
      <c r="EA277" s="78">
        <f t="shared" ca="1" si="182"/>
        <v>0</v>
      </c>
      <c r="EB277" s="78">
        <f t="shared" ca="1" si="182"/>
        <v>0</v>
      </c>
      <c r="EC277" s="78">
        <f t="shared" ca="1" si="182"/>
        <v>0</v>
      </c>
      <c r="ED277" s="78">
        <f t="shared" ca="1" si="182"/>
        <v>0</v>
      </c>
      <c r="EE277" s="78">
        <f t="shared" ca="1" si="182"/>
        <v>0</v>
      </c>
      <c r="EF277" s="78">
        <f t="shared" ca="1" si="182"/>
        <v>0</v>
      </c>
      <c r="EG277" s="78">
        <f t="shared" ca="1" si="182"/>
        <v>0</v>
      </c>
      <c r="EH277" s="78">
        <f t="shared" ca="1" si="182"/>
        <v>0</v>
      </c>
      <c r="EI277" s="78">
        <f t="shared" ca="1" si="182"/>
        <v>0</v>
      </c>
      <c r="EJ277" s="78">
        <f t="shared" ca="1" si="182"/>
        <v>0</v>
      </c>
      <c r="EK277" s="78">
        <f t="shared" ca="1" si="182"/>
        <v>0</v>
      </c>
      <c r="EL277" s="78">
        <f t="shared" ca="1" si="182"/>
        <v>0</v>
      </c>
      <c r="EM277" s="78">
        <f t="shared" ca="1" si="182"/>
        <v>0</v>
      </c>
      <c r="EN277" s="78">
        <f t="shared" ca="1" si="182"/>
        <v>0</v>
      </c>
      <c r="EO277" s="78">
        <f t="shared" ca="1" si="182"/>
        <v>0</v>
      </c>
      <c r="EP277" s="78">
        <f t="shared" ca="1" si="182"/>
        <v>0</v>
      </c>
      <c r="EQ277" s="78">
        <f t="shared" ca="1" si="182"/>
        <v>0</v>
      </c>
      <c r="ER277" s="78">
        <f t="shared" ca="1" si="182"/>
        <v>0</v>
      </c>
      <c r="ES277" s="78">
        <f t="shared" ca="1" si="182"/>
        <v>0</v>
      </c>
      <c r="ET277" s="78">
        <f t="shared" ca="1" si="182"/>
        <v>0</v>
      </c>
      <c r="EU277" s="78">
        <f t="shared" ca="1" si="182"/>
        <v>0</v>
      </c>
      <c r="EV277" s="78">
        <f t="shared" ca="1" si="182"/>
        <v>0</v>
      </c>
      <c r="EW277" s="78">
        <f t="shared" ca="1" si="182"/>
        <v>0</v>
      </c>
      <c r="EX277" s="78">
        <f t="shared" ca="1" si="182"/>
        <v>0</v>
      </c>
      <c r="EY277" s="78">
        <f t="shared" ca="1" si="182"/>
        <v>0</v>
      </c>
      <c r="EZ277" s="78">
        <f t="shared" ca="1" si="182"/>
        <v>0</v>
      </c>
      <c r="FA277" s="78">
        <f t="shared" ca="1" si="182"/>
        <v>0</v>
      </c>
      <c r="FB277" s="78">
        <f t="shared" ca="1" si="182"/>
        <v>0</v>
      </c>
      <c r="FC277" s="78">
        <f t="shared" ca="1" si="182"/>
        <v>0</v>
      </c>
      <c r="FD277" s="78">
        <f t="shared" ca="1" si="182"/>
        <v>0</v>
      </c>
      <c r="FE277" s="78">
        <f t="shared" ca="1" si="182"/>
        <v>0</v>
      </c>
      <c r="FF277" s="78">
        <f t="shared" ca="1" si="182"/>
        <v>0</v>
      </c>
      <c r="FG277" s="78">
        <f t="shared" ca="1" si="182"/>
        <v>0</v>
      </c>
      <c r="FH277" s="78">
        <f t="shared" ca="1" si="182"/>
        <v>0</v>
      </c>
      <c r="FI277" s="78">
        <f t="shared" ca="1" si="182"/>
        <v>0</v>
      </c>
      <c r="FJ277" s="78">
        <f t="shared" ca="1" si="182"/>
        <v>0</v>
      </c>
      <c r="FK277" s="78">
        <f t="shared" ca="1" si="182"/>
        <v>0</v>
      </c>
      <c r="FL277" s="78">
        <f t="shared" ca="1" si="182"/>
        <v>0</v>
      </c>
      <c r="FM277" s="78">
        <f t="shared" ca="1" si="182"/>
        <v>0</v>
      </c>
      <c r="FN277" s="78">
        <f t="shared" ca="1" si="182"/>
        <v>0</v>
      </c>
      <c r="FO277" s="78">
        <f t="shared" ca="1" si="182"/>
        <v>0</v>
      </c>
      <c r="FP277" s="78">
        <f t="shared" ca="1" si="182"/>
        <v>0</v>
      </c>
      <c r="FQ277" s="78">
        <f t="shared" ca="1" si="182"/>
        <v>0</v>
      </c>
      <c r="FR277" s="78">
        <f t="shared" ca="1" si="182"/>
        <v>0</v>
      </c>
      <c r="FS277" s="78">
        <f t="shared" ca="1" si="182"/>
        <v>0</v>
      </c>
      <c r="FT277" s="78">
        <f t="shared" ca="1" si="182"/>
        <v>0</v>
      </c>
      <c r="FU277" s="78">
        <f t="shared" ca="1" si="182"/>
        <v>0</v>
      </c>
      <c r="FV277" s="78">
        <f t="shared" ca="1" si="182"/>
        <v>0</v>
      </c>
      <c r="FW277" s="78">
        <f t="shared" ca="1" si="182"/>
        <v>0</v>
      </c>
      <c r="FX277" s="78">
        <f t="shared" ca="1" si="182"/>
        <v>0</v>
      </c>
      <c r="FY277" s="78">
        <f t="shared" ca="1" si="182"/>
        <v>0</v>
      </c>
      <c r="FZ277" s="78">
        <f t="shared" ca="1" si="182"/>
        <v>0</v>
      </c>
      <c r="GA277" s="78">
        <f t="shared" ca="1" si="182"/>
        <v>0</v>
      </c>
      <c r="GB277" s="78">
        <f t="shared" ca="1" si="182"/>
        <v>0</v>
      </c>
      <c r="GC277" s="78">
        <f t="shared" ca="1" si="182"/>
        <v>0</v>
      </c>
      <c r="GD277" s="78">
        <f t="shared" ca="1" si="182"/>
        <v>0</v>
      </c>
      <c r="GE277" s="78">
        <f t="shared" ca="1" si="182"/>
        <v>0</v>
      </c>
      <c r="GF277" s="78">
        <f t="shared" ca="1" si="182"/>
        <v>0</v>
      </c>
      <c r="GG277" s="78">
        <f t="shared" ca="1" si="182"/>
        <v>0</v>
      </c>
      <c r="GH277" s="78">
        <f t="shared" ca="1" si="182"/>
        <v>0</v>
      </c>
      <c r="GI277" s="78">
        <f t="shared" ca="1" si="182"/>
        <v>0</v>
      </c>
      <c r="GJ277" s="78">
        <f t="shared" ca="1" si="182"/>
        <v>0</v>
      </c>
      <c r="GK277" s="78">
        <f t="shared" ca="1" si="182"/>
        <v>0</v>
      </c>
      <c r="GL277" s="78">
        <f t="shared" ca="1" si="182"/>
        <v>0</v>
      </c>
      <c r="GM277" s="78">
        <f t="shared" ca="1" si="182"/>
        <v>0</v>
      </c>
      <c r="GN277" s="78">
        <f t="shared" ca="1" si="182"/>
        <v>0</v>
      </c>
      <c r="GO277" s="78">
        <f t="shared" ca="1" si="182"/>
        <v>0</v>
      </c>
      <c r="GP277" s="78">
        <f t="shared" ca="1" si="182"/>
        <v>0</v>
      </c>
      <c r="GQ277" s="78">
        <f t="shared" ca="1" si="182"/>
        <v>0</v>
      </c>
      <c r="GR277" s="78">
        <f t="shared" ca="1" si="182"/>
        <v>0</v>
      </c>
      <c r="GS277" s="78">
        <f t="shared" ca="1" si="182"/>
        <v>0</v>
      </c>
      <c r="GT277" s="78">
        <f t="shared" ca="1" si="182"/>
        <v>0</v>
      </c>
      <c r="GU277" s="78">
        <f t="shared" ca="1" si="182"/>
        <v>0</v>
      </c>
      <c r="GV277" s="78">
        <f t="shared" ca="1" si="182"/>
        <v>0</v>
      </c>
      <c r="GW277" s="78">
        <f t="shared" ca="1" si="182"/>
        <v>0</v>
      </c>
      <c r="GX277" s="78">
        <f t="shared" ca="1" si="182"/>
        <v>0</v>
      </c>
      <c r="GY277" s="78">
        <f t="shared" ca="1" si="182"/>
        <v>0</v>
      </c>
      <c r="GZ277" s="78">
        <f t="shared" ca="1" si="182"/>
        <v>0</v>
      </c>
      <c r="HA277" s="78">
        <f t="shared" ca="1" si="182"/>
        <v>0</v>
      </c>
      <c r="HB277" s="78">
        <f t="shared" ca="1" si="182"/>
        <v>0</v>
      </c>
      <c r="HC277" s="78">
        <f t="shared" ca="1" si="182"/>
        <v>0</v>
      </c>
      <c r="HD277" s="78">
        <f t="shared" ca="1" si="182"/>
        <v>0</v>
      </c>
      <c r="HE277" s="78">
        <f t="shared" ca="1" si="182"/>
        <v>0</v>
      </c>
      <c r="HF277" s="78">
        <f t="shared" ca="1" si="182"/>
        <v>0</v>
      </c>
      <c r="HG277" s="78">
        <f t="shared" ca="1" si="182"/>
        <v>0</v>
      </c>
      <c r="HH277" s="78">
        <f t="shared" ca="1" si="182"/>
        <v>0</v>
      </c>
      <c r="HI277" s="78">
        <f t="shared" ca="1" si="182"/>
        <v>0</v>
      </c>
      <c r="HJ277" s="78">
        <f t="shared" ca="1" si="182"/>
        <v>0</v>
      </c>
      <c r="HK277" s="78">
        <f t="shared" ca="1" si="182"/>
        <v>0</v>
      </c>
      <c r="HL277" s="78">
        <f t="shared" ca="1" si="182"/>
        <v>0</v>
      </c>
      <c r="HM277" s="78">
        <f t="shared" ca="1" si="182"/>
        <v>0</v>
      </c>
      <c r="HN277" s="78">
        <f t="shared" ca="1" si="182"/>
        <v>0</v>
      </c>
      <c r="HO277" s="78">
        <f t="shared" ca="1" si="182"/>
        <v>0</v>
      </c>
      <c r="HP277" s="78">
        <f t="shared" ca="1" si="182"/>
        <v>0</v>
      </c>
      <c r="HQ277" s="78">
        <f t="shared" ca="1" si="182"/>
        <v>0</v>
      </c>
      <c r="HR277" s="78">
        <f t="shared" ca="1" si="182"/>
        <v>0</v>
      </c>
      <c r="HS277" s="78">
        <f t="shared" ca="1" si="182"/>
        <v>0</v>
      </c>
      <c r="HT277" s="78">
        <f t="shared" ca="1" si="182"/>
        <v>0</v>
      </c>
      <c r="HU277" s="78">
        <f t="shared" ca="1" si="182"/>
        <v>0</v>
      </c>
      <c r="HV277" s="78">
        <f t="shared" ca="1" si="182"/>
        <v>0</v>
      </c>
      <c r="HW277" s="78">
        <f t="shared" ca="1" si="182"/>
        <v>0</v>
      </c>
      <c r="HX277" s="78">
        <f t="shared" ca="1" si="182"/>
        <v>0</v>
      </c>
      <c r="HY277" s="78">
        <f t="shared" ca="1" si="182"/>
        <v>0</v>
      </c>
      <c r="HZ277" s="78">
        <f t="shared" ca="1" si="182"/>
        <v>0</v>
      </c>
      <c r="IA277" s="78">
        <f t="shared" ca="1" si="182"/>
        <v>0</v>
      </c>
      <c r="IB277" s="78">
        <f t="shared" ca="1" si="182"/>
        <v>0</v>
      </c>
      <c r="IC277" s="78">
        <f t="shared" ca="1" si="182"/>
        <v>0</v>
      </c>
      <c r="ID277" s="78">
        <f t="shared" ca="1" si="182"/>
        <v>0</v>
      </c>
      <c r="IE277" s="78">
        <f t="shared" ca="1" si="182"/>
        <v>0</v>
      </c>
      <c r="IF277" s="78">
        <f t="shared" ca="1" si="182"/>
        <v>0</v>
      </c>
      <c r="IG277" s="78">
        <f t="shared" ca="1" si="182"/>
        <v>0</v>
      </c>
      <c r="IH277" s="78">
        <f t="shared" ca="1" si="182"/>
        <v>0</v>
      </c>
      <c r="II277" s="78">
        <f t="shared" ca="1" si="182"/>
        <v>0</v>
      </c>
      <c r="IJ277" s="78">
        <f t="shared" ca="1" si="182"/>
        <v>0</v>
      </c>
      <c r="IK277" s="78">
        <f t="shared" ca="1" si="182"/>
        <v>0</v>
      </c>
      <c r="IL277" s="78">
        <f t="shared" ca="1" si="182"/>
        <v>0</v>
      </c>
      <c r="IM277" s="78">
        <f t="shared" ca="1" si="182"/>
        <v>0</v>
      </c>
      <c r="IN277" s="78">
        <f t="shared" ca="1" si="182"/>
        <v>0</v>
      </c>
      <c r="IO277" s="78">
        <f t="shared" ca="1" si="182"/>
        <v>0</v>
      </c>
      <c r="IP277" s="78">
        <f t="shared" ca="1" si="182"/>
        <v>0</v>
      </c>
      <c r="IQ277" s="78">
        <f t="shared" ca="1" si="182"/>
        <v>0</v>
      </c>
      <c r="IR277" s="78">
        <f t="shared" ca="1" si="182"/>
        <v>0</v>
      </c>
      <c r="IS277" s="78">
        <f t="shared" ca="1" si="182"/>
        <v>0</v>
      </c>
      <c r="IT277" s="78">
        <f t="shared" ca="1" si="182"/>
        <v>0</v>
      </c>
      <c r="IU277" s="78">
        <f t="shared" ca="1" si="182"/>
        <v>0</v>
      </c>
      <c r="IV277" s="78">
        <f t="shared" ca="1" si="182"/>
        <v>0</v>
      </c>
      <c r="IW277" s="78">
        <f t="shared" ca="1" si="182"/>
        <v>0</v>
      </c>
      <c r="IX277" s="78">
        <f t="shared" ca="1" si="182"/>
        <v>0</v>
      </c>
      <c r="IY277" s="78">
        <f t="shared" ca="1" si="182"/>
        <v>0</v>
      </c>
      <c r="IZ277" s="78">
        <f t="shared" ref="IZ277:KR277" ca="1" si="183">-IZ197*SUMIF($D$5:$AC5,IZ230,$D$36:$AC$36)/SUMIF($D$5:$AC$5,IZ230,$D$34:$AC$34)</f>
        <v>0</v>
      </c>
      <c r="JA277" s="78">
        <f t="shared" ca="1" si="183"/>
        <v>0</v>
      </c>
      <c r="JB277" s="78">
        <f t="shared" ca="1" si="183"/>
        <v>0</v>
      </c>
      <c r="JC277" s="78">
        <f t="shared" ca="1" si="183"/>
        <v>0</v>
      </c>
      <c r="JD277" s="78">
        <f t="shared" ca="1" si="183"/>
        <v>0</v>
      </c>
      <c r="JE277" s="78">
        <f t="shared" ca="1" si="183"/>
        <v>0</v>
      </c>
      <c r="JF277" s="78">
        <f t="shared" ca="1" si="183"/>
        <v>0</v>
      </c>
      <c r="JG277" s="78">
        <f t="shared" ca="1" si="183"/>
        <v>0</v>
      </c>
      <c r="JH277" s="78">
        <f t="shared" ca="1" si="183"/>
        <v>0</v>
      </c>
      <c r="JI277" s="78">
        <f t="shared" ca="1" si="183"/>
        <v>0</v>
      </c>
      <c r="JJ277" s="78">
        <f t="shared" ca="1" si="183"/>
        <v>0</v>
      </c>
      <c r="JK277" s="78">
        <f t="shared" ca="1" si="183"/>
        <v>0</v>
      </c>
      <c r="JL277" s="78">
        <f t="shared" ca="1" si="183"/>
        <v>0</v>
      </c>
      <c r="JM277" s="78">
        <f t="shared" ca="1" si="183"/>
        <v>0</v>
      </c>
      <c r="JN277" s="78">
        <f t="shared" ca="1" si="183"/>
        <v>0</v>
      </c>
      <c r="JO277" s="78">
        <f t="shared" ca="1" si="183"/>
        <v>0</v>
      </c>
      <c r="JP277" s="78">
        <f t="shared" ca="1" si="183"/>
        <v>0</v>
      </c>
      <c r="JQ277" s="78">
        <f t="shared" ca="1" si="183"/>
        <v>0</v>
      </c>
      <c r="JR277" s="78">
        <f t="shared" ca="1" si="183"/>
        <v>0</v>
      </c>
      <c r="JS277" s="78">
        <f t="shared" ca="1" si="183"/>
        <v>0</v>
      </c>
      <c r="JT277" s="78">
        <f t="shared" ca="1" si="183"/>
        <v>0</v>
      </c>
      <c r="JU277" s="78">
        <f t="shared" ca="1" si="183"/>
        <v>0</v>
      </c>
      <c r="JV277" s="78">
        <f t="shared" ca="1" si="183"/>
        <v>0</v>
      </c>
      <c r="JW277" s="78">
        <f t="shared" ca="1" si="183"/>
        <v>0</v>
      </c>
      <c r="JX277" s="78">
        <f t="shared" ca="1" si="183"/>
        <v>0</v>
      </c>
      <c r="JY277" s="78">
        <f t="shared" ca="1" si="183"/>
        <v>0</v>
      </c>
      <c r="JZ277" s="78">
        <f t="shared" ca="1" si="183"/>
        <v>0</v>
      </c>
      <c r="KA277" s="78">
        <f t="shared" ca="1" si="183"/>
        <v>0</v>
      </c>
      <c r="KB277" s="78">
        <f t="shared" ca="1" si="183"/>
        <v>0</v>
      </c>
      <c r="KC277" s="78">
        <f t="shared" ca="1" si="183"/>
        <v>0</v>
      </c>
      <c r="KD277" s="78">
        <f t="shared" ca="1" si="183"/>
        <v>0</v>
      </c>
      <c r="KE277" s="78">
        <f t="shared" ca="1" si="183"/>
        <v>0</v>
      </c>
      <c r="KF277" s="78">
        <f t="shared" ca="1" si="183"/>
        <v>0</v>
      </c>
      <c r="KG277" s="78">
        <f t="shared" ca="1" si="183"/>
        <v>0</v>
      </c>
      <c r="KH277" s="78">
        <f t="shared" ca="1" si="183"/>
        <v>0</v>
      </c>
      <c r="KI277" s="78">
        <f t="shared" ca="1" si="183"/>
        <v>0</v>
      </c>
      <c r="KJ277" s="78">
        <f t="shared" ca="1" si="183"/>
        <v>0</v>
      </c>
      <c r="KK277" s="78">
        <f t="shared" ca="1" si="183"/>
        <v>0</v>
      </c>
      <c r="KL277" s="78">
        <f t="shared" ca="1" si="183"/>
        <v>0</v>
      </c>
      <c r="KM277" s="78">
        <f t="shared" ca="1" si="183"/>
        <v>0</v>
      </c>
      <c r="KN277" s="78">
        <f t="shared" ca="1" si="183"/>
        <v>0</v>
      </c>
      <c r="KO277" s="78">
        <f t="shared" ca="1" si="183"/>
        <v>0</v>
      </c>
      <c r="KP277" s="78">
        <f t="shared" ca="1" si="183"/>
        <v>0</v>
      </c>
      <c r="KQ277" s="78">
        <f t="shared" ca="1" si="183"/>
        <v>0</v>
      </c>
      <c r="KR277" s="78">
        <f t="shared" ca="1" si="183"/>
        <v>0</v>
      </c>
      <c r="KS277" s="17" t="s">
        <v>291</v>
      </c>
    </row>
    <row r="278" spans="1:305" ht="15.75" customHeight="1" x14ac:dyDescent="0.3">
      <c r="A278" s="17" t="s">
        <v>303</v>
      </c>
      <c r="B278" s="17" t="s">
        <v>90</v>
      </c>
      <c r="D278" s="78"/>
      <c r="E278" s="78">
        <f>IF(SUM($D$278:D278)&gt;0,0,IF(E169/12='Inputs and Summary'!$D$38,'Cash Flow_PI'!$D$290,0))</f>
        <v>0</v>
      </c>
      <c r="F278" s="78">
        <f>IF(SUM($D$278:E278)&gt;0,0,IF(F169/12='Inputs and Summary'!$D$38,'Cash Flow_PI'!$D$290,0))</f>
        <v>0</v>
      </c>
      <c r="G278" s="78">
        <f>IF(SUM($D$278:F278)&gt;0,0,IF(G169/12='Inputs and Summary'!$D$38,'Cash Flow_PI'!$D$290,0))</f>
        <v>0</v>
      </c>
      <c r="H278" s="78">
        <f>IF(SUM($D$278:G278)&gt;0,0,IF(H169/12='Inputs and Summary'!$D$38,'Cash Flow_PI'!$D$290,0))</f>
        <v>0</v>
      </c>
      <c r="I278" s="78">
        <f>IF(SUM($D$278:H278)&gt;0,0,IF(I169/12='Inputs and Summary'!$D$38,'Cash Flow_PI'!$D$290,0))</f>
        <v>0</v>
      </c>
      <c r="J278" s="78">
        <f>IF(SUM($D$278:I278)&gt;0,0,IF(J169/12='Inputs and Summary'!$D$38,'Cash Flow_PI'!$D$290,0))</f>
        <v>0</v>
      </c>
      <c r="K278" s="78">
        <f>IF(SUM($D$278:J278)&gt;0,0,IF(K169/12='Inputs and Summary'!$D$38,'Cash Flow_PI'!$D$290,0))</f>
        <v>0</v>
      </c>
      <c r="L278" s="78">
        <f>IF(SUM($D$278:K278)&gt;0,0,IF(L169/12='Inputs and Summary'!$D$38,'Cash Flow_PI'!$D$290,0))</f>
        <v>0</v>
      </c>
      <c r="M278" s="78">
        <f>IF(SUM($D$278:L278)&gt;0,0,IF(M169/12='Inputs and Summary'!$D$38,'Cash Flow_PI'!$D$290,0))</f>
        <v>0</v>
      </c>
      <c r="N278" s="78">
        <f>IF(SUM($D$278:M278)&gt;0,0,IF(N169/12='Inputs and Summary'!$D$38,'Cash Flow_PI'!$D$290,0))</f>
        <v>0</v>
      </c>
      <c r="O278" s="78">
        <f>IF(SUM($D$278:N278)&gt;0,0,IF(O169/12='Inputs and Summary'!$D$38,'Cash Flow_PI'!$D$290,0))</f>
        <v>0</v>
      </c>
      <c r="P278" s="78">
        <f>IF(SUM($D$278:O278)&gt;0,0,IF(P169/12='Inputs and Summary'!$D$38,'Cash Flow_PI'!$D$290,0))</f>
        <v>0</v>
      </c>
      <c r="Q278" s="78">
        <f>IF(SUM($D$278:P278)&gt;0,0,IF(Q169/12='Inputs and Summary'!$D$38,'Cash Flow_PI'!$D$290,0))</f>
        <v>0</v>
      </c>
      <c r="R278" s="78">
        <f>IF(SUM($D$278:Q278)&gt;0,0,IF(R169/12='Inputs and Summary'!$D$38,'Cash Flow_PI'!$D$290,0))</f>
        <v>0</v>
      </c>
      <c r="S278" s="78">
        <f>IF(SUM($D$278:R278)&gt;0,0,IF(S169/12='Inputs and Summary'!$D$38,'Cash Flow_PI'!$D$290,0))</f>
        <v>0</v>
      </c>
      <c r="T278" s="78">
        <f>IF(SUM($D$278:S278)&gt;0,0,IF(T169/12='Inputs and Summary'!$D$38,'Cash Flow_PI'!$D$290,0))</f>
        <v>0</v>
      </c>
      <c r="U278" s="78">
        <f>IF(SUM($D$278:T278)&gt;0,0,IF(U169/12='Inputs and Summary'!$D$38,'Cash Flow_PI'!$D$290,0))</f>
        <v>0</v>
      </c>
      <c r="V278" s="78">
        <f>IF(SUM($D$278:U278)&gt;0,0,IF(V169/12='Inputs and Summary'!$D$38,'Cash Flow_PI'!$D$290,0))</f>
        <v>0</v>
      </c>
      <c r="W278" s="78">
        <f>IF(SUM($D$278:V278)&gt;0,0,IF(W169/12='Inputs and Summary'!$D$38,'Cash Flow_PI'!$D$290,0))</f>
        <v>0</v>
      </c>
      <c r="X278" s="78">
        <f>IF(SUM($D$278:W278)&gt;0,0,IF(X169/12='Inputs and Summary'!$D$38,'Cash Flow_PI'!$D$290,0))</f>
        <v>0</v>
      </c>
      <c r="Y278" s="78">
        <f>IF(SUM($D$278:X278)&gt;0,0,IF(Y169/12='Inputs and Summary'!$D$38,'Cash Flow_PI'!$D$290,0))</f>
        <v>0</v>
      </c>
      <c r="Z278" s="78">
        <f>IF(SUM($D$278:Y278)&gt;0,0,IF(Z169/12='Inputs and Summary'!$D$38,'Cash Flow_PI'!$D$290,0))</f>
        <v>0</v>
      </c>
      <c r="AA278" s="78">
        <f>IF(SUM($D$278:Z278)&gt;0,0,IF(AA169/12='Inputs and Summary'!$D$38,'Cash Flow_PI'!$D$290,0))</f>
        <v>0</v>
      </c>
      <c r="AB278" s="78">
        <f>IF(SUM($D$278:AA278)&gt;0,0,IF(AB169/12='Inputs and Summary'!$D$38,'Cash Flow_PI'!$D$290,0))</f>
        <v>0</v>
      </c>
      <c r="AC278" s="78">
        <f>IF(SUM($D$278:AB278)&gt;0,0,IF(AC169/12='Inputs and Summary'!$D$38,'Cash Flow_PI'!$D$290,0))</f>
        <v>0</v>
      </c>
      <c r="AD278" s="78">
        <f>IF(SUM($D$278:AC278)&gt;0,0,IF(AD169/12='Inputs and Summary'!$D$38,'Cash Flow_PI'!$D$290,0))</f>
        <v>0</v>
      </c>
      <c r="AE278" s="78">
        <f>IF(SUM($D$278:AD278)&gt;0,0,IF(AE169/12='Inputs and Summary'!$D$38,'Cash Flow_PI'!$D$290,0))</f>
        <v>0</v>
      </c>
      <c r="AF278" s="78">
        <f>IF(SUM($D$278:AE278)&gt;0,0,IF(AF169/12='Inputs and Summary'!$D$38,'Cash Flow_PI'!$D$290,0))</f>
        <v>0</v>
      </c>
      <c r="AG278" s="78">
        <f>IF(SUM($D$278:AF278)&gt;0,0,IF(AG169/12='Inputs and Summary'!$D$38,'Cash Flow_PI'!$D$290,0))</f>
        <v>0</v>
      </c>
      <c r="AH278" s="78">
        <f>IF(SUM($D$278:AG278)&gt;0,0,IF(AH169/12='Inputs and Summary'!$D$38,'Cash Flow_PI'!$D$290,0))</f>
        <v>0</v>
      </c>
      <c r="AI278" s="78">
        <f>IF(SUM($D$278:AH278)&gt;0,0,IF(AI169/12='Inputs and Summary'!$D$38,'Cash Flow_PI'!$D$290,0))</f>
        <v>0</v>
      </c>
      <c r="AJ278" s="78">
        <f>IF(SUM($D$278:AI278)&gt;0,0,IF(AJ169/12='Inputs and Summary'!$D$38,'Cash Flow_PI'!$D$290,0))</f>
        <v>0</v>
      </c>
      <c r="AK278" s="78">
        <f>IF(SUM($D$278:AJ278)&gt;0,0,IF(AK169/12='Inputs and Summary'!$D$38,'Cash Flow_PI'!$D$290,0))</f>
        <v>0</v>
      </c>
      <c r="AL278" s="78">
        <f>IF(SUM($D$278:AK278)&gt;0,0,IF(AL169/12='Inputs and Summary'!$D$38,'Cash Flow_PI'!$D$290,0))</f>
        <v>0</v>
      </c>
      <c r="AM278" s="78">
        <f>IF(SUM($D$278:AL278)&gt;0,0,IF(AM169/12='Inputs and Summary'!$D$38,'Cash Flow_PI'!$D$290,0))</f>
        <v>0</v>
      </c>
      <c r="AN278" s="78">
        <f>IF(SUM($D$278:AM278)&gt;0,0,IF(AN169/12='Inputs and Summary'!$D$38,'Cash Flow_PI'!$D$290,0))</f>
        <v>0</v>
      </c>
      <c r="AO278" s="78">
        <f>IF(SUM($D$278:AN278)&gt;0,0,IF(AO169/12='Inputs and Summary'!$D$38,'Cash Flow_PI'!$D$290,0))</f>
        <v>0</v>
      </c>
      <c r="AP278" s="78">
        <f>IF(SUM($D$278:AO278)&gt;0,0,IF(AP169/12='Inputs and Summary'!$D$38,'Cash Flow_PI'!$D$290,0))</f>
        <v>0</v>
      </c>
      <c r="AQ278" s="78">
        <f>IF(SUM($D$278:AP278)&gt;0,0,IF(AQ169/12='Inputs and Summary'!$D$38,'Cash Flow_PI'!$D$290,0))</f>
        <v>0</v>
      </c>
      <c r="AR278" s="78">
        <f>IF(SUM($D$278:AQ278)&gt;0,0,IF(AR169/12='Inputs and Summary'!$D$38,'Cash Flow_PI'!$D$290,0))</f>
        <v>0</v>
      </c>
      <c r="AS278" s="78">
        <f>IF(SUM($D$278:AR278)&gt;0,0,IF(AS169/12='Inputs and Summary'!$D$38,'Cash Flow_PI'!$D$290,0))</f>
        <v>0</v>
      </c>
      <c r="AT278" s="78">
        <f>IF(SUM($D$278:AS278)&gt;0,0,IF(AT169/12='Inputs and Summary'!$D$38,'Cash Flow_PI'!$D$290,0))</f>
        <v>0</v>
      </c>
      <c r="AU278" s="78">
        <f>IF(SUM($D$278:AT278)&gt;0,0,IF(AU169/12='Inputs and Summary'!$D$38,'Cash Flow_PI'!$D$290,0))</f>
        <v>0</v>
      </c>
      <c r="AV278" s="78">
        <f>IF(SUM($D$278:AU278)&gt;0,0,IF(AV169/12='Inputs and Summary'!$D$38,'Cash Flow_PI'!$D$290,0))</f>
        <v>0</v>
      </c>
      <c r="AW278" s="78">
        <f>IF(SUM($D$278:AV278)&gt;0,0,IF(AW169/12='Inputs and Summary'!$D$38,'Cash Flow_PI'!$D$290,0))</f>
        <v>0</v>
      </c>
      <c r="AX278" s="78">
        <f>IF(SUM($D$278:AW278)&gt;0,0,IF(AX169/12='Inputs and Summary'!$D$38,'Cash Flow_PI'!$D$290,0))</f>
        <v>0</v>
      </c>
      <c r="AY278" s="78">
        <f>IF(SUM($D$278:AX278)&gt;0,0,IF(AY169/12='Inputs and Summary'!$D$38,'Cash Flow_PI'!$D$290,0))</f>
        <v>0</v>
      </c>
      <c r="AZ278" s="78">
        <f>IF(SUM($D$278:AY278)&gt;0,0,IF(AZ169/12='Inputs and Summary'!$D$38,'Cash Flow_PI'!$D$290,0))</f>
        <v>0</v>
      </c>
      <c r="BA278" s="78">
        <f>IF(SUM($D$278:AZ278)&gt;0,0,IF(BA169/12='Inputs and Summary'!$D$38,'Cash Flow_PI'!$D$290,0))</f>
        <v>0</v>
      </c>
      <c r="BB278" s="78">
        <f>IF(SUM($D$278:BA278)&gt;0,0,IF(BB169/12='Inputs and Summary'!$D$38,'Cash Flow_PI'!$D$290,0))</f>
        <v>0</v>
      </c>
      <c r="BC278" s="78">
        <f>IF(SUM($D$278:BB278)&gt;0,0,IF(BC169/12='Inputs and Summary'!$D$38,'Cash Flow_PI'!$D$290,0))</f>
        <v>0</v>
      </c>
      <c r="BD278" s="78">
        <f>IF(SUM($D$278:BC278)&gt;0,0,IF(BD169/12='Inputs and Summary'!$D$38,'Cash Flow_PI'!$D$290,0))</f>
        <v>0</v>
      </c>
      <c r="BE278" s="78">
        <f>IF(SUM($D$278:BD278)&gt;0,0,IF(BE169/12='Inputs and Summary'!$D$38,'Cash Flow_PI'!$D$290,0))</f>
        <v>0</v>
      </c>
      <c r="BF278" s="78">
        <f>IF(SUM($D$278:BE278)&gt;0,0,IF(BF169/12='Inputs and Summary'!$D$38,'Cash Flow_PI'!$D$290,0))</f>
        <v>0</v>
      </c>
      <c r="BG278" s="78">
        <f>IF(SUM($D$278:BF278)&gt;0,0,IF(BG169/12='Inputs and Summary'!$D$38,'Cash Flow_PI'!$D$290,0))</f>
        <v>0</v>
      </c>
      <c r="BH278" s="78">
        <f>IF(SUM($D$278:BG278)&gt;0,0,IF(BH169/12='Inputs and Summary'!$D$38,'Cash Flow_PI'!$D$290,0))</f>
        <v>0</v>
      </c>
      <c r="BI278" s="78">
        <f>IF(SUM($D$278:BH278)&gt;0,0,IF(BI169/12='Inputs and Summary'!$D$38,'Cash Flow_PI'!$D$290,0))</f>
        <v>0</v>
      </c>
      <c r="BJ278" s="78">
        <f>IF(SUM($D$278:BI278)&gt;0,0,IF(BJ169/12='Inputs and Summary'!$D$38,'Cash Flow_PI'!$D$290,0))</f>
        <v>0</v>
      </c>
      <c r="BK278" s="78">
        <f>IF(SUM($D$278:BJ278)&gt;0,0,IF(BK169/12='Inputs and Summary'!$D$38,'Cash Flow_PI'!$D$290,0))</f>
        <v>0</v>
      </c>
      <c r="BL278" s="78">
        <f>IF(SUM($D$278:BK278)&gt;0,0,IF(BL169/12='Inputs and Summary'!$D$38,'Cash Flow_PI'!$D$290,0))</f>
        <v>0</v>
      </c>
      <c r="BM278" s="78">
        <f>IF(SUM($D$278:BL278)&gt;0,0,IF(BM169/12='Inputs and Summary'!$D$38,'Cash Flow_PI'!$D$290,0))</f>
        <v>0</v>
      </c>
      <c r="BN278" s="78">
        <f>IF(SUM($D$278:BM278)&gt;0,0,IF(BN169/12='Inputs and Summary'!$D$38,'Cash Flow_PI'!$D$290,0))</f>
        <v>0</v>
      </c>
      <c r="BO278" s="78">
        <f>IF(SUM($D$278:BN278)&gt;0,0,IF(BO169/12='Inputs and Summary'!$D$38,'Cash Flow_PI'!$D$290,0))</f>
        <v>0</v>
      </c>
      <c r="BP278" s="78">
        <f>IF(SUM($D$278:BO278)&gt;0,0,IF(BP169/12='Inputs and Summary'!$D$38,'Cash Flow_PI'!$D$290,0))</f>
        <v>0</v>
      </c>
      <c r="BQ278" s="78">
        <f>IF(SUM($D$278:BP278)&gt;0,0,IF(BQ169/12='Inputs and Summary'!$D$38,'Cash Flow_PI'!$D$290,0))</f>
        <v>0</v>
      </c>
      <c r="BR278" s="78">
        <f>IF(SUM($D$278:BQ278)&gt;0,0,IF(BR169/12='Inputs and Summary'!$D$38,'Cash Flow_PI'!$D$290,0))</f>
        <v>0</v>
      </c>
      <c r="BS278" s="78">
        <f>IF(SUM($D$278:BR278)&gt;0,0,IF(BS169/12='Inputs and Summary'!$D$38,'Cash Flow_PI'!$D$290,0))</f>
        <v>0</v>
      </c>
      <c r="BT278" s="78">
        <f>IF(SUM($D$278:BS278)&gt;0,0,IF(BT169/12='Inputs and Summary'!$D$38,'Cash Flow_PI'!$D$290,0))</f>
        <v>0</v>
      </c>
      <c r="BU278" s="78">
        <f>IF(SUM($D$278:BT278)&gt;0,0,IF(BU169/12='Inputs and Summary'!$D$38,'Cash Flow_PI'!$D$290,0))</f>
        <v>0</v>
      </c>
      <c r="BV278" s="78">
        <f>IF(SUM($D$278:BU278)&gt;0,0,IF(BV169/12='Inputs and Summary'!$D$38,'Cash Flow_PI'!$D$290,0))</f>
        <v>0</v>
      </c>
      <c r="BW278" s="78">
        <f>IF(SUM($D$278:BV278)&gt;0,0,IF(BW169/12='Inputs and Summary'!$D$38,'Cash Flow_PI'!$D$290,0))</f>
        <v>0</v>
      </c>
      <c r="BX278" s="78">
        <f>IF(SUM($D$278:BW278)&gt;0,0,IF(BX169/12='Inputs and Summary'!$D$38,'Cash Flow_PI'!$D$290,0))</f>
        <v>0</v>
      </c>
      <c r="BY278" s="78">
        <f>IF(SUM($D$278:BX278)&gt;0,0,IF(BY169/12='Inputs and Summary'!$D$38,'Cash Flow_PI'!$D$290,0))</f>
        <v>0</v>
      </c>
      <c r="BZ278" s="78">
        <f>IF(SUM($D$278:BY278)&gt;0,0,IF(BZ169/12='Inputs and Summary'!$D$38,'Cash Flow_PI'!$D$290,0))</f>
        <v>0</v>
      </c>
      <c r="CA278" s="78">
        <f>IF(SUM($D$278:BZ278)&gt;0,0,IF(CA169/12='Inputs and Summary'!$D$38,'Cash Flow_PI'!$D$290,0))</f>
        <v>0</v>
      </c>
      <c r="CB278" s="78">
        <f>IF(SUM($D$278:CA278)&gt;0,0,IF(CB169/12='Inputs and Summary'!$D$38,'Cash Flow_PI'!$D$290,0))</f>
        <v>0</v>
      </c>
      <c r="CC278" s="78">
        <f>IF(SUM($D$278:CB278)&gt;0,0,IF(CC169/12='Inputs and Summary'!$D$38,'Cash Flow_PI'!$D$290,0))</f>
        <v>0</v>
      </c>
      <c r="CD278" s="78">
        <f>IF(SUM($D$278:CC278)&gt;0,0,IF(CD169/12='Inputs and Summary'!$D$38,'Cash Flow_PI'!$D$290,0))</f>
        <v>0</v>
      </c>
      <c r="CE278" s="78">
        <f>IF(SUM($D$278:CD278)&gt;0,0,IF(CE169/12='Inputs and Summary'!$D$38,'Cash Flow_PI'!$D$290,0))</f>
        <v>0</v>
      </c>
      <c r="CF278" s="78">
        <f>IF(SUM($D$278:CE278)&gt;0,0,IF(CF169/12='Inputs and Summary'!$D$38,'Cash Flow_PI'!$D$290,0))</f>
        <v>0</v>
      </c>
      <c r="CG278" s="78">
        <f>IF(SUM($D$278:CF278)&gt;0,0,IF(CG169/12='Inputs and Summary'!$D$38,'Cash Flow_PI'!$D$290,0))</f>
        <v>0</v>
      </c>
      <c r="CH278" s="78">
        <f>IF(SUM($D$278:CG278)&gt;0,0,IF(CH169/12='Inputs and Summary'!$D$38,'Cash Flow_PI'!$D$290,0))</f>
        <v>0</v>
      </c>
      <c r="CI278" s="78">
        <f>IF(SUM($D$278:CH278)&gt;0,0,IF(CI169/12='Inputs and Summary'!$D$38,'Cash Flow_PI'!$D$290,0))</f>
        <v>0</v>
      </c>
      <c r="CJ278" s="78">
        <f>IF(SUM($D$278:CI278)&gt;0,0,IF(CJ169/12='Inputs and Summary'!$D$38,'Cash Flow_PI'!$D$290,0))</f>
        <v>0</v>
      </c>
      <c r="CK278" s="78">
        <f>IF(SUM($D$278:CJ278)&gt;0,0,IF(CK169/12='Inputs and Summary'!$D$38,'Cash Flow_PI'!$D$290,0))</f>
        <v>0</v>
      </c>
      <c r="CL278" s="78">
        <f>IF(SUM($D$278:CK278)&gt;0,0,IF(CL169/12='Inputs and Summary'!$D$38,'Cash Flow_PI'!$D$290,0))</f>
        <v>0</v>
      </c>
      <c r="CM278" s="78">
        <f>IF(SUM($D$278:CL278)&gt;0,0,IF(CM169/12='Inputs and Summary'!$D$38,'Cash Flow_PI'!$D$290,0))</f>
        <v>0</v>
      </c>
      <c r="CN278" s="78">
        <f>IF(SUM($D$278:CM278)&gt;0,0,IF(CN169/12='Inputs and Summary'!$D$38,'Cash Flow_PI'!$D$290,0))</f>
        <v>0</v>
      </c>
      <c r="CO278" s="78">
        <f>IF(SUM($D$278:CN278)&gt;0,0,IF(CO169/12='Inputs and Summary'!$D$38,'Cash Flow_PI'!$D$290,0))</f>
        <v>0</v>
      </c>
      <c r="CP278" s="78">
        <f>IF(SUM($D$278:CO278)&gt;0,0,IF(CP169/12='Inputs and Summary'!$D$38,'Cash Flow_PI'!$D$290,0))</f>
        <v>0</v>
      </c>
      <c r="CQ278" s="78">
        <f>IF(SUM($D$278:CP278)&gt;0,0,IF(CQ169/12='Inputs and Summary'!$D$38,'Cash Flow_PI'!$D$290,0))</f>
        <v>0</v>
      </c>
      <c r="CR278" s="78">
        <f>IF(SUM($D$278:CQ278)&gt;0,0,IF(CR169/12='Inputs and Summary'!$D$38,'Cash Flow_PI'!$D$290,0))</f>
        <v>0</v>
      </c>
      <c r="CS278" s="78">
        <f>IF(SUM($D$278:CR278)&gt;0,0,IF(CS169/12='Inputs and Summary'!$D$38,'Cash Flow_PI'!$D$290,0))</f>
        <v>0</v>
      </c>
      <c r="CT278" s="78">
        <f>IF(SUM($D$278:CS278)&gt;0,0,IF(CT169/12='Inputs and Summary'!$D$38,'Cash Flow_PI'!$D$290,0))</f>
        <v>0</v>
      </c>
      <c r="CU278" s="78">
        <f>IF(SUM($D$278:CT278)&gt;0,0,IF(CU169/12='Inputs and Summary'!$D$38,'Cash Flow_PI'!$D$290,0))</f>
        <v>0</v>
      </c>
      <c r="CV278" s="78">
        <f>IF(SUM($D$278:CU278)&gt;0,0,IF(CV169/12='Inputs and Summary'!$D$38,'Cash Flow_PI'!$D$290,0))</f>
        <v>0</v>
      </c>
      <c r="CW278" s="78">
        <f>IF(SUM($D$278:CV278)&gt;0,0,IF(CW169/12='Inputs and Summary'!$D$38,'Cash Flow_PI'!$D$290,0))</f>
        <v>0</v>
      </c>
      <c r="CX278" s="78">
        <f>IF(SUM($D$278:CW278)&gt;0,0,IF(CX169/12='Inputs and Summary'!$D$38,'Cash Flow_PI'!$D$290,0))</f>
        <v>0</v>
      </c>
      <c r="CY278" s="78">
        <f>IF(SUM($D$278:CX278)&gt;0,0,IF(CY169/12='Inputs and Summary'!$D$38,'Cash Flow_PI'!$D$290,0))</f>
        <v>0</v>
      </c>
      <c r="CZ278" s="78">
        <f>IF(SUM($D$278:CY278)&gt;0,0,IF(CZ169/12='Inputs and Summary'!$D$38,'Cash Flow_PI'!$D$290,0))</f>
        <v>0</v>
      </c>
      <c r="DA278" s="78">
        <f>IF(SUM($D$278:CZ278)&gt;0,0,IF(DA169/12='Inputs and Summary'!$D$38,'Cash Flow_PI'!$D$290,0))</f>
        <v>0</v>
      </c>
      <c r="DB278" s="78">
        <f>IF(SUM($D$278:DA278)&gt;0,0,IF(DB169/12='Inputs and Summary'!$D$38,'Cash Flow_PI'!$D$290,0))</f>
        <v>0</v>
      </c>
      <c r="DC278" s="78">
        <f>IF(SUM($D$278:DB278)&gt;0,0,IF(DC169/12='Inputs and Summary'!$D$38,'Cash Flow_PI'!$D$290,0))</f>
        <v>0</v>
      </c>
      <c r="DD278" s="78">
        <f>IF(SUM($D$278:DC278)&gt;0,0,IF(DD169/12='Inputs and Summary'!$D$38,'Cash Flow_PI'!$D$290,0))</f>
        <v>0</v>
      </c>
      <c r="DE278" s="78">
        <f>IF(SUM($D$278:DD278)&gt;0,0,IF(DE169/12='Inputs and Summary'!$D$38,'Cash Flow_PI'!$D$290,0))</f>
        <v>0</v>
      </c>
      <c r="DF278" s="78">
        <f>IF(SUM($D$278:DE278)&gt;0,0,IF(DF169/12='Inputs and Summary'!$D$38,'Cash Flow_PI'!$D$290,0))</f>
        <v>0</v>
      </c>
      <c r="DG278" s="78">
        <f>IF(SUM($D$278:DF278)&gt;0,0,IF(DG169/12='Inputs and Summary'!$D$38,'Cash Flow_PI'!$D$290,0))</f>
        <v>0</v>
      </c>
      <c r="DH278" s="78">
        <f>IF(SUM($D$278:DG278)&gt;0,0,IF(DH169/12='Inputs and Summary'!$D$38,'Cash Flow_PI'!$D$290,0))</f>
        <v>0</v>
      </c>
      <c r="DI278" s="78">
        <f>IF(SUM($D$278:DH278)&gt;0,0,IF(DI169/12='Inputs and Summary'!$D$38,'Cash Flow_PI'!$D$290,0))</f>
        <v>0</v>
      </c>
      <c r="DJ278" s="78">
        <f>IF(SUM($D$278:DI278)&gt;0,0,IF(DJ169/12='Inputs and Summary'!$D$38,'Cash Flow_PI'!$D$290,0))</f>
        <v>0</v>
      </c>
      <c r="DK278" s="78">
        <f>IF(SUM($D$278:DJ278)&gt;0,0,IF(DK169/12='Inputs and Summary'!$D$38,'Cash Flow_PI'!$D$290,0))</f>
        <v>0</v>
      </c>
      <c r="DL278" s="78">
        <f>IF(SUM($D$278:DK278)&gt;0,0,IF(DL169/12='Inputs and Summary'!$D$38,'Cash Flow_PI'!$D$290,0))</f>
        <v>0</v>
      </c>
      <c r="DM278" s="78">
        <f>IF(SUM($D$278:DL278)&gt;0,0,IF(DM169/12='Inputs and Summary'!$D$38,'Cash Flow_PI'!$D$290,0))</f>
        <v>0</v>
      </c>
      <c r="DN278" s="78">
        <f>IF(SUM($D$278:DM278)&gt;0,0,IF(DN169/12='Inputs and Summary'!$D$38,'Cash Flow_PI'!$D$290,0))</f>
        <v>0</v>
      </c>
      <c r="DO278" s="78">
        <f>IF(SUM($D$278:DN278)&gt;0,0,IF(DO169/12='Inputs and Summary'!$D$38,'Cash Flow_PI'!$D$290,0))</f>
        <v>0</v>
      </c>
      <c r="DP278" s="78">
        <f>IF(SUM($D$278:DO278)&gt;0,0,IF(DP169/12='Inputs and Summary'!$D$38,'Cash Flow_PI'!$D$290,0))</f>
        <v>0</v>
      </c>
      <c r="DQ278" s="78">
        <f>IF(SUM($D$278:DP278)&gt;0,0,IF(DQ169/12='Inputs and Summary'!$D$38,'Cash Flow_PI'!$D$290,0))</f>
        <v>0</v>
      </c>
      <c r="DR278" s="78">
        <f>IF(SUM($D$278:DQ278)&gt;0,0,IF(DR169/12='Inputs and Summary'!$D$38,'Cash Flow_PI'!$D$290,0))</f>
        <v>0</v>
      </c>
      <c r="DS278" s="78">
        <f>IF(SUM($D$278:DR278)&gt;0,0,IF(DS169/12='Inputs and Summary'!$D$38,'Cash Flow_PI'!$D$290,0))</f>
        <v>0</v>
      </c>
      <c r="DT278" s="78">
        <f>IF(SUM($D$278:DS278)&gt;0,0,IF(DT169/12='Inputs and Summary'!$D$38,'Cash Flow_PI'!$D$290,0))</f>
        <v>0</v>
      </c>
      <c r="DU278" s="78">
        <f>IF(SUM($D$278:DT278)&gt;0,0,IF(DU169/12='Inputs and Summary'!$D$38,'Cash Flow_PI'!$D$290,0))</f>
        <v>0</v>
      </c>
      <c r="DV278" s="78">
        <f>IF(SUM($D$278:DU278)&gt;0,0,IF(DV169/12='Inputs and Summary'!$D$38,'Cash Flow_PI'!$D$290,0))</f>
        <v>0</v>
      </c>
      <c r="DW278" s="78">
        <f>IF(SUM($D$278:DV278)&gt;0,0,IF(DW169/12='Inputs and Summary'!$D$38,'Cash Flow_PI'!$D$290,0))</f>
        <v>0</v>
      </c>
      <c r="DX278" s="78">
        <f>IF(SUM($D$278:DW278)&gt;0,0,IF(DX169/12='Inputs and Summary'!$D$38,'Cash Flow_PI'!$D$290,0))</f>
        <v>0</v>
      </c>
      <c r="DY278" s="78">
        <f>IF(SUM($D$278:DX278)&gt;0,0,IF(DY169/12='Inputs and Summary'!$D$38,'Cash Flow_PI'!$D$290,0))</f>
        <v>0</v>
      </c>
      <c r="DZ278" s="78">
        <f>IF(SUM($D$278:DY278)&gt;0,0,IF(DZ169/12='Inputs and Summary'!$D$38,'Cash Flow_PI'!$D$290,0))</f>
        <v>0</v>
      </c>
      <c r="EA278" s="78">
        <f>IF(SUM($D$278:DZ278)&gt;0,0,IF(EA169/12='Inputs and Summary'!$D$38,'Cash Flow_PI'!$D$290,0))</f>
        <v>0</v>
      </c>
      <c r="EB278" s="78">
        <f>IF(SUM($D$278:EA278)&gt;0,0,IF(EB169/12='Inputs and Summary'!$D$38,'Cash Flow_PI'!$D$290,0))</f>
        <v>0</v>
      </c>
      <c r="EC278" s="78">
        <f>IF(SUM($D$278:EB278)&gt;0,0,IF(EC169/12='Inputs and Summary'!$D$38,'Cash Flow_PI'!$D$290,0))</f>
        <v>0</v>
      </c>
      <c r="ED278" s="78">
        <f>IF(SUM($D$278:EC278)&gt;0,0,IF(ED169/12='Inputs and Summary'!$D$38,'Cash Flow_PI'!$D$290,0))</f>
        <v>0</v>
      </c>
      <c r="EE278" s="78">
        <f>IF(SUM($D$278:ED278)&gt;0,0,IF(EE169/12='Inputs and Summary'!$D$38,'Cash Flow_PI'!$D$290,0))</f>
        <v>0</v>
      </c>
      <c r="EF278" s="78">
        <f>IF(SUM($D$278:EE278)&gt;0,0,IF(EF169/12='Inputs and Summary'!$D$38,'Cash Flow_PI'!$D$290,0))</f>
        <v>0</v>
      </c>
      <c r="EG278" s="78">
        <f>IF(SUM($D$278:EF278)&gt;0,0,IF(EG169/12='Inputs and Summary'!$D$38,'Cash Flow_PI'!$D$290,0))</f>
        <v>0</v>
      </c>
      <c r="EH278" s="78">
        <f>IF(SUM($D$278:EG278)&gt;0,0,IF(EH169/12='Inputs and Summary'!$D$38,'Cash Flow_PI'!$D$290,0))</f>
        <v>0</v>
      </c>
      <c r="EI278" s="78">
        <f>IF(SUM($D$278:EH278)&gt;0,0,IF(EI169/12='Inputs and Summary'!$D$38,'Cash Flow_PI'!$D$290,0))</f>
        <v>0</v>
      </c>
      <c r="EJ278" s="78">
        <f>IF(SUM($D$278:EI278)&gt;0,0,IF(EJ169/12='Inputs and Summary'!$D$38,'Cash Flow_PI'!$D$290,0))</f>
        <v>0</v>
      </c>
      <c r="EK278" s="78">
        <f>IF(SUM($D$278:EJ278)&gt;0,0,IF(EK169/12='Inputs and Summary'!$D$38,'Cash Flow_PI'!$D$290,0))</f>
        <v>0</v>
      </c>
      <c r="EL278" s="78">
        <f>IF(SUM($D$278:EK278)&gt;0,0,IF(EL169/12='Inputs and Summary'!$D$38,'Cash Flow_PI'!$D$290,0))</f>
        <v>0</v>
      </c>
      <c r="EM278" s="78">
        <f>IF(SUM($D$278:EL278)&gt;0,0,IF(EM169/12='Inputs and Summary'!$D$38,'Cash Flow_PI'!$D$290,0))</f>
        <v>0</v>
      </c>
      <c r="EN278" s="78">
        <f>IF(SUM($D$278:EM278)&gt;0,0,IF(EN169/12='Inputs and Summary'!$D$38,'Cash Flow_PI'!$D$290,0))</f>
        <v>0</v>
      </c>
      <c r="EO278" s="78">
        <f>IF(SUM($D$278:EN278)&gt;0,0,IF(EO169/12='Inputs and Summary'!$D$38,'Cash Flow_PI'!$D$290,0))</f>
        <v>0</v>
      </c>
      <c r="EP278" s="78">
        <f>IF(SUM($D$278:EO278)&gt;0,0,IF(EP169/12='Inputs and Summary'!$D$38,'Cash Flow_PI'!$D$290,0))</f>
        <v>0</v>
      </c>
      <c r="EQ278" s="78">
        <f>IF(SUM($D$278:EP278)&gt;0,0,IF(EQ169/12='Inputs and Summary'!$D$38,'Cash Flow_PI'!$D$290,0))</f>
        <v>0</v>
      </c>
      <c r="ER278" s="78">
        <f>IF(SUM($D$278:EQ278)&gt;0,0,IF(ER169/12='Inputs and Summary'!$D$38,'Cash Flow_PI'!$D$290,0))</f>
        <v>0</v>
      </c>
      <c r="ES278" s="78">
        <f>IF(SUM($D$278:ER278)&gt;0,0,IF(ES169/12='Inputs and Summary'!$D$38,'Cash Flow_PI'!$D$290,0))</f>
        <v>0</v>
      </c>
      <c r="ET278" s="78">
        <f>IF(SUM($D$278:ES278)&gt;0,0,IF(ET169/12='Inputs and Summary'!$D$38,'Cash Flow_PI'!$D$290,0))</f>
        <v>0</v>
      </c>
      <c r="EU278" s="78">
        <f>IF(SUM($D$278:ET278)&gt;0,0,IF(EU169/12='Inputs and Summary'!$D$38,'Cash Flow_PI'!$D$290,0))</f>
        <v>0</v>
      </c>
      <c r="EV278" s="78">
        <f>IF(SUM($D$278:EU278)&gt;0,0,IF(EV169/12='Inputs and Summary'!$D$38,'Cash Flow_PI'!$D$290,0))</f>
        <v>0</v>
      </c>
      <c r="EW278" s="78">
        <f>IF(SUM($D$278:EV278)&gt;0,0,IF(EW169/12='Inputs and Summary'!$D$38,'Cash Flow_PI'!$D$290,0))</f>
        <v>0</v>
      </c>
      <c r="EX278" s="78">
        <f>IF(SUM($D$278:EW278)&gt;0,0,IF(EX169/12='Inputs and Summary'!$D$38,'Cash Flow_PI'!$D$290,0))</f>
        <v>0</v>
      </c>
      <c r="EY278" s="78">
        <f>IF(SUM($D$278:EX278)&gt;0,0,IF(EY169/12='Inputs and Summary'!$D$38,'Cash Flow_PI'!$D$290,0))</f>
        <v>0</v>
      </c>
      <c r="EZ278" s="78">
        <f>IF(SUM($D$278:EY278)&gt;0,0,IF(EZ169/12='Inputs and Summary'!$D$38,'Cash Flow_PI'!$D$290,0))</f>
        <v>0</v>
      </c>
      <c r="FA278" s="78">
        <f>IF(SUM($D$278:EZ278)&gt;0,0,IF(FA169/12='Inputs and Summary'!$D$38,'Cash Flow_PI'!$D$290,0))</f>
        <v>0</v>
      </c>
      <c r="FB278" s="78">
        <f>IF(SUM($D$278:FA278)&gt;0,0,IF(FB169/12='Inputs and Summary'!$D$38,'Cash Flow_PI'!$D$290,0))</f>
        <v>0</v>
      </c>
      <c r="FC278" s="78">
        <f>IF(SUM($D$278:FB278)&gt;0,0,IF(FC169/12='Inputs and Summary'!$D$38,'Cash Flow_PI'!$D$290,0))</f>
        <v>0</v>
      </c>
      <c r="FD278" s="78">
        <f>IF(SUM($D$278:FC278)&gt;0,0,IF(FD169/12='Inputs and Summary'!$D$38,'Cash Flow_PI'!$D$290,0))</f>
        <v>0</v>
      </c>
      <c r="FE278" s="78">
        <f>IF(SUM($D$278:FD278)&gt;0,0,IF(FE169/12='Inputs and Summary'!$D$38,'Cash Flow_PI'!$D$290,0))</f>
        <v>0</v>
      </c>
      <c r="FF278" s="78">
        <f>IF(SUM($D$278:FE278)&gt;0,0,IF(FF169/12='Inputs and Summary'!$D$38,'Cash Flow_PI'!$D$290,0))</f>
        <v>0</v>
      </c>
      <c r="FG278" s="78">
        <f>IF(SUM($D$278:FF278)&gt;0,0,IF(FG169/12='Inputs and Summary'!$D$38,'Cash Flow_PI'!$D$290,0))</f>
        <v>0</v>
      </c>
      <c r="FH278" s="78">
        <f>IF(SUM($D$278:FG278)&gt;0,0,IF(FH169/12='Inputs and Summary'!$D$38,'Cash Flow_PI'!$D$290,0))</f>
        <v>0</v>
      </c>
      <c r="FI278" s="78">
        <f>IF(SUM($D$278:FH278)&gt;0,0,IF(FI169/12='Inputs and Summary'!$D$38,'Cash Flow_PI'!$D$290,0))</f>
        <v>0</v>
      </c>
      <c r="FJ278" s="78">
        <f>IF(SUM($D$278:FI278)&gt;0,0,IF(FJ169/12='Inputs and Summary'!$D$38,'Cash Flow_PI'!$D$290,0))</f>
        <v>0</v>
      </c>
      <c r="FK278" s="78">
        <f>IF(SUM($D$278:FJ278)&gt;0,0,IF(FK169/12='Inputs and Summary'!$D$38,'Cash Flow_PI'!$D$290,0))</f>
        <v>0</v>
      </c>
      <c r="FL278" s="78">
        <f>IF(SUM($D$278:FK278)&gt;0,0,IF(FL169/12='Inputs and Summary'!$D$38,'Cash Flow_PI'!$D$290,0))</f>
        <v>0</v>
      </c>
      <c r="FM278" s="78">
        <f>IF(SUM($D$278:FL278)&gt;0,0,IF(FM169/12='Inputs and Summary'!$D$38,'Cash Flow_PI'!$D$290,0))</f>
        <v>0</v>
      </c>
      <c r="FN278" s="78">
        <f>IF(SUM($D$278:FM278)&gt;0,0,IF(FN169/12='Inputs and Summary'!$D$38,'Cash Flow_PI'!$D$290,0))</f>
        <v>0</v>
      </c>
      <c r="FO278" s="78">
        <f>IF(SUM($D$278:FN278)&gt;0,0,IF(FO169/12='Inputs and Summary'!$D$38,'Cash Flow_PI'!$D$290,0))</f>
        <v>0</v>
      </c>
      <c r="FP278" s="78">
        <f>IF(SUM($D$278:FO278)&gt;0,0,IF(FP169/12='Inputs and Summary'!$D$38,'Cash Flow_PI'!$D$290,0))</f>
        <v>0</v>
      </c>
      <c r="FQ278" s="78">
        <f>IF(SUM($D$278:FP278)&gt;0,0,IF(FQ169/12='Inputs and Summary'!$D$38,'Cash Flow_PI'!$D$290,0))</f>
        <v>0</v>
      </c>
      <c r="FR278" s="78">
        <f>IF(SUM($D$278:FQ278)&gt;0,0,IF(FR169/12='Inputs and Summary'!$D$38,'Cash Flow_PI'!$D$290,0))</f>
        <v>0</v>
      </c>
      <c r="FS278" s="78">
        <f>IF(SUM($D$278:FR278)&gt;0,0,IF(FS169/12='Inputs and Summary'!$D$38,'Cash Flow_PI'!$D$290,0))</f>
        <v>0</v>
      </c>
      <c r="FT278" s="78">
        <f>IF(SUM($D$278:FS278)&gt;0,0,IF(FT169/12='Inputs and Summary'!$D$38,'Cash Flow_PI'!$D$290,0))</f>
        <v>0</v>
      </c>
      <c r="FU278" s="78">
        <f>IF(SUM($D$278:FT278)&gt;0,0,IF(FU169/12='Inputs and Summary'!$D$38,'Cash Flow_PI'!$D$290,0))</f>
        <v>0</v>
      </c>
      <c r="FV278" s="78">
        <f>IF(SUM($D$278:FU278)&gt;0,0,IF(FV169/12='Inputs and Summary'!$D$38,'Cash Flow_PI'!$D$290,0))</f>
        <v>0</v>
      </c>
      <c r="FW278" s="78">
        <f>IF(SUM($D$278:FV278)&gt;0,0,IF(FW169/12='Inputs and Summary'!$D$38,'Cash Flow_PI'!$D$290,0))</f>
        <v>0</v>
      </c>
      <c r="FX278" s="78">
        <f>IF(SUM($D$278:FW278)&gt;0,0,IF(FX169/12='Inputs and Summary'!$D$38,'Cash Flow_PI'!$D$290,0))</f>
        <v>0</v>
      </c>
      <c r="FY278" s="78">
        <f>IF(SUM($D$278:FX278)&gt;0,0,IF(FY169/12='Inputs and Summary'!$D$38,'Cash Flow_PI'!$D$290,0))</f>
        <v>0</v>
      </c>
      <c r="FZ278" s="78">
        <f>IF(SUM($D$278:FY278)&gt;0,0,IF(FZ169/12='Inputs and Summary'!$D$38,'Cash Flow_PI'!$D$290,0))</f>
        <v>0</v>
      </c>
      <c r="GA278" s="78">
        <f>IF(SUM($D$278:FZ278)&gt;0,0,IF(GA169/12='Inputs and Summary'!$D$38,'Cash Flow_PI'!$D$290,0))</f>
        <v>0</v>
      </c>
      <c r="GB278" s="78">
        <f>IF(SUM($D$278:GA278)&gt;0,0,IF(GB169/12='Inputs and Summary'!$D$38,'Cash Flow_PI'!$D$290,0))</f>
        <v>0</v>
      </c>
      <c r="GC278" s="78">
        <f>IF(SUM($D$278:GB278)&gt;0,0,IF(GC169/12='Inputs and Summary'!$D$38,'Cash Flow_PI'!$D$290,0))</f>
        <v>0</v>
      </c>
      <c r="GD278" s="78">
        <f>IF(SUM($D$278:GC278)&gt;0,0,IF(GD169/12='Inputs and Summary'!$D$38,'Cash Flow_PI'!$D$290,0))</f>
        <v>0</v>
      </c>
      <c r="GE278" s="78">
        <f>IF(SUM($D$278:GD278)&gt;0,0,IF(GE169/12='Inputs and Summary'!$D$38,'Cash Flow_PI'!$D$290,0))</f>
        <v>0</v>
      </c>
      <c r="GF278" s="78">
        <f>IF(SUM($D$278:GE278)&gt;0,0,IF(GF169/12='Inputs and Summary'!$D$38,'Cash Flow_PI'!$D$290,0))</f>
        <v>0</v>
      </c>
      <c r="GG278" s="78">
        <f>IF(SUM($D$278:GF278)&gt;0,0,IF(GG169/12='Inputs and Summary'!$D$38,'Cash Flow_PI'!$D$290,0))</f>
        <v>0</v>
      </c>
      <c r="GH278" s="78">
        <f>IF(SUM($D$278:GG278)&gt;0,0,IF(GH169/12='Inputs and Summary'!$D$38,'Cash Flow_PI'!$D$290,0))</f>
        <v>0</v>
      </c>
      <c r="GI278" s="78">
        <f>IF(SUM($D$278:GH278)&gt;0,0,IF(GI169/12='Inputs and Summary'!$D$38,'Cash Flow_PI'!$D$290,0))</f>
        <v>0</v>
      </c>
      <c r="GJ278" s="78">
        <f>IF(SUM($D$278:GI278)&gt;0,0,IF(GJ169/12='Inputs and Summary'!$D$38,'Cash Flow_PI'!$D$290,0))</f>
        <v>0</v>
      </c>
      <c r="GK278" s="78">
        <f>IF(SUM($D$278:GJ278)&gt;0,0,IF(GK169/12='Inputs and Summary'!$D$38,'Cash Flow_PI'!$D$290,0))</f>
        <v>0</v>
      </c>
      <c r="GL278" s="78">
        <f>IF(SUM($D$278:GK278)&gt;0,0,IF(GL169/12='Inputs and Summary'!$D$38,'Cash Flow_PI'!$D$290,0))</f>
        <v>0</v>
      </c>
      <c r="GM278" s="78">
        <f>IF(SUM($D$278:GL278)&gt;0,0,IF(GM169/12='Inputs and Summary'!$D$38,'Cash Flow_PI'!$D$290,0))</f>
        <v>0</v>
      </c>
      <c r="GN278" s="78">
        <f>IF(SUM($D$278:GM278)&gt;0,0,IF(GN169/12='Inputs and Summary'!$D$38,'Cash Flow_PI'!$D$290,0))</f>
        <v>0</v>
      </c>
      <c r="GO278" s="78">
        <f>IF(SUM($D$278:GN278)&gt;0,0,IF(GO169/12='Inputs and Summary'!$D$38,'Cash Flow_PI'!$D$290,0))</f>
        <v>0</v>
      </c>
      <c r="GP278" s="78">
        <f>IF(SUM($D$278:GO278)&gt;0,0,IF(GP169/12='Inputs and Summary'!$D$38,'Cash Flow_PI'!$D$290,0))</f>
        <v>0</v>
      </c>
      <c r="GQ278" s="78">
        <f>IF(SUM($D$278:GP278)&gt;0,0,IF(GQ169/12='Inputs and Summary'!$D$38,'Cash Flow_PI'!$D$290,0))</f>
        <v>0</v>
      </c>
      <c r="GR278" s="78">
        <f>IF(SUM($D$278:GQ278)&gt;0,0,IF(GR169/12='Inputs and Summary'!$D$38,'Cash Flow_PI'!$D$290,0))</f>
        <v>0</v>
      </c>
      <c r="GS278" s="78">
        <f>IF(SUM($D$278:GR278)&gt;0,0,IF(GS169/12='Inputs and Summary'!$D$38,'Cash Flow_PI'!$D$290,0))</f>
        <v>0</v>
      </c>
      <c r="GT278" s="78">
        <f>IF(SUM($D$278:GS278)&gt;0,0,IF(GT169/12='Inputs and Summary'!$D$38,'Cash Flow_PI'!$D$290,0))</f>
        <v>0</v>
      </c>
      <c r="GU278" s="78">
        <f>IF(SUM($D$278:GT278)&gt;0,0,IF(GU169/12='Inputs and Summary'!$D$38,'Cash Flow_PI'!$D$290,0))</f>
        <v>0</v>
      </c>
      <c r="GV278" s="78">
        <f>IF(SUM($D$278:GU278)&gt;0,0,IF(GV169/12='Inputs and Summary'!$D$38,'Cash Flow_PI'!$D$290,0))</f>
        <v>0</v>
      </c>
      <c r="GW278" s="78">
        <f>IF(SUM($D$278:GV278)&gt;0,0,IF(GW169/12='Inputs and Summary'!$D$38,'Cash Flow_PI'!$D$290,0))</f>
        <v>0</v>
      </c>
      <c r="GX278" s="78">
        <f>IF(SUM($D$278:GW278)&gt;0,0,IF(GX169/12='Inputs and Summary'!$D$38,'Cash Flow_PI'!$D$290,0))</f>
        <v>0</v>
      </c>
      <c r="GY278" s="78">
        <f>IF(SUM($D$278:GX278)&gt;0,0,IF(GY169/12='Inputs and Summary'!$D$38,'Cash Flow_PI'!$D$290,0))</f>
        <v>0</v>
      </c>
      <c r="GZ278" s="78">
        <f>IF(SUM($D$278:GY278)&gt;0,0,IF(GZ169/12='Inputs and Summary'!$D$38,'Cash Flow_PI'!$D$290,0))</f>
        <v>0</v>
      </c>
      <c r="HA278" s="78">
        <f>IF(SUM($D$278:GZ278)&gt;0,0,IF(HA169/12='Inputs and Summary'!$D$38,'Cash Flow_PI'!$D$290,0))</f>
        <v>0</v>
      </c>
      <c r="HB278" s="78">
        <f>IF(SUM($D$278:HA278)&gt;0,0,IF(HB169/12='Inputs and Summary'!$D$38,'Cash Flow_PI'!$D$290,0))</f>
        <v>0</v>
      </c>
      <c r="HC278" s="78">
        <f>IF(SUM($D$278:HB278)&gt;0,0,IF(HC169/12='Inputs and Summary'!$D$38,'Cash Flow_PI'!$D$290,0))</f>
        <v>0</v>
      </c>
      <c r="HD278" s="78">
        <f>IF(SUM($D$278:HC278)&gt;0,0,IF(HD169/12='Inputs and Summary'!$D$38,'Cash Flow_PI'!$D$290,0))</f>
        <v>0</v>
      </c>
      <c r="HE278" s="78">
        <f>IF(SUM($D$278:HD278)&gt;0,0,IF(HE169/12='Inputs and Summary'!$D$38,'Cash Flow_PI'!$D$290,0))</f>
        <v>0</v>
      </c>
      <c r="HF278" s="78">
        <f>IF(SUM($D$278:HE278)&gt;0,0,IF(HF169/12='Inputs and Summary'!$D$38,'Cash Flow_PI'!$D$290,0))</f>
        <v>0</v>
      </c>
      <c r="HG278" s="78">
        <f>IF(SUM($D$278:HF278)&gt;0,0,IF(HG169/12='Inputs and Summary'!$D$38,'Cash Flow_PI'!$D$290,0))</f>
        <v>0</v>
      </c>
      <c r="HH278" s="78">
        <f>IF(SUM($D$278:HG278)&gt;0,0,IF(HH169/12='Inputs and Summary'!$D$38,'Cash Flow_PI'!$D$290,0))</f>
        <v>0</v>
      </c>
      <c r="HI278" s="78">
        <f>IF(SUM($D$278:HH278)&gt;0,0,IF(HI169/12='Inputs and Summary'!$D$38,'Cash Flow_PI'!$D$290,0))</f>
        <v>0</v>
      </c>
      <c r="HJ278" s="78">
        <f>IF(SUM($D$278:HI278)&gt;0,0,IF(HJ169/12='Inputs and Summary'!$D$38,'Cash Flow_PI'!$D$290,0))</f>
        <v>0</v>
      </c>
      <c r="HK278" s="78">
        <f>IF(SUM($D$278:HJ278)&gt;0,0,IF(HK169/12='Inputs and Summary'!$D$38,'Cash Flow_PI'!$D$290,0))</f>
        <v>0</v>
      </c>
      <c r="HL278" s="78">
        <f>IF(SUM($D$278:HK278)&gt;0,0,IF(HL169/12='Inputs and Summary'!$D$38,'Cash Flow_PI'!$D$290,0))</f>
        <v>0</v>
      </c>
      <c r="HM278" s="78">
        <f>IF(SUM($D$278:HL278)&gt;0,0,IF(HM169/12='Inputs and Summary'!$D$38,'Cash Flow_PI'!$D$290,0))</f>
        <v>0</v>
      </c>
      <c r="HN278" s="78">
        <f>IF(SUM($D$278:HM278)&gt;0,0,IF(HN169/12='Inputs and Summary'!$D$38,'Cash Flow_PI'!$D$290,0))</f>
        <v>0</v>
      </c>
      <c r="HO278" s="78">
        <f>IF(SUM($D$278:HN278)&gt;0,0,IF(HO169/12='Inputs and Summary'!$D$38,'Cash Flow_PI'!$D$290,0))</f>
        <v>0</v>
      </c>
      <c r="HP278" s="78">
        <f>IF(SUM($D$278:HO278)&gt;0,0,IF(HP169/12='Inputs and Summary'!$D$38,'Cash Flow_PI'!$D$290,0))</f>
        <v>0</v>
      </c>
      <c r="HQ278" s="78">
        <f>IF(SUM($D$278:HP278)&gt;0,0,IF(HQ169/12='Inputs and Summary'!$D$38,'Cash Flow_PI'!$D$290,0))</f>
        <v>0</v>
      </c>
      <c r="HR278" s="78">
        <f>IF(SUM($D$278:HQ278)&gt;0,0,IF(HR169/12='Inputs and Summary'!$D$38,'Cash Flow_PI'!$D$290,0))</f>
        <v>0</v>
      </c>
      <c r="HS278" s="78">
        <f>IF(SUM($D$278:HR278)&gt;0,0,IF(HS169/12='Inputs and Summary'!$D$38,'Cash Flow_PI'!$D$290,0))</f>
        <v>0</v>
      </c>
      <c r="HT278" s="78">
        <f>IF(SUM($D$278:HS278)&gt;0,0,IF(HT169/12='Inputs and Summary'!$D$38,'Cash Flow_PI'!$D$290,0))</f>
        <v>0</v>
      </c>
      <c r="HU278" s="78">
        <f>IF(SUM($D$278:HT278)&gt;0,0,IF(HU169/12='Inputs and Summary'!$D$38,'Cash Flow_PI'!$D$290,0))</f>
        <v>0</v>
      </c>
      <c r="HV278" s="78">
        <f>IF(SUM($D$278:HU278)&gt;0,0,IF(HV169/12='Inputs and Summary'!$D$38,'Cash Flow_PI'!$D$290,0))</f>
        <v>0</v>
      </c>
      <c r="HW278" s="78">
        <f>IF(SUM($D$278:HV278)&gt;0,0,IF(HW169/12='Inputs and Summary'!$D$38,'Cash Flow_PI'!$D$290,0))</f>
        <v>0</v>
      </c>
      <c r="HX278" s="78">
        <f>IF(SUM($D$278:HW278)&gt;0,0,IF(HX169/12='Inputs and Summary'!$D$38,'Cash Flow_PI'!$D$290,0))</f>
        <v>0</v>
      </c>
      <c r="HY278" s="78">
        <f>IF(SUM($D$278:HX278)&gt;0,0,IF(HY169/12='Inputs and Summary'!$D$38,'Cash Flow_PI'!$D$290,0))</f>
        <v>0</v>
      </c>
      <c r="HZ278" s="78">
        <f>IF(SUM($D$278:HY278)&gt;0,0,IF(HZ169/12='Inputs and Summary'!$D$38,'Cash Flow_PI'!$D$290,0))</f>
        <v>0</v>
      </c>
      <c r="IA278" s="78">
        <f>IF(SUM($D$278:HZ278)&gt;0,0,IF(IA169/12='Inputs and Summary'!$D$38,'Cash Flow_PI'!$D$290,0))</f>
        <v>0</v>
      </c>
      <c r="IB278" s="78">
        <f>IF(SUM($D$278:IA278)&gt;0,0,IF(IB169/12='Inputs and Summary'!$D$38,'Cash Flow_PI'!$D$290,0))</f>
        <v>0</v>
      </c>
      <c r="IC278" s="78">
        <f>IF(SUM($D$278:IB278)&gt;0,0,IF(IC169/12='Inputs and Summary'!$D$38,'Cash Flow_PI'!$D$290,0))</f>
        <v>0</v>
      </c>
      <c r="ID278" s="78">
        <f>IF(SUM($D$278:IC278)&gt;0,0,IF(ID169/12='Inputs and Summary'!$D$38,'Cash Flow_PI'!$D$290,0))</f>
        <v>0</v>
      </c>
      <c r="IE278" s="78">
        <f>IF(SUM($D$278:ID278)&gt;0,0,IF(IE169/12='Inputs and Summary'!$D$38,'Cash Flow_PI'!$D$290,0))</f>
        <v>0</v>
      </c>
      <c r="IF278" s="78">
        <f>IF(SUM($D$278:IE278)&gt;0,0,IF(IF169/12='Inputs and Summary'!$D$38,'Cash Flow_PI'!$D$290,0))</f>
        <v>0</v>
      </c>
      <c r="IG278" s="78">
        <f>IF(SUM($D$278:IF278)&gt;0,0,IF(IG169/12='Inputs and Summary'!$D$38,'Cash Flow_PI'!$D$290,0))</f>
        <v>0</v>
      </c>
      <c r="IH278" s="78">
        <f>IF(SUM($D$278:IG278)&gt;0,0,IF(IH169/12='Inputs and Summary'!$D$38,'Cash Flow_PI'!$D$290,0))</f>
        <v>0</v>
      </c>
      <c r="II278" s="78">
        <f>IF(SUM($D$278:IH278)&gt;0,0,IF(II169/12='Inputs and Summary'!$D$38,'Cash Flow_PI'!$D$290,0))</f>
        <v>0</v>
      </c>
      <c r="IJ278" s="78">
        <f ca="1">IF(SUM($D$278:II278)&gt;0,0,IF(IJ169/12='Inputs and Summary'!$D$38,'Cash Flow_PI'!$D$290,0))</f>
        <v>18.175584990922097</v>
      </c>
      <c r="IK278" s="78">
        <f ca="1">IF(SUM($D$278:IJ278)&gt;0,0,IF(IK169/12='Inputs and Summary'!$D$38,'Cash Flow_PI'!$D$290,0))</f>
        <v>0</v>
      </c>
      <c r="IL278" s="78">
        <f ca="1">IF(SUM($D$278:IK278)&gt;0,0,IF(IL169/12='Inputs and Summary'!$D$38,'Cash Flow_PI'!$D$290,0))</f>
        <v>0</v>
      </c>
      <c r="IM278" s="78">
        <f ca="1">IF(SUM($D$278:IL278)&gt;0,0,IF(IM169/12='Inputs and Summary'!$D$38,'Cash Flow_PI'!$D$290,0))</f>
        <v>0</v>
      </c>
      <c r="IN278" s="78">
        <f ca="1">IF(SUM($D$278:IM278)&gt;0,0,IF(IN169/12='Inputs and Summary'!$D$38,'Cash Flow_PI'!$D$290,0))</f>
        <v>0</v>
      </c>
      <c r="IO278" s="78">
        <f ca="1">IF(SUM($D$278:IN278)&gt;0,0,IF(IO169/12='Inputs and Summary'!$D$38,'Cash Flow_PI'!$D$290,0))</f>
        <v>0</v>
      </c>
      <c r="IP278" s="78">
        <f ca="1">IF(SUM($D$278:IO278)&gt;0,0,IF(IP169/12='Inputs and Summary'!$D$38,'Cash Flow_PI'!$D$290,0))</f>
        <v>0</v>
      </c>
      <c r="IQ278" s="78">
        <f ca="1">IF(SUM($D$278:IP278)&gt;0,0,IF(IQ169/12='Inputs and Summary'!$D$38,'Cash Flow_PI'!$D$290,0))</f>
        <v>0</v>
      </c>
      <c r="IR278" s="78">
        <f ca="1">IF(SUM($D$278:IQ278)&gt;0,0,IF(IR169/12='Inputs and Summary'!$D$38,'Cash Flow_PI'!$D$290,0))</f>
        <v>0</v>
      </c>
      <c r="IS278" s="78">
        <f ca="1">IF(SUM($D$278:IR278)&gt;0,0,IF(IS169/12='Inputs and Summary'!$D$38,'Cash Flow_PI'!$D$290,0))</f>
        <v>0</v>
      </c>
      <c r="IT278" s="78">
        <f ca="1">IF(SUM($D$278:IS278)&gt;0,0,IF(IT169/12='Inputs and Summary'!$D$38,'Cash Flow_PI'!$D$290,0))</f>
        <v>0</v>
      </c>
      <c r="IU278" s="78">
        <f ca="1">IF(SUM($D$278:IT278)&gt;0,0,IF(IU169/12='Inputs and Summary'!$D$38,'Cash Flow_PI'!$D$290,0))</f>
        <v>0</v>
      </c>
      <c r="IV278" s="78">
        <f ca="1">IF(SUM($D$278:IU278)&gt;0,0,IF(IV169/12='Inputs and Summary'!$D$38,'Cash Flow_PI'!$D$290,0))</f>
        <v>0</v>
      </c>
      <c r="IW278" s="78">
        <f ca="1">IF(SUM($D$278:IV278)&gt;0,0,IF(IW169/12='Inputs and Summary'!$D$38,'Cash Flow_PI'!$D$290,0))</f>
        <v>0</v>
      </c>
      <c r="IX278" s="78">
        <f ca="1">IF(SUM($D$278:IW278)&gt;0,0,IF(IX169/12='Inputs and Summary'!$D$38,'Cash Flow_PI'!$D$290,0))</f>
        <v>0</v>
      </c>
      <c r="IY278" s="78">
        <f ca="1">IF(SUM($D$278:IX278)&gt;0,0,IF(IY169/12='Inputs and Summary'!$D$38,'Cash Flow_PI'!$D$290,0))</f>
        <v>0</v>
      </c>
      <c r="IZ278" s="78">
        <f ca="1">IF(SUM($D$278:IY278)&gt;0,0,IF(IZ169/12='Inputs and Summary'!$D$38,'Cash Flow_PI'!$D$290,0))</f>
        <v>0</v>
      </c>
      <c r="JA278" s="78">
        <f ca="1">IF(SUM($D$278:IZ278)&gt;0,0,IF(JA169/12='Inputs and Summary'!$D$38,'Cash Flow_PI'!$D$290,0))</f>
        <v>0</v>
      </c>
      <c r="JB278" s="78">
        <f ca="1">IF(SUM($D$278:JA278)&gt;0,0,IF(JB169/12='Inputs and Summary'!$D$38,'Cash Flow_PI'!$D$290,0))</f>
        <v>0</v>
      </c>
      <c r="JC278" s="78">
        <f ca="1">IF(SUM($D$278:JB278)&gt;0,0,IF(JC169/12='Inputs and Summary'!$D$38,'Cash Flow_PI'!$D$290,0))</f>
        <v>0</v>
      </c>
      <c r="JD278" s="78">
        <f ca="1">IF(SUM($D$278:JC278)&gt;0,0,IF(JD169/12='Inputs and Summary'!$D$38,'Cash Flow_PI'!$D$290,0))</f>
        <v>0</v>
      </c>
      <c r="JE278" s="78">
        <f ca="1">IF(SUM($D$278:JD278)&gt;0,0,IF(JE169/12='Inputs and Summary'!$D$38,'Cash Flow_PI'!$D$290,0))</f>
        <v>0</v>
      </c>
      <c r="JF278" s="78">
        <f ca="1">IF(SUM($D$278:JE278)&gt;0,0,IF(JF169/12='Inputs and Summary'!$D$38,'Cash Flow_PI'!$D$290,0))</f>
        <v>0</v>
      </c>
      <c r="JG278" s="78">
        <f ca="1">IF(SUM($D$278:JF278)&gt;0,0,IF(JG169/12='Inputs and Summary'!$D$38,'Cash Flow_PI'!$D$290,0))</f>
        <v>0</v>
      </c>
      <c r="JH278" s="78">
        <f ca="1">IF(SUM($D$278:JG278)&gt;0,0,IF(JH169/12='Inputs and Summary'!$D$38,'Cash Flow_PI'!$D$290,0))</f>
        <v>0</v>
      </c>
      <c r="JI278" s="78">
        <f ca="1">IF(SUM($D$278:JH278)&gt;0,0,IF(JI169/12='Inputs and Summary'!$D$38,'Cash Flow_PI'!$D$290,0))</f>
        <v>0</v>
      </c>
      <c r="JJ278" s="78">
        <f ca="1">IF(SUM($D$278:JI278)&gt;0,0,IF(JJ169/12='Inputs and Summary'!$D$38,'Cash Flow_PI'!$D$290,0))</f>
        <v>0</v>
      </c>
      <c r="JK278" s="78">
        <f ca="1">IF(SUM($D$278:JJ278)&gt;0,0,IF(JK169/12='Inputs and Summary'!$D$38,'Cash Flow_PI'!$D$290,0))</f>
        <v>0</v>
      </c>
      <c r="JL278" s="78">
        <f ca="1">IF(SUM($D$278:JK278)&gt;0,0,IF(JL169/12='Inputs and Summary'!$D$38,'Cash Flow_PI'!$D$290,0))</f>
        <v>0</v>
      </c>
      <c r="JM278" s="78">
        <f ca="1">IF(SUM($D$278:JL278)&gt;0,0,IF(JM169/12='Inputs and Summary'!$D$38,'Cash Flow_PI'!$D$290,0))</f>
        <v>0</v>
      </c>
      <c r="JN278" s="78">
        <f ca="1">IF(SUM($D$278:JM278)&gt;0,0,IF(JN169/12='Inputs and Summary'!$D$38,'Cash Flow_PI'!$D$290,0))</f>
        <v>0</v>
      </c>
      <c r="JO278" s="78">
        <f ca="1">IF(SUM($D$278:JN278)&gt;0,0,IF(JO169/12='Inputs and Summary'!$D$38,'Cash Flow_PI'!$D$290,0))</f>
        <v>0</v>
      </c>
      <c r="JP278" s="78">
        <f ca="1">IF(SUM($D$278:JO278)&gt;0,0,IF(JP169/12='Inputs and Summary'!$D$38,'Cash Flow_PI'!$D$290,0))</f>
        <v>0</v>
      </c>
      <c r="JQ278" s="78">
        <f ca="1">IF(SUM($D$278:JP278)&gt;0,0,IF(JQ169/12='Inputs and Summary'!$D$38,'Cash Flow_PI'!$D$290,0))</f>
        <v>0</v>
      </c>
      <c r="JR278" s="78">
        <f ca="1">IF(SUM($D$278:JQ278)&gt;0,0,IF(JR169/12='Inputs and Summary'!$D$38,'Cash Flow_PI'!$D$290,0))</f>
        <v>0</v>
      </c>
      <c r="JS278" s="78">
        <f ca="1">IF(SUM($D$278:JR278)&gt;0,0,IF(JS169/12='Inputs and Summary'!$D$38,'Cash Flow_PI'!$D$290,0))</f>
        <v>0</v>
      </c>
      <c r="JT278" s="78">
        <f ca="1">IF(SUM($D$278:JS278)&gt;0,0,IF(JT169/12='Inputs and Summary'!$D$38,'Cash Flow_PI'!$D$290,0))</f>
        <v>0</v>
      </c>
      <c r="JU278" s="78">
        <f ca="1">IF(SUM($D$278:JT278)&gt;0,0,IF(JU169/12='Inputs and Summary'!$D$38,'Cash Flow_PI'!$D$290,0))</f>
        <v>0</v>
      </c>
      <c r="JV278" s="78">
        <f ca="1">IF(SUM($D$278:JU278)&gt;0,0,IF(JV169/12='Inputs and Summary'!$D$38,'Cash Flow_PI'!$D$290,0))</f>
        <v>0</v>
      </c>
      <c r="JW278" s="78">
        <f ca="1">IF(SUM($D$278:JV278)&gt;0,0,IF(JW169/12='Inputs and Summary'!$D$38,'Cash Flow_PI'!$D$290,0))</f>
        <v>0</v>
      </c>
      <c r="JX278" s="78">
        <f ca="1">IF(SUM($D$278:JW278)&gt;0,0,IF(JX169/12='Inputs and Summary'!$D$38,'Cash Flow_PI'!$D$290,0))</f>
        <v>0</v>
      </c>
      <c r="JY278" s="78">
        <f ca="1">IF(SUM($D$278:JX278)&gt;0,0,IF(JY169/12='Inputs and Summary'!$D$38,'Cash Flow_PI'!$D$290,0))</f>
        <v>0</v>
      </c>
      <c r="JZ278" s="78">
        <f ca="1">IF(SUM($D$278:JY278)&gt;0,0,IF(JZ169/12='Inputs and Summary'!$D$38,'Cash Flow_PI'!$D$290,0))</f>
        <v>0</v>
      </c>
      <c r="KA278" s="78">
        <f ca="1">IF(SUM($D$278:JZ278)&gt;0,0,IF(KA169/12='Inputs and Summary'!$D$38,'Cash Flow_PI'!$D$290,0))</f>
        <v>0</v>
      </c>
      <c r="KB278" s="78">
        <f ca="1">IF(SUM($D$278:KA278)&gt;0,0,IF(KB169/12='Inputs and Summary'!$D$38,'Cash Flow_PI'!$D$290,0))</f>
        <v>0</v>
      </c>
      <c r="KC278" s="78">
        <f ca="1">IF(SUM($D$278:KB278)&gt;0,0,IF(KC169/12='Inputs and Summary'!$D$38,'Cash Flow_PI'!$D$290,0))</f>
        <v>0</v>
      </c>
      <c r="KD278" s="78">
        <f ca="1">IF(SUM($D$278:KC278)&gt;0,0,IF(KD169/12='Inputs and Summary'!$D$38,'Cash Flow_PI'!$D$290,0))</f>
        <v>0</v>
      </c>
      <c r="KE278" s="78">
        <f ca="1">IF(SUM($D$278:KD278)&gt;0,0,IF(KE169/12='Inputs and Summary'!$D$38,'Cash Flow_PI'!$D$290,0))</f>
        <v>0</v>
      </c>
      <c r="KF278" s="78">
        <f ca="1">IF(SUM($D$278:KE278)&gt;0,0,IF(KF169/12='Inputs and Summary'!$D$38,'Cash Flow_PI'!$D$290,0))</f>
        <v>0</v>
      </c>
      <c r="KG278" s="78">
        <f ca="1">IF(SUM($D$278:KF278)&gt;0,0,IF(KG169/12='Inputs and Summary'!$D$38,'Cash Flow_PI'!$D$290,0))</f>
        <v>0</v>
      </c>
      <c r="KH278" s="78">
        <f ca="1">IF(SUM($D$278:KG278)&gt;0,0,IF(KH169/12='Inputs and Summary'!$D$38,'Cash Flow_PI'!$D$290,0))</f>
        <v>0</v>
      </c>
      <c r="KI278" s="78">
        <f ca="1">IF(SUM($D$278:KH278)&gt;0,0,IF(KI169/12='Inputs and Summary'!$D$38,'Cash Flow_PI'!$D$290,0))</f>
        <v>0</v>
      </c>
      <c r="KJ278" s="78">
        <f ca="1">IF(SUM($D$278:KI278)&gt;0,0,IF(KJ169/12='Inputs and Summary'!$D$38,'Cash Flow_PI'!$D$290,0))</f>
        <v>0</v>
      </c>
      <c r="KK278" s="78">
        <f ca="1">IF(SUM($D$278:KJ278)&gt;0,0,IF(KK169/12='Inputs and Summary'!$D$38,'Cash Flow_PI'!$D$290,0))</f>
        <v>0</v>
      </c>
      <c r="KL278" s="78">
        <f ca="1">IF(SUM($D$278:KK278)&gt;0,0,IF(KL169/12='Inputs and Summary'!$D$38,'Cash Flow_PI'!$D$290,0))</f>
        <v>0</v>
      </c>
      <c r="KM278" s="78">
        <f ca="1">IF(SUM($D$278:KL278)&gt;0,0,IF(KM169/12='Inputs and Summary'!$D$38,'Cash Flow_PI'!$D$290,0))</f>
        <v>0</v>
      </c>
      <c r="KN278" s="78">
        <f ca="1">IF(SUM($D$278:KM278)&gt;0,0,IF(KN169/12='Inputs and Summary'!$D$38,'Cash Flow_PI'!$D$290,0))</f>
        <v>0</v>
      </c>
      <c r="KO278" s="78">
        <f ca="1">IF(SUM($D$278:KN278)&gt;0,0,IF(KO169/12='Inputs and Summary'!$D$38,'Cash Flow_PI'!$D$290,0))</f>
        <v>0</v>
      </c>
      <c r="KP278" s="78">
        <f ca="1">IF(SUM($D$278:KO278)&gt;0,0,IF(KP169/12='Inputs and Summary'!$D$38,'Cash Flow_PI'!$D$290,0))</f>
        <v>0</v>
      </c>
      <c r="KQ278" s="78">
        <f ca="1">IF(SUM($D$278:KP278)&gt;0,0,IF(KQ169/12='Inputs and Summary'!$D$38,'Cash Flow_PI'!$D$290,0))</f>
        <v>0</v>
      </c>
      <c r="KR278" s="78">
        <f ca="1">IF(SUM($D$278:KQ278)&gt;0,0,IF(KR169/12='Inputs and Summary'!$D$38,'Cash Flow_PI'!$D$290,0))</f>
        <v>0</v>
      </c>
      <c r="KS278" s="17" t="s">
        <v>291</v>
      </c>
    </row>
    <row r="279" spans="1:305" ht="15.75" customHeight="1" x14ac:dyDescent="0.3">
      <c r="A279" s="17" t="s">
        <v>304</v>
      </c>
      <c r="B279" s="17" t="s">
        <v>90</v>
      </c>
      <c r="D279" s="78">
        <f>D239/'Inputs and Summary'!$D$33*1</f>
        <v>0</v>
      </c>
      <c r="E279" s="78">
        <f>E239/'Inputs and Summary'!$D$33*1</f>
        <v>0</v>
      </c>
      <c r="F279" s="78">
        <f>F239/'Inputs and Summary'!$D$33*1</f>
        <v>0</v>
      </c>
      <c r="G279" s="78">
        <f>G239/'Inputs and Summary'!$D$33*1</f>
        <v>0</v>
      </c>
      <c r="H279" s="78">
        <f>H239/'Inputs and Summary'!$D$33*1</f>
        <v>0</v>
      </c>
      <c r="I279" s="78">
        <f>I239/'Inputs and Summary'!$D$33*1</f>
        <v>0</v>
      </c>
      <c r="J279" s="78">
        <f>J239/'Inputs and Summary'!$D$33*1</f>
        <v>0</v>
      </c>
      <c r="K279" s="78">
        <f>K239/'Inputs and Summary'!$D$33*1</f>
        <v>0</v>
      </c>
      <c r="L279" s="78">
        <f>L239/'Inputs and Summary'!$D$33*1</f>
        <v>0</v>
      </c>
      <c r="M279" s="78">
        <f>M239/'Inputs and Summary'!$D$33*1</f>
        <v>0</v>
      </c>
      <c r="N279" s="78">
        <f>N239/'Inputs and Summary'!$D$33*1</f>
        <v>0</v>
      </c>
      <c r="O279" s="78">
        <f>O239/'Inputs and Summary'!$D$33*1</f>
        <v>0</v>
      </c>
      <c r="P279" s="78">
        <f t="shared" ref="P279:JJ279" si="184">P239</f>
        <v>0</v>
      </c>
      <c r="Q279" s="78">
        <f t="shared" si="184"/>
        <v>0</v>
      </c>
      <c r="R279" s="78">
        <f t="shared" si="184"/>
        <v>0</v>
      </c>
      <c r="S279" s="78">
        <f t="shared" si="184"/>
        <v>0</v>
      </c>
      <c r="T279" s="78">
        <f t="shared" si="184"/>
        <v>0</v>
      </c>
      <c r="U279" s="78">
        <f t="shared" si="184"/>
        <v>0</v>
      </c>
      <c r="V279" s="78">
        <f t="shared" si="184"/>
        <v>0</v>
      </c>
      <c r="W279" s="78">
        <f t="shared" si="184"/>
        <v>0</v>
      </c>
      <c r="X279" s="78">
        <f t="shared" si="184"/>
        <v>0</v>
      </c>
      <c r="Y279" s="78">
        <f t="shared" si="184"/>
        <v>0</v>
      </c>
      <c r="Z279" s="78">
        <f t="shared" si="184"/>
        <v>0</v>
      </c>
      <c r="AA279" s="78">
        <f t="shared" si="184"/>
        <v>0</v>
      </c>
      <c r="AB279" s="78">
        <f t="shared" si="184"/>
        <v>0</v>
      </c>
      <c r="AC279" s="78">
        <f t="shared" si="184"/>
        <v>0</v>
      </c>
      <c r="AD279" s="78">
        <f t="shared" si="184"/>
        <v>0</v>
      </c>
      <c r="AE279" s="78">
        <f t="shared" si="184"/>
        <v>0</v>
      </c>
      <c r="AF279" s="78">
        <f t="shared" si="184"/>
        <v>0</v>
      </c>
      <c r="AG279" s="78">
        <f t="shared" si="184"/>
        <v>0</v>
      </c>
      <c r="AH279" s="78">
        <f t="shared" si="184"/>
        <v>0</v>
      </c>
      <c r="AI279" s="78">
        <f t="shared" si="184"/>
        <v>0</v>
      </c>
      <c r="AJ279" s="78">
        <f t="shared" si="184"/>
        <v>0</v>
      </c>
      <c r="AK279" s="78">
        <f t="shared" si="184"/>
        <v>0</v>
      </c>
      <c r="AL279" s="78">
        <f t="shared" si="184"/>
        <v>0</v>
      </c>
      <c r="AM279" s="78">
        <f t="shared" si="184"/>
        <v>0</v>
      </c>
      <c r="AN279" s="78">
        <f t="shared" si="184"/>
        <v>0</v>
      </c>
      <c r="AO279" s="78">
        <f t="shared" si="184"/>
        <v>0</v>
      </c>
      <c r="AP279" s="78">
        <f t="shared" si="184"/>
        <v>0</v>
      </c>
      <c r="AQ279" s="78">
        <f t="shared" si="184"/>
        <v>0</v>
      </c>
      <c r="AR279" s="78">
        <f t="shared" si="184"/>
        <v>0</v>
      </c>
      <c r="AS279" s="78">
        <f t="shared" si="184"/>
        <v>0</v>
      </c>
      <c r="AT279" s="78">
        <f t="shared" si="184"/>
        <v>0</v>
      </c>
      <c r="AU279" s="78">
        <f t="shared" si="184"/>
        <v>0</v>
      </c>
      <c r="AV279" s="78">
        <f t="shared" si="184"/>
        <v>0</v>
      </c>
      <c r="AW279" s="78">
        <f t="shared" si="184"/>
        <v>0</v>
      </c>
      <c r="AX279" s="78">
        <f t="shared" si="184"/>
        <v>0</v>
      </c>
      <c r="AY279" s="78">
        <f t="shared" si="184"/>
        <v>0</v>
      </c>
      <c r="AZ279" s="78">
        <f t="shared" si="184"/>
        <v>0</v>
      </c>
      <c r="BA279" s="78">
        <f t="shared" si="184"/>
        <v>0</v>
      </c>
      <c r="BB279" s="78">
        <f t="shared" si="184"/>
        <v>0</v>
      </c>
      <c r="BC279" s="78">
        <f t="shared" si="184"/>
        <v>0</v>
      </c>
      <c r="BD279" s="78">
        <f t="shared" si="184"/>
        <v>0</v>
      </c>
      <c r="BE279" s="78">
        <f t="shared" si="184"/>
        <v>0</v>
      </c>
      <c r="BF279" s="78">
        <f t="shared" si="184"/>
        <v>0</v>
      </c>
      <c r="BG279" s="78">
        <f t="shared" si="184"/>
        <v>0</v>
      </c>
      <c r="BH279" s="78">
        <f t="shared" si="184"/>
        <v>0</v>
      </c>
      <c r="BI279" s="78">
        <f t="shared" si="184"/>
        <v>0</v>
      </c>
      <c r="BJ279" s="78">
        <f t="shared" si="184"/>
        <v>0</v>
      </c>
      <c r="BK279" s="78">
        <f t="shared" si="184"/>
        <v>0</v>
      </c>
      <c r="BL279" s="78">
        <f t="shared" si="184"/>
        <v>0</v>
      </c>
      <c r="BM279" s="78">
        <f t="shared" si="184"/>
        <v>0</v>
      </c>
      <c r="BN279" s="78">
        <f t="shared" si="184"/>
        <v>0</v>
      </c>
      <c r="BO279" s="78">
        <f t="shared" si="184"/>
        <v>0</v>
      </c>
      <c r="BP279" s="78">
        <f t="shared" si="184"/>
        <v>0</v>
      </c>
      <c r="BQ279" s="78">
        <f t="shared" si="184"/>
        <v>0</v>
      </c>
      <c r="BR279" s="78">
        <f t="shared" si="184"/>
        <v>0</v>
      </c>
      <c r="BS279" s="78">
        <f t="shared" si="184"/>
        <v>0</v>
      </c>
      <c r="BT279" s="78">
        <f t="shared" si="184"/>
        <v>0</v>
      </c>
      <c r="BU279" s="78">
        <f t="shared" si="184"/>
        <v>0</v>
      </c>
      <c r="BV279" s="78">
        <f t="shared" si="184"/>
        <v>0</v>
      </c>
      <c r="BW279" s="78">
        <f t="shared" si="184"/>
        <v>0</v>
      </c>
      <c r="BX279" s="78">
        <f t="shared" si="184"/>
        <v>0</v>
      </c>
      <c r="BY279" s="78">
        <f t="shared" si="184"/>
        <v>0</v>
      </c>
      <c r="BZ279" s="78">
        <f t="shared" si="184"/>
        <v>0</v>
      </c>
      <c r="CA279" s="78">
        <f t="shared" si="184"/>
        <v>0</v>
      </c>
      <c r="CB279" s="78">
        <f t="shared" si="184"/>
        <v>0</v>
      </c>
      <c r="CC279" s="78">
        <f t="shared" si="184"/>
        <v>0</v>
      </c>
      <c r="CD279" s="78">
        <f t="shared" si="184"/>
        <v>0</v>
      </c>
      <c r="CE279" s="78">
        <f t="shared" si="184"/>
        <v>0</v>
      </c>
      <c r="CF279" s="78">
        <f t="shared" si="184"/>
        <v>0</v>
      </c>
      <c r="CG279" s="78">
        <f t="shared" si="184"/>
        <v>0</v>
      </c>
      <c r="CH279" s="78">
        <f t="shared" si="184"/>
        <v>0</v>
      </c>
      <c r="CI279" s="78">
        <f t="shared" si="184"/>
        <v>0</v>
      </c>
      <c r="CJ279" s="78">
        <f t="shared" si="184"/>
        <v>0</v>
      </c>
      <c r="CK279" s="78">
        <f t="shared" si="184"/>
        <v>0</v>
      </c>
      <c r="CL279" s="78">
        <f t="shared" si="184"/>
        <v>0</v>
      </c>
      <c r="CM279" s="78">
        <f t="shared" si="184"/>
        <v>0</v>
      </c>
      <c r="CN279" s="78">
        <f t="shared" si="184"/>
        <v>0</v>
      </c>
      <c r="CO279" s="78">
        <f t="shared" si="184"/>
        <v>0</v>
      </c>
      <c r="CP279" s="78">
        <f t="shared" si="184"/>
        <v>0</v>
      </c>
      <c r="CQ279" s="78">
        <f t="shared" si="184"/>
        <v>0</v>
      </c>
      <c r="CR279" s="78">
        <f t="shared" si="184"/>
        <v>0</v>
      </c>
      <c r="CS279" s="78">
        <f t="shared" si="184"/>
        <v>0</v>
      </c>
      <c r="CT279" s="78">
        <f t="shared" si="184"/>
        <v>0</v>
      </c>
      <c r="CU279" s="78">
        <f t="shared" si="184"/>
        <v>0</v>
      </c>
      <c r="CV279" s="78">
        <f t="shared" si="184"/>
        <v>0</v>
      </c>
      <c r="CW279" s="78">
        <f t="shared" si="184"/>
        <v>0</v>
      </c>
      <c r="CX279" s="78">
        <f t="shared" si="184"/>
        <v>0</v>
      </c>
      <c r="CY279" s="78">
        <f t="shared" si="184"/>
        <v>0</v>
      </c>
      <c r="CZ279" s="78">
        <f t="shared" si="184"/>
        <v>0</v>
      </c>
      <c r="DA279" s="78">
        <f t="shared" si="184"/>
        <v>0</v>
      </c>
      <c r="DB279" s="78">
        <f t="shared" si="184"/>
        <v>0</v>
      </c>
      <c r="DC279" s="78">
        <f t="shared" si="184"/>
        <v>0</v>
      </c>
      <c r="DD279" s="78">
        <f t="shared" si="184"/>
        <v>0</v>
      </c>
      <c r="DE279" s="78">
        <f t="shared" si="184"/>
        <v>0</v>
      </c>
      <c r="DF279" s="78">
        <f t="shared" si="184"/>
        <v>0</v>
      </c>
      <c r="DG279" s="78">
        <f t="shared" si="184"/>
        <v>0</v>
      </c>
      <c r="DH279" s="78">
        <f t="shared" si="184"/>
        <v>0</v>
      </c>
      <c r="DI279" s="78">
        <f t="shared" si="184"/>
        <v>0</v>
      </c>
      <c r="DJ279" s="78">
        <f t="shared" si="184"/>
        <v>0</v>
      </c>
      <c r="DK279" s="78">
        <f t="shared" si="184"/>
        <v>0</v>
      </c>
      <c r="DL279" s="78">
        <f t="shared" si="184"/>
        <v>0</v>
      </c>
      <c r="DM279" s="78">
        <f t="shared" si="184"/>
        <v>0</v>
      </c>
      <c r="DN279" s="78">
        <f t="shared" si="184"/>
        <v>0</v>
      </c>
      <c r="DO279" s="78">
        <f t="shared" si="184"/>
        <v>0</v>
      </c>
      <c r="DP279" s="78">
        <f t="shared" si="184"/>
        <v>0</v>
      </c>
      <c r="DQ279" s="78">
        <f t="shared" si="184"/>
        <v>0</v>
      </c>
      <c r="DR279" s="78">
        <f t="shared" si="184"/>
        <v>0</v>
      </c>
      <c r="DS279" s="78">
        <f t="shared" si="184"/>
        <v>0</v>
      </c>
      <c r="DT279" s="78">
        <f t="shared" si="184"/>
        <v>0</v>
      </c>
      <c r="DU279" s="78">
        <f t="shared" si="184"/>
        <v>0</v>
      </c>
      <c r="DV279" s="78">
        <f t="shared" si="184"/>
        <v>0</v>
      </c>
      <c r="DW279" s="78">
        <f t="shared" si="184"/>
        <v>0</v>
      </c>
      <c r="DX279" s="78">
        <f t="shared" si="184"/>
        <v>0</v>
      </c>
      <c r="DY279" s="78">
        <f t="shared" si="184"/>
        <v>0</v>
      </c>
      <c r="DZ279" s="78">
        <f t="shared" si="184"/>
        <v>0</v>
      </c>
      <c r="EA279" s="78">
        <f t="shared" si="184"/>
        <v>0</v>
      </c>
      <c r="EB279" s="78">
        <f t="shared" si="184"/>
        <v>0</v>
      </c>
      <c r="EC279" s="78">
        <f t="shared" si="184"/>
        <v>0</v>
      </c>
      <c r="ED279" s="78">
        <f t="shared" si="184"/>
        <v>0</v>
      </c>
      <c r="EE279" s="78">
        <f t="shared" si="184"/>
        <v>0</v>
      </c>
      <c r="EF279" s="78">
        <f t="shared" si="184"/>
        <v>0</v>
      </c>
      <c r="EG279" s="78">
        <f t="shared" si="184"/>
        <v>0</v>
      </c>
      <c r="EH279" s="78">
        <f t="shared" si="184"/>
        <v>0</v>
      </c>
      <c r="EI279" s="78">
        <f t="shared" si="184"/>
        <v>0</v>
      </c>
      <c r="EJ279" s="78">
        <f t="shared" si="184"/>
        <v>0</v>
      </c>
      <c r="EK279" s="78">
        <f t="shared" si="184"/>
        <v>0</v>
      </c>
      <c r="EL279" s="78">
        <f t="shared" si="184"/>
        <v>0</v>
      </c>
      <c r="EM279" s="78">
        <f t="shared" si="184"/>
        <v>0</v>
      </c>
      <c r="EN279" s="78">
        <f t="shared" si="184"/>
        <v>0</v>
      </c>
      <c r="EO279" s="78">
        <f t="shared" si="184"/>
        <v>0</v>
      </c>
      <c r="EP279" s="78">
        <f t="shared" si="184"/>
        <v>0</v>
      </c>
      <c r="EQ279" s="78">
        <f t="shared" si="184"/>
        <v>0</v>
      </c>
      <c r="ER279" s="78">
        <f t="shared" si="184"/>
        <v>0</v>
      </c>
      <c r="ES279" s="78">
        <f t="shared" si="184"/>
        <v>0</v>
      </c>
      <c r="ET279" s="78">
        <f t="shared" si="184"/>
        <v>0</v>
      </c>
      <c r="EU279" s="78">
        <f t="shared" si="184"/>
        <v>0</v>
      </c>
      <c r="EV279" s="78">
        <f t="shared" si="184"/>
        <v>0</v>
      </c>
      <c r="EW279" s="78">
        <f t="shared" si="184"/>
        <v>0</v>
      </c>
      <c r="EX279" s="78">
        <f t="shared" si="184"/>
        <v>0</v>
      </c>
      <c r="EY279" s="78">
        <f t="shared" si="184"/>
        <v>0</v>
      </c>
      <c r="EZ279" s="78">
        <f t="shared" si="184"/>
        <v>0</v>
      </c>
      <c r="FA279" s="78">
        <f t="shared" si="184"/>
        <v>0</v>
      </c>
      <c r="FB279" s="78">
        <f t="shared" si="184"/>
        <v>0</v>
      </c>
      <c r="FC279" s="78">
        <f t="shared" si="184"/>
        <v>0</v>
      </c>
      <c r="FD279" s="78">
        <f t="shared" si="184"/>
        <v>0</v>
      </c>
      <c r="FE279" s="78">
        <f t="shared" si="184"/>
        <v>0</v>
      </c>
      <c r="FF279" s="78">
        <f t="shared" si="184"/>
        <v>0</v>
      </c>
      <c r="FG279" s="78">
        <f t="shared" si="184"/>
        <v>0</v>
      </c>
      <c r="FH279" s="78">
        <f t="shared" si="184"/>
        <v>0</v>
      </c>
      <c r="FI279" s="78">
        <f t="shared" si="184"/>
        <v>0</v>
      </c>
      <c r="FJ279" s="78">
        <f t="shared" si="184"/>
        <v>0</v>
      </c>
      <c r="FK279" s="78">
        <f t="shared" si="184"/>
        <v>0</v>
      </c>
      <c r="FL279" s="78">
        <f t="shared" si="184"/>
        <v>0</v>
      </c>
      <c r="FM279" s="78">
        <f t="shared" si="184"/>
        <v>0</v>
      </c>
      <c r="FN279" s="78">
        <f t="shared" si="184"/>
        <v>0</v>
      </c>
      <c r="FO279" s="78">
        <f t="shared" si="184"/>
        <v>0</v>
      </c>
      <c r="FP279" s="78">
        <f t="shared" si="184"/>
        <v>0</v>
      </c>
      <c r="FQ279" s="78">
        <f t="shared" si="184"/>
        <v>0</v>
      </c>
      <c r="FR279" s="78">
        <f t="shared" si="184"/>
        <v>0</v>
      </c>
      <c r="FS279" s="78">
        <f t="shared" si="184"/>
        <v>0</v>
      </c>
      <c r="FT279" s="78">
        <f t="shared" si="184"/>
        <v>0</v>
      </c>
      <c r="FU279" s="78">
        <f t="shared" si="184"/>
        <v>0</v>
      </c>
      <c r="FV279" s="78">
        <f t="shared" si="184"/>
        <v>0</v>
      </c>
      <c r="FW279" s="78">
        <f t="shared" si="184"/>
        <v>0</v>
      </c>
      <c r="FX279" s="78">
        <f t="shared" si="184"/>
        <v>0</v>
      </c>
      <c r="FY279" s="78">
        <f t="shared" si="184"/>
        <v>0</v>
      </c>
      <c r="FZ279" s="78">
        <f t="shared" si="184"/>
        <v>0</v>
      </c>
      <c r="GA279" s="78">
        <f t="shared" si="184"/>
        <v>0</v>
      </c>
      <c r="GB279" s="78">
        <f t="shared" si="184"/>
        <v>0</v>
      </c>
      <c r="GC279" s="78">
        <f t="shared" si="184"/>
        <v>0</v>
      </c>
      <c r="GD279" s="78">
        <f t="shared" si="184"/>
        <v>0</v>
      </c>
      <c r="GE279" s="78">
        <f t="shared" si="184"/>
        <v>0</v>
      </c>
      <c r="GF279" s="78">
        <f t="shared" si="184"/>
        <v>0</v>
      </c>
      <c r="GG279" s="78">
        <f t="shared" si="184"/>
        <v>0</v>
      </c>
      <c r="GH279" s="78">
        <f t="shared" si="184"/>
        <v>0</v>
      </c>
      <c r="GI279" s="78">
        <f t="shared" si="184"/>
        <v>0</v>
      </c>
      <c r="GJ279" s="78">
        <f t="shared" si="184"/>
        <v>0</v>
      </c>
      <c r="GK279" s="78">
        <f t="shared" si="184"/>
        <v>0</v>
      </c>
      <c r="GL279" s="78">
        <f t="shared" si="184"/>
        <v>0</v>
      </c>
      <c r="GM279" s="78">
        <f t="shared" si="184"/>
        <v>0</v>
      </c>
      <c r="GN279" s="78">
        <f t="shared" si="184"/>
        <v>0</v>
      </c>
      <c r="GO279" s="78">
        <f t="shared" si="184"/>
        <v>0</v>
      </c>
      <c r="GP279" s="78">
        <f t="shared" si="184"/>
        <v>0</v>
      </c>
      <c r="GQ279" s="78">
        <f t="shared" si="184"/>
        <v>0</v>
      </c>
      <c r="GR279" s="78">
        <f t="shared" si="184"/>
        <v>0</v>
      </c>
      <c r="GS279" s="78">
        <f t="shared" si="184"/>
        <v>0</v>
      </c>
      <c r="GT279" s="78">
        <f t="shared" si="184"/>
        <v>0</v>
      </c>
      <c r="GU279" s="78">
        <f t="shared" si="184"/>
        <v>0</v>
      </c>
      <c r="GV279" s="78">
        <f t="shared" si="184"/>
        <v>0</v>
      </c>
      <c r="GW279" s="78">
        <f t="shared" si="184"/>
        <v>0</v>
      </c>
      <c r="GX279" s="78">
        <f t="shared" si="184"/>
        <v>0</v>
      </c>
      <c r="GY279" s="78">
        <f t="shared" si="184"/>
        <v>0</v>
      </c>
      <c r="GZ279" s="78">
        <f t="shared" si="184"/>
        <v>0</v>
      </c>
      <c r="HA279" s="78">
        <f t="shared" si="184"/>
        <v>0</v>
      </c>
      <c r="HB279" s="78">
        <f t="shared" si="184"/>
        <v>0</v>
      </c>
      <c r="HC279" s="78">
        <f t="shared" si="184"/>
        <v>0</v>
      </c>
      <c r="HD279" s="78">
        <f t="shared" si="184"/>
        <v>0</v>
      </c>
      <c r="HE279" s="78">
        <f t="shared" si="184"/>
        <v>0</v>
      </c>
      <c r="HF279" s="78">
        <f t="shared" si="184"/>
        <v>0</v>
      </c>
      <c r="HG279" s="78">
        <f t="shared" si="184"/>
        <v>0</v>
      </c>
      <c r="HH279" s="78">
        <f t="shared" si="184"/>
        <v>0</v>
      </c>
      <c r="HI279" s="78">
        <f t="shared" si="184"/>
        <v>0</v>
      </c>
      <c r="HJ279" s="78">
        <f t="shared" si="184"/>
        <v>0</v>
      </c>
      <c r="HK279" s="78">
        <f t="shared" si="184"/>
        <v>0</v>
      </c>
      <c r="HL279" s="78">
        <f t="shared" si="184"/>
        <v>0</v>
      </c>
      <c r="HM279" s="78">
        <f t="shared" si="184"/>
        <v>0</v>
      </c>
      <c r="HN279" s="78">
        <f t="shared" si="184"/>
        <v>0</v>
      </c>
      <c r="HO279" s="78">
        <f t="shared" si="184"/>
        <v>0</v>
      </c>
      <c r="HP279" s="78">
        <f t="shared" si="184"/>
        <v>0</v>
      </c>
      <c r="HQ279" s="78">
        <f t="shared" si="184"/>
        <v>0</v>
      </c>
      <c r="HR279" s="78">
        <f t="shared" si="184"/>
        <v>0</v>
      </c>
      <c r="HS279" s="78">
        <f t="shared" si="184"/>
        <v>0</v>
      </c>
      <c r="HT279" s="78">
        <f t="shared" si="184"/>
        <v>0</v>
      </c>
      <c r="HU279" s="78">
        <f t="shared" si="184"/>
        <v>0</v>
      </c>
      <c r="HV279" s="78">
        <f t="shared" si="184"/>
        <v>0</v>
      </c>
      <c r="HW279" s="78">
        <f t="shared" si="184"/>
        <v>0</v>
      </c>
      <c r="HX279" s="78">
        <f t="shared" si="184"/>
        <v>0</v>
      </c>
      <c r="HY279" s="78">
        <f t="shared" si="184"/>
        <v>0</v>
      </c>
      <c r="HZ279" s="78">
        <f t="shared" si="184"/>
        <v>0</v>
      </c>
      <c r="IA279" s="78">
        <f t="shared" si="184"/>
        <v>0</v>
      </c>
      <c r="IB279" s="78">
        <f t="shared" si="184"/>
        <v>0</v>
      </c>
      <c r="IC279" s="78">
        <f t="shared" si="184"/>
        <v>0</v>
      </c>
      <c r="ID279" s="78">
        <f t="shared" si="184"/>
        <v>0</v>
      </c>
      <c r="IE279" s="78">
        <f t="shared" si="184"/>
        <v>0</v>
      </c>
      <c r="IF279" s="78">
        <f t="shared" si="184"/>
        <v>0</v>
      </c>
      <c r="IG279" s="78">
        <f t="shared" si="184"/>
        <v>0</v>
      </c>
      <c r="IH279" s="78">
        <f t="shared" si="184"/>
        <v>0</v>
      </c>
      <c r="II279" s="78">
        <f t="shared" si="184"/>
        <v>0</v>
      </c>
      <c r="IJ279" s="78">
        <f t="shared" si="184"/>
        <v>0</v>
      </c>
      <c r="IK279" s="78">
        <f t="shared" si="184"/>
        <v>0</v>
      </c>
      <c r="IL279" s="78">
        <f t="shared" si="184"/>
        <v>0</v>
      </c>
      <c r="IM279" s="78">
        <f t="shared" si="184"/>
        <v>0</v>
      </c>
      <c r="IN279" s="78">
        <f t="shared" si="184"/>
        <v>0</v>
      </c>
      <c r="IO279" s="78">
        <f t="shared" si="184"/>
        <v>0</v>
      </c>
      <c r="IP279" s="78">
        <f t="shared" si="184"/>
        <v>0</v>
      </c>
      <c r="IQ279" s="78">
        <f t="shared" si="184"/>
        <v>0</v>
      </c>
      <c r="IR279" s="78">
        <f t="shared" si="184"/>
        <v>0</v>
      </c>
      <c r="IS279" s="78">
        <f t="shared" si="184"/>
        <v>0</v>
      </c>
      <c r="IT279" s="78">
        <f t="shared" si="184"/>
        <v>0</v>
      </c>
      <c r="IU279" s="78">
        <f t="shared" si="184"/>
        <v>0</v>
      </c>
      <c r="IV279" s="78">
        <f t="shared" si="184"/>
        <v>0</v>
      </c>
      <c r="IW279" s="78">
        <f t="shared" si="184"/>
        <v>0</v>
      </c>
      <c r="IX279" s="78">
        <f t="shared" si="184"/>
        <v>0</v>
      </c>
      <c r="IY279" s="78">
        <f t="shared" si="184"/>
        <v>0</v>
      </c>
      <c r="IZ279" s="78">
        <f t="shared" si="184"/>
        <v>0</v>
      </c>
      <c r="JA279" s="78">
        <f t="shared" si="184"/>
        <v>0</v>
      </c>
      <c r="JB279" s="78">
        <f t="shared" si="184"/>
        <v>0</v>
      </c>
      <c r="JC279" s="78">
        <f t="shared" si="184"/>
        <v>0</v>
      </c>
      <c r="JD279" s="78">
        <f t="shared" si="184"/>
        <v>0</v>
      </c>
      <c r="JE279" s="78">
        <f t="shared" si="184"/>
        <v>0</v>
      </c>
      <c r="JF279" s="78">
        <f t="shared" si="184"/>
        <v>0</v>
      </c>
      <c r="JG279" s="78">
        <f t="shared" si="184"/>
        <v>0</v>
      </c>
      <c r="JH279" s="78">
        <f t="shared" si="184"/>
        <v>0</v>
      </c>
      <c r="JI279" s="78">
        <f t="shared" si="184"/>
        <v>0</v>
      </c>
      <c r="JJ279" s="78">
        <f t="shared" si="184"/>
        <v>0</v>
      </c>
      <c r="JK279" s="78">
        <f t="shared" ref="JK279:KQ279" si="185">JK239</f>
        <v>0</v>
      </c>
      <c r="JL279" s="78">
        <f t="shared" si="185"/>
        <v>0</v>
      </c>
      <c r="JM279" s="78">
        <f t="shared" si="185"/>
        <v>0</v>
      </c>
      <c r="JN279" s="78">
        <f t="shared" si="185"/>
        <v>0</v>
      </c>
      <c r="JO279" s="78">
        <f t="shared" si="185"/>
        <v>0</v>
      </c>
      <c r="JP279" s="78">
        <f t="shared" si="185"/>
        <v>0</v>
      </c>
      <c r="JQ279" s="78">
        <f t="shared" si="185"/>
        <v>0</v>
      </c>
      <c r="JR279" s="78">
        <f t="shared" si="185"/>
        <v>0</v>
      </c>
      <c r="JS279" s="78">
        <f t="shared" si="185"/>
        <v>0</v>
      </c>
      <c r="JT279" s="78">
        <f t="shared" si="185"/>
        <v>0</v>
      </c>
      <c r="JU279" s="78">
        <f t="shared" si="185"/>
        <v>0</v>
      </c>
      <c r="JV279" s="78">
        <f t="shared" si="185"/>
        <v>0</v>
      </c>
      <c r="JW279" s="78">
        <f t="shared" si="185"/>
        <v>0</v>
      </c>
      <c r="JX279" s="78">
        <f t="shared" si="185"/>
        <v>0</v>
      </c>
      <c r="JY279" s="78">
        <f t="shared" si="185"/>
        <v>0</v>
      </c>
      <c r="JZ279" s="78">
        <f t="shared" si="185"/>
        <v>0</v>
      </c>
      <c r="KA279" s="78">
        <f t="shared" si="185"/>
        <v>0</v>
      </c>
      <c r="KB279" s="78">
        <f t="shared" si="185"/>
        <v>0</v>
      </c>
      <c r="KC279" s="78">
        <f t="shared" si="185"/>
        <v>0</v>
      </c>
      <c r="KD279" s="78">
        <f t="shared" si="185"/>
        <v>0</v>
      </c>
      <c r="KE279" s="78">
        <f t="shared" si="185"/>
        <v>0</v>
      </c>
      <c r="KF279" s="78">
        <f t="shared" si="185"/>
        <v>0</v>
      </c>
      <c r="KG279" s="78">
        <f t="shared" si="185"/>
        <v>0</v>
      </c>
      <c r="KH279" s="78">
        <f t="shared" si="185"/>
        <v>0</v>
      </c>
      <c r="KI279" s="78">
        <f t="shared" si="185"/>
        <v>0</v>
      </c>
      <c r="KJ279" s="78">
        <f t="shared" si="185"/>
        <v>0</v>
      </c>
      <c r="KK279" s="78">
        <f t="shared" si="185"/>
        <v>0</v>
      </c>
      <c r="KL279" s="78">
        <f t="shared" si="185"/>
        <v>0</v>
      </c>
      <c r="KM279" s="78">
        <f t="shared" si="185"/>
        <v>0</v>
      </c>
      <c r="KN279" s="78">
        <f t="shared" si="185"/>
        <v>0</v>
      </c>
      <c r="KO279" s="78">
        <f t="shared" si="185"/>
        <v>0</v>
      </c>
      <c r="KP279" s="78">
        <f t="shared" si="185"/>
        <v>0</v>
      </c>
      <c r="KQ279" s="78">
        <f t="shared" si="185"/>
        <v>0</v>
      </c>
      <c r="KR279" s="78">
        <f ca="1">KR239/'Inputs and Summary'!$D$33*1</f>
        <v>0</v>
      </c>
      <c r="KS279" s="17" t="s">
        <v>291</v>
      </c>
    </row>
    <row r="280" spans="1:305" ht="15.75" customHeight="1" x14ac:dyDescent="0.3">
      <c r="A280" s="184" t="s">
        <v>266</v>
      </c>
      <c r="B280" s="184" t="s">
        <v>90</v>
      </c>
      <c r="C280" s="186"/>
      <c r="D280" s="194">
        <f t="shared" ref="D280:IX280" ca="1" si="186">SUM(D271:D279)</f>
        <v>-347.75386331453956</v>
      </c>
      <c r="E280" s="194">
        <f t="shared" ca="1" si="186"/>
        <v>4.3500554578644088</v>
      </c>
      <c r="F280" s="194">
        <f t="shared" ca="1" si="186"/>
        <v>4.3500554578644088</v>
      </c>
      <c r="G280" s="194">
        <f t="shared" ca="1" si="186"/>
        <v>4.3500554578644088</v>
      </c>
      <c r="H280" s="194">
        <f t="shared" ca="1" si="186"/>
        <v>4.3500554578644088</v>
      </c>
      <c r="I280" s="194">
        <f t="shared" ca="1" si="186"/>
        <v>4.3500554578644088</v>
      </c>
      <c r="J280" s="194">
        <f t="shared" ca="1" si="186"/>
        <v>4.3500554578644088</v>
      </c>
      <c r="K280" s="194">
        <f t="shared" ca="1" si="186"/>
        <v>4.3500554578644088</v>
      </c>
      <c r="L280" s="194">
        <f t="shared" ca="1" si="186"/>
        <v>4.3500554578644088</v>
      </c>
      <c r="M280" s="194">
        <f t="shared" ca="1" si="186"/>
        <v>4.3421674127269156</v>
      </c>
      <c r="N280" s="194">
        <f t="shared" ca="1" si="186"/>
        <v>4.3421674127269156</v>
      </c>
      <c r="O280" s="194">
        <f t="shared" ca="1" si="186"/>
        <v>4.3421674127269156</v>
      </c>
      <c r="P280" s="194">
        <f t="shared" ca="1" si="186"/>
        <v>4.3421674127269156</v>
      </c>
      <c r="Q280" s="194">
        <f t="shared" ca="1" si="186"/>
        <v>4.3214063287425422</v>
      </c>
      <c r="R280" s="194">
        <f t="shared" ca="1" si="186"/>
        <v>4.3214063287425422</v>
      </c>
      <c r="S280" s="194">
        <f t="shared" ca="1" si="186"/>
        <v>4.3214063287425422</v>
      </c>
      <c r="T280" s="194">
        <f t="shared" ca="1" si="186"/>
        <v>4.3214063287425422</v>
      </c>
      <c r="U280" s="194">
        <f t="shared" ca="1" si="186"/>
        <v>4.3214063287425422</v>
      </c>
      <c r="V280" s="194">
        <f t="shared" ca="1" si="186"/>
        <v>4.3214063287425422</v>
      </c>
      <c r="W280" s="194">
        <f t="shared" ca="1" si="186"/>
        <v>4.3214063287425422</v>
      </c>
      <c r="X280" s="194">
        <f t="shared" ca="1" si="186"/>
        <v>4.3214063287425422</v>
      </c>
      <c r="Y280" s="194">
        <f t="shared" ca="1" si="186"/>
        <v>4.313199683605049</v>
      </c>
      <c r="Z280" s="194">
        <f t="shared" ca="1" si="186"/>
        <v>4.313199683605049</v>
      </c>
      <c r="AA280" s="194">
        <f t="shared" ca="1" si="186"/>
        <v>4.313199683605049</v>
      </c>
      <c r="AB280" s="194">
        <f t="shared" ca="1" si="186"/>
        <v>4.313199683605049</v>
      </c>
      <c r="AC280" s="194">
        <f t="shared" ca="1" si="186"/>
        <v>4.2924714939566107</v>
      </c>
      <c r="AD280" s="194">
        <f t="shared" ca="1" si="186"/>
        <v>4.2924714939566107</v>
      </c>
      <c r="AE280" s="194">
        <f t="shared" ca="1" si="186"/>
        <v>4.2924714939566107</v>
      </c>
      <c r="AF280" s="194">
        <f t="shared" ca="1" si="186"/>
        <v>4.2924714939566107</v>
      </c>
      <c r="AG280" s="194">
        <f t="shared" ca="1" si="186"/>
        <v>4.2924714939566107</v>
      </c>
      <c r="AH280" s="194">
        <f t="shared" ca="1" si="186"/>
        <v>4.2924714939566107</v>
      </c>
      <c r="AI280" s="194">
        <f t="shared" ca="1" si="186"/>
        <v>4.2924714939566107</v>
      </c>
      <c r="AJ280" s="194">
        <f t="shared" ca="1" si="186"/>
        <v>4.2924714939566107</v>
      </c>
      <c r="AK280" s="194">
        <f t="shared" ca="1" si="186"/>
        <v>4.2839366908191181</v>
      </c>
      <c r="AL280" s="194">
        <f t="shared" ca="1" si="186"/>
        <v>4.2839366908191181</v>
      </c>
      <c r="AM280" s="194">
        <f t="shared" ca="1" si="186"/>
        <v>4.2839366908191181</v>
      </c>
      <c r="AN280" s="194">
        <f t="shared" ca="1" si="186"/>
        <v>4.2839366908191181</v>
      </c>
      <c r="AO280" s="194">
        <f t="shared" ca="1" si="186"/>
        <v>4.2632397594292737</v>
      </c>
      <c r="AP280" s="194">
        <f t="shared" ca="1" si="186"/>
        <v>4.2632397594292737</v>
      </c>
      <c r="AQ280" s="194">
        <f t="shared" ca="1" si="186"/>
        <v>4.2632397594292737</v>
      </c>
      <c r="AR280" s="194">
        <f t="shared" ca="1" si="186"/>
        <v>4.2632397594292737</v>
      </c>
      <c r="AS280" s="194">
        <f t="shared" ca="1" si="186"/>
        <v>4.2632397594292737</v>
      </c>
      <c r="AT280" s="194">
        <f t="shared" ca="1" si="186"/>
        <v>4.2632397594292737</v>
      </c>
      <c r="AU280" s="194">
        <f t="shared" ca="1" si="186"/>
        <v>4.2632397594292737</v>
      </c>
      <c r="AV280" s="194">
        <f t="shared" ca="1" si="186"/>
        <v>4.2632397594292737</v>
      </c>
      <c r="AW280" s="194">
        <f t="shared" ca="1" si="186"/>
        <v>4.2543669535517807</v>
      </c>
      <c r="AX280" s="194">
        <f t="shared" ca="1" si="186"/>
        <v>4.2543669535517807</v>
      </c>
      <c r="AY280" s="194">
        <f t="shared" ca="1" si="186"/>
        <v>4.2543669535517807</v>
      </c>
      <c r="AZ280" s="194">
        <f t="shared" ca="1" si="186"/>
        <v>4.2543669535517807</v>
      </c>
      <c r="BA280" s="194">
        <f t="shared" ca="1" si="186"/>
        <v>4.2336996057524967</v>
      </c>
      <c r="BB280" s="194">
        <f t="shared" ca="1" si="186"/>
        <v>4.2336996057524967</v>
      </c>
      <c r="BC280" s="194">
        <f t="shared" ca="1" si="186"/>
        <v>4.2336996057524958</v>
      </c>
      <c r="BD280" s="194">
        <f t="shared" ca="1" si="186"/>
        <v>4.2336996057524958</v>
      </c>
      <c r="BE280" s="194">
        <f t="shared" ca="1" si="186"/>
        <v>4.2336996057524958</v>
      </c>
      <c r="BF280" s="194">
        <f t="shared" ca="1" si="186"/>
        <v>4.2336996057524967</v>
      </c>
      <c r="BG280" s="194">
        <f t="shared" ca="1" si="186"/>
        <v>4.2336996057524967</v>
      </c>
      <c r="BH280" s="194">
        <f t="shared" ca="1" si="186"/>
        <v>4.2336996057524967</v>
      </c>
      <c r="BI280" s="194">
        <f t="shared" ca="1" si="186"/>
        <v>4.2244786570528037</v>
      </c>
      <c r="BJ280" s="194">
        <f t="shared" ca="1" si="186"/>
        <v>4.2244786570528037</v>
      </c>
      <c r="BK280" s="194">
        <f t="shared" ca="1" si="186"/>
        <v>4.2244786570528037</v>
      </c>
      <c r="BL280" s="194">
        <f t="shared" ca="1" si="186"/>
        <v>4.2244786570528037</v>
      </c>
      <c r="BM280" s="194">
        <f t="shared" ca="1" si="186"/>
        <v>4.2038391783856666</v>
      </c>
      <c r="BN280" s="194">
        <f t="shared" ca="1" si="186"/>
        <v>4.2038391783856666</v>
      </c>
      <c r="BO280" s="194">
        <f t="shared" ca="1" si="186"/>
        <v>4.2038391783856666</v>
      </c>
      <c r="BP280" s="194">
        <f t="shared" ca="1" si="186"/>
        <v>4.2038391783856666</v>
      </c>
      <c r="BQ280" s="194">
        <f t="shared" ca="1" si="186"/>
        <v>4.2038391783856666</v>
      </c>
      <c r="BR280" s="194">
        <f t="shared" ca="1" si="186"/>
        <v>4.2038391783856657</v>
      </c>
      <c r="BS280" s="194">
        <f t="shared" ca="1" si="186"/>
        <v>4.2038391783856657</v>
      </c>
      <c r="BT280" s="194">
        <f t="shared" ca="1" si="186"/>
        <v>4.2038391783856657</v>
      </c>
      <c r="BU280" s="194">
        <f t="shared" ca="1" si="186"/>
        <v>4.194259642579107</v>
      </c>
      <c r="BV280" s="194">
        <f t="shared" ca="1" si="186"/>
        <v>4.194259642579107</v>
      </c>
      <c r="BW280" s="194">
        <f t="shared" ca="1" si="186"/>
        <v>4.194259642579107</v>
      </c>
      <c r="BX280" s="194">
        <f t="shared" ca="1" si="186"/>
        <v>4.194259642579107</v>
      </c>
      <c r="BY280" s="194">
        <f t="shared" ca="1" si="186"/>
        <v>4.1736462775598167</v>
      </c>
      <c r="BZ280" s="194">
        <f t="shared" ca="1" si="186"/>
        <v>4.1736462775598167</v>
      </c>
      <c r="CA280" s="194">
        <f t="shared" ca="1" si="186"/>
        <v>4.1736462775598175</v>
      </c>
      <c r="CB280" s="194">
        <f t="shared" ca="1" si="186"/>
        <v>4.1736462775598175</v>
      </c>
      <c r="CC280" s="194">
        <f t="shared" ca="1" si="186"/>
        <v>4.1736462775598175</v>
      </c>
      <c r="CD280" s="194">
        <f t="shared" ca="1" si="186"/>
        <v>4.1736462775598167</v>
      </c>
      <c r="CE280" s="194">
        <f t="shared" ca="1" si="186"/>
        <v>4.1736462775598167</v>
      </c>
      <c r="CF280" s="194">
        <f t="shared" ca="1" si="186"/>
        <v>4.1736462775598167</v>
      </c>
      <c r="CG280" s="194">
        <f t="shared" ca="1" si="186"/>
        <v>4.1636973970331859</v>
      </c>
      <c r="CH280" s="194">
        <f t="shared" ca="1" si="186"/>
        <v>4.1636973970331859</v>
      </c>
      <c r="CI280" s="194">
        <f t="shared" ca="1" si="186"/>
        <v>4.1636973970331859</v>
      </c>
      <c r="CJ280" s="194">
        <f t="shared" ca="1" si="186"/>
        <v>4.163697397033185</v>
      </c>
      <c r="CK280" s="194">
        <f t="shared" ca="1" si="186"/>
        <v>4.1431083478791457</v>
      </c>
      <c r="CL280" s="194">
        <f t="shared" ca="1" si="186"/>
        <v>4.1431083478791457</v>
      </c>
      <c r="CM280" s="194">
        <f t="shared" ca="1" si="186"/>
        <v>4.1431083478791466</v>
      </c>
      <c r="CN280" s="194">
        <f t="shared" ca="1" si="186"/>
        <v>4.1431083478791466</v>
      </c>
      <c r="CO280" s="194">
        <f t="shared" ca="1" si="186"/>
        <v>4.1431083478791466</v>
      </c>
      <c r="CP280" s="194">
        <f t="shared" ca="1" si="186"/>
        <v>4.1431083478791457</v>
      </c>
      <c r="CQ280" s="194">
        <f t="shared" ca="1" si="186"/>
        <v>4.1431083478791457</v>
      </c>
      <c r="CR280" s="194">
        <f t="shared" ca="1" si="186"/>
        <v>4.1431083478791457</v>
      </c>
      <c r="CS280" s="194">
        <f t="shared" ca="1" si="186"/>
        <v>4.0590819871824184</v>
      </c>
      <c r="CT280" s="194">
        <f t="shared" ca="1" si="186"/>
        <v>4.0590819871824184</v>
      </c>
      <c r="CU280" s="194">
        <f t="shared" ca="1" si="186"/>
        <v>4.0590819871824184</v>
      </c>
      <c r="CV280" s="194">
        <f t="shared" ca="1" si="186"/>
        <v>4.0693571169653318</v>
      </c>
      <c r="CW280" s="194">
        <f t="shared" ca="1" si="186"/>
        <v>4.0487905422852366</v>
      </c>
      <c r="CX280" s="194">
        <f t="shared" ca="1" si="186"/>
        <v>4.0487905422852366</v>
      </c>
      <c r="CY280" s="194">
        <f t="shared" ca="1" si="186"/>
        <v>4.0590656720681526</v>
      </c>
      <c r="CZ280" s="194">
        <f t="shared" ca="1" si="186"/>
        <v>4.0590656720681526</v>
      </c>
      <c r="DA280" s="194">
        <f t="shared" ca="1" si="186"/>
        <v>4.0590656720681526</v>
      </c>
      <c r="DB280" s="194">
        <f t="shared" ca="1" si="186"/>
        <v>4.0693408018510659</v>
      </c>
      <c r="DC280" s="194">
        <f t="shared" ca="1" si="186"/>
        <v>4.0693408018510659</v>
      </c>
      <c r="DD280" s="194">
        <f t="shared" ca="1" si="186"/>
        <v>-3.3292704717676456</v>
      </c>
      <c r="DE280" s="194">
        <f t="shared" ca="1" si="186"/>
        <v>4.0686684781104381</v>
      </c>
      <c r="DF280" s="194">
        <f t="shared" ca="1" si="186"/>
        <v>4.0686684781104381</v>
      </c>
      <c r="DG280" s="194">
        <f t="shared" ca="1" si="186"/>
        <v>4.0686684781104381</v>
      </c>
      <c r="DH280" s="194">
        <f t="shared" ca="1" si="186"/>
        <v>4.07901494571506</v>
      </c>
      <c r="DI280" s="194">
        <f t="shared" ca="1" si="186"/>
        <v>4.0584689591593355</v>
      </c>
      <c r="DJ280" s="194">
        <f t="shared" ca="1" si="186"/>
        <v>4.0584689591593355</v>
      </c>
      <c r="DK280" s="194">
        <f t="shared" ca="1" si="186"/>
        <v>4.0688154267639574</v>
      </c>
      <c r="DL280" s="194">
        <f t="shared" ca="1" si="186"/>
        <v>4.0688154267639574</v>
      </c>
      <c r="DM280" s="194">
        <f t="shared" ca="1" si="186"/>
        <v>4.0688154267639574</v>
      </c>
      <c r="DN280" s="194">
        <f t="shared" ca="1" si="186"/>
        <v>4.0791618943685792</v>
      </c>
      <c r="DO280" s="194">
        <f t="shared" ca="1" si="186"/>
        <v>4.0791618943685792</v>
      </c>
      <c r="DP280" s="194">
        <f t="shared" ca="1" si="186"/>
        <v>-3.7822594018182691</v>
      </c>
      <c r="DQ280" s="194">
        <f t="shared" ca="1" si="186"/>
        <v>4.0783979041881127</v>
      </c>
      <c r="DR280" s="194">
        <f t="shared" ca="1" si="186"/>
        <v>4.0783979041881127</v>
      </c>
      <c r="DS280" s="194">
        <f t="shared" ca="1" si="186"/>
        <v>4.0783979041881127</v>
      </c>
      <c r="DT280" s="194">
        <f t="shared" ca="1" si="186"/>
        <v>-13.930179398696566</v>
      </c>
      <c r="DU280" s="194">
        <f t="shared" ca="1" si="186"/>
        <v>4.0492932701743491</v>
      </c>
      <c r="DV280" s="194">
        <f t="shared" ca="1" si="186"/>
        <v>4.0492932701743491</v>
      </c>
      <c r="DW280" s="194">
        <f t="shared" ca="1" si="186"/>
        <v>4.0492932701743491</v>
      </c>
      <c r="DX280" s="194">
        <f t="shared" ca="1" si="186"/>
        <v>4.0492932701743491</v>
      </c>
      <c r="DY280" s="194">
        <f t="shared" ca="1" si="186"/>
        <v>4.0492932701743491</v>
      </c>
      <c r="DZ280" s="194">
        <f t="shared" ca="1" si="186"/>
        <v>4.0492932701743491</v>
      </c>
      <c r="EA280" s="194">
        <f t="shared" ca="1" si="186"/>
        <v>4.0492932701743491</v>
      </c>
      <c r="EB280" s="194">
        <f t="shared" ca="1" si="186"/>
        <v>-4.1430439521343576</v>
      </c>
      <c r="EC280" s="194">
        <f t="shared" ca="1" si="186"/>
        <v>4.0377528330882217</v>
      </c>
      <c r="ED280" s="194">
        <f t="shared" ca="1" si="186"/>
        <v>4.0377528330882217</v>
      </c>
      <c r="EE280" s="194">
        <f t="shared" ca="1" si="186"/>
        <v>4.0377528330882217</v>
      </c>
      <c r="EF280" s="194">
        <f t="shared" ca="1" si="186"/>
        <v>4.0377528330882217</v>
      </c>
      <c r="EG280" s="194">
        <f t="shared" ca="1" si="186"/>
        <v>4.0172421769084865</v>
      </c>
      <c r="EH280" s="194">
        <f t="shared" ca="1" si="186"/>
        <v>4.0172421769084865</v>
      </c>
      <c r="EI280" s="194">
        <f t="shared" ca="1" si="186"/>
        <v>4.0172421769084865</v>
      </c>
      <c r="EJ280" s="194">
        <f t="shared" ca="1" si="186"/>
        <v>4.0172421769084865</v>
      </c>
      <c r="EK280" s="194">
        <f t="shared" ca="1" si="186"/>
        <v>4.0172421769084865</v>
      </c>
      <c r="EL280" s="194">
        <f t="shared" ca="1" si="186"/>
        <v>4.0172421769084865</v>
      </c>
      <c r="EM280" s="194">
        <f t="shared" ca="1" si="186"/>
        <v>4.0172421769084865</v>
      </c>
      <c r="EN280" s="194">
        <f t="shared" ca="1" si="186"/>
        <v>-4.1871859663975028</v>
      </c>
      <c r="EO280" s="194">
        <f t="shared" ca="1" si="186"/>
        <v>4.0052735680638998</v>
      </c>
      <c r="EP280" s="194">
        <f t="shared" ca="1" si="186"/>
        <v>4.0052735680638998</v>
      </c>
      <c r="EQ280" s="194">
        <f t="shared" ca="1" si="186"/>
        <v>4.0052735680638998</v>
      </c>
      <c r="ER280" s="194">
        <f t="shared" ca="1" si="186"/>
        <v>4.0052735680638998</v>
      </c>
      <c r="ES280" s="194">
        <f t="shared" ca="1" si="186"/>
        <v>3.9847775571024586</v>
      </c>
      <c r="ET280" s="194">
        <f t="shared" ca="1" si="186"/>
        <v>3.9847775571024586</v>
      </c>
      <c r="EU280" s="194">
        <f t="shared" ca="1" si="186"/>
        <v>3.9847775571024586</v>
      </c>
      <c r="EV280" s="194">
        <f t="shared" ca="1" si="186"/>
        <v>3.9847775571024586</v>
      </c>
      <c r="EW280" s="194">
        <f t="shared" ca="1" si="186"/>
        <v>3.9847775571024586</v>
      </c>
      <c r="EX280" s="194">
        <f t="shared" ca="1" si="186"/>
        <v>3.9847775571024586</v>
      </c>
      <c r="EY280" s="194">
        <f t="shared" ca="1" si="186"/>
        <v>3.9847775571024586</v>
      </c>
      <c r="EZ280" s="194">
        <f t="shared" ca="1" si="186"/>
        <v>-4.1855715733354169</v>
      </c>
      <c r="FA280" s="194">
        <f t="shared" ca="1" si="186"/>
        <v>3.9723679313466596</v>
      </c>
      <c r="FB280" s="194">
        <f t="shared" ca="1" si="186"/>
        <v>3.9723679313466596</v>
      </c>
      <c r="FC280" s="194">
        <f t="shared" ca="1" si="186"/>
        <v>3.9723679313466596</v>
      </c>
      <c r="FD280" s="194">
        <f t="shared" ca="1" si="186"/>
        <v>3.9723679313466596</v>
      </c>
      <c r="FE280" s="194">
        <f t="shared" ca="1" si="186"/>
        <v>3.9518844851004475</v>
      </c>
      <c r="FF280" s="194">
        <f t="shared" ca="1" si="186"/>
        <v>3.9518844851004475</v>
      </c>
      <c r="FG280" s="194">
        <f t="shared" ca="1" si="186"/>
        <v>3.9518844851004475</v>
      </c>
      <c r="FH280" s="194">
        <f t="shared" ca="1" si="186"/>
        <v>3.9518844851004475</v>
      </c>
      <c r="FI280" s="194">
        <f t="shared" ca="1" si="186"/>
        <v>3.9518844851004475</v>
      </c>
      <c r="FJ280" s="194">
        <f t="shared" ca="1" si="186"/>
        <v>3.9518844851004475</v>
      </c>
      <c r="FK280" s="194">
        <f t="shared" ca="1" si="186"/>
        <v>3.9518844851004475</v>
      </c>
      <c r="FL280" s="194">
        <f t="shared" ca="1" si="186"/>
        <v>-4.1703919178789244</v>
      </c>
      <c r="FM280" s="194">
        <f t="shared" ca="1" si="186"/>
        <v>3.9390206119260984</v>
      </c>
      <c r="FN280" s="194">
        <f t="shared" ca="1" si="186"/>
        <v>3.9390206119260984</v>
      </c>
      <c r="FO280" s="194">
        <f t="shared" ca="1" si="186"/>
        <v>3.9390206119260984</v>
      </c>
      <c r="FP280" s="194">
        <f t="shared" ca="1" si="186"/>
        <v>3.9390206119260984</v>
      </c>
      <c r="FQ280" s="194">
        <f t="shared" ca="1" si="186"/>
        <v>3.9185475975563957</v>
      </c>
      <c r="FR280" s="194">
        <f t="shared" ca="1" si="186"/>
        <v>3.9185475975563957</v>
      </c>
      <c r="FS280" s="194">
        <f t="shared" ca="1" si="186"/>
        <v>3.9185475975563957</v>
      </c>
      <c r="FT280" s="194">
        <f t="shared" ca="1" si="186"/>
        <v>3.9185475975563957</v>
      </c>
      <c r="FU280" s="194">
        <f t="shared" ca="1" si="186"/>
        <v>3.9185475975563957</v>
      </c>
      <c r="FV280" s="194">
        <f t="shared" ca="1" si="186"/>
        <v>3.9185475975563957</v>
      </c>
      <c r="FW280" s="194">
        <f t="shared" ca="1" si="186"/>
        <v>3.9185475975563957</v>
      </c>
      <c r="FX280" s="194">
        <f t="shared" ca="1" si="186"/>
        <v>-4.1468759126493779</v>
      </c>
      <c r="FY280" s="194">
        <f t="shared" ca="1" si="186"/>
        <v>3.9052158495409417</v>
      </c>
      <c r="FZ280" s="194">
        <f t="shared" ca="1" si="186"/>
        <v>3.9052158495409417</v>
      </c>
      <c r="GA280" s="194">
        <f t="shared" ca="1" si="186"/>
        <v>3.9052158495409417</v>
      </c>
      <c r="GB280" s="194">
        <f t="shared" ca="1" si="186"/>
        <v>3.9052158495409417</v>
      </c>
      <c r="GC280" s="194">
        <f t="shared" ca="1" si="186"/>
        <v>3.8847510802629879</v>
      </c>
      <c r="GD280" s="194">
        <f t="shared" ca="1" si="186"/>
        <v>3.8847510802629879</v>
      </c>
      <c r="GE280" s="194">
        <f t="shared" ca="1" si="186"/>
        <v>3.8847510802629879</v>
      </c>
      <c r="GF280" s="194">
        <f t="shared" ca="1" si="186"/>
        <v>3.8847510802629879</v>
      </c>
      <c r="GG280" s="194">
        <f t="shared" ca="1" si="186"/>
        <v>3.8847510802629879</v>
      </c>
      <c r="GH280" s="194">
        <f t="shared" ca="1" si="186"/>
        <v>3.8847510802629879</v>
      </c>
      <c r="GI280" s="194">
        <f t="shared" ca="1" si="186"/>
        <v>3.8847510802629879</v>
      </c>
      <c r="GJ280" s="194">
        <f t="shared" ca="1" si="186"/>
        <v>-4.1181539339995128</v>
      </c>
      <c r="GK280" s="194">
        <f t="shared" ca="1" si="186"/>
        <v>3.8709374211611944</v>
      </c>
      <c r="GL280" s="194">
        <f t="shared" ca="1" si="186"/>
        <v>3.8709374211611944</v>
      </c>
      <c r="GM280" s="194">
        <f t="shared" ca="1" si="186"/>
        <v>3.8709374211611944</v>
      </c>
      <c r="GN280" s="194">
        <f t="shared" ca="1" si="186"/>
        <v>3.8709374211611944</v>
      </c>
      <c r="GO280" s="194">
        <f t="shared" ca="1" si="186"/>
        <v>3.8504786545856513</v>
      </c>
      <c r="GP280" s="194">
        <f t="shared" ca="1" si="186"/>
        <v>3.8504786545856513</v>
      </c>
      <c r="GQ280" s="194">
        <f t="shared" ca="1" si="186"/>
        <v>3.8504786545856513</v>
      </c>
      <c r="GR280" s="194">
        <f t="shared" ca="1" si="186"/>
        <v>3.8504786545856513</v>
      </c>
      <c r="GS280" s="194">
        <f t="shared" ca="1" si="186"/>
        <v>3.8504786545856513</v>
      </c>
      <c r="GT280" s="194">
        <f t="shared" ca="1" si="186"/>
        <v>3.8504786545856513</v>
      </c>
      <c r="GU280" s="194">
        <f t="shared" ca="1" si="186"/>
        <v>3.8504786545856513</v>
      </c>
      <c r="GV280" s="194">
        <f t="shared" ca="1" si="186"/>
        <v>-4.0860970316061147</v>
      </c>
      <c r="GW280" s="194">
        <f t="shared" ca="1" si="186"/>
        <v>3.8361686270649287</v>
      </c>
      <c r="GX280" s="194">
        <f t="shared" ca="1" si="186"/>
        <v>3.8361686270649287</v>
      </c>
      <c r="GY280" s="194">
        <f t="shared" ca="1" si="186"/>
        <v>3.8361686270649287</v>
      </c>
      <c r="GZ280" s="194">
        <f t="shared" ca="1" si="186"/>
        <v>3.8361686270649287</v>
      </c>
      <c r="HA280" s="194">
        <f t="shared" ca="1" si="186"/>
        <v>3.8157135634897461</v>
      </c>
      <c r="HB280" s="194">
        <f t="shared" ca="1" si="186"/>
        <v>3.8157135634897461</v>
      </c>
      <c r="HC280" s="194">
        <f t="shared" ca="1" si="186"/>
        <v>3.8157135634897461</v>
      </c>
      <c r="HD280" s="194">
        <f t="shared" ca="1" si="186"/>
        <v>3.8157135634897461</v>
      </c>
      <c r="HE280" s="194">
        <f t="shared" ca="1" si="186"/>
        <v>3.8157135634897461</v>
      </c>
      <c r="HF280" s="194">
        <f t="shared" ca="1" si="186"/>
        <v>3.8157135634897461</v>
      </c>
      <c r="HG280" s="194">
        <f t="shared" ca="1" si="186"/>
        <v>3.8157135634897461</v>
      </c>
      <c r="HH280" s="194">
        <f t="shared" ca="1" si="186"/>
        <v>-4.0518204480612718</v>
      </c>
      <c r="HI280" s="194">
        <f t="shared" ca="1" si="186"/>
        <v>3.8008922764975273</v>
      </c>
      <c r="HJ280" s="194">
        <f t="shared" ca="1" si="186"/>
        <v>3.8008922764975273</v>
      </c>
      <c r="HK280" s="194">
        <f t="shared" ca="1" si="186"/>
        <v>3.8008922764975273</v>
      </c>
      <c r="HL280" s="194">
        <f t="shared" ca="1" si="186"/>
        <v>3.8008922764975273</v>
      </c>
      <c r="HM280" s="194">
        <f t="shared" ca="1" si="186"/>
        <v>3.7804385571487229</v>
      </c>
      <c r="HN280" s="194">
        <f t="shared" ca="1" si="186"/>
        <v>3.7804385571487229</v>
      </c>
      <c r="HO280" s="194">
        <f t="shared" ca="1" si="186"/>
        <v>3.7804385571487229</v>
      </c>
      <c r="HP280" s="194">
        <f t="shared" ca="1" si="186"/>
        <v>3.7804385571487229</v>
      </c>
      <c r="HQ280" s="194">
        <f t="shared" ca="1" si="186"/>
        <v>3.7804385571487229</v>
      </c>
      <c r="HR280" s="194">
        <f t="shared" ca="1" si="186"/>
        <v>3.7804385571487229</v>
      </c>
      <c r="HS280" s="194">
        <f t="shared" ca="1" si="186"/>
        <v>3.7804385571487229</v>
      </c>
      <c r="HT280" s="194">
        <f t="shared" ca="1" si="186"/>
        <v>-4.015985724277904</v>
      </c>
      <c r="HU280" s="194">
        <f t="shared" ca="1" si="186"/>
        <v>3.765090672900862</v>
      </c>
      <c r="HV280" s="194">
        <f t="shared" ca="1" si="186"/>
        <v>3.765090672900862</v>
      </c>
      <c r="HW280" s="194">
        <f t="shared" ca="1" si="186"/>
        <v>3.765090672900862</v>
      </c>
      <c r="HX280" s="194">
        <f t="shared" ca="1" si="186"/>
        <v>3.765090672900862</v>
      </c>
      <c r="HY280" s="194">
        <f t="shared" ca="1" si="186"/>
        <v>3.7446358781206959</v>
      </c>
      <c r="HZ280" s="194">
        <f t="shared" ca="1" si="186"/>
        <v>3.7446358781206959</v>
      </c>
      <c r="IA280" s="194">
        <f t="shared" ca="1" si="186"/>
        <v>3.7446358781206959</v>
      </c>
      <c r="IB280" s="194">
        <f t="shared" ca="1" si="186"/>
        <v>3.7446358781206959</v>
      </c>
      <c r="IC280" s="194">
        <f t="shared" ca="1" si="186"/>
        <v>3.7446358781206959</v>
      </c>
      <c r="ID280" s="194">
        <f t="shared" ca="1" si="186"/>
        <v>3.7446358781206959</v>
      </c>
      <c r="IE280" s="194">
        <f t="shared" ca="1" si="186"/>
        <v>3.7446358781206959</v>
      </c>
      <c r="IF280" s="194">
        <f t="shared" ca="1" si="186"/>
        <v>-3.9789819561935209</v>
      </c>
      <c r="IG280" s="194">
        <f t="shared" ca="1" si="186"/>
        <v>3.7287455986995237</v>
      </c>
      <c r="IH280" s="194">
        <f t="shared" ca="1" si="186"/>
        <v>3.7287455986995237</v>
      </c>
      <c r="II280" s="194">
        <f t="shared" ca="1" si="186"/>
        <v>3.7287455986995237</v>
      </c>
      <c r="IJ280" s="194">
        <f t="shared" ca="1" si="186"/>
        <v>3.9043305896216207</v>
      </c>
      <c r="IK280" s="194">
        <f t="shared" ca="1" si="186"/>
        <v>3.7082872460804568</v>
      </c>
      <c r="IL280" s="194">
        <f t="shared" ca="1" si="186"/>
        <v>3.7082872460804568</v>
      </c>
      <c r="IM280" s="194">
        <f t="shared" ca="1" si="186"/>
        <v>3.7082872460804568</v>
      </c>
      <c r="IN280" s="194">
        <f t="shared" ca="1" si="186"/>
        <v>3.7082872460804568</v>
      </c>
      <c r="IO280" s="194">
        <f t="shared" ca="1" si="186"/>
        <v>3.7082872460804568</v>
      </c>
      <c r="IP280" s="194">
        <f t="shared" ca="1" si="186"/>
        <v>3.7082872460804568</v>
      </c>
      <c r="IQ280" s="194">
        <f t="shared" ca="1" si="186"/>
        <v>3.7082872460804568</v>
      </c>
      <c r="IR280" s="194">
        <f t="shared" ca="1" si="186"/>
        <v>-3.9410345420567339</v>
      </c>
      <c r="IS280" s="194">
        <f t="shared" ca="1" si="186"/>
        <v>3.691838299630775</v>
      </c>
      <c r="IT280" s="194">
        <f t="shared" ca="1" si="186"/>
        <v>3.691838299630775</v>
      </c>
      <c r="IU280" s="194">
        <f t="shared" ca="1" si="186"/>
        <v>3.691838299630775</v>
      </c>
      <c r="IV280" s="194">
        <f t="shared" ca="1" si="186"/>
        <v>3.691838299630775</v>
      </c>
      <c r="IW280" s="194">
        <f t="shared" ca="1" si="186"/>
        <v>3.6713738420936215</v>
      </c>
      <c r="IX280" s="194">
        <f t="shared" ca="1" si="186"/>
        <v>3.6713738420936215</v>
      </c>
      <c r="IY280" s="194">
        <f t="shared" ref="IY280:KR280" ca="1" si="187">SUM(IY271:IY279)</f>
        <v>3.6713738420936215</v>
      </c>
      <c r="IZ280" s="194">
        <f t="shared" ca="1" si="187"/>
        <v>3.6713738420936215</v>
      </c>
      <c r="JA280" s="194">
        <f t="shared" ca="1" si="187"/>
        <v>3.6713738420936215</v>
      </c>
      <c r="JB280" s="194">
        <f t="shared" ca="1" si="187"/>
        <v>3.6713738420936215</v>
      </c>
      <c r="JC280" s="194">
        <f t="shared" ca="1" si="187"/>
        <v>3.6713738420936215</v>
      </c>
      <c r="JD280" s="194">
        <f t="shared" ca="1" si="187"/>
        <v>-3.9022704238614185</v>
      </c>
      <c r="JE280" s="194">
        <f t="shared" ca="1" si="187"/>
        <v>3.6543494686045737</v>
      </c>
      <c r="JF280" s="194">
        <f t="shared" ca="1" si="187"/>
        <v>3.6543494686045737</v>
      </c>
      <c r="JG280" s="194">
        <f t="shared" ca="1" si="187"/>
        <v>3.6543494686045737</v>
      </c>
      <c r="JH280" s="194">
        <f t="shared" ca="1" si="187"/>
        <v>3.6543494686045737</v>
      </c>
      <c r="JI280" s="194">
        <f t="shared" ca="1" si="187"/>
        <v>3.633876292419151</v>
      </c>
      <c r="JJ280" s="194">
        <f t="shared" ca="1" si="187"/>
        <v>3.633876292419151</v>
      </c>
      <c r="JK280" s="194">
        <f t="shared" ca="1" si="187"/>
        <v>3.633876292419151</v>
      </c>
      <c r="JL280" s="194">
        <f t="shared" ca="1" si="187"/>
        <v>3.633876292419151</v>
      </c>
      <c r="JM280" s="194">
        <f t="shared" ca="1" si="187"/>
        <v>3.633876292419151</v>
      </c>
      <c r="JN280" s="194">
        <f t="shared" ca="1" si="187"/>
        <v>3.633876292419151</v>
      </c>
      <c r="JO280" s="194">
        <f t="shared" ca="1" si="187"/>
        <v>3.633876292419151</v>
      </c>
      <c r="JP280" s="194">
        <f t="shared" ca="1" si="187"/>
        <v>-3.8627572250614506</v>
      </c>
      <c r="JQ280" s="194">
        <f t="shared" ca="1" si="187"/>
        <v>3.6162592290795565</v>
      </c>
      <c r="JR280" s="194">
        <f t="shared" ca="1" si="187"/>
        <v>3.6162592290795565</v>
      </c>
      <c r="JS280" s="194">
        <f t="shared" ca="1" si="187"/>
        <v>3.6162592290795565</v>
      </c>
      <c r="JT280" s="194">
        <f t="shared" ca="1" si="187"/>
        <v>3.6162592290795565</v>
      </c>
      <c r="JU280" s="194">
        <f t="shared" ca="1" si="187"/>
        <v>3.5957746518261038</v>
      </c>
      <c r="JV280" s="194">
        <f t="shared" ca="1" si="187"/>
        <v>3.5957746518261038</v>
      </c>
      <c r="JW280" s="194">
        <f t="shared" ca="1" si="187"/>
        <v>3.5957746518261038</v>
      </c>
      <c r="JX280" s="194">
        <f t="shared" ca="1" si="187"/>
        <v>3.5957746518261038</v>
      </c>
      <c r="JY280" s="194">
        <f t="shared" ca="1" si="187"/>
        <v>3.5957746518261038</v>
      </c>
      <c r="JZ280" s="194">
        <f t="shared" ca="1" si="187"/>
        <v>3.5957746518261038</v>
      </c>
      <c r="KA280" s="194">
        <f t="shared" ca="1" si="187"/>
        <v>3.5957746518261038</v>
      </c>
      <c r="KB280" s="194">
        <f t="shared" ca="1" si="187"/>
        <v>-3.8225267258394267</v>
      </c>
      <c r="KC280" s="194">
        <f t="shared" ca="1" si="187"/>
        <v>3.5775471179404468</v>
      </c>
      <c r="KD280" s="194">
        <f t="shared" ca="1" si="187"/>
        <v>3.5775471179404468</v>
      </c>
      <c r="KE280" s="194">
        <f t="shared" ca="1" si="187"/>
        <v>3.5775471179404468</v>
      </c>
      <c r="KF280" s="194">
        <f t="shared" ca="1" si="187"/>
        <v>3.5775471179404468</v>
      </c>
      <c r="KG280" s="194">
        <f t="shared" ca="1" si="187"/>
        <v>3.5570483864100542</v>
      </c>
      <c r="KH280" s="194">
        <f t="shared" ca="1" si="187"/>
        <v>3.5570483864100542</v>
      </c>
      <c r="KI280" s="194">
        <f t="shared" ca="1" si="187"/>
        <v>3.5570483864100542</v>
      </c>
      <c r="KJ280" s="194">
        <f t="shared" ca="1" si="187"/>
        <v>3.5570483864100542</v>
      </c>
      <c r="KK280" s="194">
        <f t="shared" ca="1" si="187"/>
        <v>3.5570483864100542</v>
      </c>
      <c r="KL280" s="194">
        <f t="shared" ca="1" si="187"/>
        <v>3.5570483864100542</v>
      </c>
      <c r="KM280" s="194">
        <f t="shared" ca="1" si="187"/>
        <v>3.5570483864100542</v>
      </c>
      <c r="KN280" s="194">
        <f t="shared" ca="1" si="187"/>
        <v>-3.7815889406870573</v>
      </c>
      <c r="KO280" s="194">
        <f t="shared" ca="1" si="187"/>
        <v>3.5381920678619516</v>
      </c>
      <c r="KP280" s="194">
        <f t="shared" ca="1" si="187"/>
        <v>3.5381920678619516</v>
      </c>
      <c r="KQ280" s="194">
        <f t="shared" ca="1" si="187"/>
        <v>3.5381920678619516</v>
      </c>
      <c r="KR280" s="194">
        <f t="shared" ca="1" si="187"/>
        <v>1.1096412561940672</v>
      </c>
      <c r="KS280" s="17" t="s">
        <v>291</v>
      </c>
    </row>
    <row r="281" spans="1:305" ht="15.75" customHeight="1" x14ac:dyDescent="0.3">
      <c r="A281" s="184" t="s">
        <v>274</v>
      </c>
      <c r="B281" s="184" t="s">
        <v>72</v>
      </c>
      <c r="C281" s="186"/>
      <c r="D281" s="222">
        <f ca="1">XIRR($D$280:$KR$280,D229:KR229)</f>
        <v>0.13422409892082221</v>
      </c>
      <c r="KS281" s="17" t="s">
        <v>291</v>
      </c>
    </row>
    <row r="282" spans="1:305" ht="15.75" customHeight="1" x14ac:dyDescent="0.3">
      <c r="A282" s="184" t="s">
        <v>306</v>
      </c>
      <c r="B282" s="184" t="s">
        <v>90</v>
      </c>
      <c r="C282" s="186"/>
      <c r="D282" s="194">
        <f ca="1">D280</f>
        <v>-347.75386331453956</v>
      </c>
      <c r="E282" s="194"/>
      <c r="F282" s="194"/>
      <c r="G282" s="194"/>
      <c r="H282" s="194">
        <f ca="1">SUM(E280:H280)</f>
        <v>17.400221831457635</v>
      </c>
      <c r="I282" s="194">
        <f t="shared" ref="I282:JC282" ca="1" si="188">I280</f>
        <v>4.3500554578644088</v>
      </c>
      <c r="J282" s="194">
        <f t="shared" ca="1" si="188"/>
        <v>4.3500554578644088</v>
      </c>
      <c r="K282" s="194">
        <f t="shared" ca="1" si="188"/>
        <v>4.3500554578644088</v>
      </c>
      <c r="L282" s="194">
        <f t="shared" ca="1" si="188"/>
        <v>4.3500554578644088</v>
      </c>
      <c r="M282" s="194">
        <f t="shared" ca="1" si="188"/>
        <v>4.3421674127269156</v>
      </c>
      <c r="N282" s="194">
        <f t="shared" ca="1" si="188"/>
        <v>4.3421674127269156</v>
      </c>
      <c r="O282" s="194">
        <f t="shared" ca="1" si="188"/>
        <v>4.3421674127269156</v>
      </c>
      <c r="P282" s="194">
        <f t="shared" ca="1" si="188"/>
        <v>4.3421674127269156</v>
      </c>
      <c r="Q282" s="194">
        <f t="shared" ca="1" si="188"/>
        <v>4.3214063287425422</v>
      </c>
      <c r="R282" s="194">
        <f t="shared" ca="1" si="188"/>
        <v>4.3214063287425422</v>
      </c>
      <c r="S282" s="194">
        <f t="shared" ca="1" si="188"/>
        <v>4.3214063287425422</v>
      </c>
      <c r="T282" s="194">
        <f t="shared" ca="1" si="188"/>
        <v>4.3214063287425422</v>
      </c>
      <c r="U282" s="194">
        <f t="shared" ca="1" si="188"/>
        <v>4.3214063287425422</v>
      </c>
      <c r="V282" s="194">
        <f t="shared" ca="1" si="188"/>
        <v>4.3214063287425422</v>
      </c>
      <c r="W282" s="194">
        <f t="shared" ca="1" si="188"/>
        <v>4.3214063287425422</v>
      </c>
      <c r="X282" s="194">
        <f t="shared" ca="1" si="188"/>
        <v>4.3214063287425422</v>
      </c>
      <c r="Y282" s="194">
        <f t="shared" ca="1" si="188"/>
        <v>4.313199683605049</v>
      </c>
      <c r="Z282" s="194">
        <f t="shared" ca="1" si="188"/>
        <v>4.313199683605049</v>
      </c>
      <c r="AA282" s="194">
        <f t="shared" ca="1" si="188"/>
        <v>4.313199683605049</v>
      </c>
      <c r="AB282" s="194">
        <f t="shared" ca="1" si="188"/>
        <v>4.313199683605049</v>
      </c>
      <c r="AC282" s="194">
        <f t="shared" ca="1" si="188"/>
        <v>4.2924714939566107</v>
      </c>
      <c r="AD282" s="194">
        <f t="shared" ca="1" si="188"/>
        <v>4.2924714939566107</v>
      </c>
      <c r="AE282" s="194">
        <f t="shared" ca="1" si="188"/>
        <v>4.2924714939566107</v>
      </c>
      <c r="AF282" s="194">
        <f t="shared" ca="1" si="188"/>
        <v>4.2924714939566107</v>
      </c>
      <c r="AG282" s="194">
        <f t="shared" ca="1" si="188"/>
        <v>4.2924714939566107</v>
      </c>
      <c r="AH282" s="194">
        <f t="shared" ca="1" si="188"/>
        <v>4.2924714939566107</v>
      </c>
      <c r="AI282" s="194">
        <f t="shared" ca="1" si="188"/>
        <v>4.2924714939566107</v>
      </c>
      <c r="AJ282" s="194">
        <f t="shared" ca="1" si="188"/>
        <v>4.2924714939566107</v>
      </c>
      <c r="AK282" s="194">
        <f t="shared" ca="1" si="188"/>
        <v>4.2839366908191181</v>
      </c>
      <c r="AL282" s="194">
        <f t="shared" ca="1" si="188"/>
        <v>4.2839366908191181</v>
      </c>
      <c r="AM282" s="194">
        <f t="shared" ca="1" si="188"/>
        <v>4.2839366908191181</v>
      </c>
      <c r="AN282" s="194">
        <f t="shared" ca="1" si="188"/>
        <v>4.2839366908191181</v>
      </c>
      <c r="AO282" s="194">
        <f t="shared" ca="1" si="188"/>
        <v>4.2632397594292737</v>
      </c>
      <c r="AP282" s="194">
        <f t="shared" ca="1" si="188"/>
        <v>4.2632397594292737</v>
      </c>
      <c r="AQ282" s="194">
        <f t="shared" ca="1" si="188"/>
        <v>4.2632397594292737</v>
      </c>
      <c r="AR282" s="194">
        <f t="shared" ca="1" si="188"/>
        <v>4.2632397594292737</v>
      </c>
      <c r="AS282" s="194">
        <f t="shared" ca="1" si="188"/>
        <v>4.2632397594292737</v>
      </c>
      <c r="AT282" s="194">
        <f t="shared" ca="1" si="188"/>
        <v>4.2632397594292737</v>
      </c>
      <c r="AU282" s="194">
        <f t="shared" ca="1" si="188"/>
        <v>4.2632397594292737</v>
      </c>
      <c r="AV282" s="194">
        <f t="shared" ca="1" si="188"/>
        <v>4.2632397594292737</v>
      </c>
      <c r="AW282" s="194">
        <f t="shared" ca="1" si="188"/>
        <v>4.2543669535517807</v>
      </c>
      <c r="AX282" s="194">
        <f t="shared" ca="1" si="188"/>
        <v>4.2543669535517807</v>
      </c>
      <c r="AY282" s="194">
        <f t="shared" ca="1" si="188"/>
        <v>4.2543669535517807</v>
      </c>
      <c r="AZ282" s="194">
        <f t="shared" ca="1" si="188"/>
        <v>4.2543669535517807</v>
      </c>
      <c r="BA282" s="194">
        <f t="shared" ca="1" si="188"/>
        <v>4.2336996057524967</v>
      </c>
      <c r="BB282" s="194">
        <f t="shared" ca="1" si="188"/>
        <v>4.2336996057524967</v>
      </c>
      <c r="BC282" s="194">
        <f t="shared" ca="1" si="188"/>
        <v>4.2336996057524958</v>
      </c>
      <c r="BD282" s="194">
        <f t="shared" ca="1" si="188"/>
        <v>4.2336996057524958</v>
      </c>
      <c r="BE282" s="194">
        <f t="shared" ca="1" si="188"/>
        <v>4.2336996057524958</v>
      </c>
      <c r="BF282" s="194">
        <f t="shared" ca="1" si="188"/>
        <v>4.2336996057524967</v>
      </c>
      <c r="BG282" s="194">
        <f t="shared" ca="1" si="188"/>
        <v>4.2336996057524967</v>
      </c>
      <c r="BH282" s="194">
        <f t="shared" ca="1" si="188"/>
        <v>4.2336996057524967</v>
      </c>
      <c r="BI282" s="194">
        <f t="shared" ca="1" si="188"/>
        <v>4.2244786570528037</v>
      </c>
      <c r="BJ282" s="194">
        <f t="shared" ca="1" si="188"/>
        <v>4.2244786570528037</v>
      </c>
      <c r="BK282" s="194">
        <f t="shared" ca="1" si="188"/>
        <v>4.2244786570528037</v>
      </c>
      <c r="BL282" s="194">
        <f t="shared" ca="1" si="188"/>
        <v>4.2244786570528037</v>
      </c>
      <c r="BM282" s="194">
        <f t="shared" ca="1" si="188"/>
        <v>4.2038391783856666</v>
      </c>
      <c r="BN282" s="194">
        <f t="shared" ca="1" si="188"/>
        <v>4.2038391783856666</v>
      </c>
      <c r="BO282" s="194">
        <f t="shared" ca="1" si="188"/>
        <v>4.2038391783856666</v>
      </c>
      <c r="BP282" s="194">
        <f t="shared" ca="1" si="188"/>
        <v>4.2038391783856666</v>
      </c>
      <c r="BQ282" s="194">
        <f t="shared" ca="1" si="188"/>
        <v>4.2038391783856666</v>
      </c>
      <c r="BR282" s="194">
        <f t="shared" ca="1" si="188"/>
        <v>4.2038391783856657</v>
      </c>
      <c r="BS282" s="194">
        <f t="shared" ca="1" si="188"/>
        <v>4.2038391783856657</v>
      </c>
      <c r="BT282" s="194">
        <f t="shared" ca="1" si="188"/>
        <v>4.2038391783856657</v>
      </c>
      <c r="BU282" s="194">
        <f t="shared" ca="1" si="188"/>
        <v>4.194259642579107</v>
      </c>
      <c r="BV282" s="194">
        <f t="shared" ca="1" si="188"/>
        <v>4.194259642579107</v>
      </c>
      <c r="BW282" s="194">
        <f t="shared" ca="1" si="188"/>
        <v>4.194259642579107</v>
      </c>
      <c r="BX282" s="194">
        <f t="shared" ca="1" si="188"/>
        <v>4.194259642579107</v>
      </c>
      <c r="BY282" s="194">
        <f t="shared" ca="1" si="188"/>
        <v>4.1736462775598167</v>
      </c>
      <c r="BZ282" s="194">
        <f t="shared" ca="1" si="188"/>
        <v>4.1736462775598167</v>
      </c>
      <c r="CA282" s="194">
        <f t="shared" ca="1" si="188"/>
        <v>4.1736462775598175</v>
      </c>
      <c r="CB282" s="194">
        <f t="shared" ca="1" si="188"/>
        <v>4.1736462775598175</v>
      </c>
      <c r="CC282" s="194">
        <f t="shared" ca="1" si="188"/>
        <v>4.1736462775598175</v>
      </c>
      <c r="CD282" s="194">
        <f t="shared" ca="1" si="188"/>
        <v>4.1736462775598167</v>
      </c>
      <c r="CE282" s="194">
        <f t="shared" ca="1" si="188"/>
        <v>4.1736462775598167</v>
      </c>
      <c r="CF282" s="194">
        <f t="shared" ca="1" si="188"/>
        <v>4.1736462775598167</v>
      </c>
      <c r="CG282" s="194">
        <f t="shared" ca="1" si="188"/>
        <v>4.1636973970331859</v>
      </c>
      <c r="CH282" s="194">
        <f t="shared" ca="1" si="188"/>
        <v>4.1636973970331859</v>
      </c>
      <c r="CI282" s="194">
        <f t="shared" ca="1" si="188"/>
        <v>4.1636973970331859</v>
      </c>
      <c r="CJ282" s="194">
        <f t="shared" ca="1" si="188"/>
        <v>4.163697397033185</v>
      </c>
      <c r="CK282" s="194">
        <f t="shared" ca="1" si="188"/>
        <v>4.1431083478791457</v>
      </c>
      <c r="CL282" s="194">
        <f t="shared" ca="1" si="188"/>
        <v>4.1431083478791457</v>
      </c>
      <c r="CM282" s="194">
        <f t="shared" ca="1" si="188"/>
        <v>4.1431083478791466</v>
      </c>
      <c r="CN282" s="194">
        <f t="shared" ca="1" si="188"/>
        <v>4.1431083478791466</v>
      </c>
      <c r="CO282" s="194">
        <f t="shared" ca="1" si="188"/>
        <v>4.1431083478791466</v>
      </c>
      <c r="CP282" s="194">
        <f t="shared" ca="1" si="188"/>
        <v>4.1431083478791457</v>
      </c>
      <c r="CQ282" s="194">
        <f t="shared" ca="1" si="188"/>
        <v>4.1431083478791457</v>
      </c>
      <c r="CR282" s="194">
        <f t="shared" ca="1" si="188"/>
        <v>4.1431083478791457</v>
      </c>
      <c r="CS282" s="194">
        <f t="shared" ca="1" si="188"/>
        <v>4.0590819871824184</v>
      </c>
      <c r="CT282" s="194">
        <f t="shared" ca="1" si="188"/>
        <v>4.0590819871824184</v>
      </c>
      <c r="CU282" s="194">
        <f t="shared" ca="1" si="188"/>
        <v>4.0590819871824184</v>
      </c>
      <c r="CV282" s="194">
        <f t="shared" ca="1" si="188"/>
        <v>4.0693571169653318</v>
      </c>
      <c r="CW282" s="194">
        <f t="shared" ca="1" si="188"/>
        <v>4.0487905422852366</v>
      </c>
      <c r="CX282" s="194">
        <f t="shared" ca="1" si="188"/>
        <v>4.0487905422852366</v>
      </c>
      <c r="CY282" s="194">
        <f t="shared" ca="1" si="188"/>
        <v>4.0590656720681526</v>
      </c>
      <c r="CZ282" s="194">
        <f t="shared" ca="1" si="188"/>
        <v>4.0590656720681526</v>
      </c>
      <c r="DA282" s="194">
        <f t="shared" ca="1" si="188"/>
        <v>4.0590656720681526</v>
      </c>
      <c r="DB282" s="194">
        <f t="shared" ca="1" si="188"/>
        <v>4.0693408018510659</v>
      </c>
      <c r="DC282" s="194">
        <f t="shared" ca="1" si="188"/>
        <v>4.0693408018510659</v>
      </c>
      <c r="DD282" s="194">
        <f t="shared" ca="1" si="188"/>
        <v>-3.3292704717676456</v>
      </c>
      <c r="DE282" s="194">
        <f t="shared" ca="1" si="188"/>
        <v>4.0686684781104381</v>
      </c>
      <c r="DF282" s="194">
        <f t="shared" ca="1" si="188"/>
        <v>4.0686684781104381</v>
      </c>
      <c r="DG282" s="194">
        <f t="shared" ca="1" si="188"/>
        <v>4.0686684781104381</v>
      </c>
      <c r="DH282" s="194">
        <f t="shared" ca="1" si="188"/>
        <v>4.07901494571506</v>
      </c>
      <c r="DI282" s="194">
        <f t="shared" ca="1" si="188"/>
        <v>4.0584689591593355</v>
      </c>
      <c r="DJ282" s="194">
        <f t="shared" ca="1" si="188"/>
        <v>4.0584689591593355</v>
      </c>
      <c r="DK282" s="194">
        <f t="shared" ca="1" si="188"/>
        <v>4.0688154267639574</v>
      </c>
      <c r="DL282" s="194">
        <f t="shared" ca="1" si="188"/>
        <v>4.0688154267639574</v>
      </c>
      <c r="DM282" s="194">
        <f t="shared" ca="1" si="188"/>
        <v>4.0688154267639574</v>
      </c>
      <c r="DN282" s="194">
        <f t="shared" ca="1" si="188"/>
        <v>4.0791618943685792</v>
      </c>
      <c r="DO282" s="194">
        <f t="shared" ca="1" si="188"/>
        <v>4.0791618943685792</v>
      </c>
      <c r="DP282" s="194">
        <f t="shared" ca="1" si="188"/>
        <v>-3.7822594018182691</v>
      </c>
      <c r="DQ282" s="194">
        <f t="shared" ca="1" si="188"/>
        <v>4.0783979041881127</v>
      </c>
      <c r="DR282" s="194">
        <f t="shared" ca="1" si="188"/>
        <v>4.0783979041881127</v>
      </c>
      <c r="DS282" s="194">
        <f t="shared" ca="1" si="188"/>
        <v>4.0783979041881127</v>
      </c>
      <c r="DT282" s="194">
        <f t="shared" ca="1" si="188"/>
        <v>-13.930179398696566</v>
      </c>
      <c r="DU282" s="194">
        <f t="shared" ca="1" si="188"/>
        <v>4.0492932701743491</v>
      </c>
      <c r="DV282" s="194">
        <f t="shared" ca="1" si="188"/>
        <v>4.0492932701743491</v>
      </c>
      <c r="DW282" s="194">
        <f t="shared" ca="1" si="188"/>
        <v>4.0492932701743491</v>
      </c>
      <c r="DX282" s="194">
        <f t="shared" ca="1" si="188"/>
        <v>4.0492932701743491</v>
      </c>
      <c r="DY282" s="194">
        <f t="shared" ca="1" si="188"/>
        <v>4.0492932701743491</v>
      </c>
      <c r="DZ282" s="194">
        <f t="shared" ca="1" si="188"/>
        <v>4.0492932701743491</v>
      </c>
      <c r="EA282" s="194">
        <f t="shared" ca="1" si="188"/>
        <v>4.0492932701743491</v>
      </c>
      <c r="EB282" s="194">
        <f t="shared" ca="1" si="188"/>
        <v>-4.1430439521343576</v>
      </c>
      <c r="EC282" s="194">
        <f t="shared" ca="1" si="188"/>
        <v>4.0377528330882217</v>
      </c>
      <c r="ED282" s="194">
        <f t="shared" ca="1" si="188"/>
        <v>4.0377528330882217</v>
      </c>
      <c r="EE282" s="194">
        <f t="shared" ca="1" si="188"/>
        <v>4.0377528330882217</v>
      </c>
      <c r="EF282" s="194">
        <f t="shared" ca="1" si="188"/>
        <v>4.0377528330882217</v>
      </c>
      <c r="EG282" s="194">
        <f t="shared" ca="1" si="188"/>
        <v>4.0172421769084865</v>
      </c>
      <c r="EH282" s="194">
        <f t="shared" ca="1" si="188"/>
        <v>4.0172421769084865</v>
      </c>
      <c r="EI282" s="194">
        <f t="shared" ca="1" si="188"/>
        <v>4.0172421769084865</v>
      </c>
      <c r="EJ282" s="194">
        <f t="shared" ca="1" si="188"/>
        <v>4.0172421769084865</v>
      </c>
      <c r="EK282" s="194">
        <f t="shared" ca="1" si="188"/>
        <v>4.0172421769084865</v>
      </c>
      <c r="EL282" s="194">
        <f t="shared" ca="1" si="188"/>
        <v>4.0172421769084865</v>
      </c>
      <c r="EM282" s="194">
        <f t="shared" ca="1" si="188"/>
        <v>4.0172421769084865</v>
      </c>
      <c r="EN282" s="194">
        <f t="shared" ca="1" si="188"/>
        <v>-4.1871859663975028</v>
      </c>
      <c r="EO282" s="194">
        <f t="shared" ca="1" si="188"/>
        <v>4.0052735680638998</v>
      </c>
      <c r="EP282" s="194">
        <f t="shared" ca="1" si="188"/>
        <v>4.0052735680638998</v>
      </c>
      <c r="EQ282" s="194">
        <f t="shared" ca="1" si="188"/>
        <v>4.0052735680638998</v>
      </c>
      <c r="ER282" s="194">
        <f t="shared" ca="1" si="188"/>
        <v>4.0052735680638998</v>
      </c>
      <c r="ES282" s="194">
        <f t="shared" ca="1" si="188"/>
        <v>3.9847775571024586</v>
      </c>
      <c r="ET282" s="194">
        <f t="shared" ca="1" si="188"/>
        <v>3.9847775571024586</v>
      </c>
      <c r="EU282" s="194">
        <f t="shared" ca="1" si="188"/>
        <v>3.9847775571024586</v>
      </c>
      <c r="EV282" s="194">
        <f t="shared" ca="1" si="188"/>
        <v>3.9847775571024586</v>
      </c>
      <c r="EW282" s="194">
        <f t="shared" ca="1" si="188"/>
        <v>3.9847775571024586</v>
      </c>
      <c r="EX282" s="194">
        <f t="shared" ca="1" si="188"/>
        <v>3.9847775571024586</v>
      </c>
      <c r="EY282" s="194">
        <f t="shared" ca="1" si="188"/>
        <v>3.9847775571024586</v>
      </c>
      <c r="EZ282" s="194">
        <f t="shared" ca="1" si="188"/>
        <v>-4.1855715733354169</v>
      </c>
      <c r="FA282" s="194">
        <f t="shared" ca="1" si="188"/>
        <v>3.9723679313466596</v>
      </c>
      <c r="FB282" s="194">
        <f t="shared" ca="1" si="188"/>
        <v>3.9723679313466596</v>
      </c>
      <c r="FC282" s="194">
        <f t="shared" ca="1" si="188"/>
        <v>3.9723679313466596</v>
      </c>
      <c r="FD282" s="194">
        <f t="shared" ca="1" si="188"/>
        <v>3.9723679313466596</v>
      </c>
      <c r="FE282" s="194">
        <f t="shared" ca="1" si="188"/>
        <v>3.9518844851004475</v>
      </c>
      <c r="FF282" s="194">
        <f t="shared" ca="1" si="188"/>
        <v>3.9518844851004475</v>
      </c>
      <c r="FG282" s="194">
        <f t="shared" ca="1" si="188"/>
        <v>3.9518844851004475</v>
      </c>
      <c r="FH282" s="194">
        <f t="shared" ca="1" si="188"/>
        <v>3.9518844851004475</v>
      </c>
      <c r="FI282" s="194">
        <f t="shared" ca="1" si="188"/>
        <v>3.9518844851004475</v>
      </c>
      <c r="FJ282" s="194">
        <f t="shared" ca="1" si="188"/>
        <v>3.9518844851004475</v>
      </c>
      <c r="FK282" s="194">
        <f t="shared" ca="1" si="188"/>
        <v>3.9518844851004475</v>
      </c>
      <c r="FL282" s="194">
        <f t="shared" ca="1" si="188"/>
        <v>-4.1703919178789244</v>
      </c>
      <c r="FM282" s="194">
        <f t="shared" ca="1" si="188"/>
        <v>3.9390206119260984</v>
      </c>
      <c r="FN282" s="194">
        <f t="shared" ca="1" si="188"/>
        <v>3.9390206119260984</v>
      </c>
      <c r="FO282" s="194">
        <f t="shared" ca="1" si="188"/>
        <v>3.9390206119260984</v>
      </c>
      <c r="FP282" s="194">
        <f t="shared" ca="1" si="188"/>
        <v>3.9390206119260984</v>
      </c>
      <c r="FQ282" s="194">
        <f t="shared" ca="1" si="188"/>
        <v>3.9185475975563957</v>
      </c>
      <c r="FR282" s="194">
        <f t="shared" ca="1" si="188"/>
        <v>3.9185475975563957</v>
      </c>
      <c r="FS282" s="194">
        <f t="shared" ca="1" si="188"/>
        <v>3.9185475975563957</v>
      </c>
      <c r="FT282" s="194">
        <f t="shared" ca="1" si="188"/>
        <v>3.9185475975563957</v>
      </c>
      <c r="FU282" s="194">
        <f t="shared" ca="1" si="188"/>
        <v>3.9185475975563957</v>
      </c>
      <c r="FV282" s="194">
        <f t="shared" ca="1" si="188"/>
        <v>3.9185475975563957</v>
      </c>
      <c r="FW282" s="194">
        <f t="shared" ca="1" si="188"/>
        <v>3.9185475975563957</v>
      </c>
      <c r="FX282" s="194">
        <f t="shared" ca="1" si="188"/>
        <v>-4.1468759126493779</v>
      </c>
      <c r="FY282" s="194">
        <f t="shared" ca="1" si="188"/>
        <v>3.9052158495409417</v>
      </c>
      <c r="FZ282" s="194">
        <f t="shared" ca="1" si="188"/>
        <v>3.9052158495409417</v>
      </c>
      <c r="GA282" s="194">
        <f t="shared" ca="1" si="188"/>
        <v>3.9052158495409417</v>
      </c>
      <c r="GB282" s="194">
        <f t="shared" ca="1" si="188"/>
        <v>3.9052158495409417</v>
      </c>
      <c r="GC282" s="194">
        <f t="shared" ca="1" si="188"/>
        <v>3.8847510802629879</v>
      </c>
      <c r="GD282" s="194">
        <f t="shared" ca="1" si="188"/>
        <v>3.8847510802629879</v>
      </c>
      <c r="GE282" s="194">
        <f t="shared" ca="1" si="188"/>
        <v>3.8847510802629879</v>
      </c>
      <c r="GF282" s="194">
        <f t="shared" ca="1" si="188"/>
        <v>3.8847510802629879</v>
      </c>
      <c r="GG282" s="194">
        <f t="shared" ca="1" si="188"/>
        <v>3.8847510802629879</v>
      </c>
      <c r="GH282" s="194">
        <f t="shared" ca="1" si="188"/>
        <v>3.8847510802629879</v>
      </c>
      <c r="GI282" s="194">
        <f t="shared" ca="1" si="188"/>
        <v>3.8847510802629879</v>
      </c>
      <c r="GJ282" s="194">
        <f t="shared" ca="1" si="188"/>
        <v>-4.1181539339995128</v>
      </c>
      <c r="GK282" s="194">
        <f t="shared" ca="1" si="188"/>
        <v>3.8709374211611944</v>
      </c>
      <c r="GL282" s="194">
        <f t="shared" ca="1" si="188"/>
        <v>3.8709374211611944</v>
      </c>
      <c r="GM282" s="194">
        <f t="shared" ca="1" si="188"/>
        <v>3.8709374211611944</v>
      </c>
      <c r="GN282" s="194">
        <f t="shared" ca="1" si="188"/>
        <v>3.8709374211611944</v>
      </c>
      <c r="GO282" s="194">
        <f t="shared" ca="1" si="188"/>
        <v>3.8504786545856513</v>
      </c>
      <c r="GP282" s="194">
        <f t="shared" ca="1" si="188"/>
        <v>3.8504786545856513</v>
      </c>
      <c r="GQ282" s="194">
        <f t="shared" ca="1" si="188"/>
        <v>3.8504786545856513</v>
      </c>
      <c r="GR282" s="194">
        <f t="shared" ca="1" si="188"/>
        <v>3.8504786545856513</v>
      </c>
      <c r="GS282" s="194">
        <f t="shared" ca="1" si="188"/>
        <v>3.8504786545856513</v>
      </c>
      <c r="GT282" s="194">
        <f t="shared" ca="1" si="188"/>
        <v>3.8504786545856513</v>
      </c>
      <c r="GU282" s="194">
        <f t="shared" ca="1" si="188"/>
        <v>3.8504786545856513</v>
      </c>
      <c r="GV282" s="194">
        <f t="shared" ca="1" si="188"/>
        <v>-4.0860970316061147</v>
      </c>
      <c r="GW282" s="194">
        <f t="shared" ca="1" si="188"/>
        <v>3.8361686270649287</v>
      </c>
      <c r="GX282" s="194">
        <f t="shared" ca="1" si="188"/>
        <v>3.8361686270649287</v>
      </c>
      <c r="GY282" s="194">
        <f t="shared" ca="1" si="188"/>
        <v>3.8361686270649287</v>
      </c>
      <c r="GZ282" s="194">
        <f t="shared" ca="1" si="188"/>
        <v>3.8361686270649287</v>
      </c>
      <c r="HA282" s="194">
        <f t="shared" ca="1" si="188"/>
        <v>3.8157135634897461</v>
      </c>
      <c r="HB282" s="194">
        <f t="shared" ca="1" si="188"/>
        <v>3.8157135634897461</v>
      </c>
      <c r="HC282" s="194">
        <f t="shared" ca="1" si="188"/>
        <v>3.8157135634897461</v>
      </c>
      <c r="HD282" s="194">
        <f t="shared" ca="1" si="188"/>
        <v>3.8157135634897461</v>
      </c>
      <c r="HE282" s="194">
        <f t="shared" ca="1" si="188"/>
        <v>3.8157135634897461</v>
      </c>
      <c r="HF282" s="194">
        <f t="shared" ca="1" si="188"/>
        <v>3.8157135634897461</v>
      </c>
      <c r="HG282" s="194">
        <f t="shared" ca="1" si="188"/>
        <v>3.8157135634897461</v>
      </c>
      <c r="HH282" s="194">
        <f t="shared" ca="1" si="188"/>
        <v>-4.0518204480612718</v>
      </c>
      <c r="HI282" s="194">
        <f t="shared" ca="1" si="188"/>
        <v>3.8008922764975273</v>
      </c>
      <c r="HJ282" s="194">
        <f t="shared" ca="1" si="188"/>
        <v>3.8008922764975273</v>
      </c>
      <c r="HK282" s="194">
        <f t="shared" ca="1" si="188"/>
        <v>3.8008922764975273</v>
      </c>
      <c r="HL282" s="194">
        <f t="shared" ca="1" si="188"/>
        <v>3.8008922764975273</v>
      </c>
      <c r="HM282" s="194">
        <f t="shared" ca="1" si="188"/>
        <v>3.7804385571487229</v>
      </c>
      <c r="HN282" s="194">
        <f t="shared" ca="1" si="188"/>
        <v>3.7804385571487229</v>
      </c>
      <c r="HO282" s="194">
        <f t="shared" ca="1" si="188"/>
        <v>3.7804385571487229</v>
      </c>
      <c r="HP282" s="194">
        <f t="shared" ca="1" si="188"/>
        <v>3.7804385571487229</v>
      </c>
      <c r="HQ282" s="194">
        <f t="shared" ca="1" si="188"/>
        <v>3.7804385571487229</v>
      </c>
      <c r="HR282" s="194">
        <f t="shared" ca="1" si="188"/>
        <v>3.7804385571487229</v>
      </c>
      <c r="HS282" s="194">
        <f t="shared" ca="1" si="188"/>
        <v>3.7804385571487229</v>
      </c>
      <c r="HT282" s="194">
        <f t="shared" ca="1" si="188"/>
        <v>-4.015985724277904</v>
      </c>
      <c r="HU282" s="194">
        <f t="shared" ca="1" si="188"/>
        <v>3.765090672900862</v>
      </c>
      <c r="HV282" s="194">
        <f t="shared" ca="1" si="188"/>
        <v>3.765090672900862</v>
      </c>
      <c r="HW282" s="194">
        <f t="shared" ca="1" si="188"/>
        <v>3.765090672900862</v>
      </c>
      <c r="HX282" s="194">
        <f t="shared" ca="1" si="188"/>
        <v>3.765090672900862</v>
      </c>
      <c r="HY282" s="194">
        <f t="shared" ca="1" si="188"/>
        <v>3.7446358781206959</v>
      </c>
      <c r="HZ282" s="194">
        <f t="shared" ca="1" si="188"/>
        <v>3.7446358781206959</v>
      </c>
      <c r="IA282" s="194">
        <f t="shared" ca="1" si="188"/>
        <v>3.7446358781206959</v>
      </c>
      <c r="IB282" s="194">
        <f t="shared" ca="1" si="188"/>
        <v>3.7446358781206959</v>
      </c>
      <c r="IC282" s="194">
        <f t="shared" ca="1" si="188"/>
        <v>3.7446358781206959</v>
      </c>
      <c r="ID282" s="194">
        <f t="shared" ca="1" si="188"/>
        <v>3.7446358781206959</v>
      </c>
      <c r="IE282" s="194">
        <f t="shared" ca="1" si="188"/>
        <v>3.7446358781206959</v>
      </c>
      <c r="IF282" s="194">
        <f t="shared" ca="1" si="188"/>
        <v>-3.9789819561935209</v>
      </c>
      <c r="IG282" s="194">
        <f t="shared" ca="1" si="188"/>
        <v>3.7287455986995237</v>
      </c>
      <c r="IH282" s="194">
        <f t="shared" ca="1" si="188"/>
        <v>3.7287455986995237</v>
      </c>
      <c r="II282" s="194">
        <f t="shared" ca="1" si="188"/>
        <v>3.7287455986995237</v>
      </c>
      <c r="IJ282" s="194">
        <f t="shared" ca="1" si="188"/>
        <v>3.9043305896216207</v>
      </c>
      <c r="IK282" s="194">
        <f t="shared" ca="1" si="188"/>
        <v>3.7082872460804568</v>
      </c>
      <c r="IL282" s="194">
        <f t="shared" ca="1" si="188"/>
        <v>3.7082872460804568</v>
      </c>
      <c r="IM282" s="194">
        <f t="shared" ca="1" si="188"/>
        <v>3.7082872460804568</v>
      </c>
      <c r="IN282" s="194">
        <f t="shared" ca="1" si="188"/>
        <v>3.7082872460804568</v>
      </c>
      <c r="IO282" s="194">
        <f t="shared" ca="1" si="188"/>
        <v>3.7082872460804568</v>
      </c>
      <c r="IP282" s="194">
        <f t="shared" ca="1" si="188"/>
        <v>3.7082872460804568</v>
      </c>
      <c r="IQ282" s="194">
        <f t="shared" ca="1" si="188"/>
        <v>3.7082872460804568</v>
      </c>
      <c r="IR282" s="194">
        <f t="shared" ca="1" si="188"/>
        <v>-3.9410345420567339</v>
      </c>
      <c r="IS282" s="194">
        <f t="shared" ca="1" si="188"/>
        <v>3.691838299630775</v>
      </c>
      <c r="IT282" s="194">
        <f t="shared" ca="1" si="188"/>
        <v>3.691838299630775</v>
      </c>
      <c r="IU282" s="194">
        <f t="shared" ca="1" si="188"/>
        <v>3.691838299630775</v>
      </c>
      <c r="IV282" s="194">
        <f t="shared" ca="1" si="188"/>
        <v>3.691838299630775</v>
      </c>
      <c r="IW282" s="194">
        <f t="shared" ca="1" si="188"/>
        <v>3.6713738420936215</v>
      </c>
      <c r="IX282" s="194">
        <f t="shared" ca="1" si="188"/>
        <v>3.6713738420936215</v>
      </c>
      <c r="IY282" s="194">
        <f t="shared" ca="1" si="188"/>
        <v>3.6713738420936215</v>
      </c>
      <c r="IZ282" s="194">
        <f t="shared" ca="1" si="188"/>
        <v>3.6713738420936215</v>
      </c>
      <c r="JA282" s="194">
        <f t="shared" ca="1" si="188"/>
        <v>3.6713738420936215</v>
      </c>
      <c r="JB282" s="194">
        <f t="shared" ca="1" si="188"/>
        <v>3.6713738420936215</v>
      </c>
      <c r="JC282" s="194">
        <f t="shared" ca="1" si="188"/>
        <v>3.6713738420936215</v>
      </c>
      <c r="JD282" s="194">
        <f t="shared" ref="JD282:KR282" ca="1" si="189">JD280</f>
        <v>-3.9022704238614185</v>
      </c>
      <c r="JE282" s="194">
        <f t="shared" ca="1" si="189"/>
        <v>3.6543494686045737</v>
      </c>
      <c r="JF282" s="194">
        <f t="shared" ca="1" si="189"/>
        <v>3.6543494686045737</v>
      </c>
      <c r="JG282" s="194">
        <f t="shared" ca="1" si="189"/>
        <v>3.6543494686045737</v>
      </c>
      <c r="JH282" s="194">
        <f t="shared" ca="1" si="189"/>
        <v>3.6543494686045737</v>
      </c>
      <c r="JI282" s="194">
        <f t="shared" ca="1" si="189"/>
        <v>3.633876292419151</v>
      </c>
      <c r="JJ282" s="194">
        <f t="shared" ca="1" si="189"/>
        <v>3.633876292419151</v>
      </c>
      <c r="JK282" s="194">
        <f t="shared" ca="1" si="189"/>
        <v>3.633876292419151</v>
      </c>
      <c r="JL282" s="194">
        <f t="shared" ca="1" si="189"/>
        <v>3.633876292419151</v>
      </c>
      <c r="JM282" s="194">
        <f t="shared" ca="1" si="189"/>
        <v>3.633876292419151</v>
      </c>
      <c r="JN282" s="194">
        <f t="shared" ca="1" si="189"/>
        <v>3.633876292419151</v>
      </c>
      <c r="JO282" s="194">
        <f t="shared" ca="1" si="189"/>
        <v>3.633876292419151</v>
      </c>
      <c r="JP282" s="194">
        <f t="shared" ca="1" si="189"/>
        <v>-3.8627572250614506</v>
      </c>
      <c r="JQ282" s="194">
        <f t="shared" ca="1" si="189"/>
        <v>3.6162592290795565</v>
      </c>
      <c r="JR282" s="194">
        <f t="shared" ca="1" si="189"/>
        <v>3.6162592290795565</v>
      </c>
      <c r="JS282" s="194">
        <f t="shared" ca="1" si="189"/>
        <v>3.6162592290795565</v>
      </c>
      <c r="JT282" s="194">
        <f t="shared" ca="1" si="189"/>
        <v>3.6162592290795565</v>
      </c>
      <c r="JU282" s="194">
        <f t="shared" ca="1" si="189"/>
        <v>3.5957746518261038</v>
      </c>
      <c r="JV282" s="194">
        <f t="shared" ca="1" si="189"/>
        <v>3.5957746518261038</v>
      </c>
      <c r="JW282" s="194">
        <f t="shared" ca="1" si="189"/>
        <v>3.5957746518261038</v>
      </c>
      <c r="JX282" s="194">
        <f t="shared" ca="1" si="189"/>
        <v>3.5957746518261038</v>
      </c>
      <c r="JY282" s="194">
        <f t="shared" ca="1" si="189"/>
        <v>3.5957746518261038</v>
      </c>
      <c r="JZ282" s="194">
        <f t="shared" ca="1" si="189"/>
        <v>3.5957746518261038</v>
      </c>
      <c r="KA282" s="194">
        <f t="shared" ca="1" si="189"/>
        <v>3.5957746518261038</v>
      </c>
      <c r="KB282" s="194">
        <f t="shared" ca="1" si="189"/>
        <v>-3.8225267258394267</v>
      </c>
      <c r="KC282" s="194">
        <f t="shared" ca="1" si="189"/>
        <v>3.5775471179404468</v>
      </c>
      <c r="KD282" s="194">
        <f t="shared" ca="1" si="189"/>
        <v>3.5775471179404468</v>
      </c>
      <c r="KE282" s="194">
        <f t="shared" ca="1" si="189"/>
        <v>3.5775471179404468</v>
      </c>
      <c r="KF282" s="194">
        <f t="shared" ca="1" si="189"/>
        <v>3.5775471179404468</v>
      </c>
      <c r="KG282" s="194">
        <f t="shared" ca="1" si="189"/>
        <v>3.5570483864100542</v>
      </c>
      <c r="KH282" s="194">
        <f t="shared" ca="1" si="189"/>
        <v>3.5570483864100542</v>
      </c>
      <c r="KI282" s="194">
        <f t="shared" ca="1" si="189"/>
        <v>3.5570483864100542</v>
      </c>
      <c r="KJ282" s="194">
        <f t="shared" ca="1" si="189"/>
        <v>3.5570483864100542</v>
      </c>
      <c r="KK282" s="194">
        <f t="shared" ca="1" si="189"/>
        <v>3.5570483864100542</v>
      </c>
      <c r="KL282" s="194">
        <f t="shared" ca="1" si="189"/>
        <v>3.5570483864100542</v>
      </c>
      <c r="KM282" s="194">
        <f t="shared" ca="1" si="189"/>
        <v>3.5570483864100542</v>
      </c>
      <c r="KN282" s="194">
        <f t="shared" ca="1" si="189"/>
        <v>-3.7815889406870573</v>
      </c>
      <c r="KO282" s="194">
        <f t="shared" ca="1" si="189"/>
        <v>3.5381920678619516</v>
      </c>
      <c r="KP282" s="194">
        <f t="shared" ca="1" si="189"/>
        <v>3.5381920678619516</v>
      </c>
      <c r="KQ282" s="194">
        <f t="shared" ca="1" si="189"/>
        <v>3.5381920678619516</v>
      </c>
      <c r="KR282" s="194">
        <f t="shared" ca="1" si="189"/>
        <v>1.1096412561940672</v>
      </c>
      <c r="KS282" s="17" t="s">
        <v>291</v>
      </c>
    </row>
    <row r="283" spans="1:305" ht="15.75" customHeight="1" x14ac:dyDescent="0.3">
      <c r="A283" s="184" t="s">
        <v>260</v>
      </c>
      <c r="B283" s="184" t="s">
        <v>90</v>
      </c>
      <c r="C283" s="186"/>
      <c r="D283" s="222">
        <f ca="1">XIRR($D$282:$KR$282,D229:KR229)</f>
        <v>0.13408680558204653</v>
      </c>
      <c r="KS283" s="17" t="s">
        <v>291</v>
      </c>
    </row>
    <row r="284" spans="1:305" ht="15.75" customHeight="1" x14ac:dyDescent="0.3">
      <c r="A284" s="2"/>
      <c r="B284" s="2"/>
      <c r="D284" s="223" t="s">
        <v>307</v>
      </c>
      <c r="E284" s="224">
        <f ca="1">XIRR($D$280:$IJ$280,D229:IJ229)</f>
        <v>0.12820165753364562</v>
      </c>
      <c r="F284" s="223" t="s">
        <v>308</v>
      </c>
      <c r="G284" s="224">
        <f ca="1">XIRR($D$280:$GB$280,D229:GB229)</f>
        <v>0.11321248412132262</v>
      </c>
      <c r="H284" s="223" t="s">
        <v>309</v>
      </c>
      <c r="I284" s="224">
        <f ca="1">XIRR($D$280:$DT$280,D229:DT229)</f>
        <v>7.0204916596412661E-2</v>
      </c>
    </row>
    <row r="285" spans="1:305" ht="15.75" customHeight="1" x14ac:dyDescent="0.3">
      <c r="A285" s="2" t="s">
        <v>83</v>
      </c>
      <c r="B285" s="2"/>
      <c r="D285" s="227"/>
    </row>
    <row r="286" spans="1:305" ht="15.75" customHeight="1" x14ac:dyDescent="0.3">
      <c r="A286" s="2"/>
      <c r="B286" s="2"/>
      <c r="D286" s="227"/>
      <c r="E286" s="188">
        <f t="shared" ref="E286:AC286" si="190">E5</f>
        <v>46477</v>
      </c>
      <c r="F286" s="188">
        <f t="shared" si="190"/>
        <v>46843</v>
      </c>
      <c r="G286" s="188">
        <f t="shared" si="190"/>
        <v>47208</v>
      </c>
      <c r="H286" s="188">
        <f t="shared" si="190"/>
        <v>47573</v>
      </c>
      <c r="I286" s="188">
        <f t="shared" si="190"/>
        <v>47938</v>
      </c>
      <c r="J286" s="188">
        <f t="shared" si="190"/>
        <v>48304</v>
      </c>
      <c r="K286" s="188">
        <f t="shared" si="190"/>
        <v>48669</v>
      </c>
      <c r="L286" s="188">
        <f t="shared" si="190"/>
        <v>49034</v>
      </c>
      <c r="M286" s="188">
        <f t="shared" si="190"/>
        <v>49399</v>
      </c>
      <c r="N286" s="188">
        <f t="shared" si="190"/>
        <v>49765</v>
      </c>
      <c r="O286" s="188">
        <f t="shared" si="190"/>
        <v>50130</v>
      </c>
      <c r="P286" s="188">
        <f t="shared" si="190"/>
        <v>50495</v>
      </c>
      <c r="Q286" s="188">
        <f t="shared" si="190"/>
        <v>50860</v>
      </c>
      <c r="R286" s="188">
        <f t="shared" si="190"/>
        <v>51226</v>
      </c>
      <c r="S286" s="188">
        <f t="shared" si="190"/>
        <v>51591</v>
      </c>
      <c r="T286" s="188">
        <f t="shared" si="190"/>
        <v>51956</v>
      </c>
      <c r="U286" s="188">
        <f t="shared" si="190"/>
        <v>52321</v>
      </c>
      <c r="V286" s="188">
        <f t="shared" si="190"/>
        <v>52687</v>
      </c>
      <c r="W286" s="188">
        <f t="shared" si="190"/>
        <v>53052</v>
      </c>
      <c r="X286" s="188">
        <f t="shared" si="190"/>
        <v>53417</v>
      </c>
      <c r="Y286" s="188">
        <f t="shared" si="190"/>
        <v>53782</v>
      </c>
      <c r="Z286" s="188">
        <f t="shared" si="190"/>
        <v>54148</v>
      </c>
      <c r="AA286" s="188">
        <f t="shared" si="190"/>
        <v>54513</v>
      </c>
      <c r="AB286" s="188">
        <f t="shared" si="190"/>
        <v>54878</v>
      </c>
      <c r="AC286" s="188">
        <f t="shared" si="190"/>
        <v>55243</v>
      </c>
    </row>
    <row r="287" spans="1:305" ht="15.75" customHeight="1" x14ac:dyDescent="0.3">
      <c r="A287" s="2" t="s">
        <v>222</v>
      </c>
      <c r="B287" s="2"/>
      <c r="D287" s="227"/>
      <c r="E287" s="17">
        <f t="shared" ref="E287:AC287" ca="1" si="191">D290</f>
        <v>18.175584990922097</v>
      </c>
      <c r="F287" s="17">
        <f t="shared" ca="1" si="191"/>
        <v>18.175584990922097</v>
      </c>
      <c r="G287" s="17">
        <f t="shared" ca="1" si="191"/>
        <v>18.175584990922097</v>
      </c>
      <c r="H287" s="17">
        <f t="shared" ca="1" si="191"/>
        <v>18.175584990922097</v>
      </c>
      <c r="I287" s="17">
        <f t="shared" ca="1" si="191"/>
        <v>18.175584990922097</v>
      </c>
      <c r="J287" s="17">
        <f t="shared" ca="1" si="191"/>
        <v>18.175584990922097</v>
      </c>
      <c r="K287" s="17">
        <f t="shared" ca="1" si="191"/>
        <v>18.175584990922097</v>
      </c>
      <c r="L287" s="17">
        <f t="shared" ca="1" si="191"/>
        <v>18.175584990922097</v>
      </c>
      <c r="M287" s="17">
        <f t="shared" ca="1" si="191"/>
        <v>18.175584990922097</v>
      </c>
      <c r="N287" s="17">
        <f t="shared" ca="1" si="191"/>
        <v>18.175584990922097</v>
      </c>
      <c r="O287" s="17">
        <f t="shared" ca="1" si="191"/>
        <v>18.175584990922097</v>
      </c>
      <c r="P287" s="17">
        <f t="shared" ca="1" si="191"/>
        <v>18.175584990922097</v>
      </c>
      <c r="Q287" s="17">
        <f t="shared" ca="1" si="191"/>
        <v>18.175584990922097</v>
      </c>
      <c r="R287" s="17">
        <f t="shared" ca="1" si="191"/>
        <v>18.175584990922097</v>
      </c>
      <c r="S287" s="17">
        <f t="shared" ca="1" si="191"/>
        <v>18.175584990922097</v>
      </c>
      <c r="T287" s="17">
        <f t="shared" ca="1" si="191"/>
        <v>18.175584990922097</v>
      </c>
      <c r="U287" s="17">
        <f t="shared" ca="1" si="191"/>
        <v>18.175584990922097</v>
      </c>
      <c r="V287" s="17">
        <f t="shared" ca="1" si="191"/>
        <v>18.175584990922097</v>
      </c>
      <c r="W287" s="17">
        <f t="shared" ca="1" si="191"/>
        <v>18.175584990922097</v>
      </c>
      <c r="X287" s="17">
        <f t="shared" ca="1" si="191"/>
        <v>18.175584990922097</v>
      </c>
      <c r="Y287" s="17">
        <f t="shared" ca="1" si="191"/>
        <v>0</v>
      </c>
      <c r="Z287" s="17">
        <f t="shared" ca="1" si="191"/>
        <v>0</v>
      </c>
      <c r="AA287" s="17">
        <f t="shared" ca="1" si="191"/>
        <v>0</v>
      </c>
      <c r="AB287" s="17">
        <f t="shared" ca="1" si="191"/>
        <v>0</v>
      </c>
      <c r="AC287" s="17">
        <f t="shared" ca="1" si="191"/>
        <v>0</v>
      </c>
    </row>
    <row r="288" spans="1:305" ht="15.75" customHeight="1" x14ac:dyDescent="0.3">
      <c r="A288" s="2" t="s">
        <v>328</v>
      </c>
      <c r="B288" s="2"/>
      <c r="D288" s="227"/>
      <c r="E288" s="17">
        <f>IF(D6='Inputs and Summary'!$D$38,'Inputs and Summary'!$G$21*'Inputs and Summary'!$G$5/1000,0)</f>
        <v>0</v>
      </c>
      <c r="F288" s="17">
        <f>IF(E6='Inputs and Summary'!$D$38,'Inputs and Summary'!$G$21*'Inputs and Summary'!$G$5/1000,0)</f>
        <v>0</v>
      </c>
      <c r="G288" s="17">
        <f>IF(F6='Inputs and Summary'!$D$38,'Inputs and Summary'!$G$21*'Inputs and Summary'!$G$5/1000,0)</f>
        <v>0</v>
      </c>
      <c r="H288" s="17">
        <f>IF(G6='Inputs and Summary'!$D$38,'Inputs and Summary'!$G$21*'Inputs and Summary'!$G$5/1000,0)</f>
        <v>0</v>
      </c>
      <c r="I288" s="17">
        <f>IF(H6='Inputs and Summary'!$D$38,'Inputs and Summary'!$G$21*'Inputs and Summary'!$G$5/1000,0)</f>
        <v>0</v>
      </c>
      <c r="J288" s="17">
        <f>IF(I6='Inputs and Summary'!$D$38,'Inputs and Summary'!$G$21*'Inputs and Summary'!$G$5/1000,0)</f>
        <v>0</v>
      </c>
      <c r="K288" s="17">
        <f>IF(J6='Inputs and Summary'!$D$38,'Inputs and Summary'!$G$21*'Inputs and Summary'!$G$5/1000,0)</f>
        <v>0</v>
      </c>
      <c r="L288" s="17">
        <f>IF(K6='Inputs and Summary'!$D$38,'Inputs and Summary'!$G$21*'Inputs and Summary'!$G$5/1000,0)</f>
        <v>0</v>
      </c>
      <c r="M288" s="17">
        <f>IF(L6='Inputs and Summary'!$D$38,'Inputs and Summary'!$G$21*'Inputs and Summary'!$G$5/1000,0)</f>
        <v>0</v>
      </c>
      <c r="N288" s="17">
        <f>IF(M6='Inputs and Summary'!$D$38,'Inputs and Summary'!$G$21*'Inputs and Summary'!$G$5/1000,0)</f>
        <v>0</v>
      </c>
      <c r="O288" s="17">
        <f>IF(N6='Inputs and Summary'!$D$38,'Inputs and Summary'!$G$21*'Inputs and Summary'!$G$5/1000,0)</f>
        <v>0</v>
      </c>
      <c r="P288" s="17">
        <f>IF(O6='Inputs and Summary'!$D$38,'Inputs and Summary'!$G$21*'Inputs and Summary'!$G$5/1000,0)</f>
        <v>0</v>
      </c>
      <c r="Q288" s="17">
        <f>IF(P6='Inputs and Summary'!$D$38,'Inputs and Summary'!$G$21*'Inputs and Summary'!$G$5/1000,0)</f>
        <v>0</v>
      </c>
      <c r="R288" s="17">
        <f>IF(Q6='Inputs and Summary'!$D$38,'Inputs and Summary'!$G$21*'Inputs and Summary'!$G$5/1000,0)</f>
        <v>0</v>
      </c>
      <c r="S288" s="17">
        <f>IF(R6='Inputs and Summary'!$D$38,'Inputs and Summary'!$G$21*'Inputs and Summary'!$G$5/1000,0)</f>
        <v>0</v>
      </c>
      <c r="T288" s="17">
        <f>IF(S6='Inputs and Summary'!$D$38,'Inputs and Summary'!$G$21*'Inputs and Summary'!$G$5/1000,0)</f>
        <v>0</v>
      </c>
      <c r="U288" s="17">
        <f>IF(T6='Inputs and Summary'!$D$38,'Inputs and Summary'!$G$21*'Inputs and Summary'!$G$5/1000,0)</f>
        <v>0</v>
      </c>
      <c r="V288" s="17">
        <f>IF(U6='Inputs and Summary'!$D$38,'Inputs and Summary'!$G$21*'Inputs and Summary'!$G$5/1000,0)</f>
        <v>0</v>
      </c>
      <c r="W288" s="17">
        <f>IF(V6='Inputs and Summary'!$D$38,'Inputs and Summary'!$G$21*'Inputs and Summary'!$G$5/1000,0)</f>
        <v>0</v>
      </c>
      <c r="X288" s="17">
        <f ca="1">IF(W6='Inputs and Summary'!$D$38,'Inputs and Summary'!$G$21*'Inputs and Summary'!$G$5/1000,0)</f>
        <v>18.175584990922097</v>
      </c>
      <c r="Y288" s="17">
        <f>IF(X6='Inputs and Summary'!$D$38,'Inputs and Summary'!$G$21*'Inputs and Summary'!$G$5/1000,0)</f>
        <v>0</v>
      </c>
      <c r="Z288" s="17">
        <f>IF(Y6='Inputs and Summary'!$D$38,'Inputs and Summary'!$G$21*'Inputs and Summary'!$G$5/1000,0)</f>
        <v>0</v>
      </c>
      <c r="AA288" s="17">
        <f>IF(Z6='Inputs and Summary'!$D$38,'Inputs and Summary'!$G$21*'Inputs and Summary'!$G$5/1000,0)</f>
        <v>0</v>
      </c>
      <c r="AB288" s="17">
        <f>IF(AA6='Inputs and Summary'!$D$38,'Inputs and Summary'!$G$21*'Inputs and Summary'!$G$5/1000,0)</f>
        <v>0</v>
      </c>
      <c r="AC288" s="17">
        <f>IF(AB6='Inputs and Summary'!$D$38,'Inputs and Summary'!$G$21*'Inputs and Summary'!$G$5/1000,0)</f>
        <v>0</v>
      </c>
    </row>
    <row r="289" spans="1:305" ht="15.75" customHeight="1" x14ac:dyDescent="0.3">
      <c r="A289" s="2" t="s">
        <v>329</v>
      </c>
      <c r="B289" s="2"/>
      <c r="D289" s="227"/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</row>
    <row r="290" spans="1:305" ht="15.75" customHeight="1" x14ac:dyDescent="0.3">
      <c r="A290" s="2" t="s">
        <v>224</v>
      </c>
      <c r="B290" s="2"/>
      <c r="D290" s="17">
        <f ca="1">'Inputs and Summary'!G21*'Inputs and Summary'!G5/1000</f>
        <v>18.175584990922097</v>
      </c>
      <c r="E290" s="17">
        <f t="shared" ref="E290:AC290" ca="1" si="192">E287-E288+E289</f>
        <v>18.175584990922097</v>
      </c>
      <c r="F290" s="17">
        <f t="shared" ca="1" si="192"/>
        <v>18.175584990922097</v>
      </c>
      <c r="G290" s="17">
        <f t="shared" ca="1" si="192"/>
        <v>18.175584990922097</v>
      </c>
      <c r="H290" s="17">
        <f t="shared" ca="1" si="192"/>
        <v>18.175584990922097</v>
      </c>
      <c r="I290" s="17">
        <f t="shared" ca="1" si="192"/>
        <v>18.175584990922097</v>
      </c>
      <c r="J290" s="17">
        <f t="shared" ca="1" si="192"/>
        <v>18.175584990922097</v>
      </c>
      <c r="K290" s="17">
        <f t="shared" ca="1" si="192"/>
        <v>18.175584990922097</v>
      </c>
      <c r="L290" s="17">
        <f t="shared" ca="1" si="192"/>
        <v>18.175584990922097</v>
      </c>
      <c r="M290" s="17">
        <f t="shared" ca="1" si="192"/>
        <v>18.175584990922097</v>
      </c>
      <c r="N290" s="17">
        <f t="shared" ca="1" si="192"/>
        <v>18.175584990922097</v>
      </c>
      <c r="O290" s="17">
        <f t="shared" ca="1" si="192"/>
        <v>18.175584990922097</v>
      </c>
      <c r="P290" s="17">
        <f t="shared" ca="1" si="192"/>
        <v>18.175584990922097</v>
      </c>
      <c r="Q290" s="17">
        <f t="shared" ca="1" si="192"/>
        <v>18.175584990922097</v>
      </c>
      <c r="R290" s="17">
        <f t="shared" ca="1" si="192"/>
        <v>18.175584990922097</v>
      </c>
      <c r="S290" s="17">
        <f t="shared" ca="1" si="192"/>
        <v>18.175584990922097</v>
      </c>
      <c r="T290" s="17">
        <f t="shared" ca="1" si="192"/>
        <v>18.175584990922097</v>
      </c>
      <c r="U290" s="17">
        <f t="shared" ca="1" si="192"/>
        <v>18.175584990922097</v>
      </c>
      <c r="V290" s="17">
        <f t="shared" ca="1" si="192"/>
        <v>18.175584990922097</v>
      </c>
      <c r="W290" s="17">
        <f t="shared" ca="1" si="192"/>
        <v>18.175584990922097</v>
      </c>
      <c r="X290" s="17">
        <f t="shared" ca="1" si="192"/>
        <v>0</v>
      </c>
      <c r="Y290" s="17">
        <f t="shared" ca="1" si="192"/>
        <v>0</v>
      </c>
      <c r="Z290" s="17">
        <f t="shared" ca="1" si="192"/>
        <v>0</v>
      </c>
      <c r="AA290" s="17">
        <f t="shared" ca="1" si="192"/>
        <v>0</v>
      </c>
      <c r="AB290" s="17">
        <f t="shared" ca="1" si="192"/>
        <v>0</v>
      </c>
      <c r="AC290" s="17">
        <f t="shared" ca="1" si="192"/>
        <v>0</v>
      </c>
    </row>
    <row r="291" spans="1:305" ht="15.75" customHeight="1" x14ac:dyDescent="0.3">
      <c r="A291" s="2"/>
      <c r="B291" s="2"/>
      <c r="D291" s="227"/>
    </row>
    <row r="292" spans="1:305" ht="15.75" customHeight="1" x14ac:dyDescent="0.3">
      <c r="A292" s="2" t="s">
        <v>330</v>
      </c>
      <c r="B292" s="2"/>
      <c r="D292" s="227"/>
      <c r="E292" s="109">
        <f ca="1">AVERAGE(E290,E287)*'Inputs and Summary'!$G$17</f>
        <v>0.99965717450071534</v>
      </c>
      <c r="F292" s="109">
        <f ca="1">AVERAGE(F290,F287)*'Inputs and Summary'!$G$17</f>
        <v>0.99965717450071534</v>
      </c>
      <c r="G292" s="109">
        <f ca="1">AVERAGE(G290,G287)*'Inputs and Summary'!$G$17</f>
        <v>0.99965717450071534</v>
      </c>
      <c r="H292" s="109">
        <f ca="1">AVERAGE(H290,H287)*'Inputs and Summary'!$G$17</f>
        <v>0.99965717450071534</v>
      </c>
      <c r="I292" s="109">
        <f ca="1">AVERAGE(I290,I287)*'Inputs and Summary'!$G$17</f>
        <v>0.99965717450071534</v>
      </c>
      <c r="J292" s="109">
        <f ca="1">AVERAGE(J290,J287)*'Inputs and Summary'!$G$17</f>
        <v>0.99965717450071534</v>
      </c>
      <c r="K292" s="109">
        <f ca="1">AVERAGE(K290,K287)*'Inputs and Summary'!$G$17</f>
        <v>0.99965717450071534</v>
      </c>
      <c r="L292" s="109">
        <f ca="1">AVERAGE(L290,L287)*'Inputs and Summary'!$G$17</f>
        <v>0.99965717450071534</v>
      </c>
      <c r="M292" s="109">
        <f ca="1">AVERAGE(M290,M287)*'Inputs and Summary'!$G$17</f>
        <v>0.99965717450071534</v>
      </c>
      <c r="N292" s="109">
        <f ca="1">AVERAGE(N290,N287)*'Inputs and Summary'!$G$17</f>
        <v>0.99965717450071534</v>
      </c>
      <c r="O292" s="109">
        <f ca="1">AVERAGE(O290,O287)*'Inputs and Summary'!$G$17</f>
        <v>0.99965717450071534</v>
      </c>
      <c r="P292" s="109">
        <f ca="1">AVERAGE(P290,P287)*'Inputs and Summary'!$G$17</f>
        <v>0.99965717450071534</v>
      </c>
      <c r="Q292" s="109">
        <f ca="1">AVERAGE(Q290,Q287)*'Inputs and Summary'!$G$17</f>
        <v>0.99965717450071534</v>
      </c>
      <c r="R292" s="109">
        <f ca="1">AVERAGE(R290,R287)*'Inputs and Summary'!$G$17</f>
        <v>0.99965717450071534</v>
      </c>
      <c r="S292" s="109">
        <f ca="1">AVERAGE(S290,S287)*'Inputs and Summary'!$G$17</f>
        <v>0.99965717450071534</v>
      </c>
      <c r="T292" s="109">
        <f ca="1">AVERAGE(T290,T287)*'Inputs and Summary'!$G$17</f>
        <v>0.99965717450071534</v>
      </c>
      <c r="U292" s="109">
        <f ca="1">AVERAGE(U290,U287)*'Inputs and Summary'!$G$17</f>
        <v>0.99965717450071534</v>
      </c>
      <c r="V292" s="109">
        <f ca="1">AVERAGE(V290,V287)*'Inputs and Summary'!$G$17</f>
        <v>0.99965717450071534</v>
      </c>
      <c r="W292" s="109">
        <f ca="1">AVERAGE(W290,W287)*'Inputs and Summary'!$G$17</f>
        <v>0.99965717450071534</v>
      </c>
      <c r="X292" s="109">
        <f ca="1">AVERAGE(X290,X287)*'Inputs and Summary'!$G$17</f>
        <v>0.49982858725035767</v>
      </c>
      <c r="Y292" s="109">
        <f ca="1">AVERAGE(Y290,Y287)*'Inputs and Summary'!$G$17</f>
        <v>0</v>
      </c>
      <c r="Z292" s="109">
        <f ca="1">AVERAGE(Z290,Z287)*'Inputs and Summary'!$G$17</f>
        <v>0</v>
      </c>
      <c r="AA292" s="109">
        <f ca="1">AVERAGE(AA290,AA287)*'Inputs and Summary'!$G$17</f>
        <v>0</v>
      </c>
      <c r="AB292" s="109">
        <f ca="1">AVERAGE(AB290,AB287)*'Inputs and Summary'!$G$17</f>
        <v>0</v>
      </c>
      <c r="AC292" s="109">
        <f ca="1">AVERAGE(AC290,AC287)*'Inputs and Summary'!$G$17</f>
        <v>0</v>
      </c>
    </row>
    <row r="293" spans="1:305" ht="15.75" customHeight="1" x14ac:dyDescent="0.3">
      <c r="A293" s="2"/>
      <c r="B293" s="2"/>
      <c r="D293" s="227"/>
    </row>
    <row r="294" spans="1:305" ht="15.75" customHeight="1" x14ac:dyDescent="0.3">
      <c r="A294" s="184" t="s">
        <v>266</v>
      </c>
      <c r="B294" s="184" t="s">
        <v>90</v>
      </c>
      <c r="C294" s="186"/>
      <c r="D294" s="193">
        <f ca="1">SUM(D272:D279)-'Inputs and Summary'!H25</f>
        <v>-347.75386331453956</v>
      </c>
      <c r="E294" s="193">
        <f t="shared" ref="E294:IY294" ca="1" si="193">E280</f>
        <v>4.3500554578644088</v>
      </c>
      <c r="F294" s="193">
        <f t="shared" ca="1" si="193"/>
        <v>4.3500554578644088</v>
      </c>
      <c r="G294" s="193">
        <f t="shared" ca="1" si="193"/>
        <v>4.3500554578644088</v>
      </c>
      <c r="H294" s="193">
        <f t="shared" ca="1" si="193"/>
        <v>4.3500554578644088</v>
      </c>
      <c r="I294" s="193">
        <f t="shared" ca="1" si="193"/>
        <v>4.3500554578644088</v>
      </c>
      <c r="J294" s="193">
        <f t="shared" ca="1" si="193"/>
        <v>4.3500554578644088</v>
      </c>
      <c r="K294" s="193">
        <f t="shared" ca="1" si="193"/>
        <v>4.3500554578644088</v>
      </c>
      <c r="L294" s="193">
        <f t="shared" ca="1" si="193"/>
        <v>4.3500554578644088</v>
      </c>
      <c r="M294" s="193">
        <f t="shared" ca="1" si="193"/>
        <v>4.3421674127269156</v>
      </c>
      <c r="N294" s="193">
        <f t="shared" ca="1" si="193"/>
        <v>4.3421674127269156</v>
      </c>
      <c r="O294" s="193">
        <f t="shared" ca="1" si="193"/>
        <v>4.3421674127269156</v>
      </c>
      <c r="P294" s="193">
        <f t="shared" ca="1" si="193"/>
        <v>4.3421674127269156</v>
      </c>
      <c r="Q294" s="193">
        <f t="shared" ca="1" si="193"/>
        <v>4.3214063287425422</v>
      </c>
      <c r="R294" s="193">
        <f t="shared" ca="1" si="193"/>
        <v>4.3214063287425422</v>
      </c>
      <c r="S294" s="193">
        <f t="shared" ca="1" si="193"/>
        <v>4.3214063287425422</v>
      </c>
      <c r="T294" s="193">
        <f t="shared" ca="1" si="193"/>
        <v>4.3214063287425422</v>
      </c>
      <c r="U294" s="193">
        <f t="shared" ca="1" si="193"/>
        <v>4.3214063287425422</v>
      </c>
      <c r="V294" s="193">
        <f t="shared" ca="1" si="193"/>
        <v>4.3214063287425422</v>
      </c>
      <c r="W294" s="193">
        <f t="shared" ca="1" si="193"/>
        <v>4.3214063287425422</v>
      </c>
      <c r="X294" s="193">
        <f t="shared" ca="1" si="193"/>
        <v>4.3214063287425422</v>
      </c>
      <c r="Y294" s="193">
        <f t="shared" ca="1" si="193"/>
        <v>4.313199683605049</v>
      </c>
      <c r="Z294" s="193">
        <f t="shared" ca="1" si="193"/>
        <v>4.313199683605049</v>
      </c>
      <c r="AA294" s="193">
        <f t="shared" ca="1" si="193"/>
        <v>4.313199683605049</v>
      </c>
      <c r="AB294" s="193">
        <f t="shared" ca="1" si="193"/>
        <v>4.313199683605049</v>
      </c>
      <c r="AC294" s="193">
        <f t="shared" ca="1" si="193"/>
        <v>4.2924714939566107</v>
      </c>
      <c r="AD294" s="193">
        <f t="shared" ca="1" si="193"/>
        <v>4.2924714939566107</v>
      </c>
      <c r="AE294" s="193">
        <f t="shared" ca="1" si="193"/>
        <v>4.2924714939566107</v>
      </c>
      <c r="AF294" s="193">
        <f t="shared" ca="1" si="193"/>
        <v>4.2924714939566107</v>
      </c>
      <c r="AG294" s="193">
        <f t="shared" ca="1" si="193"/>
        <v>4.2924714939566107</v>
      </c>
      <c r="AH294" s="193">
        <f t="shared" ca="1" si="193"/>
        <v>4.2924714939566107</v>
      </c>
      <c r="AI294" s="193">
        <f t="shared" ca="1" si="193"/>
        <v>4.2924714939566107</v>
      </c>
      <c r="AJ294" s="193">
        <f t="shared" ca="1" si="193"/>
        <v>4.2924714939566107</v>
      </c>
      <c r="AK294" s="193">
        <f t="shared" ca="1" si="193"/>
        <v>4.2839366908191181</v>
      </c>
      <c r="AL294" s="193">
        <f t="shared" ca="1" si="193"/>
        <v>4.2839366908191181</v>
      </c>
      <c r="AM294" s="193">
        <f t="shared" ca="1" si="193"/>
        <v>4.2839366908191181</v>
      </c>
      <c r="AN294" s="193">
        <f t="shared" ca="1" si="193"/>
        <v>4.2839366908191181</v>
      </c>
      <c r="AO294" s="193">
        <f t="shared" ca="1" si="193"/>
        <v>4.2632397594292737</v>
      </c>
      <c r="AP294" s="193">
        <f t="shared" ca="1" si="193"/>
        <v>4.2632397594292737</v>
      </c>
      <c r="AQ294" s="193">
        <f t="shared" ca="1" si="193"/>
        <v>4.2632397594292737</v>
      </c>
      <c r="AR294" s="193">
        <f t="shared" ca="1" si="193"/>
        <v>4.2632397594292737</v>
      </c>
      <c r="AS294" s="193">
        <f t="shared" ca="1" si="193"/>
        <v>4.2632397594292737</v>
      </c>
      <c r="AT294" s="193">
        <f t="shared" ca="1" si="193"/>
        <v>4.2632397594292737</v>
      </c>
      <c r="AU294" s="193">
        <f t="shared" ca="1" si="193"/>
        <v>4.2632397594292737</v>
      </c>
      <c r="AV294" s="193">
        <f t="shared" ca="1" si="193"/>
        <v>4.2632397594292737</v>
      </c>
      <c r="AW294" s="193">
        <f t="shared" ca="1" si="193"/>
        <v>4.2543669535517807</v>
      </c>
      <c r="AX294" s="193">
        <f t="shared" ca="1" si="193"/>
        <v>4.2543669535517807</v>
      </c>
      <c r="AY294" s="193">
        <f t="shared" ca="1" si="193"/>
        <v>4.2543669535517807</v>
      </c>
      <c r="AZ294" s="193">
        <f t="shared" ca="1" si="193"/>
        <v>4.2543669535517807</v>
      </c>
      <c r="BA294" s="193">
        <f t="shared" ca="1" si="193"/>
        <v>4.2336996057524967</v>
      </c>
      <c r="BB294" s="193">
        <f t="shared" ca="1" si="193"/>
        <v>4.2336996057524967</v>
      </c>
      <c r="BC294" s="193">
        <f t="shared" ca="1" si="193"/>
        <v>4.2336996057524958</v>
      </c>
      <c r="BD294" s="193">
        <f t="shared" ca="1" si="193"/>
        <v>4.2336996057524958</v>
      </c>
      <c r="BE294" s="193">
        <f t="shared" ca="1" si="193"/>
        <v>4.2336996057524958</v>
      </c>
      <c r="BF294" s="193">
        <f t="shared" ca="1" si="193"/>
        <v>4.2336996057524967</v>
      </c>
      <c r="BG294" s="193">
        <f t="shared" ca="1" si="193"/>
        <v>4.2336996057524967</v>
      </c>
      <c r="BH294" s="193">
        <f t="shared" ca="1" si="193"/>
        <v>4.2336996057524967</v>
      </c>
      <c r="BI294" s="193">
        <f t="shared" ca="1" si="193"/>
        <v>4.2244786570528037</v>
      </c>
      <c r="BJ294" s="193">
        <f t="shared" ca="1" si="193"/>
        <v>4.2244786570528037</v>
      </c>
      <c r="BK294" s="193">
        <f t="shared" ca="1" si="193"/>
        <v>4.2244786570528037</v>
      </c>
      <c r="BL294" s="193">
        <f t="shared" ca="1" si="193"/>
        <v>4.2244786570528037</v>
      </c>
      <c r="BM294" s="193">
        <f t="shared" ca="1" si="193"/>
        <v>4.2038391783856666</v>
      </c>
      <c r="BN294" s="193">
        <f t="shared" ca="1" si="193"/>
        <v>4.2038391783856666</v>
      </c>
      <c r="BO294" s="193">
        <f t="shared" ca="1" si="193"/>
        <v>4.2038391783856666</v>
      </c>
      <c r="BP294" s="193">
        <f t="shared" ca="1" si="193"/>
        <v>4.2038391783856666</v>
      </c>
      <c r="BQ294" s="193">
        <f t="shared" ca="1" si="193"/>
        <v>4.2038391783856666</v>
      </c>
      <c r="BR294" s="193">
        <f t="shared" ca="1" si="193"/>
        <v>4.2038391783856657</v>
      </c>
      <c r="BS294" s="193">
        <f t="shared" ca="1" si="193"/>
        <v>4.2038391783856657</v>
      </c>
      <c r="BT294" s="193">
        <f t="shared" ca="1" si="193"/>
        <v>4.2038391783856657</v>
      </c>
      <c r="BU294" s="193">
        <f t="shared" ca="1" si="193"/>
        <v>4.194259642579107</v>
      </c>
      <c r="BV294" s="193">
        <f t="shared" ca="1" si="193"/>
        <v>4.194259642579107</v>
      </c>
      <c r="BW294" s="193">
        <f t="shared" ca="1" si="193"/>
        <v>4.194259642579107</v>
      </c>
      <c r="BX294" s="193">
        <f t="shared" ca="1" si="193"/>
        <v>4.194259642579107</v>
      </c>
      <c r="BY294" s="193">
        <f t="shared" ca="1" si="193"/>
        <v>4.1736462775598167</v>
      </c>
      <c r="BZ294" s="193">
        <f t="shared" ca="1" si="193"/>
        <v>4.1736462775598167</v>
      </c>
      <c r="CA294" s="193">
        <f t="shared" ca="1" si="193"/>
        <v>4.1736462775598175</v>
      </c>
      <c r="CB294" s="193">
        <f t="shared" ca="1" si="193"/>
        <v>4.1736462775598175</v>
      </c>
      <c r="CC294" s="193">
        <f t="shared" ca="1" si="193"/>
        <v>4.1736462775598175</v>
      </c>
      <c r="CD294" s="193">
        <f t="shared" ca="1" si="193"/>
        <v>4.1736462775598167</v>
      </c>
      <c r="CE294" s="193">
        <f t="shared" ca="1" si="193"/>
        <v>4.1736462775598167</v>
      </c>
      <c r="CF294" s="193">
        <f t="shared" ca="1" si="193"/>
        <v>4.1736462775598167</v>
      </c>
      <c r="CG294" s="193">
        <f t="shared" ca="1" si="193"/>
        <v>4.1636973970331859</v>
      </c>
      <c r="CH294" s="193">
        <f t="shared" ca="1" si="193"/>
        <v>4.1636973970331859</v>
      </c>
      <c r="CI294" s="193">
        <f t="shared" ca="1" si="193"/>
        <v>4.1636973970331859</v>
      </c>
      <c r="CJ294" s="193">
        <f t="shared" ca="1" si="193"/>
        <v>4.163697397033185</v>
      </c>
      <c r="CK294" s="193">
        <f t="shared" ca="1" si="193"/>
        <v>4.1431083478791457</v>
      </c>
      <c r="CL294" s="193">
        <f t="shared" ca="1" si="193"/>
        <v>4.1431083478791457</v>
      </c>
      <c r="CM294" s="193">
        <f t="shared" ca="1" si="193"/>
        <v>4.1431083478791466</v>
      </c>
      <c r="CN294" s="193">
        <f t="shared" ca="1" si="193"/>
        <v>4.1431083478791466</v>
      </c>
      <c r="CO294" s="193">
        <f t="shared" ca="1" si="193"/>
        <v>4.1431083478791466</v>
      </c>
      <c r="CP294" s="193">
        <f t="shared" ca="1" si="193"/>
        <v>4.1431083478791457</v>
      </c>
      <c r="CQ294" s="193">
        <f t="shared" ca="1" si="193"/>
        <v>4.1431083478791457</v>
      </c>
      <c r="CR294" s="193">
        <f t="shared" ca="1" si="193"/>
        <v>4.1431083478791457</v>
      </c>
      <c r="CS294" s="193">
        <f t="shared" ca="1" si="193"/>
        <v>4.0590819871824184</v>
      </c>
      <c r="CT294" s="193">
        <f t="shared" ca="1" si="193"/>
        <v>4.0590819871824184</v>
      </c>
      <c r="CU294" s="193">
        <f t="shared" ca="1" si="193"/>
        <v>4.0590819871824184</v>
      </c>
      <c r="CV294" s="193">
        <f t="shared" ca="1" si="193"/>
        <v>4.0693571169653318</v>
      </c>
      <c r="CW294" s="193">
        <f t="shared" ca="1" si="193"/>
        <v>4.0487905422852366</v>
      </c>
      <c r="CX294" s="193">
        <f t="shared" ca="1" si="193"/>
        <v>4.0487905422852366</v>
      </c>
      <c r="CY294" s="193">
        <f t="shared" ca="1" si="193"/>
        <v>4.0590656720681526</v>
      </c>
      <c r="CZ294" s="193">
        <f t="shared" ca="1" si="193"/>
        <v>4.0590656720681526</v>
      </c>
      <c r="DA294" s="193">
        <f t="shared" ca="1" si="193"/>
        <v>4.0590656720681526</v>
      </c>
      <c r="DB294" s="193">
        <f t="shared" ca="1" si="193"/>
        <v>4.0693408018510659</v>
      </c>
      <c r="DC294" s="193">
        <f t="shared" ca="1" si="193"/>
        <v>4.0693408018510659</v>
      </c>
      <c r="DD294" s="193">
        <f t="shared" ca="1" si="193"/>
        <v>-3.3292704717676456</v>
      </c>
      <c r="DE294" s="193">
        <f t="shared" ca="1" si="193"/>
        <v>4.0686684781104381</v>
      </c>
      <c r="DF294" s="193">
        <f t="shared" ca="1" si="193"/>
        <v>4.0686684781104381</v>
      </c>
      <c r="DG294" s="193">
        <f t="shared" ca="1" si="193"/>
        <v>4.0686684781104381</v>
      </c>
      <c r="DH294" s="193">
        <f t="shared" ca="1" si="193"/>
        <v>4.07901494571506</v>
      </c>
      <c r="DI294" s="193">
        <f t="shared" ca="1" si="193"/>
        <v>4.0584689591593355</v>
      </c>
      <c r="DJ294" s="193">
        <f t="shared" ca="1" si="193"/>
        <v>4.0584689591593355</v>
      </c>
      <c r="DK294" s="193">
        <f t="shared" ca="1" si="193"/>
        <v>4.0688154267639574</v>
      </c>
      <c r="DL294" s="193">
        <f t="shared" ca="1" si="193"/>
        <v>4.0688154267639574</v>
      </c>
      <c r="DM294" s="193">
        <f t="shared" ca="1" si="193"/>
        <v>4.0688154267639574</v>
      </c>
      <c r="DN294" s="193">
        <f t="shared" ca="1" si="193"/>
        <v>4.0791618943685792</v>
      </c>
      <c r="DO294" s="193">
        <f t="shared" ca="1" si="193"/>
        <v>4.0791618943685792</v>
      </c>
      <c r="DP294" s="193">
        <f t="shared" ca="1" si="193"/>
        <v>-3.7822594018182691</v>
      </c>
      <c r="DQ294" s="193">
        <f t="shared" ca="1" si="193"/>
        <v>4.0783979041881127</v>
      </c>
      <c r="DR294" s="193">
        <f t="shared" ca="1" si="193"/>
        <v>4.0783979041881127</v>
      </c>
      <c r="DS294" s="193">
        <f t="shared" ca="1" si="193"/>
        <v>4.0783979041881127</v>
      </c>
      <c r="DT294" s="193">
        <f t="shared" ca="1" si="193"/>
        <v>-13.930179398696566</v>
      </c>
      <c r="DU294" s="193">
        <f t="shared" ca="1" si="193"/>
        <v>4.0492932701743491</v>
      </c>
      <c r="DV294" s="193">
        <f t="shared" ca="1" si="193"/>
        <v>4.0492932701743491</v>
      </c>
      <c r="DW294" s="193">
        <f t="shared" ca="1" si="193"/>
        <v>4.0492932701743491</v>
      </c>
      <c r="DX294" s="193">
        <f t="shared" ca="1" si="193"/>
        <v>4.0492932701743491</v>
      </c>
      <c r="DY294" s="193">
        <f t="shared" ca="1" si="193"/>
        <v>4.0492932701743491</v>
      </c>
      <c r="DZ294" s="193">
        <f t="shared" ca="1" si="193"/>
        <v>4.0492932701743491</v>
      </c>
      <c r="EA294" s="193">
        <f t="shared" ca="1" si="193"/>
        <v>4.0492932701743491</v>
      </c>
      <c r="EB294" s="193">
        <f t="shared" ca="1" si="193"/>
        <v>-4.1430439521343576</v>
      </c>
      <c r="EC294" s="193">
        <f t="shared" ca="1" si="193"/>
        <v>4.0377528330882217</v>
      </c>
      <c r="ED294" s="193">
        <f t="shared" ca="1" si="193"/>
        <v>4.0377528330882217</v>
      </c>
      <c r="EE294" s="193">
        <f t="shared" ca="1" si="193"/>
        <v>4.0377528330882217</v>
      </c>
      <c r="EF294" s="193">
        <f t="shared" ca="1" si="193"/>
        <v>4.0377528330882217</v>
      </c>
      <c r="EG294" s="193">
        <f t="shared" ca="1" si="193"/>
        <v>4.0172421769084865</v>
      </c>
      <c r="EH294" s="193">
        <f t="shared" ca="1" si="193"/>
        <v>4.0172421769084865</v>
      </c>
      <c r="EI294" s="193">
        <f t="shared" ca="1" si="193"/>
        <v>4.0172421769084865</v>
      </c>
      <c r="EJ294" s="193">
        <f t="shared" ca="1" si="193"/>
        <v>4.0172421769084865</v>
      </c>
      <c r="EK294" s="193">
        <f t="shared" ca="1" si="193"/>
        <v>4.0172421769084865</v>
      </c>
      <c r="EL294" s="193">
        <f t="shared" ca="1" si="193"/>
        <v>4.0172421769084865</v>
      </c>
      <c r="EM294" s="193">
        <f t="shared" ca="1" si="193"/>
        <v>4.0172421769084865</v>
      </c>
      <c r="EN294" s="193">
        <f t="shared" ca="1" si="193"/>
        <v>-4.1871859663975028</v>
      </c>
      <c r="EO294" s="193">
        <f t="shared" ca="1" si="193"/>
        <v>4.0052735680638998</v>
      </c>
      <c r="EP294" s="193">
        <f t="shared" ca="1" si="193"/>
        <v>4.0052735680638998</v>
      </c>
      <c r="EQ294" s="193">
        <f t="shared" ca="1" si="193"/>
        <v>4.0052735680638998</v>
      </c>
      <c r="ER294" s="193">
        <f t="shared" ca="1" si="193"/>
        <v>4.0052735680638998</v>
      </c>
      <c r="ES294" s="193">
        <f t="shared" ca="1" si="193"/>
        <v>3.9847775571024586</v>
      </c>
      <c r="ET294" s="193">
        <f t="shared" ca="1" si="193"/>
        <v>3.9847775571024586</v>
      </c>
      <c r="EU294" s="193">
        <f t="shared" ca="1" si="193"/>
        <v>3.9847775571024586</v>
      </c>
      <c r="EV294" s="193">
        <f t="shared" ca="1" si="193"/>
        <v>3.9847775571024586</v>
      </c>
      <c r="EW294" s="193">
        <f t="shared" ca="1" si="193"/>
        <v>3.9847775571024586</v>
      </c>
      <c r="EX294" s="193">
        <f t="shared" ca="1" si="193"/>
        <v>3.9847775571024586</v>
      </c>
      <c r="EY294" s="193">
        <f t="shared" ca="1" si="193"/>
        <v>3.9847775571024586</v>
      </c>
      <c r="EZ294" s="193">
        <f t="shared" ca="1" si="193"/>
        <v>-4.1855715733354169</v>
      </c>
      <c r="FA294" s="193">
        <f t="shared" ca="1" si="193"/>
        <v>3.9723679313466596</v>
      </c>
      <c r="FB294" s="193">
        <f t="shared" ca="1" si="193"/>
        <v>3.9723679313466596</v>
      </c>
      <c r="FC294" s="193">
        <f t="shared" ca="1" si="193"/>
        <v>3.9723679313466596</v>
      </c>
      <c r="FD294" s="193">
        <f t="shared" ca="1" si="193"/>
        <v>3.9723679313466596</v>
      </c>
      <c r="FE294" s="193">
        <f t="shared" ca="1" si="193"/>
        <v>3.9518844851004475</v>
      </c>
      <c r="FF294" s="193">
        <f t="shared" ca="1" si="193"/>
        <v>3.9518844851004475</v>
      </c>
      <c r="FG294" s="193">
        <f t="shared" ca="1" si="193"/>
        <v>3.9518844851004475</v>
      </c>
      <c r="FH294" s="193">
        <f t="shared" ca="1" si="193"/>
        <v>3.9518844851004475</v>
      </c>
      <c r="FI294" s="193">
        <f t="shared" ca="1" si="193"/>
        <v>3.9518844851004475</v>
      </c>
      <c r="FJ294" s="193">
        <f t="shared" ca="1" si="193"/>
        <v>3.9518844851004475</v>
      </c>
      <c r="FK294" s="193">
        <f t="shared" ca="1" si="193"/>
        <v>3.9518844851004475</v>
      </c>
      <c r="FL294" s="193">
        <f t="shared" ca="1" si="193"/>
        <v>-4.1703919178789244</v>
      </c>
      <c r="FM294" s="193">
        <f t="shared" ca="1" si="193"/>
        <v>3.9390206119260984</v>
      </c>
      <c r="FN294" s="193">
        <f t="shared" ca="1" si="193"/>
        <v>3.9390206119260984</v>
      </c>
      <c r="FO294" s="193">
        <f t="shared" ca="1" si="193"/>
        <v>3.9390206119260984</v>
      </c>
      <c r="FP294" s="193">
        <f t="shared" ca="1" si="193"/>
        <v>3.9390206119260984</v>
      </c>
      <c r="FQ294" s="193">
        <f t="shared" ca="1" si="193"/>
        <v>3.9185475975563957</v>
      </c>
      <c r="FR294" s="193">
        <f t="shared" ca="1" si="193"/>
        <v>3.9185475975563957</v>
      </c>
      <c r="FS294" s="193">
        <f t="shared" ca="1" si="193"/>
        <v>3.9185475975563957</v>
      </c>
      <c r="FT294" s="193">
        <f t="shared" ca="1" si="193"/>
        <v>3.9185475975563957</v>
      </c>
      <c r="FU294" s="193">
        <f t="shared" ca="1" si="193"/>
        <v>3.9185475975563957</v>
      </c>
      <c r="FV294" s="193">
        <f t="shared" ca="1" si="193"/>
        <v>3.9185475975563957</v>
      </c>
      <c r="FW294" s="193">
        <f t="shared" ca="1" si="193"/>
        <v>3.9185475975563957</v>
      </c>
      <c r="FX294" s="193">
        <f t="shared" ca="1" si="193"/>
        <v>-4.1468759126493779</v>
      </c>
      <c r="FY294" s="193">
        <f t="shared" ca="1" si="193"/>
        <v>3.9052158495409417</v>
      </c>
      <c r="FZ294" s="193">
        <f t="shared" ca="1" si="193"/>
        <v>3.9052158495409417</v>
      </c>
      <c r="GA294" s="193">
        <f t="shared" ca="1" si="193"/>
        <v>3.9052158495409417</v>
      </c>
      <c r="GB294" s="193">
        <f t="shared" ca="1" si="193"/>
        <v>3.9052158495409417</v>
      </c>
      <c r="GC294" s="193">
        <f t="shared" ca="1" si="193"/>
        <v>3.8847510802629879</v>
      </c>
      <c r="GD294" s="193">
        <f t="shared" ca="1" si="193"/>
        <v>3.8847510802629879</v>
      </c>
      <c r="GE294" s="193">
        <f t="shared" ca="1" si="193"/>
        <v>3.8847510802629879</v>
      </c>
      <c r="GF294" s="193">
        <f t="shared" ca="1" si="193"/>
        <v>3.8847510802629879</v>
      </c>
      <c r="GG294" s="193">
        <f t="shared" ca="1" si="193"/>
        <v>3.8847510802629879</v>
      </c>
      <c r="GH294" s="193">
        <f t="shared" ca="1" si="193"/>
        <v>3.8847510802629879</v>
      </c>
      <c r="GI294" s="193">
        <f t="shared" ca="1" si="193"/>
        <v>3.8847510802629879</v>
      </c>
      <c r="GJ294" s="193">
        <f t="shared" ca="1" si="193"/>
        <v>-4.1181539339995128</v>
      </c>
      <c r="GK294" s="193">
        <f t="shared" ca="1" si="193"/>
        <v>3.8709374211611944</v>
      </c>
      <c r="GL294" s="193">
        <f t="shared" ca="1" si="193"/>
        <v>3.8709374211611944</v>
      </c>
      <c r="GM294" s="193">
        <f t="shared" ca="1" si="193"/>
        <v>3.8709374211611944</v>
      </c>
      <c r="GN294" s="193">
        <f t="shared" ca="1" si="193"/>
        <v>3.8709374211611944</v>
      </c>
      <c r="GO294" s="193">
        <f t="shared" ca="1" si="193"/>
        <v>3.8504786545856513</v>
      </c>
      <c r="GP294" s="193">
        <f t="shared" ca="1" si="193"/>
        <v>3.8504786545856513</v>
      </c>
      <c r="GQ294" s="193">
        <f t="shared" ca="1" si="193"/>
        <v>3.8504786545856513</v>
      </c>
      <c r="GR294" s="193">
        <f t="shared" ca="1" si="193"/>
        <v>3.8504786545856513</v>
      </c>
      <c r="GS294" s="193">
        <f t="shared" ca="1" si="193"/>
        <v>3.8504786545856513</v>
      </c>
      <c r="GT294" s="193">
        <f t="shared" ca="1" si="193"/>
        <v>3.8504786545856513</v>
      </c>
      <c r="GU294" s="193">
        <f t="shared" ca="1" si="193"/>
        <v>3.8504786545856513</v>
      </c>
      <c r="GV294" s="193">
        <f t="shared" ca="1" si="193"/>
        <v>-4.0860970316061147</v>
      </c>
      <c r="GW294" s="193">
        <f t="shared" ca="1" si="193"/>
        <v>3.8361686270649287</v>
      </c>
      <c r="GX294" s="193">
        <f t="shared" ca="1" si="193"/>
        <v>3.8361686270649287</v>
      </c>
      <c r="GY294" s="193">
        <f t="shared" ca="1" si="193"/>
        <v>3.8361686270649287</v>
      </c>
      <c r="GZ294" s="193">
        <f t="shared" ca="1" si="193"/>
        <v>3.8361686270649287</v>
      </c>
      <c r="HA294" s="193">
        <f t="shared" ca="1" si="193"/>
        <v>3.8157135634897461</v>
      </c>
      <c r="HB294" s="193">
        <f t="shared" ca="1" si="193"/>
        <v>3.8157135634897461</v>
      </c>
      <c r="HC294" s="193">
        <f t="shared" ca="1" si="193"/>
        <v>3.8157135634897461</v>
      </c>
      <c r="HD294" s="193">
        <f t="shared" ca="1" si="193"/>
        <v>3.8157135634897461</v>
      </c>
      <c r="HE294" s="193">
        <f t="shared" ca="1" si="193"/>
        <v>3.8157135634897461</v>
      </c>
      <c r="HF294" s="193">
        <f t="shared" ca="1" si="193"/>
        <v>3.8157135634897461</v>
      </c>
      <c r="HG294" s="193">
        <f t="shared" ca="1" si="193"/>
        <v>3.8157135634897461</v>
      </c>
      <c r="HH294" s="193">
        <f t="shared" ca="1" si="193"/>
        <v>-4.0518204480612718</v>
      </c>
      <c r="HI294" s="193">
        <f t="shared" ca="1" si="193"/>
        <v>3.8008922764975273</v>
      </c>
      <c r="HJ294" s="193">
        <f t="shared" ca="1" si="193"/>
        <v>3.8008922764975273</v>
      </c>
      <c r="HK294" s="193">
        <f t="shared" ca="1" si="193"/>
        <v>3.8008922764975273</v>
      </c>
      <c r="HL294" s="193">
        <f t="shared" ca="1" si="193"/>
        <v>3.8008922764975273</v>
      </c>
      <c r="HM294" s="193">
        <f t="shared" ca="1" si="193"/>
        <v>3.7804385571487229</v>
      </c>
      <c r="HN294" s="193">
        <f t="shared" ca="1" si="193"/>
        <v>3.7804385571487229</v>
      </c>
      <c r="HO294" s="193">
        <f t="shared" ca="1" si="193"/>
        <v>3.7804385571487229</v>
      </c>
      <c r="HP294" s="193">
        <f t="shared" ca="1" si="193"/>
        <v>3.7804385571487229</v>
      </c>
      <c r="HQ294" s="193">
        <f t="shared" ca="1" si="193"/>
        <v>3.7804385571487229</v>
      </c>
      <c r="HR294" s="193">
        <f t="shared" ca="1" si="193"/>
        <v>3.7804385571487229</v>
      </c>
      <c r="HS294" s="193">
        <f t="shared" ca="1" si="193"/>
        <v>3.7804385571487229</v>
      </c>
      <c r="HT294" s="193">
        <f t="shared" ca="1" si="193"/>
        <v>-4.015985724277904</v>
      </c>
      <c r="HU294" s="193">
        <f t="shared" ca="1" si="193"/>
        <v>3.765090672900862</v>
      </c>
      <c r="HV294" s="193">
        <f t="shared" ca="1" si="193"/>
        <v>3.765090672900862</v>
      </c>
      <c r="HW294" s="193">
        <f t="shared" ca="1" si="193"/>
        <v>3.765090672900862</v>
      </c>
      <c r="HX294" s="193">
        <f t="shared" ca="1" si="193"/>
        <v>3.765090672900862</v>
      </c>
      <c r="HY294" s="193">
        <f t="shared" ca="1" si="193"/>
        <v>3.7446358781206959</v>
      </c>
      <c r="HZ294" s="193">
        <f t="shared" ca="1" si="193"/>
        <v>3.7446358781206959</v>
      </c>
      <c r="IA294" s="193">
        <f t="shared" ca="1" si="193"/>
        <v>3.7446358781206959</v>
      </c>
      <c r="IB294" s="193">
        <f t="shared" ca="1" si="193"/>
        <v>3.7446358781206959</v>
      </c>
      <c r="IC294" s="193">
        <f t="shared" ca="1" si="193"/>
        <v>3.7446358781206959</v>
      </c>
      <c r="ID294" s="193">
        <f t="shared" ca="1" si="193"/>
        <v>3.7446358781206959</v>
      </c>
      <c r="IE294" s="193">
        <f t="shared" ca="1" si="193"/>
        <v>3.7446358781206959</v>
      </c>
      <c r="IF294" s="193">
        <f t="shared" ca="1" si="193"/>
        <v>-3.9789819561935209</v>
      </c>
      <c r="IG294" s="193">
        <f t="shared" ca="1" si="193"/>
        <v>3.7287455986995237</v>
      </c>
      <c r="IH294" s="193">
        <f t="shared" ca="1" si="193"/>
        <v>3.7287455986995237</v>
      </c>
      <c r="II294" s="193">
        <f t="shared" ca="1" si="193"/>
        <v>3.7287455986995237</v>
      </c>
      <c r="IJ294" s="193">
        <f t="shared" ca="1" si="193"/>
        <v>3.9043305896216207</v>
      </c>
      <c r="IK294" s="193">
        <f t="shared" ca="1" si="193"/>
        <v>3.7082872460804568</v>
      </c>
      <c r="IL294" s="193">
        <f t="shared" ca="1" si="193"/>
        <v>3.7082872460804568</v>
      </c>
      <c r="IM294" s="193">
        <f t="shared" ca="1" si="193"/>
        <v>3.7082872460804568</v>
      </c>
      <c r="IN294" s="193">
        <f t="shared" ca="1" si="193"/>
        <v>3.7082872460804568</v>
      </c>
      <c r="IO294" s="193">
        <f t="shared" ca="1" si="193"/>
        <v>3.7082872460804568</v>
      </c>
      <c r="IP294" s="193">
        <f t="shared" ca="1" si="193"/>
        <v>3.7082872460804568</v>
      </c>
      <c r="IQ294" s="193">
        <f t="shared" ca="1" si="193"/>
        <v>3.7082872460804568</v>
      </c>
      <c r="IR294" s="193">
        <f t="shared" ca="1" si="193"/>
        <v>-3.9410345420567339</v>
      </c>
      <c r="IS294" s="193">
        <f t="shared" ca="1" si="193"/>
        <v>3.691838299630775</v>
      </c>
      <c r="IT294" s="193">
        <f t="shared" ca="1" si="193"/>
        <v>3.691838299630775</v>
      </c>
      <c r="IU294" s="193">
        <f t="shared" ca="1" si="193"/>
        <v>3.691838299630775</v>
      </c>
      <c r="IV294" s="193">
        <f t="shared" ca="1" si="193"/>
        <v>3.691838299630775</v>
      </c>
      <c r="IW294" s="193">
        <f t="shared" ca="1" si="193"/>
        <v>3.6713738420936215</v>
      </c>
      <c r="IX294" s="193">
        <f t="shared" ca="1" si="193"/>
        <v>3.6713738420936215</v>
      </c>
      <c r="IY294" s="193">
        <f t="shared" ca="1" si="193"/>
        <v>3.6713738420936215</v>
      </c>
      <c r="IZ294" s="193">
        <f t="shared" ref="IZ294:KR294" ca="1" si="194">IZ280</f>
        <v>3.6713738420936215</v>
      </c>
      <c r="JA294" s="193">
        <f t="shared" ca="1" si="194"/>
        <v>3.6713738420936215</v>
      </c>
      <c r="JB294" s="193">
        <f t="shared" ca="1" si="194"/>
        <v>3.6713738420936215</v>
      </c>
      <c r="JC294" s="193">
        <f t="shared" ca="1" si="194"/>
        <v>3.6713738420936215</v>
      </c>
      <c r="JD294" s="193">
        <f t="shared" ca="1" si="194"/>
        <v>-3.9022704238614185</v>
      </c>
      <c r="JE294" s="193">
        <f t="shared" ca="1" si="194"/>
        <v>3.6543494686045737</v>
      </c>
      <c r="JF294" s="193">
        <f t="shared" ca="1" si="194"/>
        <v>3.6543494686045737</v>
      </c>
      <c r="JG294" s="193">
        <f t="shared" ca="1" si="194"/>
        <v>3.6543494686045737</v>
      </c>
      <c r="JH294" s="193">
        <f t="shared" ca="1" si="194"/>
        <v>3.6543494686045737</v>
      </c>
      <c r="JI294" s="193">
        <f t="shared" ca="1" si="194"/>
        <v>3.633876292419151</v>
      </c>
      <c r="JJ294" s="193">
        <f t="shared" ca="1" si="194"/>
        <v>3.633876292419151</v>
      </c>
      <c r="JK294" s="193">
        <f t="shared" ca="1" si="194"/>
        <v>3.633876292419151</v>
      </c>
      <c r="JL294" s="193">
        <f t="shared" ca="1" si="194"/>
        <v>3.633876292419151</v>
      </c>
      <c r="JM294" s="193">
        <f t="shared" ca="1" si="194"/>
        <v>3.633876292419151</v>
      </c>
      <c r="JN294" s="193">
        <f t="shared" ca="1" si="194"/>
        <v>3.633876292419151</v>
      </c>
      <c r="JO294" s="193">
        <f t="shared" ca="1" si="194"/>
        <v>3.633876292419151</v>
      </c>
      <c r="JP294" s="193">
        <f t="shared" ca="1" si="194"/>
        <v>-3.8627572250614506</v>
      </c>
      <c r="JQ294" s="193">
        <f t="shared" ca="1" si="194"/>
        <v>3.6162592290795565</v>
      </c>
      <c r="JR294" s="193">
        <f t="shared" ca="1" si="194"/>
        <v>3.6162592290795565</v>
      </c>
      <c r="JS294" s="193">
        <f t="shared" ca="1" si="194"/>
        <v>3.6162592290795565</v>
      </c>
      <c r="JT294" s="193">
        <f t="shared" ca="1" si="194"/>
        <v>3.6162592290795565</v>
      </c>
      <c r="JU294" s="193">
        <f t="shared" ca="1" si="194"/>
        <v>3.5957746518261038</v>
      </c>
      <c r="JV294" s="193">
        <f t="shared" ca="1" si="194"/>
        <v>3.5957746518261038</v>
      </c>
      <c r="JW294" s="193">
        <f t="shared" ca="1" si="194"/>
        <v>3.5957746518261038</v>
      </c>
      <c r="JX294" s="193">
        <f t="shared" ca="1" si="194"/>
        <v>3.5957746518261038</v>
      </c>
      <c r="JY294" s="193">
        <f t="shared" ca="1" si="194"/>
        <v>3.5957746518261038</v>
      </c>
      <c r="JZ294" s="193">
        <f t="shared" ca="1" si="194"/>
        <v>3.5957746518261038</v>
      </c>
      <c r="KA294" s="193">
        <f t="shared" ca="1" si="194"/>
        <v>3.5957746518261038</v>
      </c>
      <c r="KB294" s="193">
        <f t="shared" ca="1" si="194"/>
        <v>-3.8225267258394267</v>
      </c>
      <c r="KC294" s="193">
        <f t="shared" ca="1" si="194"/>
        <v>3.5775471179404468</v>
      </c>
      <c r="KD294" s="193">
        <f t="shared" ca="1" si="194"/>
        <v>3.5775471179404468</v>
      </c>
      <c r="KE294" s="193">
        <f t="shared" ca="1" si="194"/>
        <v>3.5775471179404468</v>
      </c>
      <c r="KF294" s="193">
        <f t="shared" ca="1" si="194"/>
        <v>3.5775471179404468</v>
      </c>
      <c r="KG294" s="193">
        <f t="shared" ca="1" si="194"/>
        <v>3.5570483864100542</v>
      </c>
      <c r="KH294" s="193">
        <f t="shared" ca="1" si="194"/>
        <v>3.5570483864100542</v>
      </c>
      <c r="KI294" s="193">
        <f t="shared" ca="1" si="194"/>
        <v>3.5570483864100542</v>
      </c>
      <c r="KJ294" s="193">
        <f t="shared" ca="1" si="194"/>
        <v>3.5570483864100542</v>
      </c>
      <c r="KK294" s="193">
        <f t="shared" ca="1" si="194"/>
        <v>3.5570483864100542</v>
      </c>
      <c r="KL294" s="193">
        <f t="shared" ca="1" si="194"/>
        <v>3.5570483864100542</v>
      </c>
      <c r="KM294" s="193">
        <f t="shared" ca="1" si="194"/>
        <v>3.5570483864100542</v>
      </c>
      <c r="KN294" s="193">
        <f t="shared" ca="1" si="194"/>
        <v>-3.7815889406870573</v>
      </c>
      <c r="KO294" s="193">
        <f t="shared" ca="1" si="194"/>
        <v>3.5381920678619516</v>
      </c>
      <c r="KP294" s="193">
        <f t="shared" ca="1" si="194"/>
        <v>3.5381920678619516</v>
      </c>
      <c r="KQ294" s="193">
        <f t="shared" ca="1" si="194"/>
        <v>3.5381920678619516</v>
      </c>
      <c r="KR294" s="193">
        <f t="shared" ca="1" si="194"/>
        <v>1.1096412561940672</v>
      </c>
    </row>
    <row r="295" spans="1:305" ht="15.75" customHeight="1" x14ac:dyDescent="0.3">
      <c r="A295" s="184" t="s">
        <v>274</v>
      </c>
      <c r="B295" s="184" t="s">
        <v>72</v>
      </c>
      <c r="C295" s="186"/>
      <c r="D295" s="222">
        <f ca="1">XIRR($D$294:$KR$294,D229:KR229)</f>
        <v>0.13422409892082221</v>
      </c>
      <c r="KS295" s="17" t="s">
        <v>291</v>
      </c>
    </row>
    <row r="296" spans="1:305" ht="47.25" hidden="1" customHeight="1" x14ac:dyDescent="0.3">
      <c r="A296" s="407" t="s">
        <v>331</v>
      </c>
      <c r="B296" s="408"/>
      <c r="C296" s="408"/>
      <c r="D296" s="408"/>
      <c r="E296" s="228" t="s">
        <v>332</v>
      </c>
      <c r="F296" s="228" t="s">
        <v>333</v>
      </c>
      <c r="G296" s="228" t="s">
        <v>334</v>
      </c>
      <c r="H296" s="228" t="s">
        <v>335</v>
      </c>
      <c r="I296" s="228" t="s">
        <v>336</v>
      </c>
      <c r="J296" s="228" t="s">
        <v>337</v>
      </c>
      <c r="K296" s="228" t="s">
        <v>338</v>
      </c>
      <c r="L296" s="228" t="s">
        <v>339</v>
      </c>
      <c r="M296" s="228" t="s">
        <v>340</v>
      </c>
      <c r="N296" s="228" t="s">
        <v>341</v>
      </c>
      <c r="O296" s="228" t="s">
        <v>342</v>
      </c>
      <c r="P296" s="228" t="s">
        <v>343</v>
      </c>
      <c r="Q296" s="228" t="s">
        <v>344</v>
      </c>
      <c r="R296" s="228" t="s">
        <v>345</v>
      </c>
      <c r="S296" s="228" t="s">
        <v>346</v>
      </c>
    </row>
    <row r="297" spans="1:305" ht="15.75" hidden="1" customHeight="1" x14ac:dyDescent="0.3">
      <c r="A297" s="229" t="s">
        <v>201</v>
      </c>
      <c r="B297" s="229"/>
      <c r="C297" s="229"/>
      <c r="D297" s="230">
        <f t="shared" ref="D297:S297" si="195">D13</f>
        <v>9.2000000000000011</v>
      </c>
      <c r="E297" s="230">
        <f t="shared" si="195"/>
        <v>13.763200000000003</v>
      </c>
      <c r="F297" s="230">
        <f t="shared" si="195"/>
        <v>13.708147200000003</v>
      </c>
      <c r="G297" s="230">
        <f t="shared" si="195"/>
        <v>13.653314611200004</v>
      </c>
      <c r="H297" s="230">
        <f t="shared" si="195"/>
        <v>13.598701352755201</v>
      </c>
      <c r="I297" s="230">
        <f t="shared" si="195"/>
        <v>13.544306547344183</v>
      </c>
      <c r="J297" s="230">
        <f t="shared" si="195"/>
        <v>13.490129321154804</v>
      </c>
      <c r="K297" s="230">
        <f t="shared" si="195"/>
        <v>13.436168803870189</v>
      </c>
      <c r="L297" s="230">
        <f t="shared" si="195"/>
        <v>13.382424128654705</v>
      </c>
      <c r="M297" s="230">
        <f t="shared" si="195"/>
        <v>13.328894432140084</v>
      </c>
      <c r="N297" s="230">
        <f t="shared" si="195"/>
        <v>13.275578854411526</v>
      </c>
      <c r="O297" s="230">
        <f t="shared" si="195"/>
        <v>13.222476538993877</v>
      </c>
      <c r="P297" s="230">
        <f t="shared" si="195"/>
        <v>13.169586632837897</v>
      </c>
      <c r="Q297" s="230">
        <f t="shared" si="195"/>
        <v>13.11690828630655</v>
      </c>
      <c r="R297" s="230">
        <f t="shared" si="195"/>
        <v>13.064440653161324</v>
      </c>
      <c r="S297" s="230">
        <f t="shared" si="195"/>
        <v>13.012182890548679</v>
      </c>
    </row>
    <row r="298" spans="1:305" ht="15.75" hidden="1" customHeight="1" x14ac:dyDescent="0.3">
      <c r="A298" s="229" t="s">
        <v>347</v>
      </c>
      <c r="B298" s="229"/>
      <c r="C298" s="229"/>
      <c r="D298" s="231">
        <f t="shared" ref="D298:S298" si="196">D14</f>
        <v>4.192626953125</v>
      </c>
      <c r="E298" s="231">
        <f t="shared" si="196"/>
        <v>4.192626953125</v>
      </c>
      <c r="F298" s="231">
        <f t="shared" si="196"/>
        <v>4.1926269531250009</v>
      </c>
      <c r="G298" s="231">
        <f t="shared" si="196"/>
        <v>4.1926269531249991</v>
      </c>
      <c r="H298" s="231">
        <f t="shared" si="196"/>
        <v>4.1926269531250009</v>
      </c>
      <c r="I298" s="231">
        <f t="shared" si="196"/>
        <v>4.1926269531249991</v>
      </c>
      <c r="J298" s="231">
        <f t="shared" si="196"/>
        <v>4.192626953125</v>
      </c>
      <c r="K298" s="231">
        <f t="shared" si="196"/>
        <v>4.1926269531249973</v>
      </c>
      <c r="L298" s="231">
        <f t="shared" si="196"/>
        <v>4.192626953125</v>
      </c>
      <c r="M298" s="231">
        <f t="shared" si="196"/>
        <v>4.1926269531249982</v>
      </c>
      <c r="N298" s="231">
        <f t="shared" si="196"/>
        <v>4.1926269531249973</v>
      </c>
      <c r="O298" s="231">
        <f t="shared" si="196"/>
        <v>4.1926269531250009</v>
      </c>
      <c r="P298" s="231">
        <f t="shared" si="196"/>
        <v>4.1926269531250018</v>
      </c>
      <c r="Q298" s="231">
        <f t="shared" si="196"/>
        <v>4.1926269531249982</v>
      </c>
      <c r="R298" s="231">
        <f t="shared" si="196"/>
        <v>4.1926269531249991</v>
      </c>
      <c r="S298" s="231">
        <f t="shared" si="196"/>
        <v>4.1926269531249991</v>
      </c>
    </row>
    <row r="299" spans="1:305" ht="15.75" hidden="1" customHeight="1" x14ac:dyDescent="0.3">
      <c r="A299" s="229" t="s">
        <v>204</v>
      </c>
      <c r="B299" s="229"/>
      <c r="C299" s="229"/>
      <c r="D299" s="232">
        <f t="shared" ref="D299:S299" si="197">D15</f>
        <v>38.572167968750001</v>
      </c>
      <c r="E299" s="232">
        <f t="shared" si="197"/>
        <v>57.703963281250012</v>
      </c>
      <c r="F299" s="232">
        <f t="shared" si="197"/>
        <v>57.473147428125017</v>
      </c>
      <c r="G299" s="232">
        <f t="shared" si="197"/>
        <v>57.243254838412511</v>
      </c>
      <c r="H299" s="232">
        <f t="shared" si="197"/>
        <v>57.014281819058866</v>
      </c>
      <c r="I299" s="232">
        <f t="shared" si="197"/>
        <v>56.786224691782614</v>
      </c>
      <c r="J299" s="232">
        <f t="shared" si="197"/>
        <v>56.559079793015485</v>
      </c>
      <c r="K299" s="232">
        <f t="shared" si="197"/>
        <v>56.332843473843411</v>
      </c>
      <c r="L299" s="232">
        <f t="shared" si="197"/>
        <v>56.10751209994806</v>
      </c>
      <c r="M299" s="232">
        <f t="shared" si="197"/>
        <v>55.883082051548229</v>
      </c>
      <c r="N299" s="232">
        <f t="shared" si="197"/>
        <v>55.659549723342039</v>
      </c>
      <c r="O299" s="232">
        <f t="shared" si="197"/>
        <v>55.436911524448703</v>
      </c>
      <c r="P299" s="232">
        <f t="shared" si="197"/>
        <v>55.215163878350907</v>
      </c>
      <c r="Q299" s="232">
        <f t="shared" si="197"/>
        <v>54.99430322283748</v>
      </c>
      <c r="R299" s="232">
        <f t="shared" si="197"/>
        <v>54.77432600994613</v>
      </c>
      <c r="S299" s="232">
        <f t="shared" si="197"/>
        <v>54.555228705906352</v>
      </c>
    </row>
    <row r="300" spans="1:305" ht="15.75" hidden="1" customHeight="1" x14ac:dyDescent="0.3">
      <c r="A300" s="229" t="s">
        <v>205</v>
      </c>
      <c r="B300" s="229"/>
      <c r="C300" s="229"/>
      <c r="D300" s="232">
        <f t="shared" ref="D300:S300" si="198">D16</f>
        <v>0</v>
      </c>
      <c r="E300" s="232">
        <f t="shared" si="198"/>
        <v>0</v>
      </c>
      <c r="F300" s="232">
        <f t="shared" si="198"/>
        <v>0</v>
      </c>
      <c r="G300" s="232">
        <f t="shared" si="198"/>
        <v>0</v>
      </c>
      <c r="H300" s="232">
        <f t="shared" si="198"/>
        <v>0</v>
      </c>
      <c r="I300" s="232">
        <f t="shared" si="198"/>
        <v>0</v>
      </c>
      <c r="J300" s="232">
        <f t="shared" si="198"/>
        <v>0</v>
      </c>
      <c r="K300" s="232">
        <f t="shared" si="198"/>
        <v>0</v>
      </c>
      <c r="L300" s="232">
        <f t="shared" si="198"/>
        <v>0</v>
      </c>
      <c r="M300" s="232">
        <f t="shared" si="198"/>
        <v>0</v>
      </c>
      <c r="N300" s="232">
        <f t="shared" si="198"/>
        <v>0</v>
      </c>
      <c r="O300" s="232">
        <f t="shared" si="198"/>
        <v>0</v>
      </c>
      <c r="P300" s="232">
        <f t="shared" si="198"/>
        <v>0</v>
      </c>
      <c r="Q300" s="232">
        <f t="shared" si="198"/>
        <v>0</v>
      </c>
      <c r="R300" s="232">
        <f t="shared" si="198"/>
        <v>0</v>
      </c>
      <c r="S300" s="232">
        <f t="shared" si="198"/>
        <v>0</v>
      </c>
    </row>
    <row r="301" spans="1:305" ht="15.75" hidden="1" customHeight="1" x14ac:dyDescent="0.3">
      <c r="A301" s="233" t="s">
        <v>348</v>
      </c>
      <c r="B301" s="233"/>
      <c r="C301" s="233"/>
      <c r="D301" s="234">
        <f t="shared" ref="D301:S301" si="199">D299-D300</f>
        <v>38.572167968750001</v>
      </c>
      <c r="E301" s="234">
        <f t="shared" si="199"/>
        <v>57.703963281250012</v>
      </c>
      <c r="F301" s="234">
        <f t="shared" si="199"/>
        <v>57.473147428125017</v>
      </c>
      <c r="G301" s="234">
        <f t="shared" si="199"/>
        <v>57.243254838412511</v>
      </c>
      <c r="H301" s="234">
        <f t="shared" si="199"/>
        <v>57.014281819058866</v>
      </c>
      <c r="I301" s="234">
        <f t="shared" si="199"/>
        <v>56.786224691782614</v>
      </c>
      <c r="J301" s="234">
        <f t="shared" si="199"/>
        <v>56.559079793015485</v>
      </c>
      <c r="K301" s="234">
        <f t="shared" si="199"/>
        <v>56.332843473843411</v>
      </c>
      <c r="L301" s="234">
        <f t="shared" si="199"/>
        <v>56.10751209994806</v>
      </c>
      <c r="M301" s="234">
        <f t="shared" si="199"/>
        <v>55.883082051548229</v>
      </c>
      <c r="N301" s="234">
        <f t="shared" si="199"/>
        <v>55.659549723342039</v>
      </c>
      <c r="O301" s="234">
        <f t="shared" si="199"/>
        <v>55.436911524448703</v>
      </c>
      <c r="P301" s="234">
        <f t="shared" si="199"/>
        <v>55.215163878350907</v>
      </c>
      <c r="Q301" s="234">
        <f t="shared" si="199"/>
        <v>54.99430322283748</v>
      </c>
      <c r="R301" s="234">
        <f t="shared" si="199"/>
        <v>54.77432600994613</v>
      </c>
      <c r="S301" s="234">
        <f t="shared" si="199"/>
        <v>54.555228705906352</v>
      </c>
    </row>
    <row r="302" spans="1:305" ht="15.75" hidden="1" customHeight="1" x14ac:dyDescent="0.3">
      <c r="A302" s="229" t="s">
        <v>208</v>
      </c>
      <c r="B302" s="229"/>
      <c r="C302" s="229"/>
      <c r="D302" s="232">
        <f t="shared" ref="D302:S302" si="200">D20</f>
        <v>2.6999999999999997</v>
      </c>
      <c r="E302" s="232">
        <f t="shared" si="200"/>
        <v>3.7080000000000006</v>
      </c>
      <c r="F302" s="232">
        <f t="shared" si="200"/>
        <v>3.8192400000000002</v>
      </c>
      <c r="G302" s="232">
        <f t="shared" si="200"/>
        <v>3.9338171999999996</v>
      </c>
      <c r="H302" s="232">
        <f t="shared" si="200"/>
        <v>4.0518317160000006</v>
      </c>
      <c r="I302" s="232">
        <f t="shared" si="200"/>
        <v>4.1733866674799982</v>
      </c>
      <c r="J302" s="232">
        <f t="shared" si="200"/>
        <v>4.2985882675043987</v>
      </c>
      <c r="K302" s="232">
        <f t="shared" si="200"/>
        <v>4.4275459155295316</v>
      </c>
      <c r="L302" s="232">
        <f t="shared" si="200"/>
        <v>4.5603722929954174</v>
      </c>
      <c r="M302" s="232">
        <f t="shared" si="200"/>
        <v>4.6971834617852801</v>
      </c>
      <c r="N302" s="232">
        <f t="shared" si="200"/>
        <v>4.8380989656388387</v>
      </c>
      <c r="O302" s="232">
        <f t="shared" si="200"/>
        <v>4.983241934608003</v>
      </c>
      <c r="P302" s="232">
        <f t="shared" si="200"/>
        <v>5.1327391926462438</v>
      </c>
      <c r="Q302" s="232">
        <f t="shared" si="200"/>
        <v>5.2867213684256296</v>
      </c>
      <c r="R302" s="232">
        <f t="shared" si="200"/>
        <v>5.4453230094783995</v>
      </c>
      <c r="S302" s="232">
        <f t="shared" si="200"/>
        <v>5.6086826997627499</v>
      </c>
    </row>
    <row r="303" spans="1:305" ht="15.75" hidden="1" customHeight="1" x14ac:dyDescent="0.3">
      <c r="A303" s="229" t="s">
        <v>30</v>
      </c>
      <c r="B303" s="229"/>
      <c r="C303" s="229"/>
      <c r="D303" s="232">
        <f t="shared" ref="D303:S303" ca="1" si="201">D21</f>
        <v>0.52092359666446553</v>
      </c>
      <c r="E303" s="232">
        <f t="shared" ca="1" si="201"/>
        <v>0.66678220373051555</v>
      </c>
      <c r="F303" s="232">
        <f t="shared" ca="1" si="201"/>
        <v>0.63899961190841081</v>
      </c>
      <c r="G303" s="232">
        <f t="shared" ca="1" si="201"/>
        <v>0.61121702008630618</v>
      </c>
      <c r="H303" s="232">
        <f t="shared" ca="1" si="201"/>
        <v>0.58343442826420122</v>
      </c>
      <c r="I303" s="232">
        <f t="shared" ca="1" si="201"/>
        <v>0.55565183644209626</v>
      </c>
      <c r="J303" s="232">
        <f t="shared" ca="1" si="201"/>
        <v>0.52786924461999163</v>
      </c>
      <c r="K303" s="232">
        <f t="shared" ca="1" si="201"/>
        <v>0.50008665279788667</v>
      </c>
      <c r="L303" s="232">
        <f t="shared" ca="1" si="201"/>
        <v>0.47230406097578176</v>
      </c>
      <c r="M303" s="232">
        <f t="shared" ca="1" si="201"/>
        <v>0.44452146915367713</v>
      </c>
      <c r="N303" s="232">
        <f t="shared" ca="1" si="201"/>
        <v>0.41673887733157217</v>
      </c>
      <c r="O303" s="232">
        <f t="shared" ca="1" si="201"/>
        <v>0.38895628550946754</v>
      </c>
      <c r="P303" s="232">
        <f t="shared" ca="1" si="201"/>
        <v>0.36117369368736263</v>
      </c>
      <c r="Q303" s="232">
        <f t="shared" ca="1" si="201"/>
        <v>0.33339110186525778</v>
      </c>
      <c r="R303" s="232">
        <f t="shared" ca="1" si="201"/>
        <v>0.30560851004315309</v>
      </c>
      <c r="S303" s="232">
        <f t="shared" ca="1" si="201"/>
        <v>0.27782591822104813</v>
      </c>
    </row>
    <row r="304" spans="1:305" ht="15.75" hidden="1" customHeight="1" x14ac:dyDescent="0.3">
      <c r="A304" s="229" t="s">
        <v>349</v>
      </c>
      <c r="B304" s="229"/>
      <c r="C304" s="229"/>
      <c r="D304" s="232">
        <f t="shared" ref="D304:S304" si="202">D22</f>
        <v>0.375</v>
      </c>
      <c r="E304" s="232">
        <f t="shared" si="202"/>
        <v>0.51</v>
      </c>
      <c r="F304" s="232">
        <f t="shared" si="202"/>
        <v>0.52529999999999999</v>
      </c>
      <c r="G304" s="232">
        <f t="shared" si="202"/>
        <v>0.54105900000000007</v>
      </c>
      <c r="H304" s="232">
        <f t="shared" si="202"/>
        <v>0.55729076999999994</v>
      </c>
      <c r="I304" s="232">
        <f t="shared" si="202"/>
        <v>0.57400949309999993</v>
      </c>
      <c r="J304" s="232">
        <f t="shared" si="202"/>
        <v>0.59122977789299991</v>
      </c>
      <c r="K304" s="232">
        <f t="shared" si="202"/>
        <v>0.60896667122978998</v>
      </c>
      <c r="L304" s="232">
        <f t="shared" si="202"/>
        <v>0.62723567136668368</v>
      </c>
      <c r="M304" s="232">
        <f t="shared" si="202"/>
        <v>0.6460527415076841</v>
      </c>
      <c r="N304" s="232">
        <f t="shared" si="202"/>
        <v>0.66543432375291467</v>
      </c>
      <c r="O304" s="232">
        <f t="shared" si="202"/>
        <v>0.68539735346550212</v>
      </c>
      <c r="P304" s="232">
        <f t="shared" si="202"/>
        <v>0.70595927406946724</v>
      </c>
      <c r="Q304" s="232">
        <f t="shared" si="202"/>
        <v>0.72713805229155115</v>
      </c>
      <c r="R304" s="232">
        <f t="shared" si="202"/>
        <v>0.74895219386029743</v>
      </c>
      <c r="S304" s="232">
        <f t="shared" si="202"/>
        <v>0.77142075967610657</v>
      </c>
    </row>
    <row r="305" spans="1:19" ht="15.75" hidden="1" customHeight="1" x14ac:dyDescent="0.3">
      <c r="A305" s="233" t="s">
        <v>350</v>
      </c>
      <c r="B305" s="233"/>
      <c r="C305" s="233"/>
      <c r="D305" s="234">
        <f t="shared" ref="D305:S305" ca="1" si="203">SUM(D302:D304)</f>
        <v>3.5959235966644654</v>
      </c>
      <c r="E305" s="234">
        <f t="shared" ca="1" si="203"/>
        <v>4.8847822037305164</v>
      </c>
      <c r="F305" s="234">
        <f t="shared" ca="1" si="203"/>
        <v>4.9835396119084105</v>
      </c>
      <c r="G305" s="234">
        <f t="shared" ca="1" si="203"/>
        <v>5.0860932200863056</v>
      </c>
      <c r="H305" s="234">
        <f t="shared" ca="1" si="203"/>
        <v>5.1925569142642019</v>
      </c>
      <c r="I305" s="234">
        <f t="shared" ca="1" si="203"/>
        <v>5.3030479970220945</v>
      </c>
      <c r="J305" s="234">
        <f t="shared" ca="1" si="203"/>
        <v>5.4176872900173905</v>
      </c>
      <c r="K305" s="234">
        <f t="shared" ca="1" si="203"/>
        <v>5.5365992395572077</v>
      </c>
      <c r="L305" s="234">
        <f t="shared" ca="1" si="203"/>
        <v>5.6599120253378832</v>
      </c>
      <c r="M305" s="234">
        <f t="shared" ca="1" si="203"/>
        <v>5.7877576724466406</v>
      </c>
      <c r="N305" s="234">
        <f t="shared" ca="1" si="203"/>
        <v>5.9202721667233256</v>
      </c>
      <c r="O305" s="234">
        <f t="shared" ca="1" si="203"/>
        <v>6.0575955735829732</v>
      </c>
      <c r="P305" s="234">
        <f t="shared" ca="1" si="203"/>
        <v>6.199872160403074</v>
      </c>
      <c r="Q305" s="234">
        <f t="shared" ca="1" si="203"/>
        <v>6.3472505225824385</v>
      </c>
      <c r="R305" s="234">
        <f t="shared" ca="1" si="203"/>
        <v>6.4998837133818501</v>
      </c>
      <c r="S305" s="234">
        <f t="shared" ca="1" si="203"/>
        <v>6.6579293776599053</v>
      </c>
    </row>
    <row r="306" spans="1:19" ht="18.75" hidden="1" customHeight="1" x14ac:dyDescent="0.3">
      <c r="A306" s="233" t="s">
        <v>351</v>
      </c>
      <c r="B306" s="229"/>
      <c r="C306" s="229"/>
      <c r="D306" s="234">
        <f t="shared" ref="D306:S306" ca="1" si="204">D301-D305</f>
        <v>34.976244372085539</v>
      </c>
      <c r="E306" s="234">
        <f t="shared" ca="1" si="204"/>
        <v>52.819181077519495</v>
      </c>
      <c r="F306" s="234">
        <f t="shared" ca="1" si="204"/>
        <v>52.489607816216605</v>
      </c>
      <c r="G306" s="234">
        <f t="shared" ca="1" si="204"/>
        <v>52.157161618326207</v>
      </c>
      <c r="H306" s="234">
        <f t="shared" ca="1" si="204"/>
        <v>51.821724904794664</v>
      </c>
      <c r="I306" s="234">
        <f t="shared" ca="1" si="204"/>
        <v>51.483176694760516</v>
      </c>
      <c r="J306" s="234">
        <f t="shared" ca="1" si="204"/>
        <v>51.141392502998094</v>
      </c>
      <c r="K306" s="234">
        <f t="shared" ca="1" si="204"/>
        <v>50.796244234286206</v>
      </c>
      <c r="L306" s="234">
        <f t="shared" ca="1" si="204"/>
        <v>50.447600074610179</v>
      </c>
      <c r="M306" s="234">
        <f t="shared" ca="1" si="204"/>
        <v>50.095324379101591</v>
      </c>
      <c r="N306" s="234">
        <f t="shared" ca="1" si="204"/>
        <v>49.739277556618717</v>
      </c>
      <c r="O306" s="234">
        <f t="shared" ca="1" si="204"/>
        <v>49.379315950865731</v>
      </c>
      <c r="P306" s="234">
        <f t="shared" ca="1" si="204"/>
        <v>49.015291717947832</v>
      </c>
      <c r="Q306" s="234">
        <f t="shared" ca="1" si="204"/>
        <v>48.647052700255045</v>
      </c>
      <c r="R306" s="234">
        <f t="shared" ca="1" si="204"/>
        <v>48.274442296564281</v>
      </c>
      <c r="S306" s="234">
        <f t="shared" ca="1" si="204"/>
        <v>47.897299328246447</v>
      </c>
    </row>
    <row r="307" spans="1:19" ht="26.25" hidden="1" customHeight="1" x14ac:dyDescent="0.3">
      <c r="A307" s="235" t="s">
        <v>352</v>
      </c>
      <c r="B307" s="235"/>
      <c r="C307" s="235"/>
      <c r="D307" s="236">
        <f t="shared" ref="D307:S307" ca="1" si="205">D306/D301</f>
        <v>0.90677413829635478</v>
      </c>
      <c r="E307" s="236">
        <f t="shared" ca="1" si="205"/>
        <v>0.91534754415529462</v>
      </c>
      <c r="F307" s="236">
        <f t="shared" ca="1" si="205"/>
        <v>0.91328925185208021</v>
      </c>
      <c r="G307" s="236">
        <f t="shared" ca="1" si="205"/>
        <v>0.91114947543700231</v>
      </c>
      <c r="H307" s="236">
        <f t="shared" ca="1" si="205"/>
        <v>0.90892532978415208</v>
      </c>
      <c r="I307" s="236">
        <f t="shared" ca="1" si="205"/>
        <v>0.9066138306287248</v>
      </c>
      <c r="J307" s="236">
        <f t="shared" ca="1" si="205"/>
        <v>0.90421189117920509</v>
      </c>
      <c r="K307" s="236">
        <f t="shared" ca="1" si="205"/>
        <v>0.90171631861388335</v>
      </c>
      <c r="L307" s="236">
        <f t="shared" ca="1" si="205"/>
        <v>0.89912381045776002</v>
      </c>
      <c r="M307" s="236">
        <f t="shared" ca="1" si="205"/>
        <v>0.89643095083574964</v>
      </c>
      <c r="N307" s="236">
        <f t="shared" ca="1" si="205"/>
        <v>0.89363420659796444</v>
      </c>
      <c r="O307" s="236">
        <f t="shared" ca="1" si="205"/>
        <v>0.89072992331271084</v>
      </c>
      <c r="P307" s="236">
        <f t="shared" ca="1" si="205"/>
        <v>0.88771432112268056</v>
      </c>
      <c r="Q307" s="236">
        <f t="shared" ca="1" si="205"/>
        <v>0.88458349045966977</v>
      </c>
      <c r="R307" s="236">
        <f t="shared" ca="1" si="205"/>
        <v>0.88133338761299274</v>
      </c>
      <c r="S307" s="236">
        <f t="shared" ca="1" si="205"/>
        <v>0.87795983014659984</v>
      </c>
    </row>
    <row r="308" spans="1:19" ht="15.75" hidden="1" customHeight="1" x14ac:dyDescent="0.3">
      <c r="A308" s="229" t="s">
        <v>213</v>
      </c>
      <c r="B308" s="229"/>
      <c r="C308" s="229"/>
      <c r="D308" s="232">
        <f t="shared" ref="D308:S308" ca="1" si="206">D28</f>
        <v>16.443278905961762</v>
      </c>
      <c r="E308" s="232">
        <f t="shared" ca="1" si="206"/>
        <v>19.95680003971427</v>
      </c>
      <c r="F308" s="232">
        <f t="shared" ca="1" si="206"/>
        <v>17.229547959677184</v>
      </c>
      <c r="G308" s="232">
        <f t="shared" ca="1" si="206"/>
        <v>15.041668853686422</v>
      </c>
      <c r="H308" s="232">
        <f t="shared" ca="1" si="206"/>
        <v>12.853789747695663</v>
      </c>
      <c r="I308" s="232">
        <f t="shared" ca="1" si="206"/>
        <v>10.665910641704908</v>
      </c>
      <c r="J308" s="232">
        <f t="shared" ca="1" si="206"/>
        <v>8.4780315357141536</v>
      </c>
      <c r="K308" s="232">
        <f t="shared" ca="1" si="206"/>
        <v>6.2901524297234017</v>
      </c>
      <c r="L308" s="232">
        <f t="shared" ca="1" si="206"/>
        <v>4.1022733237326472</v>
      </c>
      <c r="M308" s="232">
        <f t="shared" ca="1" si="206"/>
        <v>1.9143942177418931</v>
      </c>
      <c r="N308" s="232">
        <f t="shared" ca="1" si="206"/>
        <v>0.13674244412441788</v>
      </c>
      <c r="O308" s="232">
        <f t="shared" ca="1" si="206"/>
        <v>0</v>
      </c>
      <c r="P308" s="232">
        <f t="shared" ca="1" si="206"/>
        <v>0</v>
      </c>
      <c r="Q308" s="232">
        <f t="shared" ca="1" si="206"/>
        <v>0</v>
      </c>
      <c r="R308" s="232">
        <f t="shared" ca="1" si="206"/>
        <v>0</v>
      </c>
      <c r="S308" s="232">
        <f t="shared" ca="1" si="206"/>
        <v>0</v>
      </c>
    </row>
    <row r="309" spans="1:19" ht="15.75" hidden="1" customHeight="1" x14ac:dyDescent="0.3">
      <c r="A309" s="229" t="s">
        <v>215</v>
      </c>
      <c r="B309" s="229"/>
      <c r="C309" s="229"/>
      <c r="D309" s="232">
        <f t="shared" ref="D309:S309" ca="1" si="207">D32</f>
        <v>9.3538467831112779</v>
      </c>
      <c r="E309" s="232">
        <f t="shared" ca="1" si="207"/>
        <v>12.506058885844748</v>
      </c>
      <c r="F309" s="232">
        <f t="shared" ca="1" si="207"/>
        <v>12.506058885844748</v>
      </c>
      <c r="G309" s="232">
        <f t="shared" ca="1" si="207"/>
        <v>12.506058885844748</v>
      </c>
      <c r="H309" s="232">
        <f t="shared" ca="1" si="207"/>
        <v>12.506058885844748</v>
      </c>
      <c r="I309" s="232">
        <f t="shared" ca="1" si="207"/>
        <v>12.506058885844748</v>
      </c>
      <c r="J309" s="232">
        <f t="shared" ca="1" si="207"/>
        <v>12.506058885844748</v>
      </c>
      <c r="K309" s="232">
        <f t="shared" ca="1" si="207"/>
        <v>12.506058885844748</v>
      </c>
      <c r="L309" s="232">
        <f t="shared" ca="1" si="207"/>
        <v>12.506058885844748</v>
      </c>
      <c r="M309" s="232">
        <f t="shared" ca="1" si="207"/>
        <v>12.506058885844748</v>
      </c>
      <c r="N309" s="232">
        <f t="shared" ca="1" si="207"/>
        <v>12.506058885844748</v>
      </c>
      <c r="O309" s="232">
        <f t="shared" ca="1" si="207"/>
        <v>12.506058885844748</v>
      </c>
      <c r="P309" s="232">
        <f t="shared" ca="1" si="207"/>
        <v>12.506058885844748</v>
      </c>
      <c r="Q309" s="232">
        <f t="shared" ca="1" si="207"/>
        <v>12.506058885844748</v>
      </c>
      <c r="R309" s="232">
        <f t="shared" ca="1" si="207"/>
        <v>12.506058885844748</v>
      </c>
      <c r="S309" s="232">
        <f t="shared" ca="1" si="207"/>
        <v>12.506058885844748</v>
      </c>
    </row>
    <row r="310" spans="1:19" ht="15.75" hidden="1" customHeight="1" x14ac:dyDescent="0.3">
      <c r="A310" s="233" t="s">
        <v>216</v>
      </c>
      <c r="B310" s="233"/>
      <c r="C310" s="233"/>
      <c r="D310" s="234">
        <f t="shared" ref="D310:S310" ca="1" si="208">D306-D308-D309</f>
        <v>9.1791186830124989</v>
      </c>
      <c r="E310" s="234">
        <f t="shared" ca="1" si="208"/>
        <v>20.356322151960473</v>
      </c>
      <c r="F310" s="234">
        <f t="shared" ca="1" si="208"/>
        <v>22.754000970694673</v>
      </c>
      <c r="G310" s="234">
        <f t="shared" ca="1" si="208"/>
        <v>24.609433878795034</v>
      </c>
      <c r="H310" s="234">
        <f t="shared" ca="1" si="208"/>
        <v>26.461876271254251</v>
      </c>
      <c r="I310" s="234">
        <f t="shared" ca="1" si="208"/>
        <v>28.311207167210856</v>
      </c>
      <c r="J310" s="234">
        <f t="shared" ca="1" si="208"/>
        <v>30.157302081439195</v>
      </c>
      <c r="K310" s="234">
        <f t="shared" ca="1" si="208"/>
        <v>32.000032918718063</v>
      </c>
      <c r="L310" s="234">
        <f t="shared" ca="1" si="208"/>
        <v>33.839267865032781</v>
      </c>
      <c r="M310" s="234">
        <f t="shared" ca="1" si="208"/>
        <v>35.674871275514946</v>
      </c>
      <c r="N310" s="234">
        <f t="shared" ca="1" si="208"/>
        <v>37.096476226649557</v>
      </c>
      <c r="O310" s="234">
        <f t="shared" ca="1" si="208"/>
        <v>36.873257065020979</v>
      </c>
      <c r="P310" s="234">
        <f t="shared" ca="1" si="208"/>
        <v>36.509232832103081</v>
      </c>
      <c r="Q310" s="234">
        <f t="shared" ca="1" si="208"/>
        <v>36.140993814410294</v>
      </c>
      <c r="R310" s="234">
        <f t="shared" ca="1" si="208"/>
        <v>35.768383410719537</v>
      </c>
      <c r="S310" s="234">
        <f t="shared" ca="1" si="208"/>
        <v>35.391240442401696</v>
      </c>
    </row>
    <row r="311" spans="1:19" ht="15.75" hidden="1" customHeight="1" x14ac:dyDescent="0.3">
      <c r="A311" s="229" t="s">
        <v>217</v>
      </c>
      <c r="B311" s="229"/>
      <c r="C311" s="229"/>
      <c r="D311" s="232">
        <f t="shared" ref="D311:S311" ca="1" si="209">D36</f>
        <v>0</v>
      </c>
      <c r="E311" s="232">
        <f t="shared" ca="1" si="209"/>
        <v>0</v>
      </c>
      <c r="F311" s="232">
        <f t="shared" ca="1" si="209"/>
        <v>0</v>
      </c>
      <c r="G311" s="232">
        <f t="shared" ca="1" si="209"/>
        <v>0</v>
      </c>
      <c r="H311" s="232">
        <f t="shared" ca="1" si="209"/>
        <v>0</v>
      </c>
      <c r="I311" s="232">
        <f t="shared" ca="1" si="209"/>
        <v>0</v>
      </c>
      <c r="J311" s="232">
        <f t="shared" ca="1" si="209"/>
        <v>0</v>
      </c>
      <c r="K311" s="232">
        <f t="shared" ca="1" si="209"/>
        <v>0</v>
      </c>
      <c r="L311" s="232">
        <f t="shared" ca="1" si="209"/>
        <v>7.3986112736187115</v>
      </c>
      <c r="M311" s="232">
        <f t="shared" ca="1" si="209"/>
        <v>7.8614212961868484</v>
      </c>
      <c r="N311" s="232">
        <f t="shared" ca="1" si="209"/>
        <v>8.1923372223087068</v>
      </c>
      <c r="O311" s="232">
        <f t="shared" ca="1" si="209"/>
        <v>8.2044281433059894</v>
      </c>
      <c r="P311" s="232">
        <f t="shared" ca="1" si="209"/>
        <v>8.1703491304378755</v>
      </c>
      <c r="Q311" s="232">
        <f t="shared" ca="1" si="209"/>
        <v>8.1222764029793719</v>
      </c>
      <c r="R311" s="232">
        <f t="shared" ca="1" si="209"/>
        <v>8.0654235102057736</v>
      </c>
      <c r="S311" s="232">
        <f t="shared" ca="1" si="209"/>
        <v>8.0029050142625007</v>
      </c>
    </row>
    <row r="312" spans="1:19" ht="15.75" hidden="1" customHeight="1" x14ac:dyDescent="0.3">
      <c r="A312" s="233" t="s">
        <v>218</v>
      </c>
      <c r="B312" s="233"/>
      <c r="C312" s="233"/>
      <c r="D312" s="234">
        <f t="shared" ref="D312:S312" ca="1" si="210">D310-D311</f>
        <v>9.1791186830124989</v>
      </c>
      <c r="E312" s="234">
        <f t="shared" ca="1" si="210"/>
        <v>20.356322151960473</v>
      </c>
      <c r="F312" s="234">
        <f t="shared" ca="1" si="210"/>
        <v>22.754000970694673</v>
      </c>
      <c r="G312" s="234">
        <f t="shared" ca="1" si="210"/>
        <v>24.609433878795034</v>
      </c>
      <c r="H312" s="234">
        <f t="shared" ca="1" si="210"/>
        <v>26.461876271254251</v>
      </c>
      <c r="I312" s="234">
        <f t="shared" ca="1" si="210"/>
        <v>28.311207167210856</v>
      </c>
      <c r="J312" s="234">
        <f t="shared" ca="1" si="210"/>
        <v>30.157302081439195</v>
      </c>
      <c r="K312" s="234">
        <f t="shared" ca="1" si="210"/>
        <v>32.000032918718063</v>
      </c>
      <c r="L312" s="234">
        <f t="shared" ca="1" si="210"/>
        <v>26.440656591414069</v>
      </c>
      <c r="M312" s="234">
        <f t="shared" ca="1" si="210"/>
        <v>27.813449979328098</v>
      </c>
      <c r="N312" s="234">
        <f t="shared" ca="1" si="210"/>
        <v>28.904139004340848</v>
      </c>
      <c r="O312" s="234">
        <f t="shared" ca="1" si="210"/>
        <v>28.66882892171499</v>
      </c>
      <c r="P312" s="234">
        <f t="shared" ca="1" si="210"/>
        <v>28.338883701665203</v>
      </c>
      <c r="Q312" s="234">
        <f t="shared" ca="1" si="210"/>
        <v>28.01871741143092</v>
      </c>
      <c r="R312" s="234">
        <f t="shared" ca="1" si="210"/>
        <v>27.702959900513761</v>
      </c>
      <c r="S312" s="234">
        <f t="shared" ca="1" si="210"/>
        <v>27.388335428139193</v>
      </c>
    </row>
    <row r="313" spans="1:19" ht="30" hidden="1" customHeight="1" x14ac:dyDescent="0.3">
      <c r="A313" s="409" t="s">
        <v>353</v>
      </c>
      <c r="B313" s="408"/>
      <c r="C313" s="408"/>
      <c r="D313" s="237"/>
      <c r="E313" s="237"/>
      <c r="F313" s="237"/>
      <c r="G313" s="236"/>
      <c r="H313" s="236"/>
      <c r="I313" s="236"/>
      <c r="J313" s="236"/>
      <c r="K313" s="236"/>
      <c r="L313" s="236"/>
      <c r="M313" s="236"/>
      <c r="N313" s="236"/>
      <c r="O313" s="236"/>
      <c r="P313" s="236"/>
      <c r="Q313" s="236"/>
      <c r="R313" s="236"/>
      <c r="S313" s="236"/>
    </row>
    <row r="314" spans="1:19" ht="15.75" hidden="1" customHeight="1" x14ac:dyDescent="0.3">
      <c r="A314" s="233" t="s">
        <v>354</v>
      </c>
      <c r="B314" s="233"/>
      <c r="C314" s="233"/>
      <c r="D314" s="234">
        <f t="shared" ref="D314:S314" ca="1" si="211">D149</f>
        <v>-0.34662666453211699</v>
      </c>
      <c r="E314" s="234">
        <f t="shared" ca="1" si="211"/>
        <v>7.6733523967920121</v>
      </c>
      <c r="F314" s="234">
        <f t="shared" ca="1" si="211"/>
        <v>10.053254882054194</v>
      </c>
      <c r="G314" s="234">
        <f t="shared" ca="1" si="211"/>
        <v>11.890228140682527</v>
      </c>
      <c r="H314" s="234">
        <f t="shared" ca="1" si="211"/>
        <v>13.723507068189729</v>
      </c>
      <c r="I314" s="234">
        <f t="shared" ca="1" si="211"/>
        <v>15.552949569249922</v>
      </c>
      <c r="J314" s="234">
        <f t="shared" ca="1" si="211"/>
        <v>17.378409410739092</v>
      </c>
      <c r="K314" s="234">
        <f t="shared" ca="1" si="211"/>
        <v>19.199736097100793</v>
      </c>
      <c r="L314" s="234">
        <f t="shared" ca="1" si="211"/>
        <v>13.618163468356283</v>
      </c>
      <c r="M314" s="234">
        <f t="shared" ca="1" si="211"/>
        <v>14.967944639790733</v>
      </c>
      <c r="N314" s="234">
        <f t="shared" ca="1" si="211"/>
        <v>34.267106939090148</v>
      </c>
      <c r="O314" s="234">
        <f t="shared" ca="1" si="211"/>
        <v>40.084520604314804</v>
      </c>
      <c r="P314" s="234">
        <f t="shared" ca="1" si="211"/>
        <v>39.728965598637402</v>
      </c>
      <c r="Q314" s="234">
        <f t="shared" ca="1" si="211"/>
        <v>39.382271203210827</v>
      </c>
      <c r="R314" s="234">
        <f t="shared" ca="1" si="211"/>
        <v>39.03903971794977</v>
      </c>
      <c r="S314" s="234">
        <f t="shared" ca="1" si="211"/>
        <v>38.695967026005164</v>
      </c>
    </row>
    <row r="315" spans="1:19" ht="14.25" hidden="1" customHeight="1" x14ac:dyDescent="0.3">
      <c r="A315" s="235" t="s">
        <v>355</v>
      </c>
      <c r="B315" s="235"/>
      <c r="C315" s="235"/>
      <c r="D315" s="236">
        <f t="shared" ref="D315:S315" ca="1" si="212">D163</f>
        <v>0.65900217123006988</v>
      </c>
      <c r="E315" s="236">
        <f t="shared" ca="1" si="212"/>
        <v>7.3651418806187544E-2</v>
      </c>
      <c r="F315" s="236">
        <f t="shared" ca="1" si="212"/>
        <v>9.6494523826779574E-2</v>
      </c>
      <c r="G315" s="236">
        <f t="shared" ca="1" si="212"/>
        <v>0.11412641140483025</v>
      </c>
      <c r="H315" s="236">
        <f t="shared" ca="1" si="212"/>
        <v>0.13172283954943631</v>
      </c>
      <c r="I315" s="236">
        <f t="shared" ca="1" si="212"/>
        <v>0.14928244438183713</v>
      </c>
      <c r="J315" s="236">
        <f t="shared" ca="1" si="212"/>
        <v>0.16680382230729301</v>
      </c>
      <c r="K315" s="236">
        <f t="shared" ca="1" si="212"/>
        <v>0.18428552881880322</v>
      </c>
      <c r="L315" s="236">
        <f t="shared" ca="1" si="212"/>
        <v>0.13071171622436548</v>
      </c>
      <c r="M315" s="236">
        <f t="shared" ca="1" si="212"/>
        <v>0.14366737018280828</v>
      </c>
      <c r="N315" s="236">
        <f t="shared" ca="1" si="212"/>
        <v>0.32890722515265608</v>
      </c>
      <c r="O315" s="236">
        <f t="shared" ca="1" si="212"/>
        <v>0.38474471938860771</v>
      </c>
      <c r="P315" s="236">
        <f t="shared" ca="1" si="212"/>
        <v>0.38133198278045577</v>
      </c>
      <c r="Q315" s="236">
        <f t="shared" ca="1" si="212"/>
        <v>0.37800429329157009</v>
      </c>
      <c r="R315" s="236">
        <f t="shared" ca="1" si="212"/>
        <v>0.37470984197991125</v>
      </c>
      <c r="S315" s="236">
        <f t="shared" ca="1" si="212"/>
        <v>0.37141691481994632</v>
      </c>
    </row>
    <row r="316" spans="1:19" ht="15.75" hidden="1" customHeight="1" x14ac:dyDescent="0.3"/>
    <row r="317" spans="1:19" ht="15.75" hidden="1" customHeight="1" x14ac:dyDescent="0.3"/>
    <row r="318" spans="1:19" ht="15.75" hidden="1" customHeight="1" x14ac:dyDescent="0.3"/>
    <row r="319" spans="1:19" ht="15.75" hidden="1" customHeight="1" x14ac:dyDescent="0.3"/>
    <row r="320" spans="1:19" ht="15.75" customHeight="1" x14ac:dyDescent="0.3">
      <c r="D320" s="223" t="s">
        <v>307</v>
      </c>
      <c r="E320" s="224">
        <f ca="1">XIRR($D$294:$IJ$294,D229:IJ229)</f>
        <v>0.12820165753364562</v>
      </c>
      <c r="F320" s="223" t="s">
        <v>308</v>
      </c>
      <c r="G320" s="224">
        <f ca="1">XIRR($D$294:$GB$294,D229:GB229)</f>
        <v>0.11321248412132262</v>
      </c>
      <c r="H320" s="223" t="s">
        <v>309</v>
      </c>
      <c r="I320" s="224">
        <f ca="1">XIRR($D$294:$DT$294,D229:DT229)</f>
        <v>7.0204916596412661E-2</v>
      </c>
    </row>
  </sheetData>
  <mergeCells count="2">
    <mergeCell ref="A296:D296"/>
    <mergeCell ref="A313:C313"/>
  </mergeCells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2:AC50"/>
  <sheetViews>
    <sheetView showGridLines="0" topLeftCell="B1" workbookViewId="0"/>
  </sheetViews>
  <sheetFormatPr defaultColWidth="14.44140625" defaultRowHeight="15" customHeight="1" x14ac:dyDescent="0.3"/>
  <cols>
    <col min="1" max="1" width="9.109375" customWidth="1"/>
    <col min="2" max="2" width="29.77734375" customWidth="1"/>
    <col min="3" max="3" width="9.109375" customWidth="1"/>
    <col min="4" max="5" width="9.21875" customWidth="1"/>
    <col min="6" max="20" width="9.44140625" customWidth="1"/>
    <col min="21" max="29" width="9.77734375" customWidth="1"/>
  </cols>
  <sheetData>
    <row r="2" spans="1:29" ht="14.25" customHeight="1" x14ac:dyDescent="0.3">
      <c r="A2" s="239"/>
      <c r="B2" s="239" t="s">
        <v>56</v>
      </c>
      <c r="C2" s="239" t="s">
        <v>57</v>
      </c>
      <c r="D2" s="240">
        <f>'Cash Flow_PI'!D5</f>
        <v>46112</v>
      </c>
      <c r="E2" s="240">
        <f>'Cash Flow_PI'!E5</f>
        <v>46477</v>
      </c>
      <c r="F2" s="240">
        <f>'Cash Flow_PI'!F5</f>
        <v>46843</v>
      </c>
      <c r="G2" s="240">
        <f>'Cash Flow_PI'!G5</f>
        <v>47208</v>
      </c>
      <c r="H2" s="240">
        <f>'Cash Flow_PI'!H5</f>
        <v>47573</v>
      </c>
      <c r="I2" s="240">
        <f>'Cash Flow_PI'!I5</f>
        <v>47938</v>
      </c>
      <c r="J2" s="240">
        <f>'Cash Flow_PI'!J5</f>
        <v>48304</v>
      </c>
      <c r="K2" s="240">
        <f>'Cash Flow_PI'!K5</f>
        <v>48669</v>
      </c>
      <c r="L2" s="240">
        <f>'Cash Flow_PI'!L5</f>
        <v>49034</v>
      </c>
      <c r="M2" s="240">
        <f>'Cash Flow_PI'!M5</f>
        <v>49399</v>
      </c>
      <c r="N2" s="240">
        <f>'Cash Flow_PI'!N5</f>
        <v>49765</v>
      </c>
      <c r="O2" s="240">
        <f>'Cash Flow_PI'!O5</f>
        <v>50130</v>
      </c>
      <c r="P2" s="240">
        <f>'Cash Flow_PI'!P5</f>
        <v>50495</v>
      </c>
      <c r="Q2" s="240">
        <f>'Cash Flow_PI'!Q5</f>
        <v>50860</v>
      </c>
      <c r="R2" s="240">
        <f>'Cash Flow_PI'!R5</f>
        <v>51226</v>
      </c>
      <c r="S2" s="240">
        <f>'Cash Flow_PI'!S5</f>
        <v>51591</v>
      </c>
      <c r="T2" s="240">
        <f>'Cash Flow_PI'!T5</f>
        <v>51956</v>
      </c>
      <c r="U2" s="240">
        <f>'Cash Flow_PI'!U5</f>
        <v>52321</v>
      </c>
      <c r="V2" s="240">
        <f>'Cash Flow_PI'!V5</f>
        <v>52687</v>
      </c>
      <c r="W2" s="240">
        <f>'Cash Flow_PI'!W5</f>
        <v>53052</v>
      </c>
      <c r="X2" s="240">
        <f>'Cash Flow_PI'!X5</f>
        <v>53417</v>
      </c>
      <c r="Y2" s="240">
        <f>'Cash Flow_PI'!Y5</f>
        <v>53782</v>
      </c>
      <c r="Z2" s="240">
        <f>'Cash Flow_PI'!Z5</f>
        <v>54148</v>
      </c>
      <c r="AA2" s="240">
        <f>'Cash Flow_PI'!AA5</f>
        <v>54513</v>
      </c>
      <c r="AB2" s="240">
        <f>'Cash Flow_PI'!AB5</f>
        <v>54878</v>
      </c>
      <c r="AC2" s="240">
        <f>'Cash Flow_PI'!AC5</f>
        <v>55243</v>
      </c>
    </row>
    <row r="3" spans="1:29" ht="14.25" customHeight="1" x14ac:dyDescent="0.3">
      <c r="A3" s="239"/>
      <c r="B3" s="239" t="s">
        <v>356</v>
      </c>
      <c r="C3" s="239"/>
      <c r="D3" s="239">
        <f>'Cash Flow_PI'!D6</f>
        <v>1</v>
      </c>
      <c r="E3" s="239">
        <f t="shared" ref="E3:AC3" si="0">D3+1</f>
        <v>2</v>
      </c>
      <c r="F3" s="239">
        <f t="shared" si="0"/>
        <v>3</v>
      </c>
      <c r="G3" s="239">
        <f t="shared" si="0"/>
        <v>4</v>
      </c>
      <c r="H3" s="239">
        <f t="shared" si="0"/>
        <v>5</v>
      </c>
      <c r="I3" s="239">
        <f t="shared" si="0"/>
        <v>6</v>
      </c>
      <c r="J3" s="239">
        <f t="shared" si="0"/>
        <v>7</v>
      </c>
      <c r="K3" s="239">
        <f t="shared" si="0"/>
        <v>8</v>
      </c>
      <c r="L3" s="239">
        <f t="shared" si="0"/>
        <v>9</v>
      </c>
      <c r="M3" s="239">
        <f t="shared" si="0"/>
        <v>10</v>
      </c>
      <c r="N3" s="239">
        <f t="shared" si="0"/>
        <v>11</v>
      </c>
      <c r="O3" s="239">
        <f t="shared" si="0"/>
        <v>12</v>
      </c>
      <c r="P3" s="239">
        <f t="shared" si="0"/>
        <v>13</v>
      </c>
      <c r="Q3" s="239">
        <f t="shared" si="0"/>
        <v>14</v>
      </c>
      <c r="R3" s="239">
        <f t="shared" si="0"/>
        <v>15</v>
      </c>
      <c r="S3" s="239">
        <f t="shared" si="0"/>
        <v>16</v>
      </c>
      <c r="T3" s="239">
        <f t="shared" si="0"/>
        <v>17</v>
      </c>
      <c r="U3" s="239">
        <f t="shared" si="0"/>
        <v>18</v>
      </c>
      <c r="V3" s="239">
        <f t="shared" si="0"/>
        <v>19</v>
      </c>
      <c r="W3" s="239">
        <f t="shared" si="0"/>
        <v>20</v>
      </c>
      <c r="X3" s="239">
        <f t="shared" si="0"/>
        <v>21</v>
      </c>
      <c r="Y3" s="239">
        <f t="shared" si="0"/>
        <v>22</v>
      </c>
      <c r="Z3" s="239">
        <f t="shared" si="0"/>
        <v>23</v>
      </c>
      <c r="AA3" s="239">
        <f t="shared" si="0"/>
        <v>24</v>
      </c>
      <c r="AB3" s="239">
        <f t="shared" si="0"/>
        <v>25</v>
      </c>
      <c r="AC3" s="239">
        <f t="shared" si="0"/>
        <v>26</v>
      </c>
    </row>
    <row r="4" spans="1:29" ht="14.25" customHeight="1" x14ac:dyDescent="0.3">
      <c r="A4" s="238"/>
      <c r="B4" s="241"/>
      <c r="C4" s="241"/>
      <c r="D4" s="241"/>
      <c r="E4" s="241"/>
      <c r="F4" s="241"/>
      <c r="G4" s="241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  <c r="AB4" s="241"/>
      <c r="AC4" s="241"/>
    </row>
    <row r="5" spans="1:29" ht="14.25" customHeight="1" x14ac:dyDescent="0.3">
      <c r="A5" s="242" t="s">
        <v>357</v>
      </c>
      <c r="B5" s="242" t="s">
        <v>358</v>
      </c>
      <c r="C5" s="243"/>
      <c r="D5" s="244">
        <f t="shared" ref="D5:O5" si="1">D2</f>
        <v>46112</v>
      </c>
      <c r="E5" s="244">
        <f t="shared" si="1"/>
        <v>46477</v>
      </c>
      <c r="F5" s="244">
        <f t="shared" si="1"/>
        <v>46843</v>
      </c>
      <c r="G5" s="244">
        <f t="shared" si="1"/>
        <v>47208</v>
      </c>
      <c r="H5" s="244">
        <f t="shared" si="1"/>
        <v>47573</v>
      </c>
      <c r="I5" s="244">
        <f t="shared" si="1"/>
        <v>47938</v>
      </c>
      <c r="J5" s="244">
        <f t="shared" si="1"/>
        <v>48304</v>
      </c>
      <c r="K5" s="244">
        <f t="shared" si="1"/>
        <v>48669</v>
      </c>
      <c r="L5" s="244">
        <f t="shared" si="1"/>
        <v>49034</v>
      </c>
      <c r="M5" s="244">
        <f t="shared" si="1"/>
        <v>49399</v>
      </c>
      <c r="N5" s="244">
        <f t="shared" si="1"/>
        <v>49765</v>
      </c>
      <c r="O5" s="244">
        <f t="shared" si="1"/>
        <v>50130</v>
      </c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  <c r="AA5" s="243"/>
      <c r="AB5" s="243"/>
      <c r="AC5" s="243"/>
    </row>
    <row r="6" spans="1:29" ht="14.25" customHeight="1" x14ac:dyDescent="0.3">
      <c r="A6" s="238"/>
      <c r="B6" s="239" t="s">
        <v>206</v>
      </c>
      <c r="C6" s="245" t="s">
        <v>359</v>
      </c>
      <c r="D6" s="246">
        <f>'Cash Flow_PI'!D17</f>
        <v>38.572167968750001</v>
      </c>
      <c r="E6" s="246">
        <f>'Cash Flow_PI'!E17</f>
        <v>57.703963281250012</v>
      </c>
      <c r="F6" s="246">
        <f>'Cash Flow_PI'!F17</f>
        <v>57.473147428125017</v>
      </c>
      <c r="G6" s="246">
        <f>'Cash Flow_PI'!G17</f>
        <v>57.243254838412511</v>
      </c>
      <c r="H6" s="246">
        <f>'Cash Flow_PI'!H17</f>
        <v>57.014281819058866</v>
      </c>
      <c r="I6" s="246">
        <f>'Cash Flow_PI'!I17</f>
        <v>56.786224691782614</v>
      </c>
      <c r="J6" s="246">
        <f>'Cash Flow_PI'!J17</f>
        <v>56.559079793015485</v>
      </c>
      <c r="K6" s="246">
        <f>'Cash Flow_PI'!K17</f>
        <v>56.332843473843411</v>
      </c>
      <c r="L6" s="246">
        <f>'Cash Flow_PI'!L17</f>
        <v>56.10751209994806</v>
      </c>
      <c r="M6" s="246">
        <f>'Cash Flow_PI'!M17</f>
        <v>55.883082051548229</v>
      </c>
      <c r="N6" s="246">
        <f>'Cash Flow_PI'!N17</f>
        <v>55.659549723342039</v>
      </c>
      <c r="O6" s="246">
        <f>'Cash Flow_PI'!O17</f>
        <v>55.436911524448703</v>
      </c>
      <c r="P6" s="246">
        <f>'Cash Flow_PI'!P17</f>
        <v>55.215163878350907</v>
      </c>
      <c r="Q6" s="246">
        <f>'Cash Flow_PI'!Q17</f>
        <v>54.99430322283748</v>
      </c>
      <c r="R6" s="246">
        <f>'Cash Flow_PI'!R17</f>
        <v>54.77432600994613</v>
      </c>
      <c r="S6" s="246">
        <f>'Cash Flow_PI'!S17</f>
        <v>54.555228705906352</v>
      </c>
      <c r="T6" s="246">
        <f>'Cash Flow_PI'!T17</f>
        <v>54.337007791082719</v>
      </c>
      <c r="U6" s="246">
        <f>'Cash Flow_PI'!U17</f>
        <v>54.11965975991842</v>
      </c>
      <c r="V6" s="246">
        <f>'Cash Flow_PI'!V17</f>
        <v>53.903181120878727</v>
      </c>
      <c r="W6" s="246">
        <f>'Cash Flow_PI'!W17</f>
        <v>53.687568396395207</v>
      </c>
      <c r="X6" s="246">
        <f>'Cash Flow_PI'!X17</f>
        <v>53.472818122809642</v>
      </c>
      <c r="Y6" s="246">
        <f>'Cash Flow_PI'!Y17</f>
        <v>53.258926850318403</v>
      </c>
      <c r="Z6" s="246">
        <f>'Cash Flow_PI'!Z17</f>
        <v>53.045891142917128</v>
      </c>
      <c r="AA6" s="246">
        <f>'Cash Flow_PI'!AA17</f>
        <v>52.833707578345468</v>
      </c>
      <c r="AB6" s="246">
        <f>'Cash Flow_PI'!AB17</f>
        <v>52.62237274803207</v>
      </c>
      <c r="AC6" s="246">
        <f>'Cash Flow_PI'!AC17</f>
        <v>17.517340660775385</v>
      </c>
    </row>
    <row r="7" spans="1:29" ht="14.25" customHeight="1" x14ac:dyDescent="0.3">
      <c r="A7" s="238"/>
      <c r="B7" s="238"/>
      <c r="C7" s="238"/>
      <c r="D7" s="238"/>
      <c r="E7" s="238"/>
      <c r="F7" s="238"/>
      <c r="G7" s="238"/>
      <c r="H7" s="238"/>
      <c r="I7" s="238"/>
      <c r="J7" s="238"/>
      <c r="K7" s="238"/>
      <c r="L7" s="238"/>
      <c r="M7" s="238"/>
      <c r="N7" s="238"/>
      <c r="O7" s="238"/>
      <c r="P7" s="238"/>
      <c r="Q7" s="238"/>
      <c r="R7" s="238"/>
      <c r="S7" s="238"/>
      <c r="T7" s="238"/>
      <c r="U7" s="238"/>
      <c r="V7" s="238"/>
      <c r="W7" s="238"/>
      <c r="X7" s="238"/>
      <c r="Y7" s="238"/>
      <c r="Z7" s="238"/>
      <c r="AA7" s="238"/>
      <c r="AB7" s="238"/>
      <c r="AC7" s="238"/>
    </row>
    <row r="8" spans="1:29" ht="14.25" hidden="1" customHeight="1" x14ac:dyDescent="0.3">
      <c r="A8" s="238"/>
      <c r="B8" s="239" t="s">
        <v>207</v>
      </c>
      <c r="C8" s="245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  <c r="AA8" s="246"/>
      <c r="AB8" s="246"/>
      <c r="AC8" s="246"/>
    </row>
    <row r="9" spans="1:29" ht="14.25" hidden="1" customHeight="1" x14ac:dyDescent="0.3">
      <c r="A9" s="238"/>
      <c r="B9" s="238" t="s">
        <v>208</v>
      </c>
      <c r="C9" s="238" t="s">
        <v>359</v>
      </c>
      <c r="D9" s="247">
        <f>'Cash Flow_PI'!D20</f>
        <v>2.6999999999999997</v>
      </c>
      <c r="E9" s="247">
        <f>'Cash Flow_PI'!E20</f>
        <v>3.7080000000000006</v>
      </c>
      <c r="F9" s="247">
        <f>'Cash Flow_PI'!F20</f>
        <v>3.8192400000000002</v>
      </c>
      <c r="G9" s="247">
        <f>'Cash Flow_PI'!G20</f>
        <v>3.9338171999999996</v>
      </c>
      <c r="H9" s="247">
        <f>'Cash Flow_PI'!H20</f>
        <v>4.0518317160000006</v>
      </c>
      <c r="I9" s="247">
        <f>'Cash Flow_PI'!I20</f>
        <v>4.1733866674799982</v>
      </c>
      <c r="J9" s="247">
        <f>'Cash Flow_PI'!J20</f>
        <v>4.2985882675043987</v>
      </c>
      <c r="K9" s="247">
        <f>'Cash Flow_PI'!K20</f>
        <v>4.4275459155295316</v>
      </c>
      <c r="L9" s="247">
        <f>'Cash Flow_PI'!L20</f>
        <v>4.5603722929954174</v>
      </c>
      <c r="M9" s="247">
        <f>'Cash Flow_PI'!M20</f>
        <v>4.6971834617852801</v>
      </c>
      <c r="N9" s="247">
        <f>'Cash Flow_PI'!N20</f>
        <v>4.8380989656388387</v>
      </c>
      <c r="O9" s="247">
        <f>'Cash Flow_PI'!O20</f>
        <v>4.983241934608003</v>
      </c>
      <c r="P9" s="247">
        <f>'Cash Flow_PI'!P20</f>
        <v>5.1327391926462438</v>
      </c>
      <c r="Q9" s="247">
        <f>'Cash Flow_PI'!Q20</f>
        <v>5.2867213684256296</v>
      </c>
      <c r="R9" s="247">
        <f>'Cash Flow_PI'!R20</f>
        <v>5.4453230094783995</v>
      </c>
      <c r="S9" s="247">
        <f>'Cash Flow_PI'!S20</f>
        <v>5.6086826997627499</v>
      </c>
      <c r="T9" s="247">
        <f>'Cash Flow_PI'!T20</f>
        <v>5.7769431807556337</v>
      </c>
      <c r="U9" s="247">
        <f>'Cash Flow_PI'!U20</f>
        <v>5.9502514761783045</v>
      </c>
      <c r="V9" s="247">
        <f>'Cash Flow_PI'!V20</f>
        <v>6.1287590204636508</v>
      </c>
      <c r="W9" s="247">
        <f>'Cash Flow_PI'!W20</f>
        <v>6.3126217910775599</v>
      </c>
      <c r="X9" s="247">
        <f>'Cash Flow_PI'!X20</f>
        <v>6.50200044480989</v>
      </c>
      <c r="Y9" s="247">
        <f>'Cash Flow_PI'!Y20</f>
        <v>6.6970604581541826</v>
      </c>
      <c r="Z9" s="247">
        <f>'Cash Flow_PI'!Z20</f>
        <v>6.8979722718988095</v>
      </c>
      <c r="AA9" s="247">
        <f>'Cash Flow_PI'!AA20</f>
        <v>7.1049114400557754</v>
      </c>
      <c r="AB9" s="247">
        <f>'Cash Flow_PI'!AB20</f>
        <v>7.3180587832574444</v>
      </c>
      <c r="AC9" s="247">
        <f>'Cash Flow_PI'!AC20</f>
        <v>2.5125335155850563</v>
      </c>
    </row>
    <row r="10" spans="1:29" ht="14.25" hidden="1" customHeight="1" x14ac:dyDescent="0.3">
      <c r="A10" s="238"/>
      <c r="B10" s="238" t="s">
        <v>30</v>
      </c>
      <c r="C10" s="238" t="s">
        <v>359</v>
      </c>
      <c r="D10" s="247">
        <f ca="1">'Cash Flow_PI'!D21</f>
        <v>0.52092359666446553</v>
      </c>
      <c r="E10" s="247">
        <f ca="1">'Cash Flow_PI'!E21</f>
        <v>0.66678220373051555</v>
      </c>
      <c r="F10" s="247">
        <f ca="1">'Cash Flow_PI'!F21</f>
        <v>0.63899961190841081</v>
      </c>
      <c r="G10" s="247">
        <f ca="1">'Cash Flow_PI'!G21</f>
        <v>0.61121702008630618</v>
      </c>
      <c r="H10" s="247">
        <f ca="1">'Cash Flow_PI'!H21</f>
        <v>0.58343442826420122</v>
      </c>
      <c r="I10" s="247">
        <f ca="1">'Cash Flow_PI'!I21</f>
        <v>0.55565183644209626</v>
      </c>
      <c r="J10" s="247">
        <f ca="1">'Cash Flow_PI'!J21</f>
        <v>0.52786924461999163</v>
      </c>
      <c r="K10" s="247">
        <f ca="1">'Cash Flow_PI'!K21</f>
        <v>0.50008665279788667</v>
      </c>
      <c r="L10" s="247">
        <f ca="1">'Cash Flow_PI'!L21</f>
        <v>0.47230406097578176</v>
      </c>
      <c r="M10" s="247">
        <f ca="1">'Cash Flow_PI'!M21</f>
        <v>0.44452146915367713</v>
      </c>
      <c r="N10" s="247">
        <f ca="1">'Cash Flow_PI'!N21</f>
        <v>0.41673887733157217</v>
      </c>
      <c r="O10" s="247">
        <f ca="1">'Cash Flow_PI'!O21</f>
        <v>0.38895628550946754</v>
      </c>
      <c r="P10" s="247">
        <f ca="1">'Cash Flow_PI'!P21</f>
        <v>0.36117369368736263</v>
      </c>
      <c r="Q10" s="247">
        <f ca="1">'Cash Flow_PI'!Q21</f>
        <v>0.33339110186525778</v>
      </c>
      <c r="R10" s="247">
        <f ca="1">'Cash Flow_PI'!R21</f>
        <v>0.30560851004315309</v>
      </c>
      <c r="S10" s="247">
        <f ca="1">'Cash Flow_PI'!S21</f>
        <v>0.27782591822104813</v>
      </c>
      <c r="T10" s="247">
        <f ca="1">'Cash Flow_PI'!T21</f>
        <v>0.25004332639894333</v>
      </c>
      <c r="U10" s="247">
        <f ca="1">'Cash Flow_PI'!U21</f>
        <v>0.22226073457683856</v>
      </c>
      <c r="V10" s="247">
        <f ca="1">'Cash Flow_PI'!V21</f>
        <v>0.19447814275473377</v>
      </c>
      <c r="W10" s="247">
        <f ca="1">'Cash Flow_PI'!W21</f>
        <v>0.16669555093262889</v>
      </c>
      <c r="X10" s="247">
        <f ca="1">'Cash Flow_PI'!X21</f>
        <v>0.13891295911052406</v>
      </c>
      <c r="Y10" s="247">
        <f ca="1">'Cash Flow_PI'!Y21</f>
        <v>0.1111303672884193</v>
      </c>
      <c r="Z10" s="247">
        <f ca="1">'Cash Flow_PI'!Z21</f>
        <v>8.3347775466314444E-2</v>
      </c>
      <c r="AA10" s="247">
        <f ca="1">'Cash Flow_PI'!AA21</f>
        <v>5.5565183644209627E-2</v>
      </c>
      <c r="AB10" s="247">
        <f ca="1">'Cash Flow_PI'!AB21</f>
        <v>2.7782591822104838E-2</v>
      </c>
      <c r="AC10" s="247">
        <f ca="1">'Cash Flow_PI'!AC21</f>
        <v>0</v>
      </c>
    </row>
    <row r="11" spans="1:29" ht="14.25" hidden="1" customHeight="1" x14ac:dyDescent="0.3">
      <c r="A11" s="238"/>
      <c r="B11" s="238" t="s">
        <v>209</v>
      </c>
      <c r="C11" s="238" t="s">
        <v>359</v>
      </c>
      <c r="D11" s="247">
        <f>'Cash Flow_PI'!D22</f>
        <v>0.375</v>
      </c>
      <c r="E11" s="247">
        <f>'Cash Flow_PI'!E22</f>
        <v>0.51</v>
      </c>
      <c r="F11" s="247">
        <f>'Cash Flow_PI'!F22</f>
        <v>0.52529999999999999</v>
      </c>
      <c r="G11" s="247">
        <f>'Cash Flow_PI'!G22</f>
        <v>0.54105900000000007</v>
      </c>
      <c r="H11" s="247">
        <f>'Cash Flow_PI'!H22</f>
        <v>0.55729076999999994</v>
      </c>
      <c r="I11" s="247">
        <f>'Cash Flow_PI'!I22</f>
        <v>0.57400949309999993</v>
      </c>
      <c r="J11" s="247">
        <f>'Cash Flow_PI'!J22</f>
        <v>0.59122977789299991</v>
      </c>
      <c r="K11" s="247">
        <f>'Cash Flow_PI'!K22</f>
        <v>0.60896667122978998</v>
      </c>
      <c r="L11" s="247">
        <f>'Cash Flow_PI'!L22</f>
        <v>0.62723567136668368</v>
      </c>
      <c r="M11" s="247">
        <f>'Cash Flow_PI'!M22</f>
        <v>0.6460527415076841</v>
      </c>
      <c r="N11" s="247">
        <f>'Cash Flow_PI'!N22</f>
        <v>0.66543432375291467</v>
      </c>
      <c r="O11" s="247">
        <f>'Cash Flow_PI'!O22</f>
        <v>0.68539735346550212</v>
      </c>
      <c r="P11" s="247">
        <f>'Cash Flow_PI'!P22</f>
        <v>0.70595927406946724</v>
      </c>
      <c r="Q11" s="247">
        <f>'Cash Flow_PI'!Q22</f>
        <v>0.72713805229155115</v>
      </c>
      <c r="R11" s="247">
        <f>'Cash Flow_PI'!R22</f>
        <v>0.74895219386029743</v>
      </c>
      <c r="S11" s="247">
        <f>'Cash Flow_PI'!S22</f>
        <v>0.77142075967610657</v>
      </c>
      <c r="T11" s="247">
        <f>'Cash Flow_PI'!T22</f>
        <v>0.79456338246638958</v>
      </c>
      <c r="U11" s="247">
        <f>'Cash Flow_PI'!U22</f>
        <v>0.81840028394038122</v>
      </c>
      <c r="V11" s="247">
        <f>'Cash Flow_PI'!V22</f>
        <v>0.84295229245859271</v>
      </c>
      <c r="W11" s="247">
        <f>'Cash Flow_PI'!W22</f>
        <v>0.86824086123235089</v>
      </c>
      <c r="X11" s="247">
        <f>'Cash Flow_PI'!X22</f>
        <v>0.89428808706932095</v>
      </c>
      <c r="Y11" s="247">
        <f>'Cash Flow_PI'!Y22</f>
        <v>0.92111672968140046</v>
      </c>
      <c r="Z11" s="247">
        <f>'Cash Flow_PI'!Z22</f>
        <v>0.94875023157184268</v>
      </c>
      <c r="AA11" s="247">
        <f>'Cash Flow_PI'!AA22</f>
        <v>0.97721273851899815</v>
      </c>
      <c r="AB11" s="247">
        <f>'Cash Flow_PI'!AB22</f>
        <v>1.0065291206745679</v>
      </c>
      <c r="AC11" s="247">
        <f>'Cash Flow_PI'!AC22</f>
        <v>0.33879901774340027</v>
      </c>
    </row>
    <row r="12" spans="1:29" ht="14.25" hidden="1" customHeight="1" x14ac:dyDescent="0.3">
      <c r="A12" s="238"/>
      <c r="B12" s="238" t="s">
        <v>210</v>
      </c>
      <c r="C12" s="238" t="s">
        <v>359</v>
      </c>
      <c r="D12" s="247">
        <f ca="1">'Cash Flow_PI'!D23</f>
        <v>0.6472662473996037</v>
      </c>
      <c r="E12" s="247">
        <f ca="1">'Cash Flow_PI'!E23</f>
        <v>0.87926079667149282</v>
      </c>
      <c r="F12" s="247">
        <f ca="1">'Cash Flow_PI'!F23</f>
        <v>0.89703713014351361</v>
      </c>
      <c r="G12" s="247">
        <f ca="1">'Cash Flow_PI'!G23</f>
        <v>0.91549677961553466</v>
      </c>
      <c r="H12" s="247">
        <f ca="1">'Cash Flow_PI'!H23</f>
        <v>0.93466024456755614</v>
      </c>
      <c r="I12" s="247">
        <f ca="1">'Cash Flow_PI'!I23</f>
        <v>0.95454863946397728</v>
      </c>
      <c r="J12" s="247">
        <f ca="1">'Cash Flow_PI'!J23</f>
        <v>0.9751837122031306</v>
      </c>
      <c r="K12" s="247">
        <f ca="1">'Cash Flow_PI'!K23</f>
        <v>0.99658786312029768</v>
      </c>
      <c r="L12" s="247">
        <f ca="1">'Cash Flow_PI'!L23</f>
        <v>1.0187841645608187</v>
      </c>
      <c r="M12" s="247">
        <f ca="1">'Cash Flow_PI'!M23</f>
        <v>1.0417963810403954</v>
      </c>
      <c r="N12" s="247">
        <f ca="1">'Cash Flow_PI'!N23</f>
        <v>1.0656489900101984</v>
      </c>
      <c r="O12" s="247">
        <f ca="1">'Cash Flow_PI'!O23</f>
        <v>1.090367203244935</v>
      </c>
      <c r="P12" s="247">
        <f ca="1">'Cash Flow_PI'!P23</f>
        <v>1.115976988872553</v>
      </c>
      <c r="Q12" s="247">
        <f ca="1">'Cash Flow_PI'!Q23</f>
        <v>1.1425050940648391</v>
      </c>
      <c r="R12" s="247">
        <f ca="1">'Cash Flow_PI'!R23</f>
        <v>1.169979068408733</v>
      </c>
      <c r="S12" s="247">
        <f ca="1">'Cash Flow_PI'!S23</f>
        <v>1.198427287978783</v>
      </c>
      <c r="T12" s="247">
        <f ca="1">'Cash Flow_PI'!T23</f>
        <v>1.2278789801317742</v>
      </c>
      <c r="U12" s="247">
        <f ca="1">'Cash Flow_PI'!U23</f>
        <v>1.2583642490451943</v>
      </c>
      <c r="V12" s="247">
        <f ca="1">'Cash Flow_PI'!V23</f>
        <v>1.2899141020218556</v>
      </c>
      <c r="W12" s="247">
        <f ca="1">'Cash Flow_PI'!W23</f>
        <v>1.3225604765836576</v>
      </c>
      <c r="X12" s="247">
        <f ca="1">'Cash Flow_PI'!X23</f>
        <v>1.3563362683781524</v>
      </c>
      <c r="Y12" s="247">
        <f ca="1">'Cash Flow_PI'!Y23</f>
        <v>1.3912753599223202</v>
      </c>
      <c r="Z12" s="247">
        <f ca="1">'Cash Flow_PI'!Z23</f>
        <v>1.4274126502086544</v>
      </c>
      <c r="AA12" s="247">
        <f ca="1">'Cash Flow_PI'!AA23</f>
        <v>1.4647840851994169</v>
      </c>
      <c r="AB12" s="247">
        <f ca="1">'Cash Flow_PI'!AB23</f>
        <v>1.5034266892357415</v>
      </c>
      <c r="AC12" s="247">
        <f ca="1">'Cash Flow_PI'!AC23</f>
        <v>0.51323985599912214</v>
      </c>
    </row>
    <row r="13" spans="1:29" ht="14.25" customHeight="1" x14ac:dyDescent="0.3">
      <c r="A13" s="238"/>
      <c r="B13" s="239" t="s">
        <v>360</v>
      </c>
      <c r="C13" s="245"/>
      <c r="D13" s="246">
        <f t="shared" ref="D13:AC13" ca="1" si="2">SUM(D9:D12)</f>
        <v>4.2431898440640694</v>
      </c>
      <c r="E13" s="246">
        <f t="shared" ca="1" si="2"/>
        <v>5.7640430004020091</v>
      </c>
      <c r="F13" s="246">
        <f t="shared" ca="1" si="2"/>
        <v>5.8805767420519244</v>
      </c>
      <c r="G13" s="246">
        <f t="shared" ca="1" si="2"/>
        <v>6.0015899997018405</v>
      </c>
      <c r="H13" s="246">
        <f t="shared" ca="1" si="2"/>
        <v>6.1272171588317583</v>
      </c>
      <c r="I13" s="246">
        <f t="shared" ca="1" si="2"/>
        <v>6.2575966364860722</v>
      </c>
      <c r="J13" s="246">
        <f t="shared" ca="1" si="2"/>
        <v>6.3928710022205211</v>
      </c>
      <c r="K13" s="246">
        <f t="shared" ca="1" si="2"/>
        <v>6.5331871026775055</v>
      </c>
      <c r="L13" s="246">
        <f t="shared" ca="1" si="2"/>
        <v>6.6786961898987016</v>
      </c>
      <c r="M13" s="246">
        <f t="shared" ca="1" si="2"/>
        <v>6.829554053487036</v>
      </c>
      <c r="N13" s="246">
        <f t="shared" ca="1" si="2"/>
        <v>6.9859211567335242</v>
      </c>
      <c r="O13" s="246">
        <f t="shared" ca="1" si="2"/>
        <v>7.1479627768279084</v>
      </c>
      <c r="P13" s="246">
        <f t="shared" ca="1" si="2"/>
        <v>7.3158491492756266</v>
      </c>
      <c r="Q13" s="246">
        <f t="shared" ca="1" si="2"/>
        <v>7.4897556166472778</v>
      </c>
      <c r="R13" s="246">
        <f t="shared" ca="1" si="2"/>
        <v>7.6698627817905827</v>
      </c>
      <c r="S13" s="246">
        <f t="shared" ca="1" si="2"/>
        <v>7.8563566656386881</v>
      </c>
      <c r="T13" s="246">
        <f t="shared" ca="1" si="2"/>
        <v>8.0494288697527399</v>
      </c>
      <c r="U13" s="246">
        <f t="shared" ca="1" si="2"/>
        <v>8.2492767437407188</v>
      </c>
      <c r="V13" s="246">
        <f t="shared" ca="1" si="2"/>
        <v>8.4561035576988335</v>
      </c>
      <c r="W13" s="246">
        <f t="shared" ca="1" si="2"/>
        <v>8.6701186798261975</v>
      </c>
      <c r="X13" s="246">
        <f t="shared" ca="1" si="2"/>
        <v>8.8915377593678873</v>
      </c>
      <c r="Y13" s="246">
        <f t="shared" ca="1" si="2"/>
        <v>9.120582915046322</v>
      </c>
      <c r="Z13" s="246">
        <f t="shared" ca="1" si="2"/>
        <v>9.3574829291456219</v>
      </c>
      <c r="AA13" s="246">
        <f t="shared" ca="1" si="2"/>
        <v>9.6024734474184008</v>
      </c>
      <c r="AB13" s="246">
        <f t="shared" ca="1" si="2"/>
        <v>9.8557971849898589</v>
      </c>
      <c r="AC13" s="246">
        <f t="shared" ca="1" si="2"/>
        <v>3.364572389327579</v>
      </c>
    </row>
    <row r="14" spans="1:29" ht="14.25" customHeight="1" x14ac:dyDescent="0.3">
      <c r="A14" s="238"/>
      <c r="B14" s="238"/>
      <c r="C14" s="238"/>
      <c r="D14" s="238"/>
      <c r="E14" s="238"/>
      <c r="F14" s="238"/>
      <c r="G14" s="238"/>
      <c r="H14" s="238"/>
      <c r="I14" s="238"/>
      <c r="J14" s="238"/>
      <c r="K14" s="238"/>
      <c r="L14" s="238"/>
      <c r="M14" s="238"/>
      <c r="N14" s="238"/>
      <c r="O14" s="238"/>
      <c r="P14" s="238"/>
      <c r="Q14" s="238"/>
      <c r="R14" s="238"/>
      <c r="S14" s="238"/>
      <c r="T14" s="238"/>
      <c r="U14" s="238"/>
      <c r="V14" s="238"/>
      <c r="W14" s="238"/>
      <c r="X14" s="238"/>
      <c r="Y14" s="238"/>
      <c r="Z14" s="238"/>
      <c r="AA14" s="238"/>
      <c r="AB14" s="238"/>
      <c r="AC14" s="238"/>
    </row>
    <row r="15" spans="1:29" ht="14.25" customHeight="1" x14ac:dyDescent="0.3">
      <c r="A15" s="238"/>
      <c r="B15" s="239" t="s">
        <v>212</v>
      </c>
      <c r="C15" s="245" t="s">
        <v>359</v>
      </c>
      <c r="D15" s="246">
        <f t="shared" ref="D15:AC15" ca="1" si="3">D6-D13</f>
        <v>34.328978124685932</v>
      </c>
      <c r="E15" s="246">
        <f t="shared" ca="1" si="3"/>
        <v>51.939920280848</v>
      </c>
      <c r="F15" s="246">
        <f t="shared" ca="1" si="3"/>
        <v>51.592570686073095</v>
      </c>
      <c r="G15" s="246">
        <f t="shared" ca="1" si="3"/>
        <v>51.241664838710669</v>
      </c>
      <c r="H15" s="246">
        <f t="shared" ca="1" si="3"/>
        <v>50.887064660227111</v>
      </c>
      <c r="I15" s="246">
        <f t="shared" ca="1" si="3"/>
        <v>50.528628055296544</v>
      </c>
      <c r="J15" s="246">
        <f t="shared" ca="1" si="3"/>
        <v>50.166208790794961</v>
      </c>
      <c r="K15" s="246">
        <f t="shared" ca="1" si="3"/>
        <v>49.799656371165909</v>
      </c>
      <c r="L15" s="246">
        <f t="shared" ca="1" si="3"/>
        <v>49.428815910049359</v>
      </c>
      <c r="M15" s="246">
        <f t="shared" ca="1" si="3"/>
        <v>49.053527998061192</v>
      </c>
      <c r="N15" s="246">
        <f t="shared" ca="1" si="3"/>
        <v>48.673628566608514</v>
      </c>
      <c r="O15" s="246">
        <f t="shared" ca="1" si="3"/>
        <v>48.288948747620793</v>
      </c>
      <c r="P15" s="246">
        <f t="shared" ca="1" si="3"/>
        <v>47.899314729075279</v>
      </c>
      <c r="Q15" s="246">
        <f t="shared" ca="1" si="3"/>
        <v>47.504547606190201</v>
      </c>
      <c r="R15" s="246">
        <f t="shared" ca="1" si="3"/>
        <v>47.104463228155545</v>
      </c>
      <c r="S15" s="246">
        <f t="shared" ca="1" si="3"/>
        <v>46.698872040267666</v>
      </c>
      <c r="T15" s="246">
        <f t="shared" ca="1" si="3"/>
        <v>46.287578921329981</v>
      </c>
      <c r="U15" s="246">
        <f t="shared" ca="1" si="3"/>
        <v>45.870383016177698</v>
      </c>
      <c r="V15" s="246">
        <f t="shared" ca="1" si="3"/>
        <v>45.447077563179896</v>
      </c>
      <c r="W15" s="246">
        <f t="shared" ca="1" si="3"/>
        <v>45.017449716569011</v>
      </c>
      <c r="X15" s="246">
        <f t="shared" ca="1" si="3"/>
        <v>44.581280363441756</v>
      </c>
      <c r="Y15" s="246">
        <f t="shared" ca="1" si="3"/>
        <v>44.138343935272083</v>
      </c>
      <c r="Z15" s="246">
        <f t="shared" ca="1" si="3"/>
        <v>43.68840821377151</v>
      </c>
      <c r="AA15" s="246">
        <f t="shared" ca="1" si="3"/>
        <v>43.231234130927064</v>
      </c>
      <c r="AB15" s="246">
        <f t="shared" ca="1" si="3"/>
        <v>42.76657556304221</v>
      </c>
      <c r="AC15" s="246">
        <f t="shared" ca="1" si="3"/>
        <v>14.152768271447806</v>
      </c>
    </row>
    <row r="17" spans="1:29" ht="14.25" customHeight="1" x14ac:dyDescent="0.3">
      <c r="A17" s="238"/>
      <c r="B17" s="238" t="s">
        <v>213</v>
      </c>
      <c r="C17" s="238" t="s">
        <v>359</v>
      </c>
      <c r="D17" s="247">
        <f ca="1">'Cash Flow_PI'!D28</f>
        <v>16.443278905961762</v>
      </c>
      <c r="E17" s="247">
        <f ca="1">'Cash Flow_PI'!E28</f>
        <v>19.95680003971427</v>
      </c>
      <c r="F17" s="247">
        <f ca="1">'Cash Flow_PI'!F28</f>
        <v>17.229547959677184</v>
      </c>
      <c r="G17" s="247">
        <f ca="1">'Cash Flow_PI'!G28</f>
        <v>15.041668853686422</v>
      </c>
      <c r="H17" s="247">
        <f ca="1">'Cash Flow_PI'!H28</f>
        <v>12.853789747695663</v>
      </c>
      <c r="I17" s="247">
        <f ca="1">'Cash Flow_PI'!I28</f>
        <v>10.665910641704908</v>
      </c>
      <c r="J17" s="247">
        <f ca="1">'Cash Flow_PI'!J28</f>
        <v>8.4780315357141536</v>
      </c>
      <c r="K17" s="247">
        <f ca="1">'Cash Flow_PI'!K28</f>
        <v>6.2901524297234017</v>
      </c>
      <c r="L17" s="247">
        <f ca="1">'Cash Flow_PI'!L28</f>
        <v>4.1022733237326472</v>
      </c>
      <c r="M17" s="247">
        <f ca="1">'Cash Flow_PI'!M28</f>
        <v>1.9143942177418931</v>
      </c>
      <c r="N17" s="247">
        <f ca="1">'Cash Flow_PI'!N28</f>
        <v>0.13674244412441788</v>
      </c>
      <c r="O17" s="247">
        <f ca="1">'Cash Flow_PI'!O28</f>
        <v>0</v>
      </c>
      <c r="P17" s="247">
        <f ca="1">'Cash Flow_PI'!P28</f>
        <v>0</v>
      </c>
      <c r="Q17" s="247">
        <f ca="1">'Cash Flow_PI'!Q28</f>
        <v>0</v>
      </c>
      <c r="R17" s="247">
        <f ca="1">'Cash Flow_PI'!R28</f>
        <v>0</v>
      </c>
      <c r="S17" s="247">
        <f ca="1">'Cash Flow_PI'!S28</f>
        <v>0</v>
      </c>
      <c r="T17" s="247">
        <f ca="1">'Cash Flow_PI'!T28</f>
        <v>0</v>
      </c>
      <c r="U17" s="247">
        <f ca="1">'Cash Flow_PI'!U28</f>
        <v>0</v>
      </c>
      <c r="V17" s="247">
        <f ca="1">'Cash Flow_PI'!V28</f>
        <v>0</v>
      </c>
      <c r="W17" s="247">
        <f ca="1">'Cash Flow_PI'!W28</f>
        <v>0</v>
      </c>
      <c r="X17" s="247">
        <f ca="1">'Cash Flow_PI'!X28</f>
        <v>0</v>
      </c>
      <c r="Y17" s="247">
        <f ca="1">'Cash Flow_PI'!Y28</f>
        <v>0</v>
      </c>
      <c r="Z17" s="247">
        <f ca="1">'Cash Flow_PI'!Z28</f>
        <v>0</v>
      </c>
      <c r="AA17" s="247">
        <f ca="1">'Cash Flow_PI'!AA28</f>
        <v>0</v>
      </c>
      <c r="AB17" s="247">
        <f ca="1">'Cash Flow_PI'!AB28</f>
        <v>0</v>
      </c>
      <c r="AC17" s="247">
        <f ca="1">'Cash Flow_PI'!AC28</f>
        <v>0</v>
      </c>
    </row>
    <row r="18" spans="1:29" ht="14.25" customHeight="1" x14ac:dyDescent="0.3">
      <c r="A18" s="238"/>
      <c r="B18" s="238"/>
      <c r="C18" s="238"/>
      <c r="D18" s="238"/>
      <c r="E18" s="238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8"/>
      <c r="S18" s="238"/>
      <c r="T18" s="238"/>
      <c r="U18" s="238"/>
      <c r="V18" s="238"/>
      <c r="W18" s="238"/>
      <c r="X18" s="238"/>
      <c r="Y18" s="238"/>
      <c r="Z18" s="238"/>
      <c r="AA18" s="238"/>
      <c r="AB18" s="238"/>
      <c r="AC18" s="238"/>
    </row>
    <row r="19" spans="1:29" ht="14.25" customHeight="1" x14ac:dyDescent="0.3">
      <c r="A19" s="238"/>
      <c r="B19" s="239" t="s">
        <v>214</v>
      </c>
      <c r="C19" s="245" t="s">
        <v>359</v>
      </c>
      <c r="D19" s="246">
        <f t="shared" ref="D19:AC19" ca="1" si="4">D15-D17</f>
        <v>17.88569921872417</v>
      </c>
      <c r="E19" s="246">
        <f t="shared" ca="1" si="4"/>
        <v>31.983120241133729</v>
      </c>
      <c r="F19" s="246">
        <f t="shared" ca="1" si="4"/>
        <v>34.363022726395911</v>
      </c>
      <c r="G19" s="246">
        <f t="shared" ca="1" si="4"/>
        <v>36.199995985024245</v>
      </c>
      <c r="H19" s="246">
        <f t="shared" ca="1" si="4"/>
        <v>38.033274912531446</v>
      </c>
      <c r="I19" s="246">
        <f t="shared" ca="1" si="4"/>
        <v>39.862717413591639</v>
      </c>
      <c r="J19" s="246">
        <f t="shared" ca="1" si="4"/>
        <v>41.688177255080809</v>
      </c>
      <c r="K19" s="246">
        <f t="shared" ca="1" si="4"/>
        <v>43.50950394144251</v>
      </c>
      <c r="L19" s="246">
        <f t="shared" ca="1" si="4"/>
        <v>45.326542586316712</v>
      </c>
      <c r="M19" s="246">
        <f t="shared" ca="1" si="4"/>
        <v>47.139133780319298</v>
      </c>
      <c r="N19" s="246">
        <f t="shared" ca="1" si="4"/>
        <v>48.536886122484098</v>
      </c>
      <c r="O19" s="246">
        <f t="shared" ca="1" si="4"/>
        <v>48.288948747620793</v>
      </c>
      <c r="P19" s="246">
        <f t="shared" ca="1" si="4"/>
        <v>47.899314729075279</v>
      </c>
      <c r="Q19" s="246">
        <f t="shared" ca="1" si="4"/>
        <v>47.504547606190201</v>
      </c>
      <c r="R19" s="246">
        <f t="shared" ca="1" si="4"/>
        <v>47.104463228155545</v>
      </c>
      <c r="S19" s="246">
        <f t="shared" ca="1" si="4"/>
        <v>46.698872040267666</v>
      </c>
      <c r="T19" s="246">
        <f t="shared" ca="1" si="4"/>
        <v>46.287578921329981</v>
      </c>
      <c r="U19" s="246">
        <f t="shared" ca="1" si="4"/>
        <v>45.870383016177698</v>
      </c>
      <c r="V19" s="246">
        <f t="shared" ca="1" si="4"/>
        <v>45.447077563179896</v>
      </c>
      <c r="W19" s="246">
        <f t="shared" ca="1" si="4"/>
        <v>45.017449716569011</v>
      </c>
      <c r="X19" s="246">
        <f t="shared" ca="1" si="4"/>
        <v>44.581280363441756</v>
      </c>
      <c r="Y19" s="246">
        <f t="shared" ca="1" si="4"/>
        <v>44.138343935272083</v>
      </c>
      <c r="Z19" s="246">
        <f t="shared" ca="1" si="4"/>
        <v>43.68840821377151</v>
      </c>
      <c r="AA19" s="246">
        <f t="shared" ca="1" si="4"/>
        <v>43.231234130927064</v>
      </c>
      <c r="AB19" s="246">
        <f t="shared" ca="1" si="4"/>
        <v>42.76657556304221</v>
      </c>
      <c r="AC19" s="246">
        <f t="shared" ca="1" si="4"/>
        <v>14.152768271447806</v>
      </c>
    </row>
    <row r="20" spans="1:29" ht="14.25" customHeight="1" x14ac:dyDescent="0.3">
      <c r="A20" s="238"/>
      <c r="B20" s="238"/>
      <c r="C20" s="238"/>
      <c r="D20" s="238"/>
      <c r="E20" s="238"/>
      <c r="F20" s="238"/>
      <c r="G20" s="238"/>
      <c r="H20" s="238"/>
      <c r="I20" s="238"/>
      <c r="J20" s="238"/>
      <c r="K20" s="238"/>
      <c r="L20" s="238"/>
      <c r="M20" s="238"/>
      <c r="N20" s="238"/>
      <c r="O20" s="238"/>
      <c r="P20" s="238"/>
      <c r="Q20" s="238"/>
      <c r="R20" s="238"/>
      <c r="S20" s="238"/>
      <c r="T20" s="238"/>
      <c r="U20" s="238"/>
      <c r="V20" s="238"/>
      <c r="W20" s="238"/>
      <c r="X20" s="238"/>
      <c r="Y20" s="238"/>
      <c r="Z20" s="238"/>
      <c r="AA20" s="238"/>
      <c r="AB20" s="238"/>
      <c r="AC20" s="238"/>
    </row>
    <row r="21" spans="1:29" ht="14.25" customHeight="1" x14ac:dyDescent="0.3">
      <c r="A21" s="238"/>
      <c r="B21" s="238" t="s">
        <v>215</v>
      </c>
      <c r="C21" s="238" t="s">
        <v>359</v>
      </c>
      <c r="D21" s="247">
        <f ca="1">'Cash Flow_PI'!D32</f>
        <v>9.3538467831112779</v>
      </c>
      <c r="E21" s="247">
        <f ca="1">'Cash Flow_PI'!E32</f>
        <v>12.506058885844748</v>
      </c>
      <c r="F21" s="247">
        <f ca="1">'Cash Flow_PI'!F32</f>
        <v>12.506058885844748</v>
      </c>
      <c r="G21" s="247">
        <f ca="1">'Cash Flow_PI'!G32</f>
        <v>12.506058885844748</v>
      </c>
      <c r="H21" s="247">
        <f ca="1">'Cash Flow_PI'!H32</f>
        <v>12.506058885844748</v>
      </c>
      <c r="I21" s="247">
        <f ca="1">'Cash Flow_PI'!I32</f>
        <v>12.506058885844748</v>
      </c>
      <c r="J21" s="247">
        <f ca="1">'Cash Flow_PI'!J32</f>
        <v>12.506058885844748</v>
      </c>
      <c r="K21" s="247">
        <f ca="1">'Cash Flow_PI'!K32</f>
        <v>12.506058885844748</v>
      </c>
      <c r="L21" s="247">
        <f ca="1">'Cash Flow_PI'!L32</f>
        <v>12.506058885844748</v>
      </c>
      <c r="M21" s="247">
        <f ca="1">'Cash Flow_PI'!M32</f>
        <v>12.506058885844748</v>
      </c>
      <c r="N21" s="247">
        <f ca="1">'Cash Flow_PI'!N32</f>
        <v>12.506058885844748</v>
      </c>
      <c r="O21" s="247">
        <f ca="1">'Cash Flow_PI'!O32</f>
        <v>12.506058885844748</v>
      </c>
      <c r="P21" s="247">
        <f ca="1">'Cash Flow_PI'!P32</f>
        <v>12.506058885844748</v>
      </c>
      <c r="Q21" s="247">
        <f ca="1">'Cash Flow_PI'!Q32</f>
        <v>12.506058885844748</v>
      </c>
      <c r="R21" s="247">
        <f ca="1">'Cash Flow_PI'!R32</f>
        <v>12.506058885844748</v>
      </c>
      <c r="S21" s="247">
        <f ca="1">'Cash Flow_PI'!S32</f>
        <v>12.506058885844748</v>
      </c>
      <c r="T21" s="247">
        <f ca="1">'Cash Flow_PI'!T32</f>
        <v>12.506058885844748</v>
      </c>
      <c r="U21" s="247">
        <f ca="1">'Cash Flow_PI'!U32</f>
        <v>12.506058885844748</v>
      </c>
      <c r="V21" s="247">
        <f ca="1">'Cash Flow_PI'!V32</f>
        <v>12.506058885844748</v>
      </c>
      <c r="W21" s="247">
        <f ca="1">'Cash Flow_PI'!W32</f>
        <v>12.506058885844748</v>
      </c>
      <c r="X21" s="247">
        <f ca="1">'Cash Flow_PI'!X32</f>
        <v>12.506058885844748</v>
      </c>
      <c r="Y21" s="247">
        <f ca="1">'Cash Flow_PI'!Y32</f>
        <v>12.506058885844748</v>
      </c>
      <c r="Z21" s="247">
        <f ca="1">'Cash Flow_PI'!Z32</f>
        <v>12.506058885844748</v>
      </c>
      <c r="AA21" s="247">
        <f ca="1">'Cash Flow_PI'!AA32</f>
        <v>12.506058885844748</v>
      </c>
      <c r="AB21" s="247">
        <f ca="1">'Cash Flow_PI'!AB32</f>
        <v>12.506058885844748</v>
      </c>
      <c r="AC21" s="247">
        <f ca="1">'Cash Flow_PI'!AC32</f>
        <v>12.506058885844748</v>
      </c>
    </row>
    <row r="22" spans="1:29" ht="14.25" customHeight="1" x14ac:dyDescent="0.3">
      <c r="A22" s="238"/>
      <c r="B22" s="238"/>
      <c r="C22" s="238"/>
      <c r="D22" s="238"/>
      <c r="E22" s="238"/>
      <c r="F22" s="238"/>
      <c r="G22" s="238"/>
      <c r="H22" s="238"/>
      <c r="I22" s="238"/>
      <c r="J22" s="238"/>
      <c r="K22" s="238"/>
      <c r="L22" s="238"/>
      <c r="M22" s="238"/>
      <c r="N22" s="238"/>
      <c r="O22" s="238"/>
      <c r="P22" s="238"/>
      <c r="Q22" s="238"/>
      <c r="R22" s="238"/>
      <c r="S22" s="238"/>
      <c r="T22" s="238"/>
      <c r="U22" s="238"/>
      <c r="V22" s="238"/>
      <c r="W22" s="238"/>
      <c r="X22" s="238"/>
      <c r="Y22" s="238"/>
      <c r="Z22" s="238"/>
      <c r="AA22" s="238"/>
      <c r="AB22" s="238"/>
      <c r="AC22" s="238"/>
    </row>
    <row r="23" spans="1:29" ht="14.25" customHeight="1" x14ac:dyDescent="0.3">
      <c r="A23" s="238"/>
      <c r="B23" s="239" t="s">
        <v>216</v>
      </c>
      <c r="C23" s="245" t="s">
        <v>359</v>
      </c>
      <c r="D23" s="246">
        <f t="shared" ref="D23:AC23" ca="1" si="5">D19-D21</f>
        <v>8.5318524356128922</v>
      </c>
      <c r="E23" s="246">
        <f t="shared" ca="1" si="5"/>
        <v>19.477061355288981</v>
      </c>
      <c r="F23" s="246">
        <f t="shared" ca="1" si="5"/>
        <v>21.856963840551163</v>
      </c>
      <c r="G23" s="246">
        <f t="shared" ca="1" si="5"/>
        <v>23.693937099179497</v>
      </c>
      <c r="H23" s="246">
        <f t="shared" ca="1" si="5"/>
        <v>25.527216026686698</v>
      </c>
      <c r="I23" s="246">
        <f t="shared" ca="1" si="5"/>
        <v>27.356658527746891</v>
      </c>
      <c r="J23" s="246">
        <f t="shared" ca="1" si="5"/>
        <v>29.182118369236061</v>
      </c>
      <c r="K23" s="246">
        <f t="shared" ca="1" si="5"/>
        <v>31.003445055597762</v>
      </c>
      <c r="L23" s="246">
        <f t="shared" ca="1" si="5"/>
        <v>32.820483700471968</v>
      </c>
      <c r="M23" s="246">
        <f t="shared" ca="1" si="5"/>
        <v>34.633074894474547</v>
      </c>
      <c r="N23" s="246">
        <f t="shared" ca="1" si="5"/>
        <v>36.030827236639354</v>
      </c>
      <c r="O23" s="246">
        <f t="shared" ca="1" si="5"/>
        <v>35.782889861776042</v>
      </c>
      <c r="P23" s="246">
        <f t="shared" ca="1" si="5"/>
        <v>35.393255843230534</v>
      </c>
      <c r="Q23" s="246">
        <f t="shared" ca="1" si="5"/>
        <v>34.998488720345449</v>
      </c>
      <c r="R23" s="246">
        <f t="shared" ca="1" si="5"/>
        <v>34.598404342310801</v>
      </c>
      <c r="S23" s="246">
        <f t="shared" ca="1" si="5"/>
        <v>34.192813154422922</v>
      </c>
      <c r="T23" s="246">
        <f t="shared" ca="1" si="5"/>
        <v>33.781520035485229</v>
      </c>
      <c r="U23" s="246">
        <f t="shared" ca="1" si="5"/>
        <v>33.364324130332946</v>
      </c>
      <c r="V23" s="246">
        <f t="shared" ca="1" si="5"/>
        <v>32.941018677335151</v>
      </c>
      <c r="W23" s="246">
        <f t="shared" ca="1" si="5"/>
        <v>32.511390830724267</v>
      </c>
      <c r="X23" s="246">
        <f t="shared" ca="1" si="5"/>
        <v>32.075221477597012</v>
      </c>
      <c r="Y23" s="246">
        <f t="shared" ca="1" si="5"/>
        <v>31.632285049427335</v>
      </c>
      <c r="Z23" s="246">
        <f t="shared" ca="1" si="5"/>
        <v>31.182349327926762</v>
      </c>
      <c r="AA23" s="246">
        <f t="shared" ca="1" si="5"/>
        <v>30.725175245082315</v>
      </c>
      <c r="AB23" s="246">
        <f t="shared" ca="1" si="5"/>
        <v>30.260516677197462</v>
      </c>
      <c r="AC23" s="246">
        <f t="shared" ca="1" si="5"/>
        <v>1.6467093856030584</v>
      </c>
    </row>
    <row r="24" spans="1:29" ht="14.25" customHeight="1" x14ac:dyDescent="0.3">
      <c r="A24" s="238"/>
      <c r="B24" s="238"/>
      <c r="C24" s="238"/>
      <c r="D24" s="238"/>
      <c r="E24" s="238"/>
      <c r="F24" s="238"/>
      <c r="G24" s="238"/>
      <c r="H24" s="238"/>
      <c r="I24" s="238"/>
      <c r="J24" s="238"/>
      <c r="K24" s="238"/>
      <c r="L24" s="238"/>
      <c r="M24" s="238"/>
      <c r="N24" s="238"/>
      <c r="O24" s="238"/>
      <c r="P24" s="238"/>
      <c r="Q24" s="238"/>
      <c r="R24" s="238"/>
      <c r="S24" s="238"/>
      <c r="T24" s="238"/>
      <c r="U24" s="238"/>
      <c r="V24" s="238"/>
      <c r="W24" s="238"/>
      <c r="X24" s="238"/>
      <c r="Y24" s="238"/>
      <c r="Z24" s="238"/>
      <c r="AA24" s="238"/>
      <c r="AB24" s="238"/>
      <c r="AC24" s="238"/>
    </row>
    <row r="25" spans="1:29" ht="14.25" hidden="1" customHeight="1" x14ac:dyDescent="0.3">
      <c r="A25" s="238"/>
      <c r="B25" s="238" t="s">
        <v>217</v>
      </c>
      <c r="C25" s="238" t="s">
        <v>359</v>
      </c>
      <c r="D25" s="247">
        <f ca="1">'Cash Flow_PI'!D36</f>
        <v>0</v>
      </c>
      <c r="E25" s="247">
        <f ca="1">'Cash Flow_PI'!E36</f>
        <v>0</v>
      </c>
      <c r="F25" s="247">
        <f ca="1">'Cash Flow_PI'!F36</f>
        <v>0</v>
      </c>
      <c r="G25" s="247">
        <f ca="1">'Cash Flow_PI'!G36</f>
        <v>0</v>
      </c>
      <c r="H25" s="247">
        <f ca="1">'Cash Flow_PI'!H36</f>
        <v>0</v>
      </c>
      <c r="I25" s="247">
        <f ca="1">'Cash Flow_PI'!I36</f>
        <v>0</v>
      </c>
      <c r="J25" s="247">
        <f ca="1">'Cash Flow_PI'!J36</f>
        <v>0</v>
      </c>
      <c r="K25" s="247">
        <f ca="1">'Cash Flow_PI'!K36</f>
        <v>0</v>
      </c>
      <c r="L25" s="247">
        <f ca="1">'Cash Flow_PI'!L36</f>
        <v>7.3986112736187115</v>
      </c>
      <c r="M25" s="247">
        <f ca="1">'Cash Flow_PI'!M36</f>
        <v>7.8614212961868484</v>
      </c>
      <c r="N25" s="247">
        <f ca="1">'Cash Flow_PI'!N36</f>
        <v>8.1923372223087068</v>
      </c>
      <c r="O25" s="247">
        <f ca="1">'Cash Flow_PI'!O36</f>
        <v>8.2044281433059894</v>
      </c>
      <c r="P25" s="247">
        <f ca="1">'Cash Flow_PI'!P36</f>
        <v>8.1703491304378755</v>
      </c>
      <c r="Q25" s="247">
        <f ca="1">'Cash Flow_PI'!Q36</f>
        <v>8.1222764029793719</v>
      </c>
      <c r="R25" s="247">
        <f ca="1">'Cash Flow_PI'!R36</f>
        <v>8.0654235102057736</v>
      </c>
      <c r="S25" s="247">
        <f ca="1">'Cash Flow_PI'!S36</f>
        <v>8.0029050142625007</v>
      </c>
      <c r="T25" s="247">
        <f ca="1">'Cash Flow_PI'!T36</f>
        <v>7.936575686191766</v>
      </c>
      <c r="U25" s="247">
        <f ca="1">'Cash Flow_PI'!U36</f>
        <v>7.8675340115510179</v>
      </c>
      <c r="V25" s="247">
        <f ca="1">'Cash Flow_PI'!V36</f>
        <v>7.7964242814266269</v>
      </c>
      <c r="W25" s="247">
        <f ca="1">'Cash Flow_PI'!W36</f>
        <v>7.7236178343142168</v>
      </c>
      <c r="X25" s="247">
        <f ca="1">'Cash Flow_PI'!X36</f>
        <v>7.6493217881371907</v>
      </c>
      <c r="Y25" s="247">
        <f ca="1">'Cash Flow_PI'!Y36</f>
        <v>7.57364426595504</v>
      </c>
      <c r="Z25" s="247">
        <f ca="1">'Cash Flow_PI'!Z36</f>
        <v>7.4966335174806016</v>
      </c>
      <c r="AA25" s="247">
        <f ca="1">'Cash Flow_PI'!AA36</f>
        <v>7.4183013776655304</v>
      </c>
      <c r="AB25" s="247">
        <f ca="1">'Cash Flow_PI'!AB36</f>
        <v>7.3386373270971115</v>
      </c>
      <c r="AC25" s="247">
        <f ca="1">'Cash Flow_PI'!AC36</f>
        <v>2.4285508116678844</v>
      </c>
    </row>
    <row r="26" spans="1:29" ht="14.25" hidden="1" customHeight="1" x14ac:dyDescent="0.3">
      <c r="A26" s="238"/>
      <c r="B26" s="238"/>
      <c r="C26" s="238"/>
      <c r="D26" s="238"/>
      <c r="E26" s="238"/>
      <c r="F26" s="238"/>
      <c r="G26" s="238"/>
      <c r="H26" s="238"/>
      <c r="I26" s="238"/>
      <c r="J26" s="238"/>
      <c r="K26" s="238"/>
      <c r="L26" s="238"/>
      <c r="M26" s="238"/>
      <c r="N26" s="238"/>
      <c r="O26" s="238"/>
      <c r="P26" s="238"/>
      <c r="Q26" s="238"/>
      <c r="R26" s="238"/>
      <c r="S26" s="238"/>
      <c r="T26" s="238"/>
      <c r="U26" s="238"/>
      <c r="V26" s="238"/>
      <c r="W26" s="238"/>
      <c r="X26" s="238"/>
      <c r="Y26" s="238"/>
      <c r="Z26" s="238"/>
      <c r="AA26" s="238"/>
      <c r="AB26" s="238"/>
      <c r="AC26" s="238"/>
    </row>
    <row r="27" spans="1:29" ht="14.25" customHeight="1" x14ac:dyDescent="0.3">
      <c r="A27" s="238"/>
      <c r="B27" s="239" t="s">
        <v>218</v>
      </c>
      <c r="C27" s="245" t="s">
        <v>359</v>
      </c>
      <c r="D27" s="246">
        <f t="shared" ref="D27:AC27" ca="1" si="6">D23-D25</f>
        <v>8.5318524356128922</v>
      </c>
      <c r="E27" s="246">
        <f t="shared" ca="1" si="6"/>
        <v>19.477061355288981</v>
      </c>
      <c r="F27" s="246">
        <f t="shared" ca="1" si="6"/>
        <v>21.856963840551163</v>
      </c>
      <c r="G27" s="246">
        <f t="shared" ca="1" si="6"/>
        <v>23.693937099179497</v>
      </c>
      <c r="H27" s="246">
        <f t="shared" ca="1" si="6"/>
        <v>25.527216026686698</v>
      </c>
      <c r="I27" s="246">
        <f t="shared" ca="1" si="6"/>
        <v>27.356658527746891</v>
      </c>
      <c r="J27" s="246">
        <f t="shared" ca="1" si="6"/>
        <v>29.182118369236061</v>
      </c>
      <c r="K27" s="246">
        <f t="shared" ca="1" si="6"/>
        <v>31.003445055597762</v>
      </c>
      <c r="L27" s="246">
        <f t="shared" ca="1" si="6"/>
        <v>25.421872426853255</v>
      </c>
      <c r="M27" s="246">
        <f t="shared" ca="1" si="6"/>
        <v>26.771653598287699</v>
      </c>
      <c r="N27" s="246">
        <f t="shared" ca="1" si="6"/>
        <v>27.838490014330645</v>
      </c>
      <c r="O27" s="246">
        <f t="shared" ca="1" si="6"/>
        <v>27.578461718470052</v>
      </c>
      <c r="P27" s="246">
        <f t="shared" ca="1" si="6"/>
        <v>27.222906712792657</v>
      </c>
      <c r="Q27" s="246">
        <f t="shared" ca="1" si="6"/>
        <v>26.876212317366075</v>
      </c>
      <c r="R27" s="246">
        <f t="shared" ca="1" si="6"/>
        <v>26.532980832105025</v>
      </c>
      <c r="S27" s="246">
        <f t="shared" ca="1" si="6"/>
        <v>26.189908140160419</v>
      </c>
      <c r="T27" s="246">
        <f t="shared" ca="1" si="6"/>
        <v>25.844944349293463</v>
      </c>
      <c r="U27" s="246">
        <f t="shared" ca="1" si="6"/>
        <v>25.496790118781927</v>
      </c>
      <c r="V27" s="246">
        <f t="shared" ca="1" si="6"/>
        <v>25.144594395908523</v>
      </c>
      <c r="W27" s="246">
        <f t="shared" ca="1" si="6"/>
        <v>24.787772996410048</v>
      </c>
      <c r="X27" s="246">
        <f t="shared" ca="1" si="6"/>
        <v>24.425899689459822</v>
      </c>
      <c r="Y27" s="246">
        <f t="shared" ca="1" si="6"/>
        <v>24.058640783472296</v>
      </c>
      <c r="Z27" s="246">
        <f t="shared" ca="1" si="6"/>
        <v>23.685715810446162</v>
      </c>
      <c r="AA27" s="246">
        <f t="shared" ca="1" si="6"/>
        <v>23.306873867416783</v>
      </c>
      <c r="AB27" s="246">
        <f t="shared" ca="1" si="6"/>
        <v>22.921879350100351</v>
      </c>
      <c r="AC27" s="246">
        <f t="shared" ca="1" si="6"/>
        <v>-0.78184142606482609</v>
      </c>
    </row>
    <row r="28" spans="1:29" ht="14.25" customHeight="1" x14ac:dyDescent="0.3">
      <c r="A28" s="238"/>
      <c r="B28" s="238"/>
      <c r="C28" s="238"/>
      <c r="D28" s="238"/>
      <c r="E28" s="238"/>
      <c r="F28" s="238"/>
      <c r="G28" s="238"/>
      <c r="H28" s="238"/>
      <c r="I28" s="238"/>
      <c r="J28" s="238"/>
      <c r="K28" s="238"/>
      <c r="L28" s="238"/>
      <c r="M28" s="238"/>
      <c r="N28" s="238"/>
      <c r="O28" s="238"/>
      <c r="P28" s="238"/>
      <c r="Q28" s="238"/>
      <c r="R28" s="238"/>
      <c r="S28" s="238"/>
      <c r="T28" s="238"/>
      <c r="U28" s="238"/>
      <c r="V28" s="238"/>
      <c r="W28" s="238"/>
      <c r="X28" s="238"/>
      <c r="Y28" s="238"/>
      <c r="Z28" s="238"/>
      <c r="AA28" s="238"/>
      <c r="AB28" s="238"/>
      <c r="AC28" s="238"/>
    </row>
    <row r="29" spans="1:29" ht="14.25" customHeight="1" x14ac:dyDescent="0.3">
      <c r="A29" s="242" t="s">
        <v>357</v>
      </c>
      <c r="B29" s="242" t="s">
        <v>361</v>
      </c>
      <c r="C29" s="243"/>
      <c r="D29" s="244">
        <f t="shared" ref="D29:AC29" si="7">D2</f>
        <v>46112</v>
      </c>
      <c r="E29" s="244">
        <f t="shared" si="7"/>
        <v>46477</v>
      </c>
      <c r="F29" s="244">
        <f t="shared" si="7"/>
        <v>46843</v>
      </c>
      <c r="G29" s="244">
        <f t="shared" si="7"/>
        <v>47208</v>
      </c>
      <c r="H29" s="244">
        <f t="shared" si="7"/>
        <v>47573</v>
      </c>
      <c r="I29" s="244">
        <f t="shared" si="7"/>
        <v>47938</v>
      </c>
      <c r="J29" s="244">
        <f t="shared" si="7"/>
        <v>48304</v>
      </c>
      <c r="K29" s="244">
        <f t="shared" si="7"/>
        <v>48669</v>
      </c>
      <c r="L29" s="244">
        <f t="shared" si="7"/>
        <v>49034</v>
      </c>
      <c r="M29" s="244">
        <f t="shared" si="7"/>
        <v>49399</v>
      </c>
      <c r="N29" s="244">
        <f t="shared" si="7"/>
        <v>49765</v>
      </c>
      <c r="O29" s="244">
        <f t="shared" si="7"/>
        <v>50130</v>
      </c>
      <c r="P29" s="244">
        <f t="shared" si="7"/>
        <v>50495</v>
      </c>
      <c r="Q29" s="244">
        <f t="shared" si="7"/>
        <v>50860</v>
      </c>
      <c r="R29" s="244">
        <f t="shared" si="7"/>
        <v>51226</v>
      </c>
      <c r="S29" s="244">
        <f t="shared" si="7"/>
        <v>51591</v>
      </c>
      <c r="T29" s="244">
        <f t="shared" si="7"/>
        <v>51956</v>
      </c>
      <c r="U29" s="244">
        <f t="shared" si="7"/>
        <v>52321</v>
      </c>
      <c r="V29" s="244">
        <f t="shared" si="7"/>
        <v>52687</v>
      </c>
      <c r="W29" s="244">
        <f t="shared" si="7"/>
        <v>53052</v>
      </c>
      <c r="X29" s="244">
        <f t="shared" si="7"/>
        <v>53417</v>
      </c>
      <c r="Y29" s="244">
        <f t="shared" si="7"/>
        <v>53782</v>
      </c>
      <c r="Z29" s="244">
        <f t="shared" si="7"/>
        <v>54148</v>
      </c>
      <c r="AA29" s="244">
        <f t="shared" si="7"/>
        <v>54513</v>
      </c>
      <c r="AB29" s="244">
        <f t="shared" si="7"/>
        <v>54878</v>
      </c>
      <c r="AC29" s="244">
        <f t="shared" si="7"/>
        <v>55243</v>
      </c>
    </row>
    <row r="30" spans="1:29" ht="14.25" customHeight="1" x14ac:dyDescent="0.3">
      <c r="A30" s="238"/>
      <c r="B30" s="238" t="s">
        <v>123</v>
      </c>
      <c r="C30" s="238" t="s">
        <v>359</v>
      </c>
      <c r="D30" s="247">
        <f ca="1">'Inputs and Summary'!D24-'Inputs and Summary'!D28</f>
        <v>104.18471933289308</v>
      </c>
      <c r="E30" s="247">
        <f t="shared" ref="E30:AC30" ca="1" si="8">D30</f>
        <v>104.18471933289308</v>
      </c>
      <c r="F30" s="247">
        <f t="shared" ca="1" si="8"/>
        <v>104.18471933289308</v>
      </c>
      <c r="G30" s="247">
        <f t="shared" ca="1" si="8"/>
        <v>104.18471933289308</v>
      </c>
      <c r="H30" s="247">
        <f t="shared" ca="1" si="8"/>
        <v>104.18471933289308</v>
      </c>
      <c r="I30" s="247">
        <f t="shared" ca="1" si="8"/>
        <v>104.18471933289308</v>
      </c>
      <c r="J30" s="247">
        <f t="shared" ca="1" si="8"/>
        <v>104.18471933289308</v>
      </c>
      <c r="K30" s="247">
        <f t="shared" ca="1" si="8"/>
        <v>104.18471933289308</v>
      </c>
      <c r="L30" s="247">
        <f t="shared" ca="1" si="8"/>
        <v>104.18471933289308</v>
      </c>
      <c r="M30" s="247">
        <f t="shared" ca="1" si="8"/>
        <v>104.18471933289308</v>
      </c>
      <c r="N30" s="247">
        <f t="shared" ca="1" si="8"/>
        <v>104.18471933289308</v>
      </c>
      <c r="O30" s="247">
        <f t="shared" ca="1" si="8"/>
        <v>104.18471933289308</v>
      </c>
      <c r="P30" s="247">
        <f t="shared" ca="1" si="8"/>
        <v>104.18471933289308</v>
      </c>
      <c r="Q30" s="247">
        <f t="shared" ca="1" si="8"/>
        <v>104.18471933289308</v>
      </c>
      <c r="R30" s="247">
        <f t="shared" ca="1" si="8"/>
        <v>104.18471933289308</v>
      </c>
      <c r="S30" s="247">
        <f t="shared" ca="1" si="8"/>
        <v>104.18471933289308</v>
      </c>
      <c r="T30" s="247">
        <f t="shared" ca="1" si="8"/>
        <v>104.18471933289308</v>
      </c>
      <c r="U30" s="247">
        <f t="shared" ca="1" si="8"/>
        <v>104.18471933289308</v>
      </c>
      <c r="V30" s="247">
        <f t="shared" ca="1" si="8"/>
        <v>104.18471933289308</v>
      </c>
      <c r="W30" s="247">
        <f t="shared" ca="1" si="8"/>
        <v>104.18471933289308</v>
      </c>
      <c r="X30" s="247">
        <f t="shared" ca="1" si="8"/>
        <v>104.18471933289308</v>
      </c>
      <c r="Y30" s="247">
        <f t="shared" ca="1" si="8"/>
        <v>104.18471933289308</v>
      </c>
      <c r="Z30" s="247">
        <f t="shared" ca="1" si="8"/>
        <v>104.18471933289308</v>
      </c>
      <c r="AA30" s="247">
        <f t="shared" ca="1" si="8"/>
        <v>104.18471933289308</v>
      </c>
      <c r="AB30" s="247">
        <f t="shared" ca="1" si="8"/>
        <v>104.18471933289308</v>
      </c>
      <c r="AC30" s="247">
        <f t="shared" ca="1" si="8"/>
        <v>104.18471933289308</v>
      </c>
    </row>
    <row r="31" spans="1:29" ht="14.25" customHeight="1" x14ac:dyDescent="0.3">
      <c r="A31" s="238"/>
      <c r="B31" s="238" t="s">
        <v>362</v>
      </c>
      <c r="C31" s="238" t="s">
        <v>359</v>
      </c>
      <c r="D31" s="247">
        <f ca="1">D27</f>
        <v>8.5318524356128922</v>
      </c>
      <c r="E31" s="247">
        <f t="shared" ref="E31:AC31" ca="1" si="9">D31+E27</f>
        <v>28.008913790901872</v>
      </c>
      <c r="F31" s="247">
        <f t="shared" ca="1" si="9"/>
        <v>49.865877631453031</v>
      </c>
      <c r="G31" s="247">
        <f t="shared" ca="1" si="9"/>
        <v>73.559814730632525</v>
      </c>
      <c r="H31" s="247">
        <f t="shared" ca="1" si="9"/>
        <v>99.087030757319226</v>
      </c>
      <c r="I31" s="247">
        <f t="shared" ca="1" si="9"/>
        <v>126.44368928506611</v>
      </c>
      <c r="J31" s="247">
        <f t="shared" ca="1" si="9"/>
        <v>155.62580765430218</v>
      </c>
      <c r="K31" s="247">
        <f t="shared" ca="1" si="9"/>
        <v>186.62925270989993</v>
      </c>
      <c r="L31" s="247">
        <f t="shared" ca="1" si="9"/>
        <v>212.05112513675317</v>
      </c>
      <c r="M31" s="247">
        <f t="shared" ca="1" si="9"/>
        <v>238.82277873504086</v>
      </c>
      <c r="N31" s="247">
        <f t="shared" ca="1" si="9"/>
        <v>266.66126874937152</v>
      </c>
      <c r="O31" s="247">
        <f t="shared" ca="1" si="9"/>
        <v>294.23973046784158</v>
      </c>
      <c r="P31" s="247">
        <f t="shared" ca="1" si="9"/>
        <v>321.46263718063426</v>
      </c>
      <c r="Q31" s="247">
        <f t="shared" ca="1" si="9"/>
        <v>348.33884949800034</v>
      </c>
      <c r="R31" s="247">
        <f t="shared" ca="1" si="9"/>
        <v>374.87183033010535</v>
      </c>
      <c r="S31" s="247">
        <f t="shared" ca="1" si="9"/>
        <v>401.06173847026577</v>
      </c>
      <c r="T31" s="247">
        <f t="shared" ca="1" si="9"/>
        <v>426.90668281955925</v>
      </c>
      <c r="U31" s="247">
        <f t="shared" ca="1" si="9"/>
        <v>452.40347293834117</v>
      </c>
      <c r="V31" s="247">
        <f t="shared" ca="1" si="9"/>
        <v>477.54806733424971</v>
      </c>
      <c r="W31" s="247">
        <f t="shared" ca="1" si="9"/>
        <v>502.33584033065978</v>
      </c>
      <c r="X31" s="247">
        <f t="shared" ca="1" si="9"/>
        <v>526.76174002011965</v>
      </c>
      <c r="Y31" s="247">
        <f t="shared" ca="1" si="9"/>
        <v>550.82038080359189</v>
      </c>
      <c r="Z31" s="247">
        <f t="shared" ca="1" si="9"/>
        <v>574.50609661403803</v>
      </c>
      <c r="AA31" s="247">
        <f t="shared" ca="1" si="9"/>
        <v>597.81297048145484</v>
      </c>
      <c r="AB31" s="247">
        <f t="shared" ca="1" si="9"/>
        <v>620.73484983155515</v>
      </c>
      <c r="AC31" s="247">
        <f t="shared" ca="1" si="9"/>
        <v>619.95300840549032</v>
      </c>
    </row>
    <row r="33" spans="1:29" ht="14.25" customHeight="1" x14ac:dyDescent="0.3">
      <c r="A33" s="238"/>
      <c r="B33" s="238" t="s">
        <v>1</v>
      </c>
      <c r="C33" s="238" t="s">
        <v>359</v>
      </c>
      <c r="D33" s="247">
        <f ca="1">'Cash Flow_PI'!D77</f>
        <v>224.86535256016086</v>
      </c>
      <c r="E33" s="247">
        <f ca="1">'Cash Flow_PI'!E77</f>
        <v>200.55558471581915</v>
      </c>
      <c r="F33" s="247">
        <f ca="1">'Cash Flow_PI'!F77</f>
        <v>176.24581687147744</v>
      </c>
      <c r="G33" s="247">
        <f ca="1">'Cash Flow_PI'!G77</f>
        <v>151.93604902713574</v>
      </c>
      <c r="H33" s="247">
        <f ca="1">'Cash Flow_PI'!H77</f>
        <v>127.62628118279402</v>
      </c>
      <c r="I33" s="247">
        <f ca="1">'Cash Flow_PI'!I77</f>
        <v>103.3165133384523</v>
      </c>
      <c r="J33" s="247">
        <f ca="1">'Cash Flow_PI'!J77</f>
        <v>79.006745494110575</v>
      </c>
      <c r="K33" s="247">
        <f ca="1">'Cash Flow_PI'!K77</f>
        <v>54.696977649768854</v>
      </c>
      <c r="L33" s="247">
        <f ca="1">'Cash Flow_PI'!L77</f>
        <v>30.387209805427137</v>
      </c>
      <c r="M33" s="247">
        <f ca="1">'Cash Flow_PI'!M77</f>
        <v>6.0774419610854196</v>
      </c>
      <c r="N33" s="247">
        <f ca="1">'Cash Flow_PI'!N77</f>
        <v>1.8030021919912542E-13</v>
      </c>
      <c r="O33" s="247">
        <f ca="1">'Cash Flow_PI'!O77</f>
        <v>1.8030021919912542E-13</v>
      </c>
      <c r="P33" s="247">
        <f ca="1">'Cash Flow_PI'!P77</f>
        <v>1.8030021919912542E-13</v>
      </c>
      <c r="Q33" s="247">
        <f ca="1">'Cash Flow_PI'!Q77</f>
        <v>1.8030021919912542E-13</v>
      </c>
      <c r="R33" s="247">
        <f ca="1">'Cash Flow_PI'!R77</f>
        <v>1.8030021919912542E-13</v>
      </c>
      <c r="S33" s="247">
        <f ca="1">'Cash Flow_PI'!S77</f>
        <v>1.8030021919912542E-13</v>
      </c>
      <c r="T33" s="247">
        <f ca="1">'Cash Flow_PI'!T77</f>
        <v>1.8030021919912542E-13</v>
      </c>
      <c r="U33" s="247">
        <f ca="1">'Cash Flow_PI'!U77</f>
        <v>1.8030021919912542E-13</v>
      </c>
      <c r="V33" s="247">
        <f ca="1">'Cash Flow_PI'!V77</f>
        <v>1.8030021919912542E-13</v>
      </c>
      <c r="W33" s="247">
        <f ca="1">'Cash Flow_PI'!W77</f>
        <v>1.8030021919912542E-13</v>
      </c>
      <c r="X33" s="247">
        <f ca="1">'Cash Flow_PI'!X77</f>
        <v>1.8030021919912542E-13</v>
      </c>
      <c r="Y33" s="247">
        <f ca="1">'Cash Flow_PI'!Y77</f>
        <v>1.8030021919912542E-13</v>
      </c>
      <c r="Z33" s="247">
        <f ca="1">'Cash Flow_PI'!Z77</f>
        <v>1.8030021919912542E-13</v>
      </c>
      <c r="AA33" s="247">
        <f ca="1">'Cash Flow_PI'!AA77</f>
        <v>1.8030021919912542E-13</v>
      </c>
      <c r="AB33" s="247">
        <f ca="1">'Cash Flow_PI'!AB77</f>
        <v>1.8030021919912542E-13</v>
      </c>
      <c r="AC33" s="247">
        <f ca="1">'Cash Flow_PI'!AC77</f>
        <v>1.8030021919912542E-13</v>
      </c>
    </row>
    <row r="34" spans="1:29" ht="14.25" customHeight="1" x14ac:dyDescent="0.3">
      <c r="A34" s="238"/>
      <c r="B34" s="238"/>
      <c r="C34" s="238"/>
      <c r="D34" s="238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8"/>
      <c r="S34" s="238"/>
      <c r="T34" s="238"/>
      <c r="U34" s="238"/>
      <c r="V34" s="238"/>
      <c r="W34" s="238"/>
      <c r="X34" s="238"/>
      <c r="Y34" s="238"/>
      <c r="Z34" s="238"/>
      <c r="AA34" s="238"/>
      <c r="AB34" s="238"/>
      <c r="AC34" s="238"/>
    </row>
    <row r="35" spans="1:29" ht="14.25" customHeight="1" x14ac:dyDescent="0.3">
      <c r="A35" s="238"/>
      <c r="B35" s="245" t="s">
        <v>363</v>
      </c>
      <c r="C35" s="245"/>
      <c r="D35" s="246">
        <f t="shared" ref="D35:AC35" ca="1" si="10">SUM(D30:D34)</f>
        <v>337.58192432866684</v>
      </c>
      <c r="E35" s="246">
        <f t="shared" ca="1" si="10"/>
        <v>332.74921783961406</v>
      </c>
      <c r="F35" s="246">
        <f t="shared" ca="1" si="10"/>
        <v>330.29641383582356</v>
      </c>
      <c r="G35" s="246">
        <f t="shared" ca="1" si="10"/>
        <v>329.68058309066134</v>
      </c>
      <c r="H35" s="246">
        <f t="shared" ca="1" si="10"/>
        <v>330.89803127300632</v>
      </c>
      <c r="I35" s="246">
        <f t="shared" ca="1" si="10"/>
        <v>333.94492195641146</v>
      </c>
      <c r="J35" s="246">
        <f t="shared" ca="1" si="10"/>
        <v>338.81727248130585</v>
      </c>
      <c r="K35" s="246">
        <f t="shared" ca="1" si="10"/>
        <v>345.51094969256189</v>
      </c>
      <c r="L35" s="246">
        <f t="shared" ca="1" si="10"/>
        <v>346.6230542750734</v>
      </c>
      <c r="M35" s="246">
        <f t="shared" ca="1" si="10"/>
        <v>349.08494002901938</v>
      </c>
      <c r="N35" s="246">
        <f t="shared" ca="1" si="10"/>
        <v>370.8459880822648</v>
      </c>
      <c r="O35" s="246">
        <f t="shared" ca="1" si="10"/>
        <v>398.42444980073486</v>
      </c>
      <c r="P35" s="246">
        <f t="shared" ca="1" si="10"/>
        <v>425.64735651352754</v>
      </c>
      <c r="Q35" s="246">
        <f t="shared" ca="1" si="10"/>
        <v>452.52356883089357</v>
      </c>
      <c r="R35" s="246">
        <f t="shared" ca="1" si="10"/>
        <v>479.05654966299863</v>
      </c>
      <c r="S35" s="246">
        <f t="shared" ca="1" si="10"/>
        <v>505.24645780315899</v>
      </c>
      <c r="T35" s="246">
        <f t="shared" ca="1" si="10"/>
        <v>531.09140215245259</v>
      </c>
      <c r="U35" s="246">
        <f t="shared" ca="1" si="10"/>
        <v>556.58819227123445</v>
      </c>
      <c r="V35" s="246">
        <f t="shared" ca="1" si="10"/>
        <v>581.73278666714305</v>
      </c>
      <c r="W35" s="246">
        <f t="shared" ca="1" si="10"/>
        <v>606.52055966355306</v>
      </c>
      <c r="X35" s="246">
        <f t="shared" ca="1" si="10"/>
        <v>630.94645935301298</v>
      </c>
      <c r="Y35" s="246">
        <f t="shared" ca="1" si="10"/>
        <v>655.00510013648523</v>
      </c>
      <c r="Z35" s="246">
        <f t="shared" ca="1" si="10"/>
        <v>678.69081594693137</v>
      </c>
      <c r="AA35" s="246">
        <f t="shared" ca="1" si="10"/>
        <v>701.99768981434818</v>
      </c>
      <c r="AB35" s="246">
        <f t="shared" ca="1" si="10"/>
        <v>724.91956916444849</v>
      </c>
      <c r="AC35" s="246">
        <f t="shared" ca="1" si="10"/>
        <v>724.13772773838366</v>
      </c>
    </row>
    <row r="36" spans="1:29" ht="14.25" customHeight="1" x14ac:dyDescent="0.3">
      <c r="A36" s="238"/>
      <c r="B36" s="238" t="s">
        <v>364</v>
      </c>
      <c r="C36" s="238" t="s">
        <v>359</v>
      </c>
      <c r="D36" s="247">
        <f>'Inputs and Summary'!D65*'Inputs and Summary'!G5/1000</f>
        <v>0</v>
      </c>
      <c r="E36" s="247">
        <f t="shared" ref="E36:AC36" si="11">D36</f>
        <v>0</v>
      </c>
      <c r="F36" s="247">
        <f t="shared" si="11"/>
        <v>0</v>
      </c>
      <c r="G36" s="247">
        <f t="shared" si="11"/>
        <v>0</v>
      </c>
      <c r="H36" s="247">
        <f t="shared" si="11"/>
        <v>0</v>
      </c>
      <c r="I36" s="247">
        <f t="shared" si="11"/>
        <v>0</v>
      </c>
      <c r="J36" s="247">
        <f t="shared" si="11"/>
        <v>0</v>
      </c>
      <c r="K36" s="247">
        <f t="shared" si="11"/>
        <v>0</v>
      </c>
      <c r="L36" s="247">
        <f t="shared" si="11"/>
        <v>0</v>
      </c>
      <c r="M36" s="247">
        <f t="shared" si="11"/>
        <v>0</v>
      </c>
      <c r="N36" s="247">
        <f t="shared" si="11"/>
        <v>0</v>
      </c>
      <c r="O36" s="247">
        <f t="shared" si="11"/>
        <v>0</v>
      </c>
      <c r="P36" s="247">
        <f t="shared" si="11"/>
        <v>0</v>
      </c>
      <c r="Q36" s="247">
        <f t="shared" si="11"/>
        <v>0</v>
      </c>
      <c r="R36" s="247">
        <f t="shared" si="11"/>
        <v>0</v>
      </c>
      <c r="S36" s="247">
        <f t="shared" si="11"/>
        <v>0</v>
      </c>
      <c r="T36" s="247">
        <f t="shared" si="11"/>
        <v>0</v>
      </c>
      <c r="U36" s="247">
        <f t="shared" si="11"/>
        <v>0</v>
      </c>
      <c r="V36" s="247">
        <f t="shared" si="11"/>
        <v>0</v>
      </c>
      <c r="W36" s="247">
        <f t="shared" si="11"/>
        <v>0</v>
      </c>
      <c r="X36" s="247">
        <f t="shared" si="11"/>
        <v>0</v>
      </c>
      <c r="Y36" s="247">
        <f t="shared" si="11"/>
        <v>0</v>
      </c>
      <c r="Z36" s="247">
        <f t="shared" si="11"/>
        <v>0</v>
      </c>
      <c r="AA36" s="247">
        <f t="shared" si="11"/>
        <v>0</v>
      </c>
      <c r="AB36" s="247">
        <f t="shared" si="11"/>
        <v>0</v>
      </c>
      <c r="AC36" s="247">
        <f t="shared" si="11"/>
        <v>0</v>
      </c>
    </row>
    <row r="37" spans="1:29" ht="14.25" customHeight="1" x14ac:dyDescent="0.3">
      <c r="A37" s="238"/>
      <c r="B37" s="238" t="s">
        <v>365</v>
      </c>
      <c r="C37" s="238" t="s">
        <v>359</v>
      </c>
      <c r="D37" s="247">
        <f ca="1">'Cash Flow_PI'!D47</f>
        <v>319.75296600227682</v>
      </c>
      <c r="E37" s="247">
        <f ca="1">'Cash Flow_PI'!E47</f>
        <v>307.24690711643206</v>
      </c>
      <c r="F37" s="247">
        <f ca="1">'Cash Flow_PI'!F47</f>
        <v>294.74084823058729</v>
      </c>
      <c r="G37" s="247">
        <f ca="1">'Cash Flow_PI'!G47</f>
        <v>282.23478934474252</v>
      </c>
      <c r="H37" s="247">
        <f ca="1">'Cash Flow_PI'!H47</f>
        <v>269.72873045889776</v>
      </c>
      <c r="I37" s="247">
        <f ca="1">'Cash Flow_PI'!I47</f>
        <v>257.22267157305299</v>
      </c>
      <c r="J37" s="247">
        <f ca="1">'Cash Flow_PI'!J47</f>
        <v>244.71661268720825</v>
      </c>
      <c r="K37" s="247">
        <f ca="1">'Cash Flow_PI'!K47</f>
        <v>232.21055380136352</v>
      </c>
      <c r="L37" s="247">
        <f ca="1">'Cash Flow_PI'!L47</f>
        <v>219.70449491551878</v>
      </c>
      <c r="M37" s="247">
        <f ca="1">'Cash Flow_PI'!M47</f>
        <v>207.19843602967404</v>
      </c>
      <c r="N37" s="247">
        <f ca="1">'Cash Flow_PI'!N47</f>
        <v>194.6923771438293</v>
      </c>
      <c r="O37" s="247">
        <f ca="1">'Cash Flow_PI'!O47</f>
        <v>182.18631825798457</v>
      </c>
      <c r="P37" s="247">
        <f ca="1">'Cash Flow_PI'!P47</f>
        <v>169.68025937213983</v>
      </c>
      <c r="Q37" s="247">
        <f ca="1">'Cash Flow_PI'!Q47</f>
        <v>157.17420048629509</v>
      </c>
      <c r="R37" s="247">
        <f ca="1">'Cash Flow_PI'!R47</f>
        <v>144.66814160045035</v>
      </c>
      <c r="S37" s="247">
        <f ca="1">'Cash Flow_PI'!S47</f>
        <v>132.16208271460562</v>
      </c>
      <c r="T37" s="247">
        <f ca="1">'Cash Flow_PI'!T47</f>
        <v>119.65602382876087</v>
      </c>
      <c r="U37" s="247">
        <f ca="1">'Cash Flow_PI'!U47</f>
        <v>107.14996494291611</v>
      </c>
      <c r="V37" s="247">
        <f ca="1">'Cash Flow_PI'!V47</f>
        <v>94.643906057071362</v>
      </c>
      <c r="W37" s="247">
        <f ca="1">'Cash Flow_PI'!W47</f>
        <v>82.13784717122661</v>
      </c>
      <c r="X37" s="247">
        <f ca="1">'Cash Flow_PI'!X47</f>
        <v>69.631788285381859</v>
      </c>
      <c r="Y37" s="247">
        <f ca="1">'Cash Flow_PI'!Y47</f>
        <v>57.125729399537107</v>
      </c>
      <c r="Z37" s="247">
        <f ca="1">'Cash Flow_PI'!Z47</f>
        <v>44.619670513692355</v>
      </c>
      <c r="AA37" s="247">
        <f ca="1">'Cash Flow_PI'!AA47</f>
        <v>32.113611627847604</v>
      </c>
      <c r="AB37" s="247">
        <f ca="1">'Cash Flow_PI'!AB47</f>
        <v>19.607552742002856</v>
      </c>
      <c r="AC37" s="247">
        <f ca="1">'Cash Flow_PI'!AC47</f>
        <v>7.1014938561581076</v>
      </c>
    </row>
    <row r="38" spans="1:29" ht="14.25" customHeight="1" x14ac:dyDescent="0.3">
      <c r="A38" s="238"/>
      <c r="B38" s="238" t="s">
        <v>366</v>
      </c>
      <c r="C38" s="238" t="s">
        <v>359</v>
      </c>
      <c r="D38" s="247">
        <f t="shared" ref="D38:AC38" ca="1" si="12">D50</f>
        <v>17.88569921872417</v>
      </c>
      <c r="E38" s="247">
        <f t="shared" ca="1" si="12"/>
        <v>25.559051615516193</v>
      </c>
      <c r="F38" s="247">
        <f t="shared" ca="1" si="12"/>
        <v>35.612306497570401</v>
      </c>
      <c r="G38" s="247">
        <f t="shared" ca="1" si="12"/>
        <v>47.502534638252939</v>
      </c>
      <c r="H38" s="247">
        <f t="shared" ca="1" si="12"/>
        <v>61.226041706442665</v>
      </c>
      <c r="I38" s="247">
        <f t="shared" ca="1" si="12"/>
        <v>76.77899127569259</v>
      </c>
      <c r="J38" s="247">
        <f t="shared" ca="1" si="12"/>
        <v>94.157400686431686</v>
      </c>
      <c r="K38" s="247">
        <f t="shared" ca="1" si="12"/>
        <v>113.35713678353247</v>
      </c>
      <c r="L38" s="247">
        <f t="shared" ca="1" si="12"/>
        <v>126.97530025188875</v>
      </c>
      <c r="M38" s="247">
        <f t="shared" ca="1" si="12"/>
        <v>141.94324489167948</v>
      </c>
      <c r="N38" s="247">
        <f t="shared" ca="1" si="12"/>
        <v>176.21035183076964</v>
      </c>
      <c r="O38" s="247">
        <f t="shared" ca="1" si="12"/>
        <v>216.29487243508444</v>
      </c>
      <c r="P38" s="247">
        <f t="shared" ca="1" si="12"/>
        <v>256.02383803372186</v>
      </c>
      <c r="Q38" s="247">
        <f t="shared" ca="1" si="12"/>
        <v>295.40610923693271</v>
      </c>
      <c r="R38" s="247">
        <f t="shared" ca="1" si="12"/>
        <v>334.44514895488248</v>
      </c>
      <c r="S38" s="247">
        <f t="shared" ca="1" si="12"/>
        <v>373.14111598088766</v>
      </c>
      <c r="T38" s="247">
        <f t="shared" ca="1" si="12"/>
        <v>411.49211921602586</v>
      </c>
      <c r="U38" s="247">
        <f t="shared" ca="1" si="12"/>
        <v>449.49496822065254</v>
      </c>
      <c r="V38" s="247">
        <f t="shared" ca="1" si="12"/>
        <v>487.14562150240579</v>
      </c>
      <c r="W38" s="247">
        <f t="shared" ca="1" si="12"/>
        <v>524.43945338466062</v>
      </c>
      <c r="X38" s="247">
        <f t="shared" ca="1" si="12"/>
        <v>579.54699695088732</v>
      </c>
      <c r="Y38" s="247">
        <f t="shared" ca="1" si="12"/>
        <v>616.11169662020438</v>
      </c>
      <c r="Z38" s="247">
        <f t="shared" ca="1" si="12"/>
        <v>652.30347131649523</v>
      </c>
      <c r="AA38" s="247">
        <f t="shared" ca="1" si="12"/>
        <v>688.11640406975675</v>
      </c>
      <c r="AB38" s="247">
        <f t="shared" ca="1" si="12"/>
        <v>723.54434230570189</v>
      </c>
      <c r="AC38" s="247">
        <f t="shared" ca="1" si="12"/>
        <v>735.26855976548177</v>
      </c>
    </row>
    <row r="39" spans="1:29" ht="14.25" customHeight="1" x14ac:dyDescent="0.3">
      <c r="A39" s="238"/>
      <c r="B39" s="238" t="s">
        <v>367</v>
      </c>
      <c r="C39" s="238" t="s">
        <v>359</v>
      </c>
      <c r="D39" s="247">
        <f ca="1">'Cash Flow_PI'!D290</f>
        <v>18.175584990922097</v>
      </c>
      <c r="E39" s="247">
        <f ca="1">'Cash Flow_PI'!E290</f>
        <v>18.175584990922097</v>
      </c>
      <c r="F39" s="247">
        <f ca="1">'Cash Flow_PI'!F290</f>
        <v>18.175584990922097</v>
      </c>
      <c r="G39" s="247">
        <f ca="1">'Cash Flow_PI'!G290</f>
        <v>18.175584990922097</v>
      </c>
      <c r="H39" s="247">
        <f ca="1">'Cash Flow_PI'!H290</f>
        <v>18.175584990922097</v>
      </c>
      <c r="I39" s="247">
        <f ca="1">'Cash Flow_PI'!I290</f>
        <v>18.175584990922097</v>
      </c>
      <c r="J39" s="247">
        <f ca="1">'Cash Flow_PI'!J290</f>
        <v>18.175584990922097</v>
      </c>
      <c r="K39" s="247">
        <f ca="1">'Cash Flow_PI'!K290</f>
        <v>18.175584990922097</v>
      </c>
      <c r="L39" s="247">
        <f ca="1">'Cash Flow_PI'!L290</f>
        <v>18.175584990922097</v>
      </c>
      <c r="M39" s="247">
        <f ca="1">'Cash Flow_PI'!M290</f>
        <v>18.175584990922097</v>
      </c>
      <c r="N39" s="247">
        <f ca="1">'Cash Flow_PI'!N290</f>
        <v>18.175584990922097</v>
      </c>
      <c r="O39" s="247">
        <f ca="1">'Cash Flow_PI'!O290</f>
        <v>18.175584990922097</v>
      </c>
      <c r="P39" s="247">
        <f ca="1">'Cash Flow_PI'!P290</f>
        <v>18.175584990922097</v>
      </c>
      <c r="Q39" s="247">
        <f ca="1">'Cash Flow_PI'!Q290</f>
        <v>18.175584990922097</v>
      </c>
      <c r="R39" s="247">
        <f ca="1">'Cash Flow_PI'!R290</f>
        <v>18.175584990922097</v>
      </c>
      <c r="S39" s="247">
        <f ca="1">'Cash Flow_PI'!S290</f>
        <v>18.175584990922097</v>
      </c>
      <c r="T39" s="247">
        <f ca="1">'Cash Flow_PI'!T290</f>
        <v>18.175584990922097</v>
      </c>
      <c r="U39" s="247">
        <f ca="1">'Cash Flow_PI'!U290</f>
        <v>18.175584990922097</v>
      </c>
      <c r="V39" s="247">
        <f ca="1">'Cash Flow_PI'!V290</f>
        <v>18.175584990922097</v>
      </c>
      <c r="W39" s="247">
        <f ca="1">'Cash Flow_PI'!W290</f>
        <v>18.175584990922097</v>
      </c>
      <c r="X39" s="247">
        <f ca="1">'Cash Flow_PI'!X290</f>
        <v>0</v>
      </c>
      <c r="Y39" s="247">
        <f ca="1">'Cash Flow_PI'!Y290</f>
        <v>0</v>
      </c>
      <c r="Z39" s="247">
        <f ca="1">'Cash Flow_PI'!Z290</f>
        <v>0</v>
      </c>
      <c r="AA39" s="247">
        <f ca="1">'Cash Flow_PI'!AA290</f>
        <v>0</v>
      </c>
      <c r="AB39" s="247">
        <f ca="1">'Cash Flow_PI'!AB290</f>
        <v>0</v>
      </c>
      <c r="AC39" s="247">
        <f ca="1">'Cash Flow_PI'!AC290</f>
        <v>0</v>
      </c>
    </row>
    <row r="40" spans="1:29" ht="14.25" customHeight="1" x14ac:dyDescent="0.3">
      <c r="A40" s="238"/>
      <c r="B40" s="245" t="s">
        <v>368</v>
      </c>
      <c r="C40" s="245"/>
      <c r="D40" s="246">
        <f t="shared" ref="D40:AC40" ca="1" si="13">SUM(D36:D39)</f>
        <v>355.81425021192314</v>
      </c>
      <c r="E40" s="246">
        <f t="shared" ca="1" si="13"/>
        <v>350.98154372287036</v>
      </c>
      <c r="F40" s="246">
        <f t="shared" ca="1" si="13"/>
        <v>348.52873971907979</v>
      </c>
      <c r="G40" s="246">
        <f t="shared" ca="1" si="13"/>
        <v>347.91290897391758</v>
      </c>
      <c r="H40" s="246">
        <f t="shared" ca="1" si="13"/>
        <v>349.13035715626256</v>
      </c>
      <c r="I40" s="246">
        <f t="shared" ca="1" si="13"/>
        <v>352.1772478396677</v>
      </c>
      <c r="J40" s="246">
        <f t="shared" ca="1" si="13"/>
        <v>357.04959836456209</v>
      </c>
      <c r="K40" s="246">
        <f t="shared" ca="1" si="13"/>
        <v>363.74327557581813</v>
      </c>
      <c r="L40" s="246">
        <f t="shared" ca="1" si="13"/>
        <v>364.85538015832964</v>
      </c>
      <c r="M40" s="246">
        <f t="shared" ca="1" si="13"/>
        <v>367.31726591227567</v>
      </c>
      <c r="N40" s="246">
        <f t="shared" ca="1" si="13"/>
        <v>389.07831396552109</v>
      </c>
      <c r="O40" s="246">
        <f t="shared" ca="1" si="13"/>
        <v>416.65677568399116</v>
      </c>
      <c r="P40" s="246">
        <f t="shared" ca="1" si="13"/>
        <v>443.87968239678383</v>
      </c>
      <c r="Q40" s="246">
        <f t="shared" ca="1" si="13"/>
        <v>470.75589471414992</v>
      </c>
      <c r="R40" s="246">
        <f t="shared" ca="1" si="13"/>
        <v>497.28887554625493</v>
      </c>
      <c r="S40" s="246">
        <f t="shared" ca="1" si="13"/>
        <v>523.47878368641534</v>
      </c>
      <c r="T40" s="246">
        <f t="shared" ca="1" si="13"/>
        <v>549.32372803570877</v>
      </c>
      <c r="U40" s="246">
        <f t="shared" ca="1" si="13"/>
        <v>574.82051815449074</v>
      </c>
      <c r="V40" s="246">
        <f t="shared" ca="1" si="13"/>
        <v>599.96511255039923</v>
      </c>
      <c r="W40" s="246">
        <f t="shared" ca="1" si="13"/>
        <v>624.75288554680924</v>
      </c>
      <c r="X40" s="246">
        <f t="shared" ca="1" si="13"/>
        <v>649.17878523626916</v>
      </c>
      <c r="Y40" s="246">
        <f t="shared" ca="1" si="13"/>
        <v>673.23742601974152</v>
      </c>
      <c r="Z40" s="246">
        <f t="shared" ca="1" si="13"/>
        <v>696.92314183018755</v>
      </c>
      <c r="AA40" s="246">
        <f t="shared" ca="1" si="13"/>
        <v>720.23001569760436</v>
      </c>
      <c r="AB40" s="246">
        <f t="shared" ca="1" si="13"/>
        <v>743.15189504770478</v>
      </c>
      <c r="AC40" s="246">
        <f t="shared" ca="1" si="13"/>
        <v>742.37005362163984</v>
      </c>
    </row>
    <row r="41" spans="1:29" ht="14.25" customHeight="1" x14ac:dyDescent="0.3">
      <c r="A41" s="238"/>
      <c r="B41" s="238" t="s">
        <v>369</v>
      </c>
      <c r="C41" s="238"/>
      <c r="D41" s="247">
        <f t="shared" ref="D41:AC41" ca="1" si="14">D40-D35</f>
        <v>18.232325883256294</v>
      </c>
      <c r="E41" s="247">
        <f t="shared" ca="1" si="14"/>
        <v>18.232325883256294</v>
      </c>
      <c r="F41" s="247">
        <f t="shared" ca="1" si="14"/>
        <v>18.232325883256237</v>
      </c>
      <c r="G41" s="247">
        <f t="shared" ca="1" si="14"/>
        <v>18.232325883256237</v>
      </c>
      <c r="H41" s="247">
        <f t="shared" ca="1" si="14"/>
        <v>18.232325883256237</v>
      </c>
      <c r="I41" s="247">
        <f t="shared" ca="1" si="14"/>
        <v>18.232325883256237</v>
      </c>
      <c r="J41" s="247">
        <f t="shared" ca="1" si="14"/>
        <v>18.232325883256237</v>
      </c>
      <c r="K41" s="247">
        <f t="shared" ca="1" si="14"/>
        <v>18.232325883256237</v>
      </c>
      <c r="L41" s="247">
        <f t="shared" ca="1" si="14"/>
        <v>18.232325883256237</v>
      </c>
      <c r="M41" s="247">
        <f t="shared" ca="1" si="14"/>
        <v>18.232325883256294</v>
      </c>
      <c r="N41" s="247">
        <f t="shared" ca="1" si="14"/>
        <v>18.232325883256294</v>
      </c>
      <c r="O41" s="247">
        <f t="shared" ca="1" si="14"/>
        <v>18.232325883256294</v>
      </c>
      <c r="P41" s="247">
        <f t="shared" ca="1" si="14"/>
        <v>18.232325883256294</v>
      </c>
      <c r="Q41" s="247">
        <f t="shared" ca="1" si="14"/>
        <v>18.232325883256351</v>
      </c>
      <c r="R41" s="247">
        <f t="shared" ca="1" si="14"/>
        <v>18.232325883256294</v>
      </c>
      <c r="S41" s="247">
        <f t="shared" ca="1" si="14"/>
        <v>18.232325883256351</v>
      </c>
      <c r="T41" s="247">
        <f t="shared" ca="1" si="14"/>
        <v>18.232325883256181</v>
      </c>
      <c r="U41" s="247">
        <f t="shared" ca="1" si="14"/>
        <v>18.232325883256294</v>
      </c>
      <c r="V41" s="247">
        <f t="shared" ca="1" si="14"/>
        <v>18.232325883256181</v>
      </c>
      <c r="W41" s="247">
        <f t="shared" ca="1" si="14"/>
        <v>18.232325883256181</v>
      </c>
      <c r="X41" s="247">
        <f t="shared" ca="1" si="14"/>
        <v>18.232325883256181</v>
      </c>
      <c r="Y41" s="247">
        <f t="shared" ca="1" si="14"/>
        <v>18.232325883256294</v>
      </c>
      <c r="Z41" s="247">
        <f t="shared" ca="1" si="14"/>
        <v>18.232325883256181</v>
      </c>
      <c r="AA41" s="247">
        <f t="shared" ca="1" si="14"/>
        <v>18.232325883256181</v>
      </c>
      <c r="AB41" s="247">
        <f t="shared" ca="1" si="14"/>
        <v>18.232325883256294</v>
      </c>
      <c r="AC41" s="247">
        <f t="shared" ca="1" si="14"/>
        <v>18.232325883256181</v>
      </c>
    </row>
    <row r="42" spans="1:29" ht="14.25" customHeight="1" x14ac:dyDescent="0.3">
      <c r="A42" s="238"/>
      <c r="B42" s="238"/>
      <c r="C42" s="238"/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  <c r="AA42" s="247"/>
      <c r="AB42" s="247"/>
      <c r="AC42" s="247"/>
    </row>
    <row r="43" spans="1:29" ht="14.25" customHeight="1" x14ac:dyDescent="0.3">
      <c r="A43" s="242" t="s">
        <v>357</v>
      </c>
      <c r="B43" s="242" t="s">
        <v>370</v>
      </c>
      <c r="C43" s="243"/>
      <c r="D43" s="244">
        <f t="shared" ref="D43:AC43" si="15">D29</f>
        <v>46112</v>
      </c>
      <c r="E43" s="244">
        <f t="shared" si="15"/>
        <v>46477</v>
      </c>
      <c r="F43" s="244">
        <f t="shared" si="15"/>
        <v>46843</v>
      </c>
      <c r="G43" s="244">
        <f t="shared" si="15"/>
        <v>47208</v>
      </c>
      <c r="H43" s="244">
        <f t="shared" si="15"/>
        <v>47573</v>
      </c>
      <c r="I43" s="244">
        <f t="shared" si="15"/>
        <v>47938</v>
      </c>
      <c r="J43" s="244">
        <f t="shared" si="15"/>
        <v>48304</v>
      </c>
      <c r="K43" s="244">
        <f t="shared" si="15"/>
        <v>48669</v>
      </c>
      <c r="L43" s="244">
        <f t="shared" si="15"/>
        <v>49034</v>
      </c>
      <c r="M43" s="244">
        <f t="shared" si="15"/>
        <v>49399</v>
      </c>
      <c r="N43" s="244">
        <f t="shared" si="15"/>
        <v>49765</v>
      </c>
      <c r="O43" s="244">
        <f t="shared" si="15"/>
        <v>50130</v>
      </c>
      <c r="P43" s="244">
        <f t="shared" si="15"/>
        <v>50495</v>
      </c>
      <c r="Q43" s="244">
        <f t="shared" si="15"/>
        <v>50860</v>
      </c>
      <c r="R43" s="244">
        <f t="shared" si="15"/>
        <v>51226</v>
      </c>
      <c r="S43" s="244">
        <f t="shared" si="15"/>
        <v>51591</v>
      </c>
      <c r="T43" s="244">
        <f t="shared" si="15"/>
        <v>51956</v>
      </c>
      <c r="U43" s="244">
        <f t="shared" si="15"/>
        <v>52321</v>
      </c>
      <c r="V43" s="244">
        <f t="shared" si="15"/>
        <v>52687</v>
      </c>
      <c r="W43" s="244">
        <f t="shared" si="15"/>
        <v>53052</v>
      </c>
      <c r="X43" s="244">
        <f t="shared" si="15"/>
        <v>53417</v>
      </c>
      <c r="Y43" s="244">
        <f t="shared" si="15"/>
        <v>53782</v>
      </c>
      <c r="Z43" s="244">
        <f t="shared" si="15"/>
        <v>54148</v>
      </c>
      <c r="AA43" s="244">
        <f t="shared" si="15"/>
        <v>54513</v>
      </c>
      <c r="AB43" s="244">
        <f t="shared" si="15"/>
        <v>54878</v>
      </c>
      <c r="AC43" s="244">
        <f t="shared" si="15"/>
        <v>55243</v>
      </c>
    </row>
    <row r="44" spans="1:29" ht="14.25" customHeight="1" x14ac:dyDescent="0.3">
      <c r="A44" s="238"/>
      <c r="B44" s="238" t="s">
        <v>218</v>
      </c>
      <c r="C44" s="238" t="s">
        <v>359</v>
      </c>
      <c r="D44" s="247">
        <f t="shared" ref="D44:AC44" ca="1" si="16">D27</f>
        <v>8.5318524356128922</v>
      </c>
      <c r="E44" s="247">
        <f t="shared" ca="1" si="16"/>
        <v>19.477061355288981</v>
      </c>
      <c r="F44" s="247">
        <f t="shared" ca="1" si="16"/>
        <v>21.856963840551163</v>
      </c>
      <c r="G44" s="247">
        <f t="shared" ca="1" si="16"/>
        <v>23.693937099179497</v>
      </c>
      <c r="H44" s="247">
        <f t="shared" ca="1" si="16"/>
        <v>25.527216026686698</v>
      </c>
      <c r="I44" s="247">
        <f t="shared" ca="1" si="16"/>
        <v>27.356658527746891</v>
      </c>
      <c r="J44" s="247">
        <f t="shared" ca="1" si="16"/>
        <v>29.182118369236061</v>
      </c>
      <c r="K44" s="247">
        <f t="shared" ca="1" si="16"/>
        <v>31.003445055597762</v>
      </c>
      <c r="L44" s="247">
        <f t="shared" ca="1" si="16"/>
        <v>25.421872426853255</v>
      </c>
      <c r="M44" s="247">
        <f t="shared" ca="1" si="16"/>
        <v>26.771653598287699</v>
      </c>
      <c r="N44" s="247">
        <f t="shared" ca="1" si="16"/>
        <v>27.838490014330645</v>
      </c>
      <c r="O44" s="247">
        <f t="shared" ca="1" si="16"/>
        <v>27.578461718470052</v>
      </c>
      <c r="P44" s="247">
        <f t="shared" ca="1" si="16"/>
        <v>27.222906712792657</v>
      </c>
      <c r="Q44" s="247">
        <f t="shared" ca="1" si="16"/>
        <v>26.876212317366075</v>
      </c>
      <c r="R44" s="247">
        <f t="shared" ca="1" si="16"/>
        <v>26.532980832105025</v>
      </c>
      <c r="S44" s="247">
        <f t="shared" ca="1" si="16"/>
        <v>26.189908140160419</v>
      </c>
      <c r="T44" s="247">
        <f t="shared" ca="1" si="16"/>
        <v>25.844944349293463</v>
      </c>
      <c r="U44" s="247">
        <f t="shared" ca="1" si="16"/>
        <v>25.496790118781927</v>
      </c>
      <c r="V44" s="247">
        <f t="shared" ca="1" si="16"/>
        <v>25.144594395908523</v>
      </c>
      <c r="W44" s="247">
        <f t="shared" ca="1" si="16"/>
        <v>24.787772996410048</v>
      </c>
      <c r="X44" s="247">
        <f t="shared" ca="1" si="16"/>
        <v>24.425899689459822</v>
      </c>
      <c r="Y44" s="247">
        <f t="shared" ca="1" si="16"/>
        <v>24.058640783472296</v>
      </c>
      <c r="Z44" s="247">
        <f t="shared" ca="1" si="16"/>
        <v>23.685715810446162</v>
      </c>
      <c r="AA44" s="247">
        <f t="shared" ca="1" si="16"/>
        <v>23.306873867416783</v>
      </c>
      <c r="AB44" s="247">
        <f t="shared" ca="1" si="16"/>
        <v>22.921879350100351</v>
      </c>
      <c r="AC44" s="247">
        <f t="shared" ca="1" si="16"/>
        <v>-0.78184142606482609</v>
      </c>
    </row>
    <row r="45" spans="1:29" ht="14.25" customHeight="1" x14ac:dyDescent="0.3">
      <c r="A45" s="238"/>
      <c r="B45" s="238" t="s">
        <v>223</v>
      </c>
      <c r="C45" s="238" t="s">
        <v>359</v>
      </c>
      <c r="D45" s="247">
        <f t="shared" ref="D45:AC45" ca="1" si="17">D21</f>
        <v>9.3538467831112779</v>
      </c>
      <c r="E45" s="247">
        <f t="shared" ca="1" si="17"/>
        <v>12.506058885844748</v>
      </c>
      <c r="F45" s="247">
        <f t="shared" ca="1" si="17"/>
        <v>12.506058885844748</v>
      </c>
      <c r="G45" s="247">
        <f t="shared" ca="1" si="17"/>
        <v>12.506058885844748</v>
      </c>
      <c r="H45" s="247">
        <f t="shared" ca="1" si="17"/>
        <v>12.506058885844748</v>
      </c>
      <c r="I45" s="247">
        <f t="shared" ca="1" si="17"/>
        <v>12.506058885844748</v>
      </c>
      <c r="J45" s="247">
        <f t="shared" ca="1" si="17"/>
        <v>12.506058885844748</v>
      </c>
      <c r="K45" s="247">
        <f t="shared" ca="1" si="17"/>
        <v>12.506058885844748</v>
      </c>
      <c r="L45" s="247">
        <f t="shared" ca="1" si="17"/>
        <v>12.506058885844748</v>
      </c>
      <c r="M45" s="247">
        <f t="shared" ca="1" si="17"/>
        <v>12.506058885844748</v>
      </c>
      <c r="N45" s="247">
        <f t="shared" ca="1" si="17"/>
        <v>12.506058885844748</v>
      </c>
      <c r="O45" s="247">
        <f t="shared" ca="1" si="17"/>
        <v>12.506058885844748</v>
      </c>
      <c r="P45" s="247">
        <f t="shared" ca="1" si="17"/>
        <v>12.506058885844748</v>
      </c>
      <c r="Q45" s="247">
        <f t="shared" ca="1" si="17"/>
        <v>12.506058885844748</v>
      </c>
      <c r="R45" s="247">
        <f t="shared" ca="1" si="17"/>
        <v>12.506058885844748</v>
      </c>
      <c r="S45" s="247">
        <f t="shared" ca="1" si="17"/>
        <v>12.506058885844748</v>
      </c>
      <c r="T45" s="247">
        <f t="shared" ca="1" si="17"/>
        <v>12.506058885844748</v>
      </c>
      <c r="U45" s="247">
        <f t="shared" ca="1" si="17"/>
        <v>12.506058885844748</v>
      </c>
      <c r="V45" s="247">
        <f t="shared" ca="1" si="17"/>
        <v>12.506058885844748</v>
      </c>
      <c r="W45" s="247">
        <f t="shared" ca="1" si="17"/>
        <v>12.506058885844748</v>
      </c>
      <c r="X45" s="247">
        <f t="shared" ca="1" si="17"/>
        <v>12.506058885844748</v>
      </c>
      <c r="Y45" s="247">
        <f t="shared" ca="1" si="17"/>
        <v>12.506058885844748</v>
      </c>
      <c r="Z45" s="247">
        <f t="shared" ca="1" si="17"/>
        <v>12.506058885844748</v>
      </c>
      <c r="AA45" s="247">
        <f t="shared" ca="1" si="17"/>
        <v>12.506058885844748</v>
      </c>
      <c r="AB45" s="247">
        <f t="shared" ca="1" si="17"/>
        <v>12.506058885844748</v>
      </c>
      <c r="AC45" s="247">
        <f t="shared" ca="1" si="17"/>
        <v>12.506058885844748</v>
      </c>
    </row>
    <row r="46" spans="1:29" ht="14.25" customHeight="1" x14ac:dyDescent="0.3">
      <c r="A46" s="238"/>
      <c r="B46" s="238" t="s">
        <v>371</v>
      </c>
      <c r="C46" s="238" t="s">
        <v>359</v>
      </c>
      <c r="D46" s="247">
        <f>-'Cash Flow_PI'!J223</f>
        <v>0</v>
      </c>
      <c r="E46" s="247">
        <f t="shared" ref="E46:AC46" ca="1" si="18">E33-D33</f>
        <v>-24.309767844341707</v>
      </c>
      <c r="F46" s="247">
        <f t="shared" ca="1" si="18"/>
        <v>-24.309767844341707</v>
      </c>
      <c r="G46" s="247">
        <f t="shared" ca="1" si="18"/>
        <v>-24.309767844341707</v>
      </c>
      <c r="H46" s="247">
        <f t="shared" ca="1" si="18"/>
        <v>-24.309767844341721</v>
      </c>
      <c r="I46" s="247">
        <f t="shared" ca="1" si="18"/>
        <v>-24.309767844341721</v>
      </c>
      <c r="J46" s="247">
        <f t="shared" ca="1" si="18"/>
        <v>-24.309767844341721</v>
      </c>
      <c r="K46" s="247">
        <f t="shared" ca="1" si="18"/>
        <v>-24.309767844341721</v>
      </c>
      <c r="L46" s="247">
        <f t="shared" ca="1" si="18"/>
        <v>-24.309767844341717</v>
      </c>
      <c r="M46" s="247">
        <f t="shared" ca="1" si="18"/>
        <v>-24.309767844341717</v>
      </c>
      <c r="N46" s="247">
        <f t="shared" ca="1" si="18"/>
        <v>-6.0774419610852393</v>
      </c>
      <c r="O46" s="247">
        <f t="shared" ca="1" si="18"/>
        <v>0</v>
      </c>
      <c r="P46" s="247">
        <f t="shared" ca="1" si="18"/>
        <v>0</v>
      </c>
      <c r="Q46" s="247">
        <f t="shared" ca="1" si="18"/>
        <v>0</v>
      </c>
      <c r="R46" s="247">
        <f t="shared" ca="1" si="18"/>
        <v>0</v>
      </c>
      <c r="S46" s="247">
        <f t="shared" ca="1" si="18"/>
        <v>0</v>
      </c>
      <c r="T46" s="247">
        <f t="shared" ca="1" si="18"/>
        <v>0</v>
      </c>
      <c r="U46" s="247">
        <f t="shared" ca="1" si="18"/>
        <v>0</v>
      </c>
      <c r="V46" s="247">
        <f t="shared" ca="1" si="18"/>
        <v>0</v>
      </c>
      <c r="W46" s="247">
        <f t="shared" ca="1" si="18"/>
        <v>0</v>
      </c>
      <c r="X46" s="247">
        <f t="shared" ca="1" si="18"/>
        <v>0</v>
      </c>
      <c r="Y46" s="247">
        <f t="shared" ca="1" si="18"/>
        <v>0</v>
      </c>
      <c r="Z46" s="247">
        <f t="shared" ca="1" si="18"/>
        <v>0</v>
      </c>
      <c r="AA46" s="247">
        <f t="shared" ca="1" si="18"/>
        <v>0</v>
      </c>
      <c r="AB46" s="247">
        <f t="shared" ca="1" si="18"/>
        <v>0</v>
      </c>
      <c r="AC46" s="247">
        <f t="shared" ca="1" si="18"/>
        <v>0</v>
      </c>
    </row>
    <row r="47" spans="1:29" ht="14.25" customHeight="1" x14ac:dyDescent="0.3">
      <c r="A47" s="238"/>
      <c r="B47" s="238" t="s">
        <v>372</v>
      </c>
      <c r="C47" s="238" t="s">
        <v>359</v>
      </c>
      <c r="D47" s="247"/>
      <c r="E47" s="247">
        <f t="shared" ref="E47:AC47" ca="1" si="19">D39-E39</f>
        <v>0</v>
      </c>
      <c r="F47" s="247">
        <f t="shared" ca="1" si="19"/>
        <v>0</v>
      </c>
      <c r="G47" s="247">
        <f t="shared" ca="1" si="19"/>
        <v>0</v>
      </c>
      <c r="H47" s="247">
        <f t="shared" ca="1" si="19"/>
        <v>0</v>
      </c>
      <c r="I47" s="247">
        <f t="shared" ca="1" si="19"/>
        <v>0</v>
      </c>
      <c r="J47" s="247">
        <f t="shared" ca="1" si="19"/>
        <v>0</v>
      </c>
      <c r="K47" s="247">
        <f t="shared" ca="1" si="19"/>
        <v>0</v>
      </c>
      <c r="L47" s="247">
        <f t="shared" ca="1" si="19"/>
        <v>0</v>
      </c>
      <c r="M47" s="247">
        <f t="shared" ca="1" si="19"/>
        <v>0</v>
      </c>
      <c r="N47" s="247">
        <f t="shared" ca="1" si="19"/>
        <v>0</v>
      </c>
      <c r="O47" s="247">
        <f t="shared" ca="1" si="19"/>
        <v>0</v>
      </c>
      <c r="P47" s="247">
        <f t="shared" ca="1" si="19"/>
        <v>0</v>
      </c>
      <c r="Q47" s="247">
        <f t="shared" ca="1" si="19"/>
        <v>0</v>
      </c>
      <c r="R47" s="247">
        <f t="shared" ca="1" si="19"/>
        <v>0</v>
      </c>
      <c r="S47" s="247">
        <f t="shared" ca="1" si="19"/>
        <v>0</v>
      </c>
      <c r="T47" s="247">
        <f t="shared" ca="1" si="19"/>
        <v>0</v>
      </c>
      <c r="U47" s="247">
        <f t="shared" ca="1" si="19"/>
        <v>0</v>
      </c>
      <c r="V47" s="247">
        <f t="shared" ca="1" si="19"/>
        <v>0</v>
      </c>
      <c r="W47" s="247">
        <f t="shared" ca="1" si="19"/>
        <v>0</v>
      </c>
      <c r="X47" s="247">
        <f t="shared" ca="1" si="19"/>
        <v>18.175584990922097</v>
      </c>
      <c r="Y47" s="247">
        <f t="shared" ca="1" si="19"/>
        <v>0</v>
      </c>
      <c r="Z47" s="247">
        <f t="shared" ca="1" si="19"/>
        <v>0</v>
      </c>
      <c r="AA47" s="247">
        <f t="shared" ca="1" si="19"/>
        <v>0</v>
      </c>
      <c r="AB47" s="247">
        <f t="shared" ca="1" si="19"/>
        <v>0</v>
      </c>
      <c r="AC47" s="247">
        <f t="shared" ca="1" si="19"/>
        <v>0</v>
      </c>
    </row>
    <row r="48" spans="1:29" ht="14.25" customHeight="1" x14ac:dyDescent="0.3">
      <c r="A48" s="238"/>
      <c r="B48" s="248" t="s">
        <v>373</v>
      </c>
      <c r="C48" s="248" t="s">
        <v>359</v>
      </c>
      <c r="D48" s="249">
        <f t="shared" ref="D48:AC48" ca="1" si="20">SUM(D44:D47)</f>
        <v>17.88569921872417</v>
      </c>
      <c r="E48" s="249">
        <f t="shared" ca="1" si="20"/>
        <v>7.6733523967920227</v>
      </c>
      <c r="F48" s="249">
        <f t="shared" ca="1" si="20"/>
        <v>10.053254882054205</v>
      </c>
      <c r="G48" s="249">
        <f t="shared" ca="1" si="20"/>
        <v>11.890228140682538</v>
      </c>
      <c r="H48" s="249">
        <f t="shared" ca="1" si="20"/>
        <v>13.723507068189726</v>
      </c>
      <c r="I48" s="249">
        <f t="shared" ca="1" si="20"/>
        <v>15.552949569249918</v>
      </c>
      <c r="J48" s="249">
        <f t="shared" ca="1" si="20"/>
        <v>17.378409410739089</v>
      </c>
      <c r="K48" s="249">
        <f t="shared" ca="1" si="20"/>
        <v>19.199736097100789</v>
      </c>
      <c r="L48" s="249">
        <f t="shared" ca="1" si="20"/>
        <v>13.61816346835629</v>
      </c>
      <c r="M48" s="249">
        <f t="shared" ca="1" si="20"/>
        <v>14.967944639790733</v>
      </c>
      <c r="N48" s="249">
        <f t="shared" ca="1" si="20"/>
        <v>34.267106939090155</v>
      </c>
      <c r="O48" s="249">
        <f t="shared" ca="1" si="20"/>
        <v>40.084520604314804</v>
      </c>
      <c r="P48" s="249">
        <f t="shared" ca="1" si="20"/>
        <v>39.728965598637402</v>
      </c>
      <c r="Q48" s="249">
        <f t="shared" ca="1" si="20"/>
        <v>39.38227120321082</v>
      </c>
      <c r="R48" s="249">
        <f t="shared" ca="1" si="20"/>
        <v>39.039039717949777</v>
      </c>
      <c r="S48" s="249">
        <f t="shared" ca="1" si="20"/>
        <v>38.695967026005164</v>
      </c>
      <c r="T48" s="249">
        <f t="shared" ca="1" si="20"/>
        <v>38.351003235138208</v>
      </c>
      <c r="U48" s="249">
        <f t="shared" ca="1" si="20"/>
        <v>38.002849004626675</v>
      </c>
      <c r="V48" s="249">
        <f t="shared" ca="1" si="20"/>
        <v>37.650653281753272</v>
      </c>
      <c r="W48" s="249">
        <f t="shared" ca="1" si="20"/>
        <v>37.293831882254793</v>
      </c>
      <c r="X48" s="249">
        <f t="shared" ca="1" si="20"/>
        <v>55.107543566226667</v>
      </c>
      <c r="Y48" s="249">
        <f t="shared" ca="1" si="20"/>
        <v>36.564699669317044</v>
      </c>
      <c r="Z48" s="249">
        <f t="shared" ca="1" si="20"/>
        <v>36.191774696290906</v>
      </c>
      <c r="AA48" s="249">
        <f t="shared" ca="1" si="20"/>
        <v>35.812932753261535</v>
      </c>
      <c r="AB48" s="249">
        <f t="shared" ca="1" si="20"/>
        <v>35.427938235945099</v>
      </c>
      <c r="AC48" s="249">
        <f t="shared" ca="1" si="20"/>
        <v>11.724217459779922</v>
      </c>
    </row>
    <row r="49" spans="1:29" ht="14.25" customHeight="1" x14ac:dyDescent="0.3">
      <c r="A49" s="238"/>
      <c r="B49" s="238" t="s">
        <v>374</v>
      </c>
      <c r="C49" s="238" t="s">
        <v>359</v>
      </c>
      <c r="D49" s="238">
        <v>0</v>
      </c>
      <c r="E49" s="247">
        <f t="shared" ref="E49:AC49" ca="1" si="21">D50</f>
        <v>17.88569921872417</v>
      </c>
      <c r="F49" s="247">
        <f t="shared" ca="1" si="21"/>
        <v>25.559051615516193</v>
      </c>
      <c r="G49" s="247">
        <f t="shared" ca="1" si="21"/>
        <v>35.612306497570401</v>
      </c>
      <c r="H49" s="247">
        <f t="shared" ca="1" si="21"/>
        <v>47.502534638252939</v>
      </c>
      <c r="I49" s="247">
        <f t="shared" ca="1" si="21"/>
        <v>61.226041706442665</v>
      </c>
      <c r="J49" s="247">
        <f t="shared" ca="1" si="21"/>
        <v>76.77899127569259</v>
      </c>
      <c r="K49" s="247">
        <f t="shared" ca="1" si="21"/>
        <v>94.157400686431686</v>
      </c>
      <c r="L49" s="247">
        <f t="shared" ca="1" si="21"/>
        <v>113.35713678353247</v>
      </c>
      <c r="M49" s="247">
        <f t="shared" ca="1" si="21"/>
        <v>126.97530025188875</v>
      </c>
      <c r="N49" s="247">
        <f t="shared" ca="1" si="21"/>
        <v>141.94324489167948</v>
      </c>
      <c r="O49" s="247">
        <f t="shared" ca="1" si="21"/>
        <v>176.21035183076964</v>
      </c>
      <c r="P49" s="247">
        <f t="shared" ca="1" si="21"/>
        <v>216.29487243508444</v>
      </c>
      <c r="Q49" s="247">
        <f t="shared" ca="1" si="21"/>
        <v>256.02383803372186</v>
      </c>
      <c r="R49" s="247">
        <f t="shared" ca="1" si="21"/>
        <v>295.40610923693271</v>
      </c>
      <c r="S49" s="247">
        <f t="shared" ca="1" si="21"/>
        <v>334.44514895488248</v>
      </c>
      <c r="T49" s="247">
        <f t="shared" ca="1" si="21"/>
        <v>373.14111598088766</v>
      </c>
      <c r="U49" s="247">
        <f t="shared" ca="1" si="21"/>
        <v>411.49211921602586</v>
      </c>
      <c r="V49" s="247">
        <f t="shared" ca="1" si="21"/>
        <v>449.49496822065254</v>
      </c>
      <c r="W49" s="247">
        <f t="shared" ca="1" si="21"/>
        <v>487.14562150240579</v>
      </c>
      <c r="X49" s="247">
        <f t="shared" ca="1" si="21"/>
        <v>524.43945338466062</v>
      </c>
      <c r="Y49" s="247">
        <f t="shared" ca="1" si="21"/>
        <v>579.54699695088732</v>
      </c>
      <c r="Z49" s="247">
        <f t="shared" ca="1" si="21"/>
        <v>616.11169662020438</v>
      </c>
      <c r="AA49" s="247">
        <f t="shared" ca="1" si="21"/>
        <v>652.30347131649523</v>
      </c>
      <c r="AB49" s="247">
        <f t="shared" ca="1" si="21"/>
        <v>688.11640406975675</v>
      </c>
      <c r="AC49" s="247">
        <f t="shared" ca="1" si="21"/>
        <v>723.54434230570189</v>
      </c>
    </row>
    <row r="50" spans="1:29" ht="14.25" customHeight="1" x14ac:dyDescent="0.3">
      <c r="A50" s="238"/>
      <c r="B50" s="248" t="s">
        <v>375</v>
      </c>
      <c r="C50" s="248" t="s">
        <v>359</v>
      </c>
      <c r="D50" s="249">
        <f t="shared" ref="D50:AC50" ca="1" si="22">D48+D49</f>
        <v>17.88569921872417</v>
      </c>
      <c r="E50" s="249">
        <f t="shared" ca="1" si="22"/>
        <v>25.559051615516193</v>
      </c>
      <c r="F50" s="249">
        <f t="shared" ca="1" si="22"/>
        <v>35.612306497570401</v>
      </c>
      <c r="G50" s="249">
        <f t="shared" ca="1" si="22"/>
        <v>47.502534638252939</v>
      </c>
      <c r="H50" s="249">
        <f t="shared" ca="1" si="22"/>
        <v>61.226041706442665</v>
      </c>
      <c r="I50" s="249">
        <f t="shared" ca="1" si="22"/>
        <v>76.77899127569259</v>
      </c>
      <c r="J50" s="249">
        <f t="shared" ca="1" si="22"/>
        <v>94.157400686431686</v>
      </c>
      <c r="K50" s="249">
        <f t="shared" ca="1" si="22"/>
        <v>113.35713678353247</v>
      </c>
      <c r="L50" s="249">
        <f t="shared" ca="1" si="22"/>
        <v>126.97530025188875</v>
      </c>
      <c r="M50" s="249">
        <f t="shared" ca="1" si="22"/>
        <v>141.94324489167948</v>
      </c>
      <c r="N50" s="249">
        <f t="shared" ca="1" si="22"/>
        <v>176.21035183076964</v>
      </c>
      <c r="O50" s="249">
        <f t="shared" ca="1" si="22"/>
        <v>216.29487243508444</v>
      </c>
      <c r="P50" s="249">
        <f t="shared" ca="1" si="22"/>
        <v>256.02383803372186</v>
      </c>
      <c r="Q50" s="249">
        <f t="shared" ca="1" si="22"/>
        <v>295.40610923693271</v>
      </c>
      <c r="R50" s="249">
        <f t="shared" ca="1" si="22"/>
        <v>334.44514895488248</v>
      </c>
      <c r="S50" s="249">
        <f t="shared" ca="1" si="22"/>
        <v>373.14111598088766</v>
      </c>
      <c r="T50" s="249">
        <f t="shared" ca="1" si="22"/>
        <v>411.49211921602586</v>
      </c>
      <c r="U50" s="249">
        <f t="shared" ca="1" si="22"/>
        <v>449.49496822065254</v>
      </c>
      <c r="V50" s="249">
        <f t="shared" ca="1" si="22"/>
        <v>487.14562150240579</v>
      </c>
      <c r="W50" s="249">
        <f t="shared" ca="1" si="22"/>
        <v>524.43945338466062</v>
      </c>
      <c r="X50" s="249">
        <f t="shared" ca="1" si="22"/>
        <v>579.54699695088732</v>
      </c>
      <c r="Y50" s="249">
        <f t="shared" ca="1" si="22"/>
        <v>616.11169662020438</v>
      </c>
      <c r="Z50" s="249">
        <f t="shared" ca="1" si="22"/>
        <v>652.30347131649523</v>
      </c>
      <c r="AA50" s="249">
        <f t="shared" ca="1" si="22"/>
        <v>688.11640406975675</v>
      </c>
      <c r="AB50" s="249">
        <f t="shared" ca="1" si="22"/>
        <v>723.54434230570189</v>
      </c>
      <c r="AC50" s="249">
        <f t="shared" ca="1" si="22"/>
        <v>735.26855976548177</v>
      </c>
    </row>
  </sheetData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2F78-D13B-4B64-B316-5BAC99033438}">
  <dimension ref="A1:IJ641"/>
  <sheetViews>
    <sheetView showGridLines="0" zoomScale="106" zoomScaleNormal="160" workbookViewId="0">
      <pane xSplit="3" ySplit="4" topLeftCell="CI170" activePane="bottomRight" state="frozen"/>
      <selection pane="topRight" activeCell="G1" sqref="G1"/>
      <selection pane="bottomLeft" activeCell="A3" sqref="A3"/>
      <selection pane="bottomRight" activeCell="X4" sqref="X4"/>
    </sheetView>
  </sheetViews>
  <sheetFormatPr defaultColWidth="8.77734375" defaultRowHeight="10.199999999999999" outlineLevelCol="1" x14ac:dyDescent="0.2"/>
  <cols>
    <col min="1" max="1" width="8.77734375" style="338"/>
    <col min="2" max="2" width="30.21875" style="338" bestFit="1" customWidth="1"/>
    <col min="3" max="3" width="24" style="338" customWidth="1"/>
    <col min="4" max="4" width="12.77734375" style="338" bestFit="1" customWidth="1"/>
    <col min="5" max="5" width="9.5546875" style="338" customWidth="1"/>
    <col min="6" max="6" width="16.21875" style="338" bestFit="1" customWidth="1"/>
    <col min="7" max="7" width="9.5546875" style="338" bestFit="1" customWidth="1"/>
    <col min="8" max="8" width="12.77734375" style="338" bestFit="1" customWidth="1"/>
    <col min="9" max="9" width="14.5546875" style="338" bestFit="1" customWidth="1"/>
    <col min="10" max="10" width="10.44140625" style="338" bestFit="1" customWidth="1"/>
    <col min="11" max="11" width="16.21875" style="338" bestFit="1" customWidth="1"/>
    <col min="12" max="13" width="10.21875" style="338" customWidth="1"/>
    <col min="14" max="14" width="18.77734375" style="338" bestFit="1" customWidth="1"/>
    <col min="15" max="17" width="10.21875" style="342" customWidth="1"/>
    <col min="18" max="18" width="12.44140625" style="338" bestFit="1" customWidth="1"/>
    <col min="19" max="19" width="8.77734375" style="338" customWidth="1"/>
    <col min="20" max="20" width="13.21875" style="338" customWidth="1"/>
    <col min="21" max="21" width="10.44140625" style="338" customWidth="1"/>
    <col min="22" max="22" width="7.21875" style="338" customWidth="1"/>
    <col min="23" max="23" width="18.21875" style="338" bestFit="1" customWidth="1"/>
    <col min="24" max="26" width="7.77734375" style="338" bestFit="1" customWidth="1"/>
    <col min="27" max="27" width="10.5546875" style="338" bestFit="1" customWidth="1"/>
    <col min="28" max="32" width="7.77734375" style="338" bestFit="1" customWidth="1"/>
    <col min="33" max="48" width="9" style="338" bestFit="1" customWidth="1"/>
    <col min="49" max="49" width="9" style="338" customWidth="1"/>
    <col min="50" max="50" width="8.77734375" style="338"/>
    <col min="51" max="51" width="12.77734375" style="338" bestFit="1" customWidth="1"/>
    <col min="52" max="53" width="6.44140625" style="338" bestFit="1" customWidth="1"/>
    <col min="54" max="82" width="8.77734375" style="338"/>
    <col min="83" max="85" width="19.77734375" style="338" bestFit="1" customWidth="1"/>
    <col min="86" max="86" width="8.77734375" style="338" customWidth="1" outlineLevel="1"/>
    <col min="87" max="87" width="36" style="338" customWidth="1" outlineLevel="1"/>
    <col min="88" max="88" width="11.21875" style="338" customWidth="1" outlineLevel="1"/>
    <col min="89" max="89" width="14.77734375" style="338" customWidth="1" outlineLevel="1"/>
    <col min="90" max="90" width="23.44140625" style="338" customWidth="1" outlineLevel="1"/>
    <col min="91" max="116" width="8.77734375" style="338"/>
    <col min="117" max="117" width="13.5546875" style="338" bestFit="1" customWidth="1"/>
    <col min="118" max="154" width="8.77734375" style="338"/>
    <col min="155" max="155" width="28.21875" style="338" bestFit="1" customWidth="1"/>
    <col min="156" max="183" width="8.77734375" style="338"/>
    <col min="184" max="184" width="15.21875" style="338" bestFit="1" customWidth="1"/>
    <col min="185" max="185" width="10" style="338" bestFit="1" customWidth="1"/>
    <col min="186" max="186" width="11.21875" style="338" bestFit="1" customWidth="1"/>
    <col min="187" max="16384" width="8.77734375" style="338"/>
  </cols>
  <sheetData>
    <row r="1" spans="1:244" x14ac:dyDescent="0.2">
      <c r="A1" s="336"/>
      <c r="B1" s="337"/>
      <c r="F1" s="339"/>
      <c r="H1" s="340"/>
      <c r="I1" s="341"/>
      <c r="N1" s="339"/>
      <c r="P1" s="343" t="s">
        <v>443</v>
      </c>
      <c r="Q1" s="343">
        <v>3</v>
      </c>
      <c r="S1" s="338" t="s">
        <v>444</v>
      </c>
      <c r="U1" s="339"/>
      <c r="W1" s="344" t="s">
        <v>413</v>
      </c>
      <c r="X1" s="345">
        <v>1</v>
      </c>
      <c r="Y1" s="345">
        <f t="shared" ref="Y1:AV1" si="0">X1+1</f>
        <v>2</v>
      </c>
      <c r="Z1" s="345">
        <f t="shared" si="0"/>
        <v>3</v>
      </c>
      <c r="AA1" s="345">
        <f t="shared" si="0"/>
        <v>4</v>
      </c>
      <c r="AB1" s="345">
        <f t="shared" si="0"/>
        <v>5</v>
      </c>
      <c r="AC1" s="345">
        <f t="shared" si="0"/>
        <v>6</v>
      </c>
      <c r="AD1" s="345">
        <f t="shared" si="0"/>
        <v>7</v>
      </c>
      <c r="AE1" s="345">
        <f t="shared" si="0"/>
        <v>8</v>
      </c>
      <c r="AF1" s="345">
        <f t="shared" si="0"/>
        <v>9</v>
      </c>
      <c r="AG1" s="345">
        <f t="shared" si="0"/>
        <v>10</v>
      </c>
      <c r="AH1" s="345">
        <f t="shared" si="0"/>
        <v>11</v>
      </c>
      <c r="AI1" s="345">
        <f t="shared" si="0"/>
        <v>12</v>
      </c>
      <c r="AJ1" s="345">
        <f t="shared" si="0"/>
        <v>13</v>
      </c>
      <c r="AK1" s="345">
        <f t="shared" si="0"/>
        <v>14</v>
      </c>
      <c r="AL1" s="345">
        <f t="shared" si="0"/>
        <v>15</v>
      </c>
      <c r="AM1" s="345">
        <f t="shared" si="0"/>
        <v>16</v>
      </c>
      <c r="AN1" s="345">
        <f t="shared" si="0"/>
        <v>17</v>
      </c>
      <c r="AO1" s="345">
        <f t="shared" si="0"/>
        <v>18</v>
      </c>
      <c r="AP1" s="345">
        <f t="shared" si="0"/>
        <v>19</v>
      </c>
      <c r="AQ1" s="345">
        <f t="shared" si="0"/>
        <v>20</v>
      </c>
      <c r="AR1" s="345">
        <f t="shared" si="0"/>
        <v>21</v>
      </c>
      <c r="AS1" s="345">
        <f t="shared" si="0"/>
        <v>22</v>
      </c>
      <c r="AT1" s="345">
        <f t="shared" si="0"/>
        <v>23</v>
      </c>
      <c r="AU1" s="345">
        <f t="shared" si="0"/>
        <v>24</v>
      </c>
      <c r="AV1" s="345">
        <f t="shared" si="0"/>
        <v>25</v>
      </c>
      <c r="AX1" s="346" t="s">
        <v>445</v>
      </c>
      <c r="AY1" s="345"/>
      <c r="AZ1" s="345"/>
      <c r="BA1" s="345"/>
      <c r="BB1" s="345"/>
      <c r="BC1" s="345"/>
      <c r="BD1" s="345"/>
      <c r="BE1" s="345"/>
      <c r="BF1" s="345"/>
      <c r="BG1" s="345"/>
      <c r="BH1" s="345"/>
      <c r="BI1" s="345"/>
      <c r="BJ1" s="345"/>
      <c r="BK1" s="345"/>
      <c r="BL1" s="345"/>
      <c r="BM1" s="345"/>
      <c r="BN1" s="345"/>
      <c r="BO1" s="345"/>
      <c r="BP1" s="345"/>
      <c r="BQ1" s="345"/>
      <c r="BR1" s="345"/>
      <c r="BS1" s="345"/>
      <c r="BT1" s="345"/>
      <c r="BU1" s="345"/>
      <c r="BV1" s="345"/>
      <c r="BW1" s="345"/>
      <c r="BX1" s="345"/>
      <c r="BY1" s="345"/>
      <c r="BZ1" s="345"/>
      <c r="CA1" s="345"/>
      <c r="CB1" s="345"/>
      <c r="CI1" s="347" t="s">
        <v>446</v>
      </c>
      <c r="CJ1" s="347"/>
      <c r="CK1" s="347"/>
      <c r="CL1" s="348" t="s">
        <v>447</v>
      </c>
      <c r="CM1" s="349">
        <v>1</v>
      </c>
      <c r="CN1" s="349">
        <f t="shared" ref="CN1:DK1" si="1">CM1+1</f>
        <v>2</v>
      </c>
      <c r="CO1" s="349">
        <f t="shared" si="1"/>
        <v>3</v>
      </c>
      <c r="CP1" s="349">
        <f t="shared" si="1"/>
        <v>4</v>
      </c>
      <c r="CQ1" s="349">
        <f t="shared" si="1"/>
        <v>5</v>
      </c>
      <c r="CR1" s="349">
        <f t="shared" si="1"/>
        <v>6</v>
      </c>
      <c r="CS1" s="349">
        <f t="shared" si="1"/>
        <v>7</v>
      </c>
      <c r="CT1" s="349">
        <f t="shared" si="1"/>
        <v>8</v>
      </c>
      <c r="CU1" s="349">
        <f t="shared" si="1"/>
        <v>9</v>
      </c>
      <c r="CV1" s="349">
        <f t="shared" si="1"/>
        <v>10</v>
      </c>
      <c r="CW1" s="349">
        <f t="shared" si="1"/>
        <v>11</v>
      </c>
      <c r="CX1" s="349">
        <f t="shared" si="1"/>
        <v>12</v>
      </c>
      <c r="CY1" s="349">
        <f t="shared" si="1"/>
        <v>13</v>
      </c>
      <c r="CZ1" s="349">
        <f t="shared" si="1"/>
        <v>14</v>
      </c>
      <c r="DA1" s="349">
        <f t="shared" si="1"/>
        <v>15</v>
      </c>
      <c r="DB1" s="349">
        <f t="shared" si="1"/>
        <v>16</v>
      </c>
      <c r="DC1" s="349">
        <f t="shared" si="1"/>
        <v>17</v>
      </c>
      <c r="DD1" s="349">
        <f t="shared" si="1"/>
        <v>18</v>
      </c>
      <c r="DE1" s="349">
        <f t="shared" si="1"/>
        <v>19</v>
      </c>
      <c r="DF1" s="349">
        <f t="shared" si="1"/>
        <v>20</v>
      </c>
      <c r="DG1" s="349">
        <f t="shared" si="1"/>
        <v>21</v>
      </c>
      <c r="DH1" s="349">
        <f t="shared" si="1"/>
        <v>22</v>
      </c>
      <c r="DI1" s="349">
        <f t="shared" si="1"/>
        <v>23</v>
      </c>
      <c r="DJ1" s="349">
        <f t="shared" si="1"/>
        <v>24</v>
      </c>
      <c r="DK1" s="349">
        <f t="shared" si="1"/>
        <v>25</v>
      </c>
      <c r="DL1" s="348"/>
      <c r="DM1" s="348" t="s">
        <v>448</v>
      </c>
      <c r="DN1" s="349">
        <v>1</v>
      </c>
      <c r="DO1" s="349">
        <f t="shared" ref="DO1:EV1" si="2">DN1+1</f>
        <v>2</v>
      </c>
      <c r="DP1" s="349">
        <f t="shared" si="2"/>
        <v>3</v>
      </c>
      <c r="DQ1" s="349">
        <f t="shared" si="2"/>
        <v>4</v>
      </c>
      <c r="DR1" s="349">
        <f t="shared" si="2"/>
        <v>5</v>
      </c>
      <c r="DS1" s="349">
        <f t="shared" si="2"/>
        <v>6</v>
      </c>
      <c r="DT1" s="349">
        <f t="shared" si="2"/>
        <v>7</v>
      </c>
      <c r="DU1" s="349">
        <f t="shared" si="2"/>
        <v>8</v>
      </c>
      <c r="DV1" s="349">
        <f t="shared" si="2"/>
        <v>9</v>
      </c>
      <c r="DW1" s="349">
        <f t="shared" si="2"/>
        <v>10</v>
      </c>
      <c r="DX1" s="349">
        <f t="shared" si="2"/>
        <v>11</v>
      </c>
      <c r="DY1" s="349">
        <f t="shared" si="2"/>
        <v>12</v>
      </c>
      <c r="DZ1" s="349">
        <f t="shared" si="2"/>
        <v>13</v>
      </c>
      <c r="EA1" s="349">
        <f t="shared" si="2"/>
        <v>14</v>
      </c>
      <c r="EB1" s="349">
        <f t="shared" si="2"/>
        <v>15</v>
      </c>
      <c r="EC1" s="349">
        <f t="shared" si="2"/>
        <v>16</v>
      </c>
      <c r="ED1" s="349">
        <f t="shared" si="2"/>
        <v>17</v>
      </c>
      <c r="EE1" s="349">
        <f t="shared" si="2"/>
        <v>18</v>
      </c>
      <c r="EF1" s="349">
        <f t="shared" si="2"/>
        <v>19</v>
      </c>
      <c r="EG1" s="349">
        <f t="shared" si="2"/>
        <v>20</v>
      </c>
      <c r="EH1" s="349">
        <f t="shared" si="2"/>
        <v>21</v>
      </c>
      <c r="EI1" s="349">
        <f t="shared" si="2"/>
        <v>22</v>
      </c>
      <c r="EJ1" s="349">
        <f t="shared" si="2"/>
        <v>23</v>
      </c>
      <c r="EK1" s="349">
        <f t="shared" si="2"/>
        <v>24</v>
      </c>
      <c r="EL1" s="349">
        <f t="shared" si="2"/>
        <v>25</v>
      </c>
      <c r="EM1" s="349">
        <f t="shared" si="2"/>
        <v>26</v>
      </c>
      <c r="EN1" s="349">
        <f t="shared" si="2"/>
        <v>27</v>
      </c>
      <c r="EO1" s="349">
        <f t="shared" si="2"/>
        <v>28</v>
      </c>
      <c r="EP1" s="349">
        <f t="shared" si="2"/>
        <v>29</v>
      </c>
      <c r="EQ1" s="349">
        <f t="shared" si="2"/>
        <v>30</v>
      </c>
      <c r="ER1" s="349">
        <f t="shared" si="2"/>
        <v>31</v>
      </c>
      <c r="ES1" s="349">
        <f t="shared" si="2"/>
        <v>32</v>
      </c>
      <c r="ET1" s="349">
        <f t="shared" si="2"/>
        <v>33</v>
      </c>
      <c r="EU1" s="349">
        <f t="shared" si="2"/>
        <v>34</v>
      </c>
      <c r="EV1" s="349">
        <f t="shared" si="2"/>
        <v>35</v>
      </c>
      <c r="EW1" s="348"/>
      <c r="EX1" s="348"/>
      <c r="EY1" s="348" t="s">
        <v>449</v>
      </c>
      <c r="EZ1" s="350">
        <v>1</v>
      </c>
      <c r="FA1" s="350">
        <f t="shared" ref="FA1:FX1" si="3">EZ1+1</f>
        <v>2</v>
      </c>
      <c r="FB1" s="350">
        <f t="shared" si="3"/>
        <v>3</v>
      </c>
      <c r="FC1" s="350">
        <f t="shared" si="3"/>
        <v>4</v>
      </c>
      <c r="FD1" s="350">
        <f t="shared" si="3"/>
        <v>5</v>
      </c>
      <c r="FE1" s="350">
        <f t="shared" si="3"/>
        <v>6</v>
      </c>
      <c r="FF1" s="350">
        <f t="shared" si="3"/>
        <v>7</v>
      </c>
      <c r="FG1" s="350">
        <f t="shared" si="3"/>
        <v>8</v>
      </c>
      <c r="FH1" s="350">
        <f t="shared" si="3"/>
        <v>9</v>
      </c>
      <c r="FI1" s="350">
        <f t="shared" si="3"/>
        <v>10</v>
      </c>
      <c r="FJ1" s="350">
        <f t="shared" si="3"/>
        <v>11</v>
      </c>
      <c r="FK1" s="350">
        <f t="shared" si="3"/>
        <v>12</v>
      </c>
      <c r="FL1" s="350">
        <f t="shared" si="3"/>
        <v>13</v>
      </c>
      <c r="FM1" s="350">
        <f t="shared" si="3"/>
        <v>14</v>
      </c>
      <c r="FN1" s="350">
        <f t="shared" si="3"/>
        <v>15</v>
      </c>
      <c r="FO1" s="350">
        <f t="shared" si="3"/>
        <v>16</v>
      </c>
      <c r="FP1" s="350">
        <f t="shared" si="3"/>
        <v>17</v>
      </c>
      <c r="FQ1" s="350">
        <f t="shared" si="3"/>
        <v>18</v>
      </c>
      <c r="FR1" s="350">
        <f t="shared" si="3"/>
        <v>19</v>
      </c>
      <c r="FS1" s="350">
        <f t="shared" si="3"/>
        <v>20</v>
      </c>
      <c r="FT1" s="350">
        <f t="shared" si="3"/>
        <v>21</v>
      </c>
      <c r="FU1" s="350">
        <f t="shared" si="3"/>
        <v>22</v>
      </c>
      <c r="FV1" s="350">
        <f t="shared" si="3"/>
        <v>23</v>
      </c>
      <c r="FW1" s="350">
        <f t="shared" si="3"/>
        <v>24</v>
      </c>
      <c r="FX1" s="350">
        <f t="shared" si="3"/>
        <v>25</v>
      </c>
      <c r="FZ1" s="348" t="s">
        <v>450</v>
      </c>
      <c r="GA1" s="350">
        <v>1</v>
      </c>
      <c r="GB1" s="350">
        <f t="shared" ref="GB1:HD1" si="4">GA1+1</f>
        <v>2</v>
      </c>
      <c r="GC1" s="350">
        <f t="shared" si="4"/>
        <v>3</v>
      </c>
      <c r="GD1" s="350">
        <f t="shared" si="4"/>
        <v>4</v>
      </c>
      <c r="GE1" s="350">
        <f t="shared" si="4"/>
        <v>5</v>
      </c>
      <c r="GF1" s="350">
        <f t="shared" si="4"/>
        <v>6</v>
      </c>
      <c r="GG1" s="350">
        <f t="shared" si="4"/>
        <v>7</v>
      </c>
      <c r="GH1" s="350">
        <f t="shared" si="4"/>
        <v>8</v>
      </c>
      <c r="GI1" s="350">
        <f t="shared" si="4"/>
        <v>9</v>
      </c>
      <c r="GJ1" s="350">
        <f t="shared" si="4"/>
        <v>10</v>
      </c>
      <c r="GK1" s="350">
        <f t="shared" si="4"/>
        <v>11</v>
      </c>
      <c r="GL1" s="350">
        <f t="shared" si="4"/>
        <v>12</v>
      </c>
      <c r="GM1" s="350">
        <f t="shared" si="4"/>
        <v>13</v>
      </c>
      <c r="GN1" s="350">
        <f t="shared" si="4"/>
        <v>14</v>
      </c>
      <c r="GO1" s="350">
        <f t="shared" si="4"/>
        <v>15</v>
      </c>
      <c r="GP1" s="350">
        <f t="shared" si="4"/>
        <v>16</v>
      </c>
      <c r="GQ1" s="350">
        <f t="shared" si="4"/>
        <v>17</v>
      </c>
      <c r="GR1" s="350">
        <f t="shared" si="4"/>
        <v>18</v>
      </c>
      <c r="GS1" s="350">
        <f t="shared" si="4"/>
        <v>19</v>
      </c>
      <c r="GT1" s="350">
        <f t="shared" si="4"/>
        <v>20</v>
      </c>
      <c r="GU1" s="350">
        <f t="shared" si="4"/>
        <v>21</v>
      </c>
      <c r="GV1" s="350">
        <f t="shared" si="4"/>
        <v>22</v>
      </c>
      <c r="GW1" s="350">
        <f t="shared" si="4"/>
        <v>23</v>
      </c>
      <c r="GX1" s="350">
        <f t="shared" si="4"/>
        <v>24</v>
      </c>
      <c r="GY1" s="350">
        <f t="shared" si="4"/>
        <v>25</v>
      </c>
      <c r="GZ1" s="350">
        <f t="shared" si="4"/>
        <v>26</v>
      </c>
      <c r="HA1" s="350">
        <f t="shared" si="4"/>
        <v>27</v>
      </c>
      <c r="HB1" s="350">
        <f t="shared" si="4"/>
        <v>28</v>
      </c>
      <c r="HC1" s="350">
        <f t="shared" si="4"/>
        <v>29</v>
      </c>
      <c r="HD1" s="350">
        <f t="shared" si="4"/>
        <v>30</v>
      </c>
      <c r="HF1" s="348" t="s">
        <v>451</v>
      </c>
      <c r="HG1" s="350">
        <v>1</v>
      </c>
      <c r="HH1" s="350">
        <f t="shared" ref="HH1:IJ1" si="5">HG1+1</f>
        <v>2</v>
      </c>
      <c r="HI1" s="350">
        <f t="shared" si="5"/>
        <v>3</v>
      </c>
      <c r="HJ1" s="350">
        <f t="shared" si="5"/>
        <v>4</v>
      </c>
      <c r="HK1" s="350">
        <f t="shared" si="5"/>
        <v>5</v>
      </c>
      <c r="HL1" s="350">
        <f t="shared" si="5"/>
        <v>6</v>
      </c>
      <c r="HM1" s="350">
        <f t="shared" si="5"/>
        <v>7</v>
      </c>
      <c r="HN1" s="350">
        <f t="shared" si="5"/>
        <v>8</v>
      </c>
      <c r="HO1" s="350">
        <f t="shared" si="5"/>
        <v>9</v>
      </c>
      <c r="HP1" s="350">
        <f t="shared" si="5"/>
        <v>10</v>
      </c>
      <c r="HQ1" s="350">
        <f t="shared" si="5"/>
        <v>11</v>
      </c>
      <c r="HR1" s="350">
        <f t="shared" si="5"/>
        <v>12</v>
      </c>
      <c r="HS1" s="350">
        <f t="shared" si="5"/>
        <v>13</v>
      </c>
      <c r="HT1" s="350">
        <f t="shared" si="5"/>
        <v>14</v>
      </c>
      <c r="HU1" s="350">
        <f t="shared" si="5"/>
        <v>15</v>
      </c>
      <c r="HV1" s="350">
        <f t="shared" si="5"/>
        <v>16</v>
      </c>
      <c r="HW1" s="350">
        <f t="shared" si="5"/>
        <v>17</v>
      </c>
      <c r="HX1" s="350">
        <f t="shared" si="5"/>
        <v>18</v>
      </c>
      <c r="HY1" s="350">
        <f t="shared" si="5"/>
        <v>19</v>
      </c>
      <c r="HZ1" s="350">
        <f t="shared" si="5"/>
        <v>20</v>
      </c>
      <c r="IA1" s="350">
        <f t="shared" si="5"/>
        <v>21</v>
      </c>
      <c r="IB1" s="350">
        <f t="shared" si="5"/>
        <v>22</v>
      </c>
      <c r="IC1" s="350">
        <f t="shared" si="5"/>
        <v>23</v>
      </c>
      <c r="ID1" s="350">
        <f t="shared" si="5"/>
        <v>24</v>
      </c>
      <c r="IE1" s="350">
        <f t="shared" si="5"/>
        <v>25</v>
      </c>
      <c r="IF1" s="350">
        <f t="shared" si="5"/>
        <v>26</v>
      </c>
      <c r="IG1" s="350">
        <f t="shared" si="5"/>
        <v>27</v>
      </c>
      <c r="IH1" s="350">
        <f t="shared" si="5"/>
        <v>28</v>
      </c>
      <c r="II1" s="350">
        <f t="shared" si="5"/>
        <v>29</v>
      </c>
      <c r="IJ1" s="350">
        <f t="shared" si="5"/>
        <v>30</v>
      </c>
    </row>
    <row r="2" spans="1:244" x14ac:dyDescent="0.2">
      <c r="A2" s="351" t="s">
        <v>452</v>
      </c>
      <c r="F2" s="352">
        <f>+SUMPRODUCT(F5:F49,G5:G49)/SUM(G5:G49)</f>
        <v>1</v>
      </c>
      <c r="G2" s="352">
        <f>SUM(G5:G640)</f>
        <v>1</v>
      </c>
      <c r="I2" s="352">
        <f>SUMPRODUCT(I5:I640,$N$5:$N$640)/SUM($N$5:$N$640)</f>
        <v>4.192626953125</v>
      </c>
      <c r="K2" s="352">
        <f>SUMPRODUCT(K5:K640,$N$5:$N$640)/SUM($N$5:$N$640)</f>
        <v>0</v>
      </c>
      <c r="M2" s="353">
        <f>IFERROR(SUMPRODUCT(M5:M640,G5:G640)/SUM(G5:G640),0)</f>
        <v>0.15753424657534246</v>
      </c>
      <c r="N2" s="339"/>
      <c r="P2" s="343" t="s">
        <v>453</v>
      </c>
      <c r="Q2" s="343">
        <f>3.5</f>
        <v>3.5</v>
      </c>
      <c r="S2" s="338" t="s">
        <v>454</v>
      </c>
      <c r="U2" s="339"/>
      <c r="W2" s="354"/>
      <c r="AX2" s="355"/>
      <c r="CI2" s="354"/>
      <c r="CJ2" s="354"/>
      <c r="CK2" s="354"/>
      <c r="DN2" s="352">
        <f t="shared" ref="DN2:EV2" ca="1" si="6">IFERROR(SUMPRODUCT(DN5:DN640,GA5:GA640)/SUM(GA5:GA640),0)</f>
        <v>4.192626953125</v>
      </c>
      <c r="DO2" s="352">
        <f t="shared" ca="1" si="6"/>
        <v>4.192626953125</v>
      </c>
      <c r="DP2" s="352">
        <f t="shared" ca="1" si="6"/>
        <v>4.192626953125</v>
      </c>
      <c r="DQ2" s="352">
        <f t="shared" ca="1" si="6"/>
        <v>4.192626953125</v>
      </c>
      <c r="DR2" s="352">
        <f t="shared" ca="1" si="6"/>
        <v>4.192626953125</v>
      </c>
      <c r="DS2" s="352">
        <f t="shared" ca="1" si="6"/>
        <v>4.192626953125</v>
      </c>
      <c r="DT2" s="352">
        <f t="shared" ca="1" si="6"/>
        <v>4.192626953125</v>
      </c>
      <c r="DU2" s="352">
        <f t="shared" ca="1" si="6"/>
        <v>4.192626953125</v>
      </c>
      <c r="DV2" s="352">
        <f t="shared" ca="1" si="6"/>
        <v>4.192626953125</v>
      </c>
      <c r="DW2" s="352">
        <f t="shared" ca="1" si="6"/>
        <v>4.192626953125</v>
      </c>
      <c r="DX2" s="352">
        <f t="shared" ca="1" si="6"/>
        <v>4.192626953125</v>
      </c>
      <c r="DY2" s="352">
        <f t="shared" ca="1" si="6"/>
        <v>4.192626953125</v>
      </c>
      <c r="DZ2" s="352">
        <f t="shared" ca="1" si="6"/>
        <v>4.192626953125</v>
      </c>
      <c r="EA2" s="352">
        <f t="shared" ca="1" si="6"/>
        <v>4.192626953125</v>
      </c>
      <c r="EB2" s="352">
        <f t="shared" ca="1" si="6"/>
        <v>4.192626953125</v>
      </c>
      <c r="EC2" s="352">
        <f t="shared" ca="1" si="6"/>
        <v>4.192626953125</v>
      </c>
      <c r="ED2" s="352">
        <f t="shared" ca="1" si="6"/>
        <v>4.192626953125</v>
      </c>
      <c r="EE2" s="352">
        <f t="shared" ca="1" si="6"/>
        <v>4.192626953125</v>
      </c>
      <c r="EF2" s="352">
        <f t="shared" ca="1" si="6"/>
        <v>4.192626953125</v>
      </c>
      <c r="EG2" s="352">
        <f t="shared" ca="1" si="6"/>
        <v>4.192626953125</v>
      </c>
      <c r="EH2" s="352">
        <f t="shared" ca="1" si="6"/>
        <v>4.192626953125</v>
      </c>
      <c r="EI2" s="352">
        <f t="shared" ca="1" si="6"/>
        <v>4.192626953125</v>
      </c>
      <c r="EJ2" s="352">
        <f t="shared" ca="1" si="6"/>
        <v>4.192626953125</v>
      </c>
      <c r="EK2" s="352">
        <f t="shared" ca="1" si="6"/>
        <v>4.192626953125</v>
      </c>
      <c r="EL2" s="352">
        <f t="shared" ca="1" si="6"/>
        <v>4.192626953125</v>
      </c>
      <c r="EM2" s="352">
        <f t="shared" ca="1" si="6"/>
        <v>0</v>
      </c>
      <c r="EN2" s="352">
        <f t="shared" ca="1" si="6"/>
        <v>0</v>
      </c>
      <c r="EO2" s="352">
        <f t="shared" ca="1" si="6"/>
        <v>0</v>
      </c>
      <c r="EP2" s="352">
        <f t="shared" ca="1" si="6"/>
        <v>0</v>
      </c>
      <c r="EQ2" s="352">
        <f t="shared" ca="1" si="6"/>
        <v>0</v>
      </c>
      <c r="ER2" s="352">
        <f t="shared" si="6"/>
        <v>0</v>
      </c>
      <c r="ES2" s="352">
        <f t="shared" si="6"/>
        <v>0</v>
      </c>
      <c r="ET2" s="352">
        <f t="shared" si="6"/>
        <v>0</v>
      </c>
      <c r="EU2" s="352">
        <f t="shared" si="6"/>
        <v>0</v>
      </c>
      <c r="EV2" s="352">
        <f t="shared" si="6"/>
        <v>0</v>
      </c>
      <c r="EZ2" s="352">
        <f t="shared" ref="EZ2:FX2" ca="1" si="7">SUM(EZ5:EZ17)</f>
        <v>0</v>
      </c>
      <c r="FA2" s="352">
        <f t="shared" ca="1" si="7"/>
        <v>0</v>
      </c>
      <c r="FB2" s="352">
        <f t="shared" ca="1" si="7"/>
        <v>0</v>
      </c>
      <c r="FC2" s="352">
        <f t="shared" ca="1" si="7"/>
        <v>0</v>
      </c>
      <c r="FD2" s="352">
        <f t="shared" ca="1" si="7"/>
        <v>0</v>
      </c>
      <c r="FE2" s="352">
        <f t="shared" ca="1" si="7"/>
        <v>0</v>
      </c>
      <c r="FF2" s="352">
        <f t="shared" ca="1" si="7"/>
        <v>0</v>
      </c>
      <c r="FG2" s="352">
        <f t="shared" ca="1" si="7"/>
        <v>0</v>
      </c>
      <c r="FH2" s="352">
        <f t="shared" ca="1" si="7"/>
        <v>0</v>
      </c>
      <c r="FI2" s="352">
        <f t="shared" ca="1" si="7"/>
        <v>0</v>
      </c>
      <c r="FJ2" s="352">
        <f t="shared" ca="1" si="7"/>
        <v>0</v>
      </c>
      <c r="FK2" s="352">
        <f t="shared" ca="1" si="7"/>
        <v>0</v>
      </c>
      <c r="FL2" s="352">
        <f t="shared" ca="1" si="7"/>
        <v>0</v>
      </c>
      <c r="FM2" s="352">
        <f t="shared" ca="1" si="7"/>
        <v>0</v>
      </c>
      <c r="FN2" s="352">
        <f t="shared" ca="1" si="7"/>
        <v>0</v>
      </c>
      <c r="FO2" s="352">
        <f t="shared" ca="1" si="7"/>
        <v>0</v>
      </c>
      <c r="FP2" s="352">
        <f t="shared" ca="1" si="7"/>
        <v>0</v>
      </c>
      <c r="FQ2" s="352">
        <f t="shared" ca="1" si="7"/>
        <v>0</v>
      </c>
      <c r="FR2" s="352">
        <f t="shared" ca="1" si="7"/>
        <v>0</v>
      </c>
      <c r="FS2" s="352">
        <f t="shared" ca="1" si="7"/>
        <v>0</v>
      </c>
      <c r="FT2" s="352">
        <f t="shared" ca="1" si="7"/>
        <v>0</v>
      </c>
      <c r="FU2" s="352">
        <f t="shared" ca="1" si="7"/>
        <v>0</v>
      </c>
      <c r="FV2" s="352">
        <f t="shared" ca="1" si="7"/>
        <v>0</v>
      </c>
      <c r="FW2" s="352">
        <f t="shared" ca="1" si="7"/>
        <v>0</v>
      </c>
      <c r="FX2" s="352">
        <f t="shared" ca="1" si="7"/>
        <v>0</v>
      </c>
      <c r="GA2" s="356">
        <f t="shared" ref="GA2:HD2" si="8">+SUM(GA5:GA71)</f>
        <v>1</v>
      </c>
      <c r="GB2" s="356">
        <f t="shared" si="8"/>
        <v>1</v>
      </c>
      <c r="GC2" s="356">
        <f t="shared" si="8"/>
        <v>1</v>
      </c>
      <c r="GD2" s="356">
        <f t="shared" si="8"/>
        <v>1</v>
      </c>
      <c r="GE2" s="356">
        <f t="shared" si="8"/>
        <v>1</v>
      </c>
      <c r="GF2" s="356">
        <f t="shared" si="8"/>
        <v>1</v>
      </c>
      <c r="GG2" s="356">
        <f t="shared" si="8"/>
        <v>1</v>
      </c>
      <c r="GH2" s="356">
        <f t="shared" si="8"/>
        <v>1</v>
      </c>
      <c r="GI2" s="356">
        <f t="shared" si="8"/>
        <v>1</v>
      </c>
      <c r="GJ2" s="356">
        <f t="shared" si="8"/>
        <v>1</v>
      </c>
      <c r="GK2" s="356">
        <f t="shared" si="8"/>
        <v>1</v>
      </c>
      <c r="GL2" s="356">
        <f t="shared" si="8"/>
        <v>1</v>
      </c>
      <c r="GM2" s="356">
        <f t="shared" si="8"/>
        <v>1</v>
      </c>
      <c r="GN2" s="356">
        <f t="shared" si="8"/>
        <v>1</v>
      </c>
      <c r="GO2" s="356">
        <f t="shared" si="8"/>
        <v>1</v>
      </c>
      <c r="GP2" s="356">
        <f t="shared" si="8"/>
        <v>1</v>
      </c>
      <c r="GQ2" s="356">
        <f t="shared" si="8"/>
        <v>1</v>
      </c>
      <c r="GR2" s="356">
        <f t="shared" si="8"/>
        <v>1</v>
      </c>
      <c r="GS2" s="356">
        <f t="shared" si="8"/>
        <v>1</v>
      </c>
      <c r="GT2" s="356">
        <f t="shared" si="8"/>
        <v>1</v>
      </c>
      <c r="GU2" s="356">
        <f t="shared" si="8"/>
        <v>1</v>
      </c>
      <c r="GV2" s="356">
        <f t="shared" si="8"/>
        <v>1</v>
      </c>
      <c r="GW2" s="356">
        <f t="shared" si="8"/>
        <v>1</v>
      </c>
      <c r="GX2" s="356">
        <f t="shared" si="8"/>
        <v>1</v>
      </c>
      <c r="GY2" s="356">
        <f t="shared" si="8"/>
        <v>1</v>
      </c>
      <c r="GZ2" s="356">
        <f t="shared" si="8"/>
        <v>0</v>
      </c>
      <c r="HA2" s="356">
        <f t="shared" si="8"/>
        <v>0</v>
      </c>
      <c r="HB2" s="356">
        <f t="shared" si="8"/>
        <v>0</v>
      </c>
      <c r="HC2" s="356">
        <f t="shared" si="8"/>
        <v>0</v>
      </c>
      <c r="HD2" s="356">
        <f t="shared" si="8"/>
        <v>0</v>
      </c>
      <c r="HG2" s="337">
        <f t="shared" ref="HG2:IJ2" si="9">+SUMPRODUCT(HG5:HG93,GA5:GA93)/GA2</f>
        <v>0.15753424657534246</v>
      </c>
      <c r="HH2" s="337">
        <f t="shared" si="9"/>
        <v>0.15753424657534246</v>
      </c>
      <c r="HI2" s="337">
        <f t="shared" si="9"/>
        <v>0.15753424657534246</v>
      </c>
      <c r="HJ2" s="337">
        <f t="shared" si="9"/>
        <v>0.15753424657534246</v>
      </c>
      <c r="HK2" s="337">
        <f t="shared" si="9"/>
        <v>0.15753424657534246</v>
      </c>
      <c r="HL2" s="337">
        <f t="shared" si="9"/>
        <v>0.15753424657534246</v>
      </c>
      <c r="HM2" s="337">
        <f t="shared" si="9"/>
        <v>0.15753424657534246</v>
      </c>
      <c r="HN2" s="337">
        <f t="shared" si="9"/>
        <v>0.15753424657534246</v>
      </c>
      <c r="HO2" s="337">
        <f t="shared" si="9"/>
        <v>0.15753424657534246</v>
      </c>
      <c r="HP2" s="337">
        <f t="shared" si="9"/>
        <v>0.15753424657534246</v>
      </c>
      <c r="HQ2" s="337">
        <f t="shared" si="9"/>
        <v>0.15753424657534246</v>
      </c>
      <c r="HR2" s="337">
        <f t="shared" si="9"/>
        <v>0.15753424657534246</v>
      </c>
      <c r="HS2" s="337">
        <f t="shared" si="9"/>
        <v>0.15753424657534246</v>
      </c>
      <c r="HT2" s="337">
        <f t="shared" si="9"/>
        <v>0.15753424657534246</v>
      </c>
      <c r="HU2" s="337">
        <f t="shared" si="9"/>
        <v>0.15753424657534246</v>
      </c>
      <c r="HV2" s="337">
        <f t="shared" si="9"/>
        <v>0.15753424657534246</v>
      </c>
      <c r="HW2" s="337">
        <f t="shared" si="9"/>
        <v>0.15753424657534246</v>
      </c>
      <c r="HX2" s="337">
        <f t="shared" si="9"/>
        <v>0.15753424657534246</v>
      </c>
      <c r="HY2" s="337">
        <f t="shared" si="9"/>
        <v>0.15753424657534246</v>
      </c>
      <c r="HZ2" s="337">
        <f t="shared" si="9"/>
        <v>0.15753424657534246</v>
      </c>
      <c r="IA2" s="337">
        <f t="shared" si="9"/>
        <v>0.15753424657534246</v>
      </c>
      <c r="IB2" s="337">
        <f t="shared" si="9"/>
        <v>0.15753424657534246</v>
      </c>
      <c r="IC2" s="337">
        <f t="shared" si="9"/>
        <v>0.15753424657534246</v>
      </c>
      <c r="ID2" s="337">
        <f t="shared" si="9"/>
        <v>0.15753424657534246</v>
      </c>
      <c r="IE2" s="337">
        <f t="shared" si="9"/>
        <v>0.15753424657534246</v>
      </c>
      <c r="IF2" s="337" t="e">
        <f t="shared" si="9"/>
        <v>#DIV/0!</v>
      </c>
      <c r="IG2" s="337" t="e">
        <f t="shared" si="9"/>
        <v>#DIV/0!</v>
      </c>
      <c r="IH2" s="337" t="e">
        <f t="shared" si="9"/>
        <v>#DIV/0!</v>
      </c>
      <c r="II2" s="337" t="e">
        <f t="shared" si="9"/>
        <v>#DIV/0!</v>
      </c>
      <c r="IJ2" s="337" t="e">
        <f t="shared" si="9"/>
        <v>#DIV/0!</v>
      </c>
    </row>
    <row r="3" spans="1:244" x14ac:dyDescent="0.2">
      <c r="A3" s="336"/>
      <c r="F3" s="339"/>
      <c r="M3" s="357"/>
      <c r="N3" s="339"/>
      <c r="U3" s="339">
        <f>+SUM(U5:U73)</f>
        <v>1E-4</v>
      </c>
      <c r="W3" s="354"/>
      <c r="AX3" s="355"/>
      <c r="CI3" s="354"/>
      <c r="CJ3" s="354"/>
      <c r="CK3" s="354"/>
      <c r="EZ3" s="358"/>
      <c r="FA3" s="358"/>
      <c r="FB3" s="358"/>
      <c r="FC3" s="358"/>
      <c r="FD3" s="358"/>
      <c r="FE3" s="358"/>
      <c r="FF3" s="358"/>
      <c r="FG3" s="358"/>
      <c r="FH3" s="358"/>
      <c r="FI3" s="358"/>
      <c r="FJ3" s="358"/>
      <c r="FK3" s="358"/>
      <c r="FL3" s="358"/>
      <c r="FM3" s="358"/>
      <c r="FN3" s="358"/>
      <c r="FO3" s="358"/>
      <c r="FP3" s="358"/>
      <c r="FQ3" s="358"/>
      <c r="FR3" s="358"/>
      <c r="FS3" s="358"/>
      <c r="FT3" s="358"/>
      <c r="FU3" s="358"/>
      <c r="FV3" s="358"/>
      <c r="FW3" s="358"/>
      <c r="FX3" s="358"/>
    </row>
    <row r="4" spans="1:244" s="354" customFormat="1" ht="81.599999999999994" x14ac:dyDescent="0.2">
      <c r="A4" s="354" t="s">
        <v>455</v>
      </c>
      <c r="B4" s="354" t="s">
        <v>456</v>
      </c>
      <c r="C4" s="354" t="s">
        <v>457</v>
      </c>
      <c r="D4" s="354" t="s">
        <v>458</v>
      </c>
      <c r="E4" s="354" t="s">
        <v>5</v>
      </c>
      <c r="F4" s="354" t="s">
        <v>459</v>
      </c>
      <c r="G4" s="359" t="s">
        <v>460</v>
      </c>
      <c r="H4" s="354" t="s">
        <v>461</v>
      </c>
      <c r="I4" s="354" t="s">
        <v>462</v>
      </c>
      <c r="J4" s="354" t="s">
        <v>463</v>
      </c>
      <c r="K4" s="354" t="s">
        <v>464</v>
      </c>
      <c r="L4" s="354" t="s">
        <v>404</v>
      </c>
      <c r="M4" s="354" t="s">
        <v>465</v>
      </c>
      <c r="N4" s="354" t="s">
        <v>466</v>
      </c>
      <c r="O4" s="360" t="s">
        <v>467</v>
      </c>
      <c r="P4" s="360" t="s">
        <v>468</v>
      </c>
      <c r="Q4" s="360" t="s">
        <v>469</v>
      </c>
      <c r="R4" s="361" t="s">
        <v>470</v>
      </c>
      <c r="S4" s="361" t="s">
        <v>471</v>
      </c>
      <c r="T4" s="361" t="s">
        <v>472</v>
      </c>
      <c r="U4" s="362" t="s">
        <v>473</v>
      </c>
      <c r="W4" s="360" t="s">
        <v>57</v>
      </c>
      <c r="X4" s="360" t="s">
        <v>474</v>
      </c>
      <c r="Y4" s="360" t="s">
        <v>475</v>
      </c>
      <c r="Z4" s="360" t="s">
        <v>476</v>
      </c>
      <c r="AA4" s="360" t="s">
        <v>312</v>
      </c>
      <c r="AB4" s="360" t="s">
        <v>313</v>
      </c>
      <c r="AC4" s="360" t="s">
        <v>314</v>
      </c>
      <c r="AD4" s="360" t="s">
        <v>315</v>
      </c>
      <c r="AE4" s="360" t="s">
        <v>316</v>
      </c>
      <c r="AF4" s="360" t="s">
        <v>317</v>
      </c>
      <c r="AG4" s="360" t="s">
        <v>318</v>
      </c>
      <c r="AH4" s="360" t="s">
        <v>477</v>
      </c>
      <c r="AI4" s="360" t="s">
        <v>320</v>
      </c>
      <c r="AJ4" s="360" t="s">
        <v>321</v>
      </c>
      <c r="AK4" s="360" t="s">
        <v>322</v>
      </c>
      <c r="AL4" s="360" t="s">
        <v>323</v>
      </c>
      <c r="AM4" s="360" t="s">
        <v>324</v>
      </c>
      <c r="AN4" s="360" t="s">
        <v>478</v>
      </c>
      <c r="AO4" s="360" t="s">
        <v>479</v>
      </c>
      <c r="AP4" s="360" t="s">
        <v>480</v>
      </c>
      <c r="AQ4" s="360" t="s">
        <v>481</v>
      </c>
      <c r="AR4" s="360" t="s">
        <v>482</v>
      </c>
      <c r="AS4" s="360" t="s">
        <v>483</v>
      </c>
      <c r="AT4" s="360" t="s">
        <v>484</v>
      </c>
      <c r="AU4" s="360" t="s">
        <v>485</v>
      </c>
      <c r="AV4" s="360" t="s">
        <v>486</v>
      </c>
      <c r="AW4" s="363"/>
      <c r="AX4" s="354" t="s">
        <v>487</v>
      </c>
      <c r="AY4" s="360" t="s">
        <v>474</v>
      </c>
      <c r="AZ4" s="360" t="s">
        <v>475</v>
      </c>
      <c r="BA4" s="360" t="s">
        <v>476</v>
      </c>
      <c r="BB4" s="360" t="s">
        <v>312</v>
      </c>
      <c r="BC4" s="360" t="s">
        <v>313</v>
      </c>
      <c r="BD4" s="360" t="s">
        <v>314</v>
      </c>
      <c r="BE4" s="360" t="s">
        <v>315</v>
      </c>
      <c r="BF4" s="360" t="s">
        <v>316</v>
      </c>
      <c r="BG4" s="360" t="s">
        <v>317</v>
      </c>
      <c r="BH4" s="360" t="s">
        <v>318</v>
      </c>
      <c r="BI4" s="360" t="s">
        <v>477</v>
      </c>
      <c r="BJ4" s="360" t="s">
        <v>320</v>
      </c>
      <c r="BK4" s="360" t="s">
        <v>321</v>
      </c>
      <c r="BL4" s="360" t="s">
        <v>322</v>
      </c>
      <c r="BM4" s="360" t="s">
        <v>323</v>
      </c>
      <c r="BN4" s="360" t="s">
        <v>324</v>
      </c>
      <c r="BO4" s="360" t="s">
        <v>478</v>
      </c>
      <c r="BP4" s="360" t="s">
        <v>479</v>
      </c>
      <c r="BQ4" s="360" t="s">
        <v>480</v>
      </c>
      <c r="BR4" s="360" t="s">
        <v>481</v>
      </c>
      <c r="BS4" s="360" t="s">
        <v>482</v>
      </c>
      <c r="BT4" s="360" t="s">
        <v>483</v>
      </c>
      <c r="BU4" s="360" t="s">
        <v>484</v>
      </c>
      <c r="BV4" s="360" t="s">
        <v>485</v>
      </c>
      <c r="BW4" s="360" t="s">
        <v>486</v>
      </c>
      <c r="BX4" s="360"/>
      <c r="BY4" s="360"/>
      <c r="BZ4" s="360"/>
      <c r="CA4" s="360"/>
      <c r="CB4" s="360"/>
      <c r="CC4" s="354" t="s">
        <v>467</v>
      </c>
      <c r="CD4" s="354" t="s">
        <v>488</v>
      </c>
      <c r="CE4" s="354" t="s">
        <v>489</v>
      </c>
      <c r="CF4" s="354" t="s">
        <v>490</v>
      </c>
      <c r="CG4" s="354" t="s">
        <v>491</v>
      </c>
      <c r="CJ4" s="364" t="s">
        <v>127</v>
      </c>
      <c r="CK4" s="364" t="s">
        <v>127</v>
      </c>
      <c r="CM4" s="354" t="s">
        <v>474</v>
      </c>
      <c r="CN4" s="354" t="s">
        <v>475</v>
      </c>
      <c r="CO4" s="354" t="s">
        <v>476</v>
      </c>
      <c r="CP4" s="354" t="s">
        <v>312</v>
      </c>
      <c r="CQ4" s="354" t="s">
        <v>313</v>
      </c>
      <c r="CR4" s="354" t="s">
        <v>314</v>
      </c>
      <c r="CS4" s="354" t="s">
        <v>315</v>
      </c>
      <c r="CT4" s="354" t="s">
        <v>316</v>
      </c>
      <c r="CU4" s="354" t="s">
        <v>317</v>
      </c>
      <c r="CV4" s="354" t="s">
        <v>318</v>
      </c>
      <c r="CW4" s="354" t="s">
        <v>477</v>
      </c>
      <c r="CX4" s="354" t="s">
        <v>320</v>
      </c>
      <c r="CY4" s="354" t="s">
        <v>321</v>
      </c>
      <c r="CZ4" s="354" t="s">
        <v>322</v>
      </c>
      <c r="DA4" s="354" t="s">
        <v>323</v>
      </c>
      <c r="DB4" s="354" t="s">
        <v>324</v>
      </c>
      <c r="DC4" s="354" t="s">
        <v>478</v>
      </c>
      <c r="DD4" s="354" t="s">
        <v>479</v>
      </c>
      <c r="DE4" s="354" t="s">
        <v>480</v>
      </c>
      <c r="DF4" s="354" t="s">
        <v>481</v>
      </c>
      <c r="DG4" s="354" t="s">
        <v>482</v>
      </c>
      <c r="DH4" s="354" t="s">
        <v>483</v>
      </c>
      <c r="DI4" s="354" t="s">
        <v>484</v>
      </c>
      <c r="DJ4" s="354" t="s">
        <v>485</v>
      </c>
      <c r="DK4" s="354" t="s">
        <v>486</v>
      </c>
      <c r="DN4" s="354" t="s">
        <v>474</v>
      </c>
      <c r="DO4" s="354" t="s">
        <v>475</v>
      </c>
      <c r="DP4" s="354" t="s">
        <v>476</v>
      </c>
      <c r="DQ4" s="354" t="s">
        <v>312</v>
      </c>
      <c r="DR4" s="354" t="s">
        <v>313</v>
      </c>
      <c r="DS4" s="354" t="s">
        <v>314</v>
      </c>
      <c r="DT4" s="354" t="s">
        <v>315</v>
      </c>
      <c r="DU4" s="354" t="s">
        <v>316</v>
      </c>
      <c r="DV4" s="354" t="s">
        <v>317</v>
      </c>
      <c r="DW4" s="354" t="s">
        <v>318</v>
      </c>
      <c r="DX4" s="354" t="s">
        <v>477</v>
      </c>
      <c r="DY4" s="354" t="s">
        <v>320</v>
      </c>
      <c r="DZ4" s="354" t="s">
        <v>321</v>
      </c>
      <c r="EA4" s="354" t="s">
        <v>322</v>
      </c>
      <c r="EB4" s="354" t="s">
        <v>323</v>
      </c>
      <c r="EC4" s="354" t="s">
        <v>324</v>
      </c>
      <c r="ED4" s="354" t="s">
        <v>478</v>
      </c>
      <c r="EE4" s="354" t="s">
        <v>479</v>
      </c>
      <c r="EF4" s="354" t="s">
        <v>480</v>
      </c>
      <c r="EG4" s="354" t="s">
        <v>481</v>
      </c>
      <c r="EH4" s="354" t="s">
        <v>482</v>
      </c>
      <c r="EI4" s="354" t="s">
        <v>483</v>
      </c>
      <c r="EJ4" s="354" t="s">
        <v>484</v>
      </c>
      <c r="EK4" s="354" t="s">
        <v>485</v>
      </c>
      <c r="EL4" s="354" t="s">
        <v>486</v>
      </c>
      <c r="EM4" s="354" t="s">
        <v>492</v>
      </c>
      <c r="EN4" s="354" t="s">
        <v>493</v>
      </c>
      <c r="EO4" s="354" t="s">
        <v>494</v>
      </c>
      <c r="EP4" s="354" t="s">
        <v>495</v>
      </c>
      <c r="EQ4" s="354" t="s">
        <v>496</v>
      </c>
      <c r="EZ4" s="354" t="s">
        <v>474</v>
      </c>
      <c r="FA4" s="354" t="s">
        <v>475</v>
      </c>
      <c r="FB4" s="354" t="s">
        <v>476</v>
      </c>
      <c r="FC4" s="354" t="s">
        <v>312</v>
      </c>
      <c r="FD4" s="354" t="s">
        <v>313</v>
      </c>
      <c r="FE4" s="354" t="s">
        <v>314</v>
      </c>
      <c r="FF4" s="354" t="s">
        <v>315</v>
      </c>
      <c r="FG4" s="354" t="s">
        <v>316</v>
      </c>
      <c r="FH4" s="354" t="s">
        <v>317</v>
      </c>
      <c r="FI4" s="354" t="s">
        <v>318</v>
      </c>
      <c r="FJ4" s="354" t="s">
        <v>477</v>
      </c>
      <c r="FK4" s="354" t="s">
        <v>320</v>
      </c>
      <c r="FL4" s="354" t="s">
        <v>321</v>
      </c>
      <c r="FM4" s="354" t="s">
        <v>322</v>
      </c>
      <c r="FN4" s="354" t="s">
        <v>323</v>
      </c>
      <c r="FO4" s="354" t="s">
        <v>324</v>
      </c>
      <c r="FP4" s="354" t="s">
        <v>478</v>
      </c>
      <c r="FQ4" s="354" t="s">
        <v>479</v>
      </c>
      <c r="FR4" s="354" t="s">
        <v>480</v>
      </c>
      <c r="FS4" s="354" t="s">
        <v>481</v>
      </c>
      <c r="FT4" s="354" t="s">
        <v>482</v>
      </c>
      <c r="FU4" s="354" t="s">
        <v>483</v>
      </c>
      <c r="FV4" s="354" t="s">
        <v>484</v>
      </c>
      <c r="FW4" s="354" t="s">
        <v>485</v>
      </c>
      <c r="FX4" s="354" t="s">
        <v>486</v>
      </c>
      <c r="GA4" s="354" t="s">
        <v>474</v>
      </c>
      <c r="GB4" s="354" t="s">
        <v>475</v>
      </c>
      <c r="GC4" s="354" t="s">
        <v>476</v>
      </c>
      <c r="GD4" s="354" t="s">
        <v>312</v>
      </c>
      <c r="GE4" s="354" t="s">
        <v>313</v>
      </c>
      <c r="GF4" s="354" t="s">
        <v>314</v>
      </c>
      <c r="GG4" s="354" t="s">
        <v>315</v>
      </c>
      <c r="GH4" s="354" t="s">
        <v>316</v>
      </c>
      <c r="GI4" s="354" t="s">
        <v>317</v>
      </c>
      <c r="GJ4" s="354" t="s">
        <v>318</v>
      </c>
      <c r="GK4" s="354" t="s">
        <v>477</v>
      </c>
      <c r="GL4" s="354" t="s">
        <v>320</v>
      </c>
      <c r="GM4" s="354" t="s">
        <v>321</v>
      </c>
      <c r="GN4" s="354" t="s">
        <v>322</v>
      </c>
      <c r="GO4" s="354" t="s">
        <v>323</v>
      </c>
      <c r="GP4" s="354" t="s">
        <v>324</v>
      </c>
      <c r="GQ4" s="354" t="s">
        <v>478</v>
      </c>
      <c r="GR4" s="354" t="s">
        <v>479</v>
      </c>
      <c r="GS4" s="354" t="s">
        <v>480</v>
      </c>
      <c r="GT4" s="354" t="s">
        <v>481</v>
      </c>
      <c r="GU4" s="354" t="s">
        <v>482</v>
      </c>
      <c r="GV4" s="354" t="s">
        <v>483</v>
      </c>
      <c r="GW4" s="354" t="s">
        <v>484</v>
      </c>
      <c r="GX4" s="354" t="s">
        <v>485</v>
      </c>
      <c r="GY4" s="354" t="s">
        <v>486</v>
      </c>
      <c r="GZ4" s="354" t="s">
        <v>492</v>
      </c>
      <c r="HA4" s="354" t="s">
        <v>493</v>
      </c>
      <c r="HB4" s="354" t="s">
        <v>494</v>
      </c>
      <c r="HC4" s="354" t="s">
        <v>495</v>
      </c>
      <c r="HD4" s="354" t="s">
        <v>496</v>
      </c>
      <c r="HG4" s="354" t="s">
        <v>474</v>
      </c>
      <c r="HH4" s="354" t="s">
        <v>475</v>
      </c>
      <c r="HI4" s="354" t="s">
        <v>476</v>
      </c>
      <c r="HJ4" s="354" t="s">
        <v>312</v>
      </c>
      <c r="HK4" s="354" t="s">
        <v>313</v>
      </c>
      <c r="HL4" s="354" t="s">
        <v>314</v>
      </c>
      <c r="HM4" s="354" t="s">
        <v>315</v>
      </c>
      <c r="HN4" s="354" t="s">
        <v>316</v>
      </c>
      <c r="HO4" s="354" t="s">
        <v>317</v>
      </c>
      <c r="HP4" s="354" t="s">
        <v>318</v>
      </c>
      <c r="HQ4" s="354" t="s">
        <v>477</v>
      </c>
      <c r="HR4" s="354" t="s">
        <v>320</v>
      </c>
      <c r="HS4" s="354" t="s">
        <v>321</v>
      </c>
      <c r="HT4" s="354" t="s">
        <v>322</v>
      </c>
      <c r="HU4" s="354" t="s">
        <v>323</v>
      </c>
      <c r="HV4" s="354" t="s">
        <v>324</v>
      </c>
      <c r="HW4" s="354" t="s">
        <v>478</v>
      </c>
      <c r="HX4" s="354" t="s">
        <v>479</v>
      </c>
      <c r="HY4" s="354" t="s">
        <v>480</v>
      </c>
      <c r="HZ4" s="354" t="s">
        <v>481</v>
      </c>
      <c r="IA4" s="354" t="s">
        <v>482</v>
      </c>
      <c r="IB4" s="354" t="s">
        <v>483</v>
      </c>
      <c r="IC4" s="354" t="s">
        <v>484</v>
      </c>
      <c r="ID4" s="354" t="s">
        <v>485</v>
      </c>
      <c r="IE4" s="354" t="s">
        <v>486</v>
      </c>
      <c r="IF4" s="354" t="s">
        <v>492</v>
      </c>
      <c r="IG4" s="354" t="s">
        <v>493</v>
      </c>
      <c r="IH4" s="354" t="s">
        <v>494</v>
      </c>
      <c r="II4" s="354" t="s">
        <v>495</v>
      </c>
      <c r="IJ4" s="354" t="s">
        <v>496</v>
      </c>
    </row>
    <row r="5" spans="1:244" x14ac:dyDescent="0.2">
      <c r="A5" s="365" t="s">
        <v>390</v>
      </c>
      <c r="B5" s="366" t="str">
        <f>'Inputs and Summary'!F5</f>
        <v xml:space="preserve">Offtaker </v>
      </c>
      <c r="C5" s="366"/>
      <c r="D5" s="367"/>
      <c r="E5" s="368"/>
      <c r="F5" s="343">
        <v>1</v>
      </c>
      <c r="G5" s="369">
        <f>Termination!F5</f>
        <v>1</v>
      </c>
      <c r="H5" s="370">
        <f>G5</f>
        <v>1</v>
      </c>
      <c r="I5" s="343">
        <f>Termination!F10</f>
        <v>4.192626953125</v>
      </c>
      <c r="J5" s="343">
        <f>'Inputs and Summary'!L5</f>
        <v>0</v>
      </c>
      <c r="K5" s="343">
        <v>0</v>
      </c>
      <c r="L5" s="371">
        <f>Termination!F12</f>
        <v>25</v>
      </c>
      <c r="M5" s="372">
        <f>Termination!F7</f>
        <v>0.15753424657534246</v>
      </c>
      <c r="N5" s="352">
        <f>(+M5*G5)*(365)*24/1000</f>
        <v>1.38</v>
      </c>
      <c r="O5" s="371">
        <v>3</v>
      </c>
      <c r="P5" s="371" t="s">
        <v>443</v>
      </c>
      <c r="Q5" s="373">
        <f>IF(R5="Y",0,IF(P5="Solar",$Q$1,$Q$2))</f>
        <v>0</v>
      </c>
      <c r="R5" s="373" t="s">
        <v>497</v>
      </c>
      <c r="S5" s="373" t="s">
        <v>454</v>
      </c>
      <c r="T5" s="373">
        <f>100/10^6</f>
        <v>1E-4</v>
      </c>
      <c r="U5" s="352">
        <v>1E-4</v>
      </c>
      <c r="W5" s="371" t="s">
        <v>498</v>
      </c>
      <c r="X5" s="374">
        <f>Termination!$R65</f>
        <v>33.362093122664888</v>
      </c>
      <c r="Y5" s="374">
        <f>Termination!$R66</f>
        <v>32.974525196533385</v>
      </c>
      <c r="Z5" s="374">
        <f>Termination!$R67</f>
        <v>32.562996809060259</v>
      </c>
      <c r="AA5" s="374">
        <f>Termination!$R68</f>
        <v>32.12415540813398</v>
      </c>
      <c r="AB5" s="374">
        <f>Termination!$R69</f>
        <v>31.654155939237906</v>
      </c>
      <c r="AC5" s="374">
        <f>Termination!$R70</f>
        <v>31.148587268962284</v>
      </c>
      <c r="AD5" s="374">
        <f>Termination!$R71</f>
        <v>30.602387581059403</v>
      </c>
      <c r="AE5" s="374">
        <f>Termination!$R72</f>
        <v>30.009747091193582</v>
      </c>
      <c r="AF5" s="374">
        <f>Termination!$R73</f>
        <v>29.363996178468803</v>
      </c>
      <c r="AG5" s="374">
        <f>Termination!$R74</f>
        <v>28.657476746537096</v>
      </c>
      <c r="AH5" s="374">
        <f>Termination!$R75</f>
        <v>27.881394299020513</v>
      </c>
      <c r="AI5" s="374">
        <f>Termination!$R76</f>
        <v>27.025647836697598</v>
      </c>
      <c r="AJ5" s="374">
        <f>Termination!$R77</f>
        <v>26.078634250032614</v>
      </c>
      <c r="AK5" s="374">
        <f>Termination!$R78</f>
        <v>25.027023381671576</v>
      </c>
      <c r="AL5" s="374">
        <f>Termination!$R79</f>
        <v>23.855499359732477</v>
      </c>
      <c r="AM5" s="374">
        <f>Termination!$R80</f>
        <v>22.546463142851508</v>
      </c>
      <c r="AN5" s="374">
        <f>Termination!$R81</f>
        <v>21.079690459100945</v>
      </c>
      <c r="AO5" s="374">
        <f>Termination!$R82</f>
        <v>19.431938448223079</v>
      </c>
      <c r="AP5" s="374">
        <f>Termination!$R83</f>
        <v>17.576493313051515</v>
      </c>
      <c r="AQ5" s="374">
        <f>Termination!$R84</f>
        <v>15.482650131883419</v>
      </c>
      <c r="AR5" s="374">
        <f>Termination!$R85</f>
        <v>13.115114656342271</v>
      </c>
      <c r="AS5" s="374">
        <f>Termination!$R86</f>
        <v>10.433315392963602</v>
      </c>
      <c r="AT5" s="374">
        <f>Termination!$R87</f>
        <v>7.390612511483174</v>
      </c>
      <c r="AU5" s="374">
        <f>Termination!$R88</f>
        <v>3.9333881042668399</v>
      </c>
      <c r="AV5" s="374">
        <f>Termination!$R89</f>
        <v>0</v>
      </c>
      <c r="AW5" s="375"/>
      <c r="AX5" s="338" t="s">
        <v>499</v>
      </c>
      <c r="AY5" s="374"/>
      <c r="AZ5" s="374"/>
      <c r="BA5" s="374"/>
      <c r="BB5" s="374"/>
      <c r="BC5" s="374"/>
      <c r="BD5" s="374"/>
      <c r="BE5" s="374"/>
      <c r="BF5" s="374"/>
      <c r="BG5" s="374"/>
      <c r="BH5" s="374"/>
      <c r="BI5" s="374"/>
      <c r="BJ5" s="374"/>
      <c r="BK5" s="374"/>
      <c r="BL5" s="374"/>
      <c r="BM5" s="374"/>
      <c r="BN5" s="374"/>
      <c r="BO5" s="374"/>
      <c r="BP5" s="374"/>
      <c r="BQ5" s="374"/>
      <c r="BR5" s="374"/>
      <c r="BS5" s="374"/>
      <c r="BT5" s="374"/>
      <c r="BU5" s="374"/>
      <c r="BV5" s="374"/>
      <c r="BW5" s="374"/>
      <c r="BX5" s="376"/>
      <c r="BY5" s="376"/>
      <c r="BZ5" s="376"/>
      <c r="CA5" s="376"/>
      <c r="CB5" s="376"/>
      <c r="CC5" s="377">
        <f>O5</f>
        <v>3</v>
      </c>
      <c r="CD5" s="378">
        <f>L5</f>
        <v>25</v>
      </c>
      <c r="CE5" s="378">
        <f ca="1">MAX(IFERROR(MATCH(Q5,CM5:DK5,1),1),CC5)</f>
        <v>25</v>
      </c>
      <c r="CF5" s="378">
        <f ca="1">(CE5+1)*(CD5&gt;(CE5+1))+CD5*(CD5&lt;=(CE5+1))</f>
        <v>25</v>
      </c>
      <c r="CG5" s="378" t="str">
        <f ca="1">IF(CF5&lt;CD5,"Y","N")</f>
        <v>N</v>
      </c>
      <c r="CH5" s="342"/>
      <c r="CJ5" s="342">
        <f ca="1">OFFSET(Termination!$A$1,MATCH($A5,Termination!$A$3:$A$5079,0)+9-4-2+2+2,11)</f>
        <v>1.1962533423070383</v>
      </c>
      <c r="CK5" s="342">
        <f ca="1">OFFSET(Termination!$A$1,MATCH($A5,Termination!$A$3:$A$5079,0)+92-4+1,13)</f>
        <v>0.39489121885607276</v>
      </c>
      <c r="CM5" s="342">
        <f ca="1">OFFSET(Termination!$A$1,MATCH($A5,Termination!$A$3:$A$5079,0)+62+CM$1,14)</f>
        <v>0</v>
      </c>
      <c r="CN5" s="342">
        <f ca="1">OFFSET(Termination!$A$1,MATCH($A5,Termination!$A$3:$A$5079,0)+62+CN$1,14)</f>
        <v>0</v>
      </c>
      <c r="CO5" s="342">
        <f ca="1">OFFSET(Termination!$A$1,MATCH($A5,Termination!$A$3:$A$5079,0)+62+CO$1,14)</f>
        <v>0</v>
      </c>
      <c r="CP5" s="342">
        <f ca="1">OFFSET(Termination!$A$1,MATCH($A5,Termination!$A$3:$A$5079,0)+62+CP$1,14)</f>
        <v>0</v>
      </c>
      <c r="CQ5" s="342">
        <f ca="1">OFFSET(Termination!$A$1,MATCH($A5,Termination!$A$3:$A$5079,0)+62+CQ$1,14)</f>
        <v>0</v>
      </c>
      <c r="CR5" s="342">
        <f ca="1">OFFSET(Termination!$A$1,MATCH($A5,Termination!$A$3:$A$5079,0)+62+CR$1,14)</f>
        <v>0</v>
      </c>
      <c r="CS5" s="342">
        <f ca="1">OFFSET(Termination!$A$1,MATCH($A5,Termination!$A$3:$A$5079,0)+62+CS$1,14)</f>
        <v>0</v>
      </c>
      <c r="CT5" s="342">
        <f ca="1">OFFSET(Termination!$A$1,MATCH($A5,Termination!$A$3:$A$5079,0)+62+CT$1,14)</f>
        <v>0</v>
      </c>
      <c r="CU5" s="342">
        <f ca="1">OFFSET(Termination!$A$1,MATCH($A5,Termination!$A$3:$A$5079,0)+62+CU$1,14)</f>
        <v>0</v>
      </c>
      <c r="CV5" s="342">
        <f ca="1">OFFSET(Termination!$A$1,MATCH($A5,Termination!$A$3:$A$5079,0)+62+CV$1,14)</f>
        <v>0</v>
      </c>
      <c r="CW5" s="342">
        <f ca="1">OFFSET(Termination!$A$1,MATCH($A5,Termination!$A$3:$A$5079,0)+62+CW$1,14)</f>
        <v>0</v>
      </c>
      <c r="CX5" s="342">
        <f ca="1">OFFSET(Termination!$A$1,MATCH($A5,Termination!$A$3:$A$5079,0)+62+CX$1,14)</f>
        <v>0</v>
      </c>
      <c r="CY5" s="342">
        <f ca="1">OFFSET(Termination!$A$1,MATCH($A5,Termination!$A$3:$A$5079,0)+62+CY$1,14)</f>
        <v>0</v>
      </c>
      <c r="CZ5" s="342">
        <f ca="1">OFFSET(Termination!$A$1,MATCH($A5,Termination!$A$3:$A$5079,0)+62+CZ$1,14)</f>
        <v>0</v>
      </c>
      <c r="DA5" s="342">
        <f ca="1">OFFSET(Termination!$A$1,MATCH($A5,Termination!$A$3:$A$5079,0)+62+DA$1,14)</f>
        <v>0</v>
      </c>
      <c r="DB5" s="342">
        <f ca="1">OFFSET(Termination!$A$1,MATCH($A5,Termination!$A$3:$A$5079,0)+62+DB$1,14)</f>
        <v>0</v>
      </c>
      <c r="DC5" s="342">
        <f ca="1">OFFSET(Termination!$A$1,MATCH($A5,Termination!$A$3:$A$5079,0)+62+DC$1,14)</f>
        <v>0</v>
      </c>
      <c r="DD5" s="342">
        <f ca="1">OFFSET(Termination!$A$1,MATCH($A5,Termination!$A$3:$A$5079,0)+62+DD$1,14)</f>
        <v>0</v>
      </c>
      <c r="DE5" s="342">
        <f ca="1">OFFSET(Termination!$A$1,MATCH($A5,Termination!$A$3:$A$5079,0)+62+DE$1,14)</f>
        <v>0</v>
      </c>
      <c r="DF5" s="342">
        <f ca="1">OFFSET(Termination!$A$1,MATCH($A5,Termination!$A$3:$A$5079,0)+62+DF$1,14)</f>
        <v>0</v>
      </c>
      <c r="DG5" s="342">
        <f ca="1">OFFSET(Termination!$A$1,MATCH($A5,Termination!$A$3:$A$5079,0)+62+DG$1,14)</f>
        <v>0</v>
      </c>
      <c r="DH5" s="342">
        <f ca="1">OFFSET(Termination!$A$1,MATCH($A5,Termination!$A$3:$A$5079,0)+62+DH$1,14)</f>
        <v>0</v>
      </c>
      <c r="DI5" s="342">
        <f ca="1">OFFSET(Termination!$A$1,MATCH($A5,Termination!$A$3:$A$5079,0)+62+DI$1,14)</f>
        <v>0</v>
      </c>
      <c r="DJ5" s="342">
        <f ca="1">OFFSET(Termination!$A$1,MATCH($A5,Termination!$A$3:$A$5079,0)+62+DJ$1,14)</f>
        <v>0</v>
      </c>
      <c r="DK5" s="342">
        <f ca="1">OFFSET(Termination!$A$1,MATCH($A5,Termination!$A$3:$A$5079,0)+62+DK$1,14)</f>
        <v>0</v>
      </c>
      <c r="DN5" s="358">
        <f ca="1">OFFSET(Termination!$A$1,MATCH($A5,Termination!$A$3:$A$5079,0)+26,6+DN$1)</f>
        <v>4.192626953125</v>
      </c>
      <c r="DO5" s="358">
        <f ca="1">OFFSET(Termination!$A$1,MATCH($A5,Termination!$A$3:$A$5079,0)+26,6+DO$1)</f>
        <v>4.192626953125</v>
      </c>
      <c r="DP5" s="358">
        <f ca="1">OFFSET(Termination!$A$1,MATCH($A5,Termination!$A$3:$A$5079,0)+26,6+DP$1)</f>
        <v>4.192626953125</v>
      </c>
      <c r="DQ5" s="358">
        <f ca="1">OFFSET(Termination!$A$1,MATCH($A5,Termination!$A$3:$A$5079,0)+26,6+DQ$1)</f>
        <v>4.192626953125</v>
      </c>
      <c r="DR5" s="358">
        <f ca="1">OFFSET(Termination!$A$1,MATCH($A5,Termination!$A$3:$A$5079,0)+26,6+DR$1)</f>
        <v>4.192626953125</v>
      </c>
      <c r="DS5" s="358">
        <f ca="1">OFFSET(Termination!$A$1,MATCH($A5,Termination!$A$3:$A$5079,0)+26,6+DS$1)</f>
        <v>4.192626953125</v>
      </c>
      <c r="DT5" s="358">
        <f ca="1">OFFSET(Termination!$A$1,MATCH($A5,Termination!$A$3:$A$5079,0)+26,6+DT$1)</f>
        <v>4.192626953125</v>
      </c>
      <c r="DU5" s="358">
        <f ca="1">OFFSET(Termination!$A$1,MATCH($A5,Termination!$A$3:$A$5079,0)+26,6+DU$1)</f>
        <v>4.192626953125</v>
      </c>
      <c r="DV5" s="358">
        <f ca="1">OFFSET(Termination!$A$1,MATCH($A5,Termination!$A$3:$A$5079,0)+26,6+DV$1)</f>
        <v>4.192626953125</v>
      </c>
      <c r="DW5" s="358">
        <f ca="1">OFFSET(Termination!$A$1,MATCH($A5,Termination!$A$3:$A$5079,0)+26,6+DW$1)</f>
        <v>4.192626953125</v>
      </c>
      <c r="DX5" s="358">
        <f ca="1">OFFSET(Termination!$A$1,MATCH($A5,Termination!$A$3:$A$5079,0)+26,6+DX$1)</f>
        <v>4.192626953125</v>
      </c>
      <c r="DY5" s="358">
        <f ca="1">OFFSET(Termination!$A$1,MATCH($A5,Termination!$A$3:$A$5079,0)+26,6+DY$1)</f>
        <v>4.192626953125</v>
      </c>
      <c r="DZ5" s="358">
        <f ca="1">OFFSET(Termination!$A$1,MATCH($A5,Termination!$A$3:$A$5079,0)+26,6+DZ$1)</f>
        <v>4.192626953125</v>
      </c>
      <c r="EA5" s="358">
        <f ca="1">OFFSET(Termination!$A$1,MATCH($A5,Termination!$A$3:$A$5079,0)+26,6+EA$1)</f>
        <v>4.192626953125</v>
      </c>
      <c r="EB5" s="358">
        <f ca="1">OFFSET(Termination!$A$1,MATCH($A5,Termination!$A$3:$A$5079,0)+26,6+EB$1)</f>
        <v>4.192626953125</v>
      </c>
      <c r="EC5" s="358">
        <f ca="1">OFFSET(Termination!$A$1,MATCH($A5,Termination!$A$3:$A$5079,0)+26,6+EC$1)</f>
        <v>4.192626953125</v>
      </c>
      <c r="ED5" s="358">
        <f ca="1">OFFSET(Termination!$A$1,MATCH($A5,Termination!$A$3:$A$5079,0)+26,6+ED$1)</f>
        <v>4.192626953125</v>
      </c>
      <c r="EE5" s="358">
        <f ca="1">OFFSET(Termination!$A$1,MATCH($A5,Termination!$A$3:$A$5079,0)+26,6+EE$1)</f>
        <v>4.192626953125</v>
      </c>
      <c r="EF5" s="358">
        <f ca="1">OFFSET(Termination!$A$1,MATCH($A5,Termination!$A$3:$A$5079,0)+26,6+EF$1)</f>
        <v>4.192626953125</v>
      </c>
      <c r="EG5" s="358">
        <f ca="1">OFFSET(Termination!$A$1,MATCH($A5,Termination!$A$3:$A$5079,0)+26,6+EG$1)</f>
        <v>4.192626953125</v>
      </c>
      <c r="EH5" s="358">
        <f ca="1">OFFSET(Termination!$A$1,MATCH($A5,Termination!$A$3:$A$5079,0)+26,6+EH$1)</f>
        <v>4.192626953125</v>
      </c>
      <c r="EI5" s="358">
        <f ca="1">OFFSET(Termination!$A$1,MATCH($A5,Termination!$A$3:$A$5079,0)+26,6+EI$1)</f>
        <v>4.192626953125</v>
      </c>
      <c r="EJ5" s="358">
        <f ca="1">OFFSET(Termination!$A$1,MATCH($A5,Termination!$A$3:$A$5079,0)+26,6+EJ$1)</f>
        <v>4.192626953125</v>
      </c>
      <c r="EK5" s="358">
        <f ca="1">OFFSET(Termination!$A$1,MATCH($A5,Termination!$A$3:$A$5079,0)+26,6+EK$1)</f>
        <v>4.192626953125</v>
      </c>
      <c r="EL5" s="358">
        <f ca="1">OFFSET(Termination!$A$1,MATCH($A5,Termination!$A$3:$A$5079,0)+26,6+EL$1)</f>
        <v>4.192626953125</v>
      </c>
      <c r="EM5" s="358">
        <f ca="1">OFFSET(Termination!$A$1,MATCH($A5,Termination!$A$3:$A$5079,0)+26,6+EM$1)</f>
        <v>0</v>
      </c>
      <c r="EN5" s="358">
        <f ca="1">OFFSET(Termination!$A$1,MATCH($A5,Termination!$A$3:$A$5079,0)+26,6+EN$1)</f>
        <v>0</v>
      </c>
      <c r="EO5" s="358">
        <f ca="1">OFFSET(Termination!$A$1,MATCH($A5,Termination!$A$3:$A$5079,0)+26,6+EO$1)</f>
        <v>0</v>
      </c>
      <c r="EP5" s="358">
        <f ca="1">OFFSET(Termination!$A$1,MATCH($A5,Termination!$A$3:$A$5079,0)+26,6+EP$1)</f>
        <v>0</v>
      </c>
      <c r="EQ5" s="358">
        <f ca="1">OFFSET(Termination!$A$1,MATCH($A5,Termination!$A$3:$A$5079,0)+26,6+EQ$1)</f>
        <v>0</v>
      </c>
      <c r="ER5" s="379"/>
      <c r="ES5" s="379"/>
      <c r="ET5" s="379"/>
      <c r="EU5" s="379"/>
      <c r="EV5" s="379"/>
      <c r="EW5" s="380"/>
      <c r="EZ5" s="358">
        <f ca="1">OFFSET(Termination!$A$1,MATCH($A5,Termination!$A$3:$A$5079,0)+27,6+EZ$1)</f>
        <v>0</v>
      </c>
      <c r="FA5" s="358">
        <f ca="1">OFFSET(Termination!$A$1,MATCH($A5,Termination!$A$3:$A$5079,0)+27,6+FA$1)</f>
        <v>0</v>
      </c>
      <c r="FB5" s="358">
        <f ca="1">OFFSET(Termination!$A$1,MATCH($A5,Termination!$A$3:$A$5079,0)+27,6+FB$1)</f>
        <v>0</v>
      </c>
      <c r="FC5" s="358">
        <f ca="1">OFFSET(Termination!$A$1,MATCH($A5,Termination!$A$3:$A$5079,0)+27,6+FC$1)</f>
        <v>0</v>
      </c>
      <c r="FD5" s="358">
        <f ca="1">OFFSET(Termination!$A$1,MATCH($A5,Termination!$A$3:$A$5079,0)+27,6+FD$1)</f>
        <v>0</v>
      </c>
      <c r="FE5" s="358">
        <f ca="1">OFFSET(Termination!$A$1,MATCH($A5,Termination!$A$3:$A$5079,0)+27,6+FE$1)</f>
        <v>0</v>
      </c>
      <c r="FF5" s="358">
        <f ca="1">OFFSET(Termination!$A$1,MATCH($A5,Termination!$A$3:$A$5079,0)+27,6+FF$1)</f>
        <v>0</v>
      </c>
      <c r="FG5" s="358">
        <f ca="1">OFFSET(Termination!$A$1,MATCH($A5,Termination!$A$3:$A$5079,0)+27,6+FG$1)</f>
        <v>0</v>
      </c>
      <c r="FH5" s="358">
        <f ca="1">OFFSET(Termination!$A$1,MATCH($A5,Termination!$A$3:$A$5079,0)+27,6+FH$1)</f>
        <v>0</v>
      </c>
      <c r="FI5" s="358">
        <f ca="1">OFFSET(Termination!$A$1,MATCH($A5,Termination!$A$3:$A$5079,0)+27,6+FI$1)</f>
        <v>0</v>
      </c>
      <c r="FJ5" s="358">
        <f ca="1">OFFSET(Termination!$A$1,MATCH($A5,Termination!$A$3:$A$5079,0)+27,6+FJ$1)</f>
        <v>0</v>
      </c>
      <c r="FK5" s="358">
        <f ca="1">OFFSET(Termination!$A$1,MATCH($A5,Termination!$A$3:$A$5079,0)+27,6+FK$1)</f>
        <v>0</v>
      </c>
      <c r="FL5" s="358">
        <f ca="1">OFFSET(Termination!$A$1,MATCH($A5,Termination!$A$3:$A$5079,0)+27,6+FL$1)</f>
        <v>0</v>
      </c>
      <c r="FM5" s="358">
        <f ca="1">OFFSET(Termination!$A$1,MATCH($A5,Termination!$A$3:$A$5079,0)+27,6+FM$1)</f>
        <v>0</v>
      </c>
      <c r="FN5" s="358">
        <f ca="1">OFFSET(Termination!$A$1,MATCH($A5,Termination!$A$3:$A$5079,0)+27,6+FN$1)</f>
        <v>0</v>
      </c>
      <c r="FO5" s="358">
        <f ca="1">OFFSET(Termination!$A$1,MATCH($A5,Termination!$A$3:$A$5079,0)+27,6+FO$1)</f>
        <v>0</v>
      </c>
      <c r="FP5" s="358">
        <f ca="1">OFFSET(Termination!$A$1,MATCH($A5,Termination!$A$3:$A$5079,0)+27,6+FP$1)</f>
        <v>0</v>
      </c>
      <c r="FQ5" s="358">
        <f ca="1">OFFSET(Termination!$A$1,MATCH($A5,Termination!$A$3:$A$5079,0)+27,6+FQ$1)</f>
        <v>0</v>
      </c>
      <c r="FR5" s="358">
        <f ca="1">OFFSET(Termination!$A$1,MATCH($A5,Termination!$A$3:$A$5079,0)+27,6+FR$1)</f>
        <v>0</v>
      </c>
      <c r="FS5" s="358">
        <f ca="1">OFFSET(Termination!$A$1,MATCH($A5,Termination!$A$3:$A$5079,0)+27,6+FS$1)</f>
        <v>0</v>
      </c>
      <c r="FT5" s="358">
        <f ca="1">OFFSET(Termination!$A$1,MATCH($A5,Termination!$A$3:$A$5079,0)+27,6+FT$1)</f>
        <v>0</v>
      </c>
      <c r="FU5" s="358">
        <f ca="1">OFFSET(Termination!$A$1,MATCH($A5,Termination!$A$3:$A$5079,0)+27,6+FU$1)</f>
        <v>0</v>
      </c>
      <c r="FV5" s="358">
        <f ca="1">OFFSET(Termination!$A$1,MATCH($A5,Termination!$A$3:$A$5079,0)+27,6+FV$1)</f>
        <v>0</v>
      </c>
      <c r="FW5" s="358">
        <f ca="1">OFFSET(Termination!$A$1,MATCH($A5,Termination!$A$3:$A$5079,0)+27,6+FW$1)</f>
        <v>0</v>
      </c>
      <c r="FX5" s="358">
        <f ca="1">OFFSET(Termination!$A$1,MATCH($A5,Termination!$A$3:$A$5079,0)+27,6+FX$1)</f>
        <v>0</v>
      </c>
      <c r="GA5" s="356">
        <f>+IF(GA$1&lt;=$L$5,$H5,0)</f>
        <v>1</v>
      </c>
      <c r="GB5" s="356">
        <f t="shared" ref="GB5:HD5" si="10">+IF(GB$1&lt;=$L$5,$H5,0)</f>
        <v>1</v>
      </c>
      <c r="GC5" s="356">
        <f t="shared" si="10"/>
        <v>1</v>
      </c>
      <c r="GD5" s="356">
        <f t="shared" si="10"/>
        <v>1</v>
      </c>
      <c r="GE5" s="356">
        <f t="shared" si="10"/>
        <v>1</v>
      </c>
      <c r="GF5" s="356">
        <f t="shared" si="10"/>
        <v>1</v>
      </c>
      <c r="GG5" s="356">
        <f t="shared" si="10"/>
        <v>1</v>
      </c>
      <c r="GH5" s="356">
        <f t="shared" si="10"/>
        <v>1</v>
      </c>
      <c r="GI5" s="356">
        <f t="shared" si="10"/>
        <v>1</v>
      </c>
      <c r="GJ5" s="356">
        <f t="shared" si="10"/>
        <v>1</v>
      </c>
      <c r="GK5" s="356">
        <f t="shared" si="10"/>
        <v>1</v>
      </c>
      <c r="GL5" s="356">
        <f t="shared" si="10"/>
        <v>1</v>
      </c>
      <c r="GM5" s="356">
        <f t="shared" si="10"/>
        <v>1</v>
      </c>
      <c r="GN5" s="356">
        <f t="shared" si="10"/>
        <v>1</v>
      </c>
      <c r="GO5" s="356">
        <f t="shared" si="10"/>
        <v>1</v>
      </c>
      <c r="GP5" s="356">
        <f t="shared" si="10"/>
        <v>1</v>
      </c>
      <c r="GQ5" s="356">
        <f t="shared" si="10"/>
        <v>1</v>
      </c>
      <c r="GR5" s="356">
        <f t="shared" si="10"/>
        <v>1</v>
      </c>
      <c r="GS5" s="356">
        <f t="shared" si="10"/>
        <v>1</v>
      </c>
      <c r="GT5" s="356">
        <f t="shared" si="10"/>
        <v>1</v>
      </c>
      <c r="GU5" s="356">
        <f t="shared" si="10"/>
        <v>1</v>
      </c>
      <c r="GV5" s="356">
        <f t="shared" si="10"/>
        <v>1</v>
      </c>
      <c r="GW5" s="356">
        <f t="shared" si="10"/>
        <v>1</v>
      </c>
      <c r="GX5" s="356">
        <f t="shared" si="10"/>
        <v>1</v>
      </c>
      <c r="GY5" s="356">
        <f t="shared" si="10"/>
        <v>1</v>
      </c>
      <c r="GZ5" s="356">
        <f t="shared" si="10"/>
        <v>0</v>
      </c>
      <c r="HA5" s="356">
        <f t="shared" si="10"/>
        <v>0</v>
      </c>
      <c r="HB5" s="356">
        <f t="shared" si="10"/>
        <v>0</v>
      </c>
      <c r="HC5" s="356">
        <f t="shared" si="10"/>
        <v>0</v>
      </c>
      <c r="HD5" s="356">
        <f t="shared" si="10"/>
        <v>0</v>
      </c>
      <c r="HG5" s="337">
        <f>+IF(HG$1&lt;=$L$5,$M5,0)</f>
        <v>0.15753424657534246</v>
      </c>
      <c r="HH5" s="337">
        <f t="shared" ref="HH5:IJ5" si="11">+IF(HH$1&lt;=$L$5,$M5,0)</f>
        <v>0.15753424657534246</v>
      </c>
      <c r="HI5" s="337">
        <f t="shared" si="11"/>
        <v>0.15753424657534246</v>
      </c>
      <c r="HJ5" s="337">
        <f t="shared" si="11"/>
        <v>0.15753424657534246</v>
      </c>
      <c r="HK5" s="337">
        <f t="shared" si="11"/>
        <v>0.15753424657534246</v>
      </c>
      <c r="HL5" s="337">
        <f t="shared" si="11"/>
        <v>0.15753424657534246</v>
      </c>
      <c r="HM5" s="337">
        <f t="shared" si="11"/>
        <v>0.15753424657534246</v>
      </c>
      <c r="HN5" s="337">
        <f t="shared" si="11"/>
        <v>0.15753424657534246</v>
      </c>
      <c r="HO5" s="337">
        <f t="shared" si="11"/>
        <v>0.15753424657534246</v>
      </c>
      <c r="HP5" s="337">
        <f t="shared" si="11"/>
        <v>0.15753424657534246</v>
      </c>
      <c r="HQ5" s="337">
        <f t="shared" si="11"/>
        <v>0.15753424657534246</v>
      </c>
      <c r="HR5" s="337">
        <f t="shared" si="11"/>
        <v>0.15753424657534246</v>
      </c>
      <c r="HS5" s="337">
        <f t="shared" si="11"/>
        <v>0.15753424657534246</v>
      </c>
      <c r="HT5" s="337">
        <f t="shared" si="11"/>
        <v>0.15753424657534246</v>
      </c>
      <c r="HU5" s="337">
        <f t="shared" si="11"/>
        <v>0.15753424657534246</v>
      </c>
      <c r="HV5" s="337">
        <f t="shared" si="11"/>
        <v>0.15753424657534246</v>
      </c>
      <c r="HW5" s="337">
        <f t="shared" si="11"/>
        <v>0.15753424657534246</v>
      </c>
      <c r="HX5" s="337">
        <f t="shared" si="11"/>
        <v>0.15753424657534246</v>
      </c>
      <c r="HY5" s="337">
        <f t="shared" si="11"/>
        <v>0.15753424657534246</v>
      </c>
      <c r="HZ5" s="337">
        <f t="shared" si="11"/>
        <v>0.15753424657534246</v>
      </c>
      <c r="IA5" s="337">
        <f t="shared" si="11"/>
        <v>0.15753424657534246</v>
      </c>
      <c r="IB5" s="337">
        <f t="shared" si="11"/>
        <v>0.15753424657534246</v>
      </c>
      <c r="IC5" s="337">
        <f t="shared" si="11"/>
        <v>0.15753424657534246</v>
      </c>
      <c r="ID5" s="337">
        <f t="shared" si="11"/>
        <v>0.15753424657534246</v>
      </c>
      <c r="IE5" s="337">
        <f t="shared" si="11"/>
        <v>0.15753424657534246</v>
      </c>
      <c r="IF5" s="337">
        <f t="shared" si="11"/>
        <v>0</v>
      </c>
      <c r="IG5" s="337">
        <f t="shared" si="11"/>
        <v>0</v>
      </c>
      <c r="IH5" s="337">
        <f t="shared" si="11"/>
        <v>0</v>
      </c>
      <c r="II5" s="337">
        <f t="shared" si="11"/>
        <v>0</v>
      </c>
      <c r="IJ5" s="337">
        <f t="shared" si="11"/>
        <v>0</v>
      </c>
    </row>
    <row r="6" spans="1:244" x14ac:dyDescent="0.2">
      <c r="A6" s="365" t="s">
        <v>500</v>
      </c>
      <c r="B6" s="366"/>
      <c r="C6" s="381"/>
      <c r="D6" s="367"/>
      <c r="E6" s="368"/>
      <c r="F6" s="343"/>
      <c r="G6" s="369"/>
      <c r="H6" s="370"/>
      <c r="I6" s="343"/>
      <c r="J6" s="343"/>
      <c r="K6" s="343"/>
      <c r="L6" s="371"/>
      <c r="M6" s="372"/>
      <c r="N6" s="352"/>
      <c r="O6" s="371"/>
      <c r="P6" s="371"/>
      <c r="Q6" s="373"/>
      <c r="R6" s="373"/>
      <c r="S6" s="373"/>
      <c r="T6" s="373"/>
      <c r="U6" s="352"/>
      <c r="W6" s="371"/>
      <c r="X6" s="343"/>
      <c r="Y6" s="343"/>
      <c r="Z6" s="343"/>
      <c r="AA6" s="374"/>
      <c r="AB6" s="374"/>
      <c r="AC6" s="374"/>
      <c r="AD6" s="374"/>
      <c r="AE6" s="374"/>
      <c r="AF6" s="374"/>
      <c r="AG6" s="374"/>
      <c r="AH6" s="343"/>
      <c r="AI6" s="343"/>
      <c r="AJ6" s="343"/>
      <c r="AK6" s="343"/>
      <c r="AL6" s="343"/>
      <c r="AM6" s="371"/>
      <c r="AN6" s="371"/>
      <c r="AO6" s="371"/>
      <c r="AP6" s="371"/>
      <c r="AQ6" s="371"/>
      <c r="AR6" s="371"/>
      <c r="AS6" s="371"/>
      <c r="AT6" s="371"/>
      <c r="AU6" s="371"/>
      <c r="AV6" s="371"/>
      <c r="AW6" s="375"/>
      <c r="AY6" s="374"/>
      <c r="AZ6" s="374"/>
      <c r="BA6" s="374"/>
      <c r="BB6" s="374"/>
      <c r="BC6" s="374"/>
      <c r="BD6" s="374"/>
      <c r="BE6" s="374"/>
      <c r="BF6" s="374"/>
      <c r="BG6" s="374"/>
      <c r="BH6" s="374"/>
      <c r="BI6" s="374"/>
      <c r="BJ6" s="374"/>
      <c r="BK6" s="374"/>
      <c r="BL6" s="374"/>
      <c r="BM6" s="374"/>
      <c r="BN6" s="374"/>
      <c r="BO6" s="374"/>
      <c r="BP6" s="374"/>
      <c r="BQ6" s="374"/>
      <c r="BR6" s="374"/>
      <c r="BS6" s="374"/>
      <c r="BT6" s="374"/>
      <c r="BU6" s="374"/>
      <c r="BV6" s="374"/>
      <c r="BW6" s="374"/>
      <c r="BX6" s="376"/>
      <c r="BY6" s="376"/>
      <c r="BZ6" s="376"/>
      <c r="CA6" s="376"/>
      <c r="CB6" s="376"/>
      <c r="CC6" s="377"/>
      <c r="CD6" s="378"/>
      <c r="CE6" s="378"/>
      <c r="CF6" s="378"/>
      <c r="CG6" s="378"/>
      <c r="CH6" s="342"/>
      <c r="CJ6" s="342"/>
      <c r="CK6" s="342"/>
      <c r="CM6" s="342"/>
      <c r="CN6" s="342"/>
      <c r="CO6" s="342"/>
      <c r="CP6" s="342"/>
      <c r="CQ6" s="342"/>
      <c r="CR6" s="342"/>
      <c r="CS6" s="342"/>
      <c r="CT6" s="342"/>
      <c r="CU6" s="342"/>
      <c r="CV6" s="342"/>
      <c r="CW6" s="342"/>
      <c r="CX6" s="342"/>
      <c r="CY6" s="342"/>
      <c r="CZ6" s="342"/>
      <c r="DA6" s="342"/>
      <c r="DB6" s="342"/>
      <c r="DC6" s="342"/>
      <c r="DD6" s="342"/>
      <c r="DE6" s="342"/>
      <c r="DF6" s="342"/>
      <c r="DG6" s="342"/>
      <c r="DH6" s="342"/>
      <c r="DI6" s="342"/>
      <c r="DJ6" s="342"/>
      <c r="DK6" s="342"/>
      <c r="DN6" s="358"/>
      <c r="DO6" s="358"/>
      <c r="DP6" s="358"/>
      <c r="DQ6" s="358"/>
      <c r="DR6" s="358"/>
      <c r="DS6" s="358"/>
      <c r="DT6" s="358"/>
      <c r="DU6" s="358"/>
      <c r="DV6" s="358"/>
      <c r="DW6" s="358"/>
      <c r="DX6" s="358"/>
      <c r="DY6" s="358"/>
      <c r="DZ6" s="358"/>
      <c r="EA6" s="358"/>
      <c r="EB6" s="358"/>
      <c r="EC6" s="358"/>
      <c r="ED6" s="358"/>
      <c r="EE6" s="358"/>
      <c r="EF6" s="358"/>
      <c r="EG6" s="358"/>
      <c r="EH6" s="358"/>
      <c r="EI6" s="358"/>
      <c r="EJ6" s="358"/>
      <c r="EK6" s="358"/>
      <c r="EL6" s="358"/>
      <c r="EM6" s="358"/>
      <c r="EN6" s="358"/>
      <c r="EO6" s="358"/>
      <c r="EP6" s="358"/>
      <c r="EQ6" s="358"/>
      <c r="ER6" s="379"/>
      <c r="ES6" s="379"/>
      <c r="ET6" s="379"/>
      <c r="EU6" s="379"/>
      <c r="EV6" s="379"/>
      <c r="EW6" s="380"/>
      <c r="EZ6" s="358"/>
      <c r="FA6" s="358"/>
      <c r="FB6" s="358"/>
      <c r="FC6" s="358"/>
      <c r="FD6" s="358"/>
      <c r="FE6" s="358"/>
      <c r="FF6" s="358"/>
      <c r="FG6" s="358"/>
      <c r="FH6" s="358"/>
      <c r="FI6" s="358"/>
      <c r="FJ6" s="358"/>
      <c r="FK6" s="358"/>
      <c r="FL6" s="358"/>
      <c r="FM6" s="358"/>
      <c r="FN6" s="358"/>
      <c r="FO6" s="358"/>
      <c r="FP6" s="358"/>
      <c r="FQ6" s="358"/>
      <c r="FR6" s="358"/>
      <c r="FS6" s="358"/>
      <c r="FT6" s="358"/>
      <c r="FU6" s="358"/>
      <c r="FV6" s="358"/>
      <c r="FW6" s="358"/>
      <c r="FX6" s="358"/>
      <c r="GA6" s="356"/>
      <c r="GB6" s="356"/>
      <c r="GC6" s="356"/>
      <c r="GD6" s="356"/>
      <c r="GE6" s="356"/>
      <c r="GF6" s="356"/>
      <c r="GG6" s="356"/>
      <c r="GH6" s="356"/>
      <c r="GI6" s="356"/>
      <c r="GJ6" s="356"/>
      <c r="GK6" s="356"/>
      <c r="GL6" s="356"/>
      <c r="GM6" s="356"/>
      <c r="GN6" s="356"/>
      <c r="GO6" s="356"/>
      <c r="GP6" s="356"/>
      <c r="GQ6" s="356"/>
      <c r="GR6" s="356"/>
      <c r="GS6" s="356"/>
      <c r="GT6" s="356"/>
      <c r="GU6" s="356"/>
      <c r="GV6" s="356"/>
      <c r="GW6" s="356"/>
      <c r="GX6" s="356"/>
      <c r="GY6" s="356"/>
      <c r="GZ6" s="356"/>
      <c r="HA6" s="356"/>
      <c r="HB6" s="356"/>
      <c r="HC6" s="356"/>
      <c r="HD6" s="356"/>
      <c r="HG6" s="337"/>
      <c r="HH6" s="337"/>
      <c r="HI6" s="337"/>
      <c r="HJ6" s="337"/>
      <c r="HK6" s="337"/>
      <c r="HL6" s="337"/>
      <c r="HM6" s="337"/>
      <c r="HN6" s="337"/>
      <c r="HO6" s="337"/>
      <c r="HP6" s="337"/>
      <c r="HQ6" s="337"/>
      <c r="HR6" s="337"/>
      <c r="HS6" s="337"/>
      <c r="HT6" s="337"/>
      <c r="HU6" s="337"/>
      <c r="HV6" s="337"/>
      <c r="HW6" s="337"/>
      <c r="HX6" s="337"/>
      <c r="HY6" s="337"/>
      <c r="HZ6" s="337"/>
      <c r="IA6" s="337"/>
      <c r="IB6" s="337"/>
      <c r="IC6" s="337"/>
      <c r="ID6" s="337"/>
      <c r="IE6" s="337"/>
      <c r="IF6" s="337"/>
      <c r="IG6" s="337"/>
      <c r="IH6" s="337"/>
      <c r="II6" s="337"/>
      <c r="IJ6" s="337"/>
    </row>
    <row r="7" spans="1:244" x14ac:dyDescent="0.2">
      <c r="A7" s="365" t="s">
        <v>501</v>
      </c>
      <c r="B7" s="382"/>
      <c r="C7" s="383"/>
      <c r="F7" s="343"/>
      <c r="G7" s="369"/>
      <c r="H7" s="370"/>
      <c r="I7" s="343"/>
      <c r="J7" s="343"/>
      <c r="K7" s="343"/>
      <c r="L7" s="371"/>
      <c r="M7" s="372"/>
      <c r="N7" s="352"/>
      <c r="O7" s="371"/>
      <c r="P7" s="371"/>
      <c r="Q7" s="373"/>
      <c r="R7" s="373"/>
      <c r="S7" s="373"/>
      <c r="T7" s="373"/>
      <c r="U7" s="352"/>
      <c r="V7" s="341"/>
      <c r="W7" s="371"/>
      <c r="X7" s="374"/>
      <c r="Y7" s="374"/>
      <c r="Z7" s="374"/>
      <c r="AA7" s="374"/>
      <c r="AB7" s="374"/>
      <c r="AC7" s="374"/>
      <c r="AD7" s="374"/>
      <c r="AE7" s="374"/>
      <c r="AF7" s="374"/>
      <c r="AG7" s="374"/>
      <c r="AH7" s="374"/>
      <c r="AI7" s="374"/>
      <c r="AJ7" s="374"/>
      <c r="AK7" s="374"/>
      <c r="AL7" s="374"/>
      <c r="AM7" s="371"/>
      <c r="AN7" s="371"/>
      <c r="AO7" s="371"/>
      <c r="AP7" s="371"/>
      <c r="AQ7" s="371"/>
      <c r="AR7" s="371"/>
      <c r="AS7" s="371"/>
      <c r="AT7" s="371"/>
      <c r="AU7" s="371"/>
      <c r="AV7" s="371"/>
      <c r="AW7" s="375"/>
      <c r="AY7" s="371"/>
      <c r="AZ7" s="371"/>
      <c r="BA7" s="371"/>
      <c r="BB7" s="371"/>
      <c r="BC7" s="371"/>
      <c r="BD7" s="371"/>
      <c r="BE7" s="371"/>
      <c r="BF7" s="371"/>
      <c r="BG7" s="371"/>
      <c r="BH7" s="371"/>
      <c r="BI7" s="371"/>
      <c r="BJ7" s="371"/>
      <c r="BK7" s="371"/>
      <c r="BL7" s="371"/>
      <c r="BM7" s="371"/>
      <c r="BN7" s="371"/>
      <c r="BO7" s="371"/>
      <c r="BP7" s="371"/>
      <c r="BQ7" s="371"/>
      <c r="BR7" s="371"/>
      <c r="BS7" s="371"/>
      <c r="BT7" s="371"/>
      <c r="BU7" s="371"/>
      <c r="BV7" s="371"/>
      <c r="BW7" s="371"/>
      <c r="BX7" s="384"/>
      <c r="BY7" s="384"/>
      <c r="BZ7" s="384"/>
      <c r="CA7" s="384"/>
      <c r="CB7" s="384"/>
      <c r="CC7" s="377"/>
      <c r="CD7" s="378"/>
      <c r="CE7" s="378"/>
      <c r="CF7" s="378"/>
      <c r="CG7" s="378"/>
      <c r="CH7" s="342"/>
      <c r="CJ7" s="342"/>
      <c r="CK7" s="342"/>
      <c r="CM7" s="342"/>
      <c r="CN7" s="342"/>
      <c r="CO7" s="342"/>
      <c r="CP7" s="342"/>
      <c r="CQ7" s="342"/>
      <c r="CR7" s="342"/>
      <c r="CS7" s="342"/>
      <c r="CT7" s="342"/>
      <c r="CU7" s="342"/>
      <c r="CV7" s="342"/>
      <c r="CW7" s="342"/>
      <c r="CX7" s="342"/>
      <c r="CY7" s="342"/>
      <c r="CZ7" s="342"/>
      <c r="DA7" s="342"/>
      <c r="DB7" s="342"/>
      <c r="DC7" s="342"/>
      <c r="DD7" s="342"/>
      <c r="DE7" s="342"/>
      <c r="DF7" s="342"/>
      <c r="DG7" s="342"/>
      <c r="DH7" s="342"/>
      <c r="DI7" s="342"/>
      <c r="DJ7" s="342"/>
      <c r="DK7" s="342"/>
      <c r="DN7" s="358"/>
      <c r="DO7" s="358"/>
      <c r="DP7" s="358"/>
      <c r="DQ7" s="358"/>
      <c r="DR7" s="358"/>
      <c r="DS7" s="358"/>
      <c r="DT7" s="358"/>
      <c r="DU7" s="358"/>
      <c r="DV7" s="358"/>
      <c r="DW7" s="358"/>
      <c r="DX7" s="358"/>
      <c r="DY7" s="358"/>
      <c r="DZ7" s="358"/>
      <c r="EA7" s="358"/>
      <c r="EB7" s="358"/>
      <c r="EC7" s="358"/>
      <c r="ED7" s="358"/>
      <c r="EE7" s="358"/>
      <c r="EF7" s="358"/>
      <c r="EG7" s="358"/>
      <c r="EH7" s="358"/>
      <c r="EI7" s="358"/>
      <c r="EJ7" s="358"/>
      <c r="EK7" s="358"/>
      <c r="EL7" s="358"/>
      <c r="EM7" s="379"/>
      <c r="EN7" s="379"/>
      <c r="EO7" s="379"/>
      <c r="EP7" s="379"/>
      <c r="EQ7" s="379"/>
      <c r="ER7" s="379"/>
      <c r="ES7" s="379"/>
      <c r="ET7" s="379"/>
      <c r="EU7" s="379"/>
      <c r="EV7" s="379"/>
      <c r="EW7" s="380"/>
      <c r="EZ7" s="358"/>
      <c r="FA7" s="358"/>
      <c r="FB7" s="358"/>
      <c r="FC7" s="358"/>
      <c r="FD7" s="358"/>
      <c r="FE7" s="358"/>
      <c r="FF7" s="358"/>
      <c r="FG7" s="358"/>
      <c r="FH7" s="358"/>
      <c r="FI7" s="358"/>
      <c r="FJ7" s="358"/>
      <c r="FK7" s="358"/>
      <c r="FL7" s="358"/>
      <c r="FM7" s="358"/>
      <c r="FN7" s="358"/>
      <c r="FO7" s="358"/>
      <c r="FP7" s="358"/>
      <c r="FQ7" s="358"/>
      <c r="FR7" s="358"/>
      <c r="FS7" s="358"/>
      <c r="FT7" s="358"/>
      <c r="FU7" s="358"/>
      <c r="FV7" s="358"/>
      <c r="FW7" s="358"/>
      <c r="FX7" s="358"/>
      <c r="GA7" s="356"/>
      <c r="GB7" s="356"/>
      <c r="GC7" s="356"/>
      <c r="GD7" s="356"/>
      <c r="GE7" s="356"/>
      <c r="GF7" s="356"/>
      <c r="GG7" s="356"/>
      <c r="GH7" s="356"/>
      <c r="GI7" s="356"/>
      <c r="GJ7" s="356"/>
      <c r="GK7" s="356"/>
      <c r="GL7" s="356"/>
      <c r="GM7" s="356"/>
      <c r="GN7" s="356"/>
      <c r="GO7" s="356"/>
      <c r="GP7" s="356"/>
      <c r="GQ7" s="356"/>
      <c r="GR7" s="356"/>
      <c r="GS7" s="356"/>
      <c r="GT7" s="356"/>
      <c r="GU7" s="356"/>
      <c r="GV7" s="356"/>
      <c r="GW7" s="356"/>
      <c r="GX7" s="356"/>
      <c r="GY7" s="356"/>
      <c r="GZ7" s="356"/>
      <c r="HA7" s="356"/>
      <c r="HB7" s="356"/>
      <c r="HC7" s="356"/>
      <c r="HD7" s="356"/>
      <c r="HG7" s="337"/>
      <c r="HH7" s="337"/>
      <c r="HI7" s="337"/>
      <c r="HJ7" s="337"/>
      <c r="HK7" s="337"/>
      <c r="HL7" s="337"/>
      <c r="HM7" s="337"/>
      <c r="HN7" s="337"/>
      <c r="HO7" s="337"/>
      <c r="HP7" s="337"/>
      <c r="HQ7" s="337"/>
      <c r="HR7" s="337"/>
      <c r="HS7" s="337"/>
      <c r="HT7" s="337"/>
      <c r="HU7" s="337"/>
      <c r="HV7" s="337"/>
      <c r="HW7" s="337"/>
      <c r="HX7" s="337"/>
      <c r="HY7" s="337"/>
      <c r="HZ7" s="337"/>
      <c r="IA7" s="337"/>
      <c r="IB7" s="337"/>
      <c r="IC7" s="337"/>
      <c r="ID7" s="337"/>
      <c r="IE7" s="337"/>
      <c r="IF7" s="337"/>
      <c r="IG7" s="337"/>
      <c r="IH7" s="337"/>
      <c r="II7" s="337"/>
      <c r="IJ7" s="337"/>
    </row>
    <row r="8" spans="1:244" x14ac:dyDescent="0.2">
      <c r="A8" s="338" t="s">
        <v>502</v>
      </c>
    </row>
    <row r="9" spans="1:244" x14ac:dyDescent="0.2">
      <c r="A9" s="338" t="s">
        <v>503</v>
      </c>
      <c r="F9" s="343"/>
      <c r="G9" s="343"/>
      <c r="H9" s="385"/>
      <c r="I9" s="343"/>
      <c r="J9" s="343"/>
      <c r="K9" s="343"/>
      <c r="L9" s="371"/>
      <c r="M9" s="372"/>
      <c r="N9" s="352"/>
      <c r="O9" s="371"/>
      <c r="P9" s="371"/>
      <c r="Q9" s="373"/>
      <c r="R9" s="373"/>
      <c r="S9" s="373" t="s">
        <v>444</v>
      </c>
      <c r="T9" s="373">
        <f t="shared" ref="T9" si="12">10/10^6</f>
        <v>1.0000000000000001E-5</v>
      </c>
      <c r="U9" s="352">
        <v>0</v>
      </c>
      <c r="V9" s="341"/>
      <c r="W9" s="371"/>
      <c r="X9" s="371"/>
      <c r="Y9" s="371"/>
      <c r="Z9" s="371"/>
      <c r="AA9" s="371"/>
      <c r="AB9" s="371"/>
      <c r="AC9" s="371"/>
      <c r="AD9" s="371"/>
      <c r="AE9" s="371"/>
      <c r="AF9" s="371"/>
      <c r="AG9" s="371"/>
      <c r="AH9" s="371"/>
      <c r="AI9" s="371"/>
      <c r="AJ9" s="371"/>
      <c r="AK9" s="371"/>
      <c r="AL9" s="371"/>
      <c r="AM9" s="371"/>
      <c r="AN9" s="371"/>
      <c r="AO9" s="371"/>
      <c r="AP9" s="371"/>
      <c r="AQ9" s="371"/>
      <c r="AR9" s="371"/>
      <c r="AS9" s="371"/>
      <c r="AT9" s="371"/>
      <c r="AU9" s="371"/>
      <c r="AV9" s="371"/>
      <c r="AW9" s="375"/>
      <c r="AY9" s="371"/>
      <c r="AZ9" s="371"/>
      <c r="BA9" s="371"/>
      <c r="BB9" s="371"/>
      <c r="BC9" s="371"/>
      <c r="BD9" s="371"/>
      <c r="BE9" s="371"/>
      <c r="BF9" s="371"/>
      <c r="BG9" s="371"/>
      <c r="BH9" s="371"/>
      <c r="BI9" s="371"/>
      <c r="BJ9" s="371"/>
      <c r="BK9" s="371"/>
      <c r="BL9" s="371"/>
      <c r="BM9" s="371"/>
      <c r="BN9" s="371"/>
      <c r="BO9" s="371"/>
      <c r="BP9" s="371"/>
      <c r="BQ9" s="371"/>
      <c r="BR9" s="371"/>
      <c r="BS9" s="371"/>
      <c r="BT9" s="371"/>
      <c r="BU9" s="371"/>
      <c r="BV9" s="371"/>
      <c r="BW9" s="371"/>
      <c r="BX9" s="384"/>
      <c r="BY9" s="384"/>
      <c r="BZ9" s="384"/>
      <c r="CA9" s="384"/>
      <c r="CB9" s="384"/>
      <c r="CC9" s="377"/>
      <c r="CD9" s="378"/>
      <c r="CE9" s="378"/>
      <c r="CF9" s="378"/>
      <c r="CG9" s="378"/>
      <c r="CH9" s="342"/>
      <c r="CJ9" s="342"/>
      <c r="CK9" s="342"/>
      <c r="CM9" s="342"/>
      <c r="CN9" s="342"/>
      <c r="CO9" s="342"/>
      <c r="CP9" s="342"/>
      <c r="CQ9" s="342"/>
      <c r="CR9" s="342"/>
      <c r="CS9" s="342"/>
      <c r="CT9" s="342"/>
      <c r="CU9" s="342"/>
      <c r="CV9" s="342"/>
      <c r="CW9" s="342"/>
      <c r="CX9" s="342"/>
      <c r="CY9" s="342"/>
      <c r="CZ9" s="342"/>
      <c r="DA9" s="342"/>
      <c r="DB9" s="342"/>
      <c r="DC9" s="342"/>
      <c r="DD9" s="342"/>
      <c r="DE9" s="342"/>
      <c r="DF9" s="342"/>
      <c r="DG9" s="342"/>
      <c r="DH9" s="342"/>
      <c r="DI9" s="342"/>
      <c r="DJ9" s="342"/>
      <c r="DK9" s="342"/>
      <c r="DN9" s="358"/>
      <c r="DO9" s="358"/>
      <c r="DP9" s="358"/>
      <c r="DQ9" s="358"/>
      <c r="DR9" s="358"/>
      <c r="DS9" s="358"/>
      <c r="DT9" s="358"/>
      <c r="DU9" s="358"/>
      <c r="DV9" s="358"/>
      <c r="DW9" s="358"/>
      <c r="DX9" s="358"/>
      <c r="DY9" s="358"/>
      <c r="DZ9" s="358"/>
      <c r="EA9" s="358"/>
      <c r="EB9" s="358"/>
      <c r="EC9" s="358"/>
      <c r="ED9" s="358"/>
      <c r="EE9" s="358"/>
      <c r="EF9" s="358"/>
      <c r="EG9" s="358"/>
      <c r="EH9" s="358"/>
      <c r="EI9" s="358"/>
      <c r="EJ9" s="358"/>
      <c r="EK9" s="358"/>
      <c r="EL9" s="358"/>
      <c r="EM9" s="379"/>
      <c r="EN9" s="379"/>
      <c r="EO9" s="379"/>
      <c r="EP9" s="379"/>
      <c r="EQ9" s="379"/>
      <c r="ER9" s="379"/>
      <c r="ES9" s="379"/>
      <c r="ET9" s="379"/>
      <c r="EU9" s="379"/>
      <c r="EV9" s="379"/>
      <c r="EW9" s="380"/>
      <c r="EZ9" s="358"/>
      <c r="FA9" s="358"/>
      <c r="FB9" s="358"/>
      <c r="FC9" s="358"/>
      <c r="FD9" s="358"/>
      <c r="FE9" s="358"/>
      <c r="FF9" s="358"/>
      <c r="FG9" s="358"/>
      <c r="FH9" s="358"/>
      <c r="FI9" s="358"/>
      <c r="FJ9" s="358"/>
      <c r="FK9" s="358"/>
      <c r="FL9" s="358"/>
      <c r="FM9" s="358"/>
      <c r="FN9" s="358"/>
      <c r="FO9" s="358"/>
      <c r="FP9" s="358"/>
      <c r="FQ9" s="358"/>
      <c r="FR9" s="358"/>
      <c r="FS9" s="358"/>
      <c r="FT9" s="358"/>
      <c r="FU9" s="358"/>
      <c r="FV9" s="358"/>
      <c r="FW9" s="358"/>
      <c r="FX9" s="358"/>
    </row>
    <row r="10" spans="1:244" x14ac:dyDescent="0.2">
      <c r="A10" s="338" t="s">
        <v>504</v>
      </c>
      <c r="F10" s="343"/>
      <c r="G10" s="343"/>
      <c r="H10" s="385"/>
      <c r="I10" s="343"/>
      <c r="J10" s="343"/>
      <c r="K10" s="343"/>
      <c r="L10" s="371"/>
      <c r="M10" s="386"/>
      <c r="N10" s="352"/>
      <c r="O10" s="371"/>
      <c r="P10" s="371"/>
      <c r="Q10" s="373"/>
      <c r="R10" s="373"/>
      <c r="S10" s="373" t="s">
        <v>444</v>
      </c>
      <c r="T10" s="373"/>
      <c r="U10" s="352">
        <v>0</v>
      </c>
      <c r="W10" s="371"/>
      <c r="X10" s="371"/>
      <c r="Y10" s="371"/>
      <c r="Z10" s="371"/>
      <c r="AA10" s="371"/>
      <c r="AB10" s="371"/>
      <c r="AC10" s="371"/>
      <c r="AD10" s="371"/>
      <c r="AE10" s="371"/>
      <c r="AF10" s="371"/>
      <c r="AG10" s="371"/>
      <c r="AH10" s="371"/>
      <c r="AI10" s="371"/>
      <c r="AJ10" s="371"/>
      <c r="AK10" s="371"/>
      <c r="AL10" s="371"/>
      <c r="AM10" s="371"/>
      <c r="AN10" s="371"/>
      <c r="AO10" s="371"/>
      <c r="AP10" s="371"/>
      <c r="AQ10" s="371"/>
      <c r="AR10" s="371"/>
      <c r="AS10" s="371"/>
      <c r="AT10" s="371"/>
      <c r="AU10" s="371"/>
      <c r="AV10" s="371"/>
      <c r="AW10" s="375"/>
      <c r="AY10" s="371"/>
      <c r="AZ10" s="371"/>
      <c r="BA10" s="371"/>
      <c r="BB10" s="371"/>
      <c r="BC10" s="371"/>
      <c r="BD10" s="371"/>
      <c r="BE10" s="371"/>
      <c r="BF10" s="371"/>
      <c r="BG10" s="371"/>
      <c r="BH10" s="371"/>
      <c r="BI10" s="371"/>
      <c r="BJ10" s="371"/>
      <c r="BK10" s="371"/>
      <c r="BL10" s="371"/>
      <c r="BM10" s="371"/>
      <c r="BN10" s="371"/>
      <c r="BO10" s="371"/>
      <c r="BP10" s="371"/>
      <c r="BQ10" s="371"/>
      <c r="BR10" s="371"/>
      <c r="BS10" s="371"/>
      <c r="BT10" s="371"/>
      <c r="BU10" s="371"/>
      <c r="BV10" s="371"/>
      <c r="BW10" s="371"/>
      <c r="BX10" s="384"/>
      <c r="BY10" s="384"/>
      <c r="BZ10" s="384"/>
      <c r="CA10" s="384"/>
      <c r="CB10" s="384"/>
      <c r="CC10" s="377"/>
      <c r="CD10" s="378"/>
      <c r="CE10" s="378"/>
      <c r="CF10" s="378"/>
      <c r="CG10" s="378"/>
      <c r="CH10" s="342"/>
      <c r="CJ10" s="342"/>
      <c r="CK10" s="342"/>
      <c r="CM10" s="342"/>
      <c r="CN10" s="342"/>
      <c r="CO10" s="342"/>
      <c r="CP10" s="342"/>
      <c r="CQ10" s="342"/>
      <c r="CR10" s="342"/>
      <c r="CS10" s="342"/>
      <c r="CT10" s="342"/>
      <c r="CU10" s="342"/>
      <c r="CV10" s="342"/>
      <c r="CW10" s="342"/>
      <c r="CX10" s="342"/>
      <c r="CY10" s="342"/>
      <c r="CZ10" s="342"/>
      <c r="DA10" s="342"/>
      <c r="DB10" s="342"/>
      <c r="DC10" s="342"/>
      <c r="DD10" s="342"/>
      <c r="DE10" s="342"/>
      <c r="DF10" s="342"/>
      <c r="DG10" s="342"/>
      <c r="DH10" s="342"/>
      <c r="DI10" s="342"/>
      <c r="DJ10" s="342"/>
      <c r="DK10" s="342"/>
      <c r="DN10" s="358"/>
      <c r="DO10" s="358"/>
      <c r="DP10" s="358"/>
      <c r="DQ10" s="358"/>
      <c r="DR10" s="358"/>
      <c r="DS10" s="358"/>
      <c r="DT10" s="358"/>
      <c r="DU10" s="358"/>
      <c r="DV10" s="358"/>
      <c r="DW10" s="358"/>
      <c r="DX10" s="358"/>
      <c r="DY10" s="358"/>
      <c r="DZ10" s="358"/>
      <c r="EA10" s="358"/>
      <c r="EB10" s="358"/>
      <c r="EC10" s="358"/>
      <c r="ED10" s="358"/>
      <c r="EE10" s="358"/>
      <c r="EF10" s="358"/>
      <c r="EG10" s="358"/>
      <c r="EH10" s="358"/>
      <c r="EI10" s="358"/>
      <c r="EJ10" s="358"/>
      <c r="EK10" s="358"/>
      <c r="EL10" s="358"/>
      <c r="EM10" s="379"/>
      <c r="EN10" s="379"/>
      <c r="EO10" s="379"/>
      <c r="EP10" s="379"/>
      <c r="EQ10" s="379"/>
      <c r="ER10" s="379"/>
      <c r="ES10" s="379"/>
      <c r="ET10" s="379"/>
      <c r="EU10" s="379"/>
      <c r="EV10" s="379"/>
      <c r="EW10" s="380"/>
      <c r="EZ10" s="358"/>
      <c r="FA10" s="358"/>
      <c r="FB10" s="358"/>
      <c r="FC10" s="358"/>
      <c r="FD10" s="358"/>
      <c r="FE10" s="358"/>
      <c r="FF10" s="358"/>
      <c r="FG10" s="358"/>
      <c r="FH10" s="358"/>
      <c r="FI10" s="358"/>
      <c r="FJ10" s="358"/>
      <c r="FK10" s="358"/>
      <c r="FL10" s="358"/>
      <c r="FM10" s="358"/>
      <c r="FN10" s="358"/>
      <c r="FO10" s="358"/>
      <c r="FP10" s="358"/>
      <c r="FQ10" s="358"/>
      <c r="FR10" s="358"/>
      <c r="FS10" s="358"/>
      <c r="FT10" s="358"/>
      <c r="FU10" s="358"/>
      <c r="FV10" s="358"/>
      <c r="FW10" s="358"/>
      <c r="FX10" s="358"/>
    </row>
    <row r="11" spans="1:244" x14ac:dyDescent="0.2">
      <c r="A11" s="338" t="s">
        <v>505</v>
      </c>
      <c r="F11" s="343"/>
      <c r="G11" s="343"/>
      <c r="H11" s="385"/>
      <c r="I11" s="343"/>
      <c r="J11" s="343"/>
      <c r="K11" s="343"/>
      <c r="L11" s="371"/>
      <c r="M11" s="386"/>
      <c r="N11" s="352"/>
      <c r="O11" s="371"/>
      <c r="P11" s="371"/>
      <c r="Q11" s="373"/>
      <c r="R11" s="373"/>
      <c r="S11" s="373" t="s">
        <v>444</v>
      </c>
      <c r="T11" s="373"/>
      <c r="U11" s="352">
        <v>0</v>
      </c>
      <c r="V11" s="341"/>
      <c r="W11" s="371"/>
      <c r="X11" s="371"/>
      <c r="Y11" s="371"/>
      <c r="Z11" s="371"/>
      <c r="AA11" s="371"/>
      <c r="AB11" s="371"/>
      <c r="AC11" s="371"/>
      <c r="AD11" s="371"/>
      <c r="AE11" s="371"/>
      <c r="AF11" s="371"/>
      <c r="AG11" s="371"/>
      <c r="AH11" s="371"/>
      <c r="AI11" s="371"/>
      <c r="AJ11" s="371"/>
      <c r="AK11" s="371"/>
      <c r="AL11" s="371"/>
      <c r="AM11" s="371"/>
      <c r="AN11" s="371"/>
      <c r="AO11" s="371"/>
      <c r="AP11" s="371"/>
      <c r="AQ11" s="371"/>
      <c r="AR11" s="371"/>
      <c r="AS11" s="371"/>
      <c r="AT11" s="371"/>
      <c r="AU11" s="371"/>
      <c r="AV11" s="371"/>
      <c r="AW11" s="375"/>
      <c r="AY11" s="371"/>
      <c r="AZ11" s="371"/>
      <c r="BA11" s="371"/>
      <c r="BB11" s="371"/>
      <c r="BC11" s="371"/>
      <c r="BD11" s="371"/>
      <c r="BE11" s="371"/>
      <c r="BF11" s="371"/>
      <c r="BG11" s="371"/>
      <c r="BH11" s="371"/>
      <c r="BI11" s="371"/>
      <c r="BJ11" s="371"/>
      <c r="BK11" s="371"/>
      <c r="BL11" s="371"/>
      <c r="BM11" s="371"/>
      <c r="BN11" s="371"/>
      <c r="BO11" s="371"/>
      <c r="BP11" s="371"/>
      <c r="BQ11" s="371"/>
      <c r="BR11" s="371"/>
      <c r="BS11" s="371"/>
      <c r="BT11" s="371"/>
      <c r="BU11" s="371"/>
      <c r="BV11" s="371"/>
      <c r="BW11" s="371"/>
      <c r="BX11" s="384"/>
      <c r="BY11" s="384"/>
      <c r="BZ11" s="384"/>
      <c r="CA11" s="384"/>
      <c r="CB11" s="384"/>
      <c r="CC11" s="377"/>
      <c r="CD11" s="378"/>
      <c r="CE11" s="378"/>
      <c r="CF11" s="378"/>
      <c r="CG11" s="378"/>
      <c r="CH11" s="342"/>
      <c r="CJ11" s="342"/>
      <c r="CK11" s="342"/>
      <c r="CM11" s="342"/>
      <c r="CN11" s="342"/>
      <c r="CO11" s="342"/>
      <c r="CP11" s="342"/>
      <c r="CQ11" s="342"/>
      <c r="CR11" s="342"/>
      <c r="CS11" s="342"/>
      <c r="CT11" s="342"/>
      <c r="CU11" s="342"/>
      <c r="CV11" s="342"/>
      <c r="CW11" s="342"/>
      <c r="CX11" s="342"/>
      <c r="CY11" s="342"/>
      <c r="CZ11" s="342"/>
      <c r="DA11" s="342"/>
      <c r="DB11" s="342"/>
      <c r="DC11" s="342"/>
      <c r="DD11" s="342"/>
      <c r="DE11" s="342"/>
      <c r="DF11" s="342"/>
      <c r="DG11" s="342"/>
      <c r="DH11" s="342"/>
      <c r="DI11" s="342"/>
      <c r="DJ11" s="342"/>
      <c r="DK11" s="342"/>
      <c r="DN11" s="358"/>
      <c r="DO11" s="358"/>
      <c r="DP11" s="358"/>
      <c r="DQ11" s="358"/>
      <c r="DR11" s="358"/>
      <c r="DS11" s="358"/>
      <c r="DT11" s="358"/>
      <c r="DU11" s="358"/>
      <c r="DV11" s="358"/>
      <c r="DW11" s="358"/>
      <c r="DX11" s="358"/>
      <c r="DY11" s="358"/>
      <c r="DZ11" s="358"/>
      <c r="EA11" s="358"/>
      <c r="EB11" s="358"/>
      <c r="EC11" s="358"/>
      <c r="ED11" s="358"/>
      <c r="EE11" s="358"/>
      <c r="EF11" s="358"/>
      <c r="EG11" s="358"/>
      <c r="EH11" s="358"/>
      <c r="EI11" s="358"/>
      <c r="EJ11" s="358"/>
      <c r="EK11" s="358"/>
      <c r="EL11" s="358"/>
      <c r="EM11" s="379"/>
      <c r="EN11" s="379"/>
      <c r="EO11" s="379"/>
      <c r="EP11" s="379"/>
      <c r="EQ11" s="379"/>
      <c r="ER11" s="379"/>
      <c r="ES11" s="379"/>
      <c r="ET11" s="379"/>
      <c r="EU11" s="379"/>
      <c r="EV11" s="379"/>
      <c r="EW11" s="380"/>
      <c r="EZ11" s="358"/>
      <c r="FA11" s="358"/>
      <c r="FB11" s="358"/>
      <c r="FC11" s="358"/>
      <c r="FD11" s="358"/>
      <c r="FE11" s="358"/>
      <c r="FF11" s="358"/>
      <c r="FG11" s="358"/>
      <c r="FH11" s="358"/>
      <c r="FI11" s="358"/>
      <c r="FJ11" s="358"/>
      <c r="FK11" s="358"/>
      <c r="FL11" s="358"/>
      <c r="FM11" s="358"/>
      <c r="FN11" s="358"/>
      <c r="FO11" s="358"/>
      <c r="FP11" s="358"/>
      <c r="FQ11" s="358"/>
      <c r="FR11" s="358"/>
      <c r="FS11" s="358"/>
      <c r="FT11" s="358"/>
      <c r="FU11" s="358"/>
      <c r="FV11" s="358"/>
      <c r="FW11" s="358"/>
      <c r="FX11" s="358"/>
    </row>
    <row r="12" spans="1:244" x14ac:dyDescent="0.2">
      <c r="A12" s="338" t="s">
        <v>506</v>
      </c>
      <c r="F12" s="343"/>
      <c r="G12" s="343"/>
      <c r="H12" s="385"/>
      <c r="I12" s="343"/>
      <c r="J12" s="343"/>
      <c r="K12" s="343"/>
      <c r="L12" s="371"/>
      <c r="M12" s="386"/>
      <c r="N12" s="352"/>
      <c r="O12" s="371"/>
      <c r="P12" s="371"/>
      <c r="Q12" s="373"/>
      <c r="R12" s="373"/>
      <c r="S12" s="373" t="s">
        <v>444</v>
      </c>
      <c r="T12" s="373"/>
      <c r="U12" s="352">
        <v>0</v>
      </c>
      <c r="V12" s="341"/>
      <c r="W12" s="371"/>
      <c r="X12" s="371"/>
      <c r="Y12" s="371"/>
      <c r="Z12" s="371"/>
      <c r="AA12" s="371"/>
      <c r="AB12" s="371"/>
      <c r="AC12" s="371"/>
      <c r="AD12" s="371"/>
      <c r="AE12" s="371"/>
      <c r="AF12" s="371"/>
      <c r="AG12" s="371"/>
      <c r="AH12" s="371"/>
      <c r="AI12" s="371"/>
      <c r="AJ12" s="371"/>
      <c r="AK12" s="371"/>
      <c r="AL12" s="371"/>
      <c r="AM12" s="371"/>
      <c r="AN12" s="371"/>
      <c r="AO12" s="371"/>
      <c r="AP12" s="371"/>
      <c r="AQ12" s="371"/>
      <c r="AR12" s="371"/>
      <c r="AS12" s="371"/>
      <c r="AT12" s="371"/>
      <c r="AU12" s="371"/>
      <c r="AV12" s="371"/>
      <c r="AW12" s="375"/>
      <c r="AY12" s="371"/>
      <c r="AZ12" s="371"/>
      <c r="BA12" s="371"/>
      <c r="BB12" s="371"/>
      <c r="BC12" s="371"/>
      <c r="BD12" s="371"/>
      <c r="BE12" s="371"/>
      <c r="BF12" s="371"/>
      <c r="BG12" s="371"/>
      <c r="BH12" s="371"/>
      <c r="BI12" s="371"/>
      <c r="BJ12" s="371"/>
      <c r="BK12" s="371"/>
      <c r="BL12" s="371"/>
      <c r="BM12" s="371"/>
      <c r="BN12" s="371"/>
      <c r="BO12" s="371"/>
      <c r="BP12" s="371"/>
      <c r="BQ12" s="371"/>
      <c r="BR12" s="371"/>
      <c r="BS12" s="371"/>
      <c r="BT12" s="371"/>
      <c r="BU12" s="371"/>
      <c r="BV12" s="371"/>
      <c r="BW12" s="371"/>
      <c r="BX12" s="384"/>
      <c r="BY12" s="384"/>
      <c r="BZ12" s="384"/>
      <c r="CA12" s="384"/>
      <c r="CB12" s="384"/>
      <c r="CC12" s="377"/>
      <c r="CD12" s="378"/>
      <c r="CE12" s="378"/>
      <c r="CF12" s="378"/>
      <c r="CG12" s="378"/>
      <c r="CH12" s="342"/>
      <c r="CJ12" s="342"/>
      <c r="CK12" s="342"/>
      <c r="CM12" s="342"/>
      <c r="CN12" s="342"/>
      <c r="CO12" s="342"/>
      <c r="CP12" s="342"/>
      <c r="CQ12" s="342"/>
      <c r="CR12" s="342"/>
      <c r="CS12" s="342"/>
      <c r="CT12" s="342"/>
      <c r="CU12" s="342"/>
      <c r="CV12" s="342"/>
      <c r="CW12" s="342"/>
      <c r="CX12" s="342"/>
      <c r="CY12" s="342"/>
      <c r="CZ12" s="342"/>
      <c r="DA12" s="342"/>
      <c r="DB12" s="342"/>
      <c r="DC12" s="342"/>
      <c r="DD12" s="342"/>
      <c r="DE12" s="342"/>
      <c r="DF12" s="342"/>
      <c r="DG12" s="342"/>
      <c r="DH12" s="342"/>
      <c r="DI12" s="342"/>
      <c r="DJ12" s="342"/>
      <c r="DK12" s="342"/>
      <c r="DN12" s="358"/>
      <c r="DO12" s="358"/>
      <c r="DP12" s="358"/>
      <c r="DQ12" s="358"/>
      <c r="DR12" s="358"/>
      <c r="DS12" s="358"/>
      <c r="DT12" s="358"/>
      <c r="DU12" s="358"/>
      <c r="DV12" s="358"/>
      <c r="DW12" s="358"/>
      <c r="DX12" s="358"/>
      <c r="DY12" s="358"/>
      <c r="DZ12" s="358"/>
      <c r="EA12" s="358"/>
      <c r="EB12" s="358"/>
      <c r="EC12" s="358"/>
      <c r="ED12" s="358"/>
      <c r="EE12" s="358"/>
      <c r="EF12" s="358"/>
      <c r="EG12" s="358"/>
      <c r="EH12" s="358"/>
      <c r="EI12" s="358"/>
      <c r="EJ12" s="358"/>
      <c r="EK12" s="358"/>
      <c r="EL12" s="358"/>
      <c r="EM12" s="379"/>
      <c r="EN12" s="379"/>
      <c r="EO12" s="379"/>
      <c r="EP12" s="379"/>
      <c r="EQ12" s="379"/>
      <c r="ER12" s="379"/>
      <c r="ES12" s="379"/>
      <c r="ET12" s="379"/>
      <c r="EU12" s="379"/>
      <c r="EV12" s="379"/>
      <c r="EW12" s="380"/>
      <c r="EZ12" s="358"/>
      <c r="FA12" s="358"/>
      <c r="FB12" s="358"/>
      <c r="FC12" s="358"/>
      <c r="FD12" s="358"/>
      <c r="FE12" s="358"/>
      <c r="FF12" s="358"/>
      <c r="FG12" s="358"/>
      <c r="FH12" s="358"/>
      <c r="FI12" s="358"/>
      <c r="FJ12" s="358"/>
      <c r="FK12" s="358"/>
      <c r="FL12" s="358"/>
      <c r="FM12" s="358"/>
      <c r="FN12" s="358"/>
      <c r="FO12" s="358"/>
      <c r="FP12" s="358"/>
      <c r="FQ12" s="358"/>
      <c r="FR12" s="358"/>
      <c r="FS12" s="358"/>
      <c r="FT12" s="358"/>
      <c r="FU12" s="358"/>
      <c r="FV12" s="358"/>
      <c r="FW12" s="358"/>
      <c r="FX12" s="358"/>
    </row>
    <row r="13" spans="1:244" x14ac:dyDescent="0.2">
      <c r="A13" s="338" t="s">
        <v>507</v>
      </c>
      <c r="F13" s="343"/>
      <c r="G13" s="343"/>
      <c r="H13" s="385"/>
      <c r="I13" s="343"/>
      <c r="J13" s="343"/>
      <c r="K13" s="343"/>
      <c r="L13" s="371"/>
      <c r="M13" s="386"/>
      <c r="N13" s="352"/>
      <c r="O13" s="371"/>
      <c r="P13" s="371"/>
      <c r="Q13" s="373"/>
      <c r="R13" s="373"/>
      <c r="S13" s="373" t="s">
        <v>444</v>
      </c>
      <c r="T13" s="373"/>
      <c r="U13" s="352">
        <v>0</v>
      </c>
      <c r="W13" s="371"/>
      <c r="X13" s="371"/>
      <c r="Y13" s="371"/>
      <c r="Z13" s="371"/>
      <c r="AA13" s="371"/>
      <c r="AB13" s="371"/>
      <c r="AC13" s="371"/>
      <c r="AD13" s="371"/>
      <c r="AE13" s="371"/>
      <c r="AF13" s="371"/>
      <c r="AG13" s="371"/>
      <c r="AH13" s="371"/>
      <c r="AI13" s="371"/>
      <c r="AJ13" s="371"/>
      <c r="AK13" s="371"/>
      <c r="AL13" s="371"/>
      <c r="AM13" s="371"/>
      <c r="AN13" s="371"/>
      <c r="AO13" s="371"/>
      <c r="AP13" s="371"/>
      <c r="AQ13" s="371"/>
      <c r="AR13" s="371"/>
      <c r="AS13" s="371"/>
      <c r="AT13" s="371"/>
      <c r="AU13" s="371"/>
      <c r="AV13" s="371"/>
      <c r="AW13" s="375"/>
      <c r="AY13" s="371"/>
      <c r="AZ13" s="371"/>
      <c r="BA13" s="371"/>
      <c r="BB13" s="371"/>
      <c r="BC13" s="371"/>
      <c r="BD13" s="371"/>
      <c r="BE13" s="371"/>
      <c r="BF13" s="371"/>
      <c r="BG13" s="371"/>
      <c r="BH13" s="371"/>
      <c r="BI13" s="371"/>
      <c r="BJ13" s="371"/>
      <c r="BK13" s="371"/>
      <c r="BL13" s="371"/>
      <c r="BM13" s="371"/>
      <c r="BN13" s="371"/>
      <c r="BO13" s="371"/>
      <c r="BP13" s="371"/>
      <c r="BQ13" s="371"/>
      <c r="BR13" s="371"/>
      <c r="BS13" s="371"/>
      <c r="BT13" s="371"/>
      <c r="BU13" s="371"/>
      <c r="BV13" s="371"/>
      <c r="BW13" s="371"/>
      <c r="BX13" s="384"/>
      <c r="BY13" s="384"/>
      <c r="BZ13" s="384"/>
      <c r="CA13" s="384"/>
      <c r="CB13" s="384"/>
      <c r="CC13" s="377"/>
      <c r="CD13" s="378"/>
      <c r="CE13" s="378"/>
      <c r="CF13" s="378"/>
      <c r="CG13" s="378"/>
      <c r="CH13" s="342"/>
      <c r="CJ13" s="342"/>
      <c r="CK13" s="342"/>
      <c r="CM13" s="342"/>
      <c r="CN13" s="342"/>
      <c r="CO13" s="342"/>
      <c r="CP13" s="342"/>
      <c r="CQ13" s="342"/>
      <c r="CR13" s="342"/>
      <c r="CS13" s="342"/>
      <c r="CT13" s="342"/>
      <c r="CU13" s="342"/>
      <c r="CV13" s="342"/>
      <c r="CW13" s="342"/>
      <c r="CX13" s="342"/>
      <c r="CY13" s="342"/>
      <c r="CZ13" s="342"/>
      <c r="DA13" s="342"/>
      <c r="DB13" s="342"/>
      <c r="DC13" s="342"/>
      <c r="DD13" s="342"/>
      <c r="DE13" s="342"/>
      <c r="DF13" s="342"/>
      <c r="DG13" s="342"/>
      <c r="DH13" s="342"/>
      <c r="DI13" s="342"/>
      <c r="DJ13" s="342"/>
      <c r="DK13" s="342"/>
      <c r="DN13" s="358"/>
      <c r="DO13" s="358"/>
      <c r="DP13" s="358"/>
      <c r="DQ13" s="358"/>
      <c r="DR13" s="358"/>
      <c r="DS13" s="358"/>
      <c r="DT13" s="358"/>
      <c r="DU13" s="358"/>
      <c r="DV13" s="358"/>
      <c r="DW13" s="358"/>
      <c r="DX13" s="358"/>
      <c r="DY13" s="358"/>
      <c r="DZ13" s="358"/>
      <c r="EA13" s="358"/>
      <c r="EB13" s="358"/>
      <c r="EC13" s="358"/>
      <c r="ED13" s="358"/>
      <c r="EE13" s="358"/>
      <c r="EF13" s="358"/>
      <c r="EG13" s="358"/>
      <c r="EH13" s="358"/>
      <c r="EI13" s="358"/>
      <c r="EJ13" s="358"/>
      <c r="EK13" s="358"/>
      <c r="EL13" s="358"/>
      <c r="EM13" s="379"/>
      <c r="EN13" s="379"/>
      <c r="EO13" s="379"/>
      <c r="EP13" s="379"/>
      <c r="EQ13" s="379"/>
      <c r="ER13" s="379"/>
      <c r="ES13" s="379"/>
      <c r="ET13" s="379"/>
      <c r="EU13" s="379"/>
      <c r="EV13" s="379"/>
      <c r="EW13" s="380"/>
      <c r="EZ13" s="358"/>
      <c r="FA13" s="358"/>
      <c r="FB13" s="358"/>
      <c r="FC13" s="358"/>
      <c r="FD13" s="358"/>
      <c r="FE13" s="358"/>
      <c r="FF13" s="358"/>
      <c r="FG13" s="358"/>
      <c r="FH13" s="358"/>
      <c r="FI13" s="358"/>
      <c r="FJ13" s="358"/>
      <c r="FK13" s="358"/>
      <c r="FL13" s="358"/>
      <c r="FM13" s="358"/>
      <c r="FN13" s="358"/>
      <c r="FO13" s="358"/>
      <c r="FP13" s="358"/>
      <c r="FQ13" s="358"/>
      <c r="FR13" s="358"/>
      <c r="FS13" s="358"/>
      <c r="FT13" s="358"/>
      <c r="FU13" s="358"/>
      <c r="FV13" s="358"/>
      <c r="FW13" s="358"/>
      <c r="FX13" s="358"/>
    </row>
    <row r="14" spans="1:244" x14ac:dyDescent="0.2">
      <c r="A14" s="338" t="s">
        <v>508</v>
      </c>
      <c r="F14" s="343"/>
      <c r="G14" s="343"/>
      <c r="H14" s="385"/>
      <c r="I14" s="343"/>
      <c r="J14" s="343"/>
      <c r="K14" s="343"/>
      <c r="L14" s="371"/>
      <c r="M14" s="386"/>
      <c r="N14" s="352"/>
      <c r="O14" s="371"/>
      <c r="P14" s="371"/>
      <c r="Q14" s="373"/>
      <c r="R14" s="373"/>
      <c r="S14" s="373" t="s">
        <v>444</v>
      </c>
      <c r="T14" s="373"/>
      <c r="U14" s="352">
        <v>0</v>
      </c>
      <c r="W14" s="371"/>
      <c r="X14" s="371"/>
      <c r="Y14" s="371"/>
      <c r="Z14" s="371"/>
      <c r="AA14" s="371"/>
      <c r="AB14" s="371"/>
      <c r="AC14" s="371"/>
      <c r="AD14" s="371"/>
      <c r="AE14" s="371"/>
      <c r="AF14" s="371"/>
      <c r="AG14" s="371"/>
      <c r="AH14" s="371"/>
      <c r="AI14" s="371"/>
      <c r="AJ14" s="371"/>
      <c r="AK14" s="371"/>
      <c r="AL14" s="371"/>
      <c r="AM14" s="371"/>
      <c r="AN14" s="371"/>
      <c r="AO14" s="371"/>
      <c r="AP14" s="371"/>
      <c r="AQ14" s="371"/>
      <c r="AR14" s="371"/>
      <c r="AS14" s="371"/>
      <c r="AT14" s="371"/>
      <c r="AU14" s="371"/>
      <c r="AV14" s="371"/>
      <c r="AW14" s="375"/>
      <c r="AY14" s="371"/>
      <c r="AZ14" s="371"/>
      <c r="BA14" s="371"/>
      <c r="BB14" s="371"/>
      <c r="BC14" s="371"/>
      <c r="BD14" s="371"/>
      <c r="BE14" s="371"/>
      <c r="BF14" s="371"/>
      <c r="BG14" s="371"/>
      <c r="BH14" s="371"/>
      <c r="BI14" s="371"/>
      <c r="BJ14" s="371"/>
      <c r="BK14" s="371"/>
      <c r="BL14" s="371"/>
      <c r="BM14" s="371"/>
      <c r="BN14" s="371"/>
      <c r="BO14" s="371"/>
      <c r="BP14" s="371"/>
      <c r="BQ14" s="371"/>
      <c r="BR14" s="371"/>
      <c r="BS14" s="371"/>
      <c r="BT14" s="371"/>
      <c r="BU14" s="371"/>
      <c r="BV14" s="371"/>
      <c r="BW14" s="371"/>
      <c r="BX14" s="384"/>
      <c r="BY14" s="384"/>
      <c r="BZ14" s="384"/>
      <c r="CA14" s="384"/>
      <c r="CB14" s="384"/>
      <c r="CC14" s="377"/>
      <c r="CD14" s="378"/>
      <c r="CE14" s="378"/>
      <c r="CF14" s="378"/>
      <c r="CG14" s="378"/>
      <c r="CH14" s="342"/>
      <c r="CJ14" s="342"/>
      <c r="CK14" s="342"/>
      <c r="CM14" s="342"/>
      <c r="CN14" s="342"/>
      <c r="CO14" s="342"/>
      <c r="CP14" s="342"/>
      <c r="CQ14" s="342"/>
      <c r="CR14" s="342"/>
      <c r="CS14" s="342"/>
      <c r="CT14" s="342"/>
      <c r="CU14" s="342"/>
      <c r="CV14" s="342"/>
      <c r="CW14" s="342"/>
      <c r="CX14" s="342"/>
      <c r="CY14" s="342"/>
      <c r="CZ14" s="342"/>
      <c r="DA14" s="342"/>
      <c r="DB14" s="342"/>
      <c r="DC14" s="342"/>
      <c r="DD14" s="342"/>
      <c r="DE14" s="342"/>
      <c r="DF14" s="342"/>
      <c r="DG14" s="342"/>
      <c r="DH14" s="342"/>
      <c r="DI14" s="342"/>
      <c r="DJ14" s="342"/>
      <c r="DK14" s="342"/>
      <c r="DN14" s="358"/>
      <c r="DO14" s="358"/>
      <c r="DP14" s="358"/>
      <c r="DQ14" s="358"/>
      <c r="DR14" s="358"/>
      <c r="DS14" s="358"/>
      <c r="DT14" s="358"/>
      <c r="DU14" s="358"/>
      <c r="DV14" s="358"/>
      <c r="DW14" s="358"/>
      <c r="DX14" s="358"/>
      <c r="DY14" s="358"/>
      <c r="DZ14" s="358"/>
      <c r="EA14" s="358"/>
      <c r="EB14" s="358"/>
      <c r="EC14" s="358"/>
      <c r="ED14" s="358"/>
      <c r="EE14" s="358"/>
      <c r="EF14" s="358"/>
      <c r="EG14" s="358"/>
      <c r="EH14" s="358"/>
      <c r="EI14" s="358"/>
      <c r="EJ14" s="358"/>
      <c r="EK14" s="358"/>
      <c r="EL14" s="358"/>
      <c r="EM14" s="379"/>
      <c r="EN14" s="379"/>
      <c r="EO14" s="379"/>
      <c r="EP14" s="379"/>
      <c r="EQ14" s="379"/>
      <c r="ER14" s="379"/>
      <c r="ES14" s="379"/>
      <c r="ET14" s="379"/>
      <c r="EU14" s="379"/>
      <c r="EV14" s="379"/>
      <c r="EW14" s="380"/>
      <c r="EZ14" s="358"/>
      <c r="FA14" s="358"/>
      <c r="FB14" s="358"/>
      <c r="FC14" s="358"/>
      <c r="FD14" s="358"/>
      <c r="FE14" s="358"/>
      <c r="FF14" s="358"/>
      <c r="FG14" s="358"/>
      <c r="FH14" s="358"/>
      <c r="FI14" s="358"/>
      <c r="FJ14" s="358"/>
      <c r="FK14" s="358"/>
      <c r="FL14" s="358"/>
      <c r="FM14" s="358"/>
      <c r="FN14" s="358"/>
      <c r="FO14" s="358"/>
      <c r="FP14" s="358"/>
      <c r="FQ14" s="358"/>
      <c r="FR14" s="358"/>
      <c r="FS14" s="358"/>
      <c r="FT14" s="358"/>
      <c r="FU14" s="358"/>
      <c r="FV14" s="358"/>
      <c r="FW14" s="358"/>
      <c r="FX14" s="358"/>
    </row>
    <row r="15" spans="1:244" x14ac:dyDescent="0.2">
      <c r="A15" s="338" t="s">
        <v>509</v>
      </c>
      <c r="F15" s="343"/>
      <c r="G15" s="343"/>
      <c r="H15" s="385"/>
      <c r="I15" s="343"/>
      <c r="J15" s="343"/>
      <c r="K15" s="343"/>
      <c r="L15" s="371"/>
      <c r="M15" s="386"/>
      <c r="N15" s="352"/>
      <c r="O15" s="371"/>
      <c r="P15" s="371"/>
      <c r="Q15" s="373"/>
      <c r="R15" s="373"/>
      <c r="S15" s="373" t="s">
        <v>444</v>
      </c>
      <c r="T15" s="373"/>
      <c r="U15" s="352">
        <v>0</v>
      </c>
      <c r="W15" s="371"/>
      <c r="X15" s="371"/>
      <c r="Y15" s="371"/>
      <c r="Z15" s="371"/>
      <c r="AA15" s="371"/>
      <c r="AB15" s="371"/>
      <c r="AC15" s="371"/>
      <c r="AD15" s="371"/>
      <c r="AE15" s="371"/>
      <c r="AF15" s="371"/>
      <c r="AG15" s="371"/>
      <c r="AH15" s="371"/>
      <c r="AI15" s="371"/>
      <c r="AJ15" s="371"/>
      <c r="AK15" s="371"/>
      <c r="AL15" s="371"/>
      <c r="AM15" s="371"/>
      <c r="AN15" s="371"/>
      <c r="AO15" s="371"/>
      <c r="AP15" s="371"/>
      <c r="AQ15" s="371"/>
      <c r="AR15" s="371"/>
      <c r="AS15" s="371"/>
      <c r="AT15" s="371"/>
      <c r="AU15" s="371"/>
      <c r="AV15" s="371"/>
      <c r="AW15" s="375"/>
      <c r="AY15" s="371"/>
      <c r="AZ15" s="371"/>
      <c r="BA15" s="371"/>
      <c r="BB15" s="371"/>
      <c r="BC15" s="371"/>
      <c r="BD15" s="371"/>
      <c r="BE15" s="371"/>
      <c r="BF15" s="371"/>
      <c r="BG15" s="371"/>
      <c r="BH15" s="371"/>
      <c r="BI15" s="371"/>
      <c r="BJ15" s="371"/>
      <c r="BK15" s="371"/>
      <c r="BL15" s="371"/>
      <c r="BM15" s="371"/>
      <c r="BN15" s="371"/>
      <c r="BO15" s="371"/>
      <c r="BP15" s="371"/>
      <c r="BQ15" s="371"/>
      <c r="BR15" s="371"/>
      <c r="BS15" s="371"/>
      <c r="BT15" s="371"/>
      <c r="BU15" s="371"/>
      <c r="BV15" s="371"/>
      <c r="BW15" s="371"/>
      <c r="BX15" s="384"/>
      <c r="BY15" s="384"/>
      <c r="BZ15" s="384"/>
      <c r="CA15" s="384"/>
      <c r="CB15" s="384"/>
      <c r="CC15" s="377"/>
      <c r="CD15" s="378"/>
      <c r="CE15" s="378"/>
      <c r="CF15" s="378"/>
      <c r="CG15" s="378"/>
      <c r="CH15" s="342"/>
      <c r="CJ15" s="342"/>
      <c r="CK15" s="342"/>
      <c r="CM15" s="342"/>
      <c r="CN15" s="342"/>
      <c r="CO15" s="342"/>
      <c r="CP15" s="342"/>
      <c r="CQ15" s="342"/>
      <c r="CR15" s="342"/>
      <c r="CS15" s="342"/>
      <c r="CT15" s="342"/>
      <c r="CU15" s="342"/>
      <c r="CV15" s="342"/>
      <c r="CW15" s="342"/>
      <c r="CX15" s="342"/>
      <c r="CY15" s="342"/>
      <c r="CZ15" s="342"/>
      <c r="DA15" s="342"/>
      <c r="DB15" s="342"/>
      <c r="DC15" s="342"/>
      <c r="DD15" s="342"/>
      <c r="DE15" s="342"/>
      <c r="DF15" s="342"/>
      <c r="DG15" s="342"/>
      <c r="DH15" s="342"/>
      <c r="DI15" s="342"/>
      <c r="DJ15" s="342"/>
      <c r="DK15" s="342"/>
      <c r="DN15" s="358"/>
      <c r="DO15" s="358"/>
      <c r="DP15" s="358"/>
      <c r="DQ15" s="358"/>
      <c r="DR15" s="358"/>
      <c r="DS15" s="358"/>
      <c r="DT15" s="358"/>
      <c r="DU15" s="358"/>
      <c r="DV15" s="358"/>
      <c r="DW15" s="358"/>
      <c r="DX15" s="358"/>
      <c r="DY15" s="358"/>
      <c r="DZ15" s="358"/>
      <c r="EA15" s="358"/>
      <c r="EB15" s="358"/>
      <c r="EC15" s="358"/>
      <c r="ED15" s="358"/>
      <c r="EE15" s="358"/>
      <c r="EF15" s="358"/>
      <c r="EG15" s="358"/>
      <c r="EH15" s="358"/>
      <c r="EI15" s="358"/>
      <c r="EJ15" s="358"/>
      <c r="EK15" s="358"/>
      <c r="EL15" s="358"/>
      <c r="EM15" s="379"/>
      <c r="EN15" s="379"/>
      <c r="EO15" s="379"/>
      <c r="EP15" s="379"/>
      <c r="EQ15" s="379"/>
      <c r="ER15" s="379"/>
      <c r="ES15" s="379"/>
      <c r="ET15" s="379"/>
      <c r="EU15" s="379"/>
      <c r="EV15" s="379"/>
      <c r="EW15" s="380"/>
      <c r="EZ15" s="358"/>
      <c r="FA15" s="358"/>
      <c r="FB15" s="358"/>
      <c r="FC15" s="358"/>
      <c r="FD15" s="358"/>
      <c r="FE15" s="358"/>
      <c r="FF15" s="358"/>
      <c r="FG15" s="358"/>
      <c r="FH15" s="358"/>
      <c r="FI15" s="358"/>
      <c r="FJ15" s="358"/>
      <c r="FK15" s="358"/>
      <c r="FL15" s="358"/>
      <c r="FM15" s="358"/>
      <c r="FN15" s="358"/>
      <c r="FO15" s="358"/>
      <c r="FP15" s="358"/>
      <c r="FQ15" s="358"/>
      <c r="FR15" s="358"/>
      <c r="FS15" s="358"/>
      <c r="FT15" s="358"/>
      <c r="FU15" s="358"/>
      <c r="FV15" s="358"/>
      <c r="FW15" s="358"/>
      <c r="FX15" s="358"/>
    </row>
    <row r="16" spans="1:244" x14ac:dyDescent="0.2">
      <c r="A16" s="338" t="s">
        <v>510</v>
      </c>
      <c r="F16" s="343"/>
      <c r="G16" s="343"/>
      <c r="H16" s="385"/>
      <c r="I16" s="343"/>
      <c r="J16" s="343"/>
      <c r="K16" s="343"/>
      <c r="L16" s="371"/>
      <c r="M16" s="386"/>
      <c r="N16" s="352"/>
      <c r="O16" s="371"/>
      <c r="P16" s="371"/>
      <c r="Q16" s="373"/>
      <c r="R16" s="373"/>
      <c r="S16" s="373" t="s">
        <v>444</v>
      </c>
      <c r="T16" s="373"/>
      <c r="U16" s="352">
        <v>0</v>
      </c>
      <c r="W16" s="371"/>
      <c r="X16" s="371"/>
      <c r="Y16" s="371"/>
      <c r="Z16" s="371"/>
      <c r="AA16" s="371"/>
      <c r="AB16" s="371"/>
      <c r="AC16" s="371"/>
      <c r="AD16" s="371"/>
      <c r="AE16" s="371"/>
      <c r="AF16" s="371"/>
      <c r="AG16" s="371"/>
      <c r="AH16" s="371"/>
      <c r="AI16" s="371"/>
      <c r="AJ16" s="371"/>
      <c r="AK16" s="371"/>
      <c r="AL16" s="371"/>
      <c r="AM16" s="371"/>
      <c r="AN16" s="371"/>
      <c r="AO16" s="371"/>
      <c r="AP16" s="371"/>
      <c r="AQ16" s="371"/>
      <c r="AR16" s="371"/>
      <c r="AS16" s="371"/>
      <c r="AT16" s="371"/>
      <c r="AU16" s="371"/>
      <c r="AV16" s="371"/>
      <c r="AW16" s="375"/>
      <c r="AY16" s="371"/>
      <c r="AZ16" s="371"/>
      <c r="BA16" s="371"/>
      <c r="BB16" s="371"/>
      <c r="BC16" s="371"/>
      <c r="BD16" s="371"/>
      <c r="BE16" s="371"/>
      <c r="BF16" s="371"/>
      <c r="BG16" s="371"/>
      <c r="BH16" s="371"/>
      <c r="BI16" s="371"/>
      <c r="BJ16" s="371"/>
      <c r="BK16" s="371"/>
      <c r="BL16" s="371"/>
      <c r="BM16" s="371"/>
      <c r="BN16" s="371"/>
      <c r="BO16" s="371"/>
      <c r="BP16" s="371"/>
      <c r="BQ16" s="371"/>
      <c r="BR16" s="371"/>
      <c r="BS16" s="371"/>
      <c r="BT16" s="371"/>
      <c r="BU16" s="371"/>
      <c r="BV16" s="371"/>
      <c r="BW16" s="371"/>
      <c r="BX16" s="384"/>
      <c r="BY16" s="384"/>
      <c r="BZ16" s="384"/>
      <c r="CA16" s="384"/>
      <c r="CB16" s="384"/>
      <c r="CC16" s="377"/>
      <c r="CD16" s="378"/>
      <c r="CE16" s="378"/>
      <c r="CF16" s="378"/>
      <c r="CG16" s="378"/>
      <c r="CH16" s="342"/>
      <c r="CJ16" s="342"/>
      <c r="CK16" s="342"/>
      <c r="CM16" s="342"/>
      <c r="CN16" s="342"/>
      <c r="CO16" s="342"/>
      <c r="CP16" s="342"/>
      <c r="CQ16" s="342"/>
      <c r="CR16" s="342"/>
      <c r="CS16" s="342"/>
      <c r="CT16" s="342"/>
      <c r="CU16" s="342"/>
      <c r="CV16" s="342"/>
      <c r="CW16" s="342"/>
      <c r="CX16" s="342"/>
      <c r="CY16" s="342"/>
      <c r="CZ16" s="342"/>
      <c r="DA16" s="342"/>
      <c r="DB16" s="342"/>
      <c r="DC16" s="342"/>
      <c r="DD16" s="342"/>
      <c r="DE16" s="342"/>
      <c r="DF16" s="342"/>
      <c r="DG16" s="342"/>
      <c r="DH16" s="342"/>
      <c r="DI16" s="342"/>
      <c r="DJ16" s="342"/>
      <c r="DK16" s="342"/>
      <c r="DN16" s="358"/>
      <c r="DO16" s="358"/>
      <c r="DP16" s="358"/>
      <c r="DQ16" s="358"/>
      <c r="DR16" s="358"/>
      <c r="DS16" s="358"/>
      <c r="DT16" s="358"/>
      <c r="DU16" s="358"/>
      <c r="DV16" s="358"/>
      <c r="DW16" s="358"/>
      <c r="DX16" s="358"/>
      <c r="DY16" s="358"/>
      <c r="DZ16" s="358"/>
      <c r="EA16" s="358"/>
      <c r="EB16" s="358"/>
      <c r="EC16" s="358"/>
      <c r="ED16" s="358"/>
      <c r="EE16" s="358"/>
      <c r="EF16" s="358"/>
      <c r="EG16" s="358"/>
      <c r="EH16" s="358"/>
      <c r="EI16" s="358"/>
      <c r="EJ16" s="358"/>
      <c r="EK16" s="358"/>
      <c r="EL16" s="358"/>
      <c r="EM16" s="379"/>
      <c r="EN16" s="379"/>
      <c r="EO16" s="379"/>
      <c r="EP16" s="379"/>
      <c r="EQ16" s="379"/>
      <c r="ER16" s="379"/>
      <c r="ES16" s="379"/>
      <c r="ET16" s="379"/>
      <c r="EU16" s="379"/>
      <c r="EV16" s="379"/>
      <c r="EW16" s="380"/>
      <c r="EZ16" s="358"/>
      <c r="FA16" s="358"/>
      <c r="FB16" s="358"/>
      <c r="FC16" s="358"/>
      <c r="FD16" s="358"/>
      <c r="FE16" s="358"/>
      <c r="FF16" s="358"/>
      <c r="FG16" s="358"/>
      <c r="FH16" s="358"/>
      <c r="FI16" s="358"/>
      <c r="FJ16" s="358"/>
      <c r="FK16" s="358"/>
      <c r="FL16" s="358"/>
      <c r="FM16" s="358"/>
      <c r="FN16" s="358"/>
      <c r="FO16" s="358"/>
      <c r="FP16" s="358"/>
      <c r="FQ16" s="358"/>
      <c r="FR16" s="358"/>
      <c r="FS16" s="358"/>
      <c r="FT16" s="358"/>
      <c r="FU16" s="358"/>
      <c r="FV16" s="358"/>
      <c r="FW16" s="358"/>
      <c r="FX16" s="358"/>
    </row>
    <row r="17" spans="1:91" x14ac:dyDescent="0.2">
      <c r="A17" s="338" t="s">
        <v>511</v>
      </c>
      <c r="F17" s="343"/>
      <c r="G17" s="343"/>
      <c r="H17" s="385"/>
      <c r="I17" s="343"/>
      <c r="J17" s="343"/>
      <c r="K17" s="343"/>
      <c r="L17" s="371"/>
      <c r="M17" s="386"/>
      <c r="N17" s="352"/>
      <c r="O17" s="371"/>
      <c r="P17" s="371"/>
      <c r="Q17" s="373"/>
      <c r="R17" s="373"/>
      <c r="S17" s="373"/>
      <c r="T17" s="373"/>
      <c r="U17" s="352">
        <v>0</v>
      </c>
      <c r="W17" s="371"/>
      <c r="X17" s="371"/>
      <c r="Y17" s="371"/>
      <c r="Z17" s="371"/>
      <c r="AA17" s="371"/>
      <c r="AB17" s="371"/>
      <c r="AC17" s="371"/>
      <c r="AD17" s="371"/>
      <c r="AE17" s="371"/>
      <c r="AF17" s="371"/>
      <c r="AG17" s="371"/>
      <c r="AH17" s="371"/>
      <c r="AI17" s="371"/>
      <c r="AJ17" s="371"/>
      <c r="AK17" s="371"/>
      <c r="AL17" s="371"/>
      <c r="AM17" s="371"/>
      <c r="AN17" s="371"/>
      <c r="AO17" s="371"/>
      <c r="AP17" s="371"/>
      <c r="AQ17" s="371"/>
      <c r="AR17" s="371"/>
      <c r="AS17" s="371"/>
      <c r="AT17" s="371"/>
      <c r="AU17" s="371"/>
      <c r="AV17" s="371"/>
      <c r="AW17" s="375"/>
      <c r="AY17" s="371"/>
      <c r="AZ17" s="371"/>
      <c r="BA17" s="371"/>
      <c r="BB17" s="371"/>
      <c r="BC17" s="371"/>
      <c r="BD17" s="371"/>
      <c r="BE17" s="371"/>
      <c r="BF17" s="371"/>
      <c r="BG17" s="371"/>
      <c r="BH17" s="371"/>
      <c r="BI17" s="371"/>
      <c r="BJ17" s="371"/>
      <c r="BK17" s="371"/>
      <c r="BL17" s="371"/>
      <c r="BM17" s="371"/>
      <c r="BN17" s="371"/>
      <c r="BO17" s="371"/>
      <c r="BP17" s="371"/>
      <c r="BQ17" s="371"/>
      <c r="BR17" s="371"/>
      <c r="BS17" s="371"/>
      <c r="BT17" s="371"/>
      <c r="BU17" s="371"/>
      <c r="BV17" s="371"/>
      <c r="BW17" s="371"/>
      <c r="BX17" s="384"/>
      <c r="BY17" s="384"/>
      <c r="BZ17" s="384"/>
      <c r="CA17" s="384"/>
      <c r="CB17" s="384"/>
      <c r="CC17" s="377"/>
      <c r="CD17" s="378"/>
      <c r="CE17" s="378"/>
      <c r="CF17" s="378"/>
      <c r="CG17" s="378"/>
      <c r="CH17" s="342"/>
      <c r="CJ17" s="342"/>
      <c r="CK17" s="342"/>
      <c r="CM17" s="342"/>
    </row>
    <row r="18" spans="1:91" x14ac:dyDescent="0.2">
      <c r="A18" s="338" t="s">
        <v>512</v>
      </c>
      <c r="F18" s="343"/>
      <c r="G18" s="343"/>
      <c r="H18" s="385"/>
      <c r="I18" s="343"/>
      <c r="J18" s="343"/>
      <c r="K18" s="343"/>
      <c r="L18" s="343"/>
      <c r="M18" s="387"/>
      <c r="N18" s="352">
        <f t="shared" ref="N18:N30" si="13">(+M18*G18)*8.76</f>
        <v>0</v>
      </c>
      <c r="O18" s="388"/>
      <c r="P18" s="371"/>
      <c r="Q18" s="373"/>
      <c r="R18" s="373"/>
      <c r="S18" s="373"/>
      <c r="T18" s="373"/>
      <c r="U18" s="352">
        <v>0</v>
      </c>
      <c r="W18" s="388"/>
      <c r="X18" s="388"/>
      <c r="Y18" s="388"/>
      <c r="Z18" s="388"/>
      <c r="AA18" s="388"/>
      <c r="AB18" s="388"/>
      <c r="AC18" s="388"/>
      <c r="AD18" s="388"/>
      <c r="AE18" s="388"/>
      <c r="AF18" s="388"/>
      <c r="AG18" s="388"/>
      <c r="AH18" s="388"/>
      <c r="AI18" s="388"/>
      <c r="AJ18" s="388"/>
      <c r="AK18" s="388"/>
      <c r="AL18" s="388"/>
      <c r="AM18" s="388"/>
      <c r="AN18" s="388"/>
      <c r="AO18" s="388"/>
      <c r="AP18" s="388"/>
      <c r="AQ18" s="388"/>
      <c r="AR18" s="388"/>
      <c r="AS18" s="388"/>
      <c r="AT18" s="388"/>
      <c r="AU18" s="388"/>
      <c r="AV18" s="388"/>
      <c r="AW18" s="389"/>
      <c r="AY18" s="388"/>
      <c r="AZ18" s="388"/>
      <c r="BA18" s="388"/>
      <c r="BB18" s="388"/>
      <c r="BC18" s="388"/>
      <c r="BD18" s="388"/>
      <c r="BE18" s="388"/>
      <c r="BF18" s="388"/>
      <c r="BG18" s="388"/>
      <c r="BH18" s="388"/>
      <c r="BI18" s="388"/>
      <c r="BJ18" s="388"/>
      <c r="BK18" s="388"/>
      <c r="BL18" s="388"/>
      <c r="BM18" s="388"/>
      <c r="BN18" s="388"/>
      <c r="BO18" s="388"/>
      <c r="BP18" s="388"/>
      <c r="BQ18" s="388"/>
      <c r="BR18" s="388"/>
      <c r="BS18" s="388"/>
      <c r="BT18" s="388"/>
      <c r="BU18" s="388"/>
      <c r="BV18" s="388"/>
      <c r="BW18" s="388"/>
      <c r="BX18" s="390"/>
      <c r="BY18" s="390"/>
      <c r="BZ18" s="390"/>
      <c r="CA18" s="390"/>
      <c r="CB18" s="390"/>
      <c r="CC18" s="377"/>
      <c r="CD18" s="377"/>
      <c r="CE18" s="377"/>
      <c r="CF18" s="377"/>
      <c r="CG18" s="377"/>
    </row>
    <row r="19" spans="1:91" x14ac:dyDescent="0.2">
      <c r="A19" s="338" t="s">
        <v>513</v>
      </c>
      <c r="F19" s="343"/>
      <c r="G19" s="343"/>
      <c r="H19" s="385"/>
      <c r="I19" s="343"/>
      <c r="J19" s="343"/>
      <c r="K19" s="343"/>
      <c r="L19" s="343"/>
      <c r="M19" s="387"/>
      <c r="N19" s="352">
        <f t="shared" si="13"/>
        <v>0</v>
      </c>
      <c r="O19" s="388"/>
      <c r="P19" s="371"/>
      <c r="Q19" s="373"/>
      <c r="R19" s="373"/>
      <c r="S19" s="373"/>
      <c r="T19" s="373"/>
      <c r="U19" s="352">
        <v>0</v>
      </c>
      <c r="W19" s="388"/>
      <c r="X19" s="388"/>
      <c r="Y19" s="388"/>
      <c r="Z19" s="388"/>
      <c r="AA19" s="388"/>
      <c r="AB19" s="388"/>
      <c r="AC19" s="388"/>
      <c r="AD19" s="388"/>
      <c r="AE19" s="388"/>
      <c r="AF19" s="388"/>
      <c r="AG19" s="388"/>
      <c r="AH19" s="388"/>
      <c r="AI19" s="388"/>
      <c r="AJ19" s="388"/>
      <c r="AK19" s="388"/>
      <c r="AL19" s="388"/>
      <c r="AM19" s="388"/>
      <c r="AN19" s="388"/>
      <c r="AO19" s="388"/>
      <c r="AP19" s="388"/>
      <c r="AQ19" s="388"/>
      <c r="AR19" s="388"/>
      <c r="AS19" s="388"/>
      <c r="AT19" s="388"/>
      <c r="AU19" s="388"/>
      <c r="AV19" s="388"/>
      <c r="AW19" s="389"/>
      <c r="AY19" s="388"/>
      <c r="AZ19" s="388"/>
      <c r="BA19" s="388"/>
      <c r="BB19" s="388"/>
      <c r="BC19" s="388"/>
      <c r="BD19" s="388"/>
      <c r="BE19" s="388"/>
      <c r="BF19" s="388"/>
      <c r="BG19" s="388"/>
      <c r="BH19" s="388"/>
      <c r="BI19" s="388"/>
      <c r="BJ19" s="388"/>
      <c r="BK19" s="388"/>
      <c r="BL19" s="388"/>
      <c r="BM19" s="388"/>
      <c r="BN19" s="388"/>
      <c r="BO19" s="388"/>
      <c r="BP19" s="388"/>
      <c r="BQ19" s="388"/>
      <c r="BR19" s="388"/>
      <c r="BS19" s="388"/>
      <c r="BT19" s="388"/>
      <c r="BU19" s="388"/>
      <c r="BV19" s="388"/>
      <c r="BW19" s="388"/>
      <c r="BX19" s="390"/>
      <c r="BY19" s="390"/>
      <c r="BZ19" s="390"/>
      <c r="CA19" s="390"/>
      <c r="CB19" s="390"/>
      <c r="CC19" s="377"/>
      <c r="CD19" s="377"/>
      <c r="CE19" s="377"/>
      <c r="CF19" s="377"/>
      <c r="CG19" s="377"/>
    </row>
    <row r="20" spans="1:91" x14ac:dyDescent="0.2">
      <c r="A20" s="338" t="s">
        <v>514</v>
      </c>
      <c r="F20" s="343"/>
      <c r="G20" s="343"/>
      <c r="H20" s="385"/>
      <c r="I20" s="343"/>
      <c r="J20" s="343"/>
      <c r="K20" s="343"/>
      <c r="L20" s="343"/>
      <c r="M20" s="387"/>
      <c r="N20" s="352">
        <f t="shared" si="13"/>
        <v>0</v>
      </c>
      <c r="O20" s="388"/>
      <c r="P20" s="371"/>
      <c r="Q20" s="373"/>
      <c r="R20" s="373"/>
      <c r="S20" s="373"/>
      <c r="T20" s="373"/>
      <c r="U20" s="352">
        <v>0</v>
      </c>
      <c r="W20" s="388"/>
      <c r="X20" s="388"/>
      <c r="Y20" s="388"/>
      <c r="Z20" s="388"/>
      <c r="AA20" s="388"/>
      <c r="AB20" s="388"/>
      <c r="AC20" s="388"/>
      <c r="AD20" s="388"/>
      <c r="AE20" s="388"/>
      <c r="AF20" s="388"/>
      <c r="AG20" s="388"/>
      <c r="AH20" s="388"/>
      <c r="AI20" s="388"/>
      <c r="AJ20" s="388"/>
      <c r="AK20" s="388"/>
      <c r="AL20" s="388"/>
      <c r="AM20" s="388"/>
      <c r="AN20" s="388"/>
      <c r="AO20" s="388"/>
      <c r="AP20" s="388"/>
      <c r="AQ20" s="388"/>
      <c r="AR20" s="388"/>
      <c r="AS20" s="388"/>
      <c r="AT20" s="388"/>
      <c r="AU20" s="388"/>
      <c r="AV20" s="388"/>
      <c r="AW20" s="389"/>
      <c r="AY20" s="388"/>
      <c r="AZ20" s="388"/>
      <c r="BA20" s="388"/>
      <c r="BB20" s="388"/>
      <c r="BC20" s="388"/>
      <c r="BD20" s="388"/>
      <c r="BE20" s="388"/>
      <c r="BF20" s="388"/>
      <c r="BG20" s="388"/>
      <c r="BH20" s="388"/>
      <c r="BI20" s="388"/>
      <c r="BJ20" s="388"/>
      <c r="BK20" s="388"/>
      <c r="BL20" s="388"/>
      <c r="BM20" s="388"/>
      <c r="BN20" s="388"/>
      <c r="BO20" s="388"/>
      <c r="BP20" s="388"/>
      <c r="BQ20" s="388"/>
      <c r="BR20" s="388"/>
      <c r="BS20" s="388"/>
      <c r="BT20" s="388"/>
      <c r="BU20" s="388"/>
      <c r="BV20" s="388"/>
      <c r="BW20" s="388"/>
      <c r="BX20" s="390"/>
      <c r="BY20" s="390"/>
      <c r="BZ20" s="390"/>
      <c r="CA20" s="390"/>
      <c r="CB20" s="390"/>
      <c r="CC20" s="377"/>
      <c r="CD20" s="377"/>
      <c r="CE20" s="377"/>
      <c r="CF20" s="377"/>
      <c r="CG20" s="377"/>
      <c r="CM20" s="342" t="e">
        <v>#VALUE!</v>
      </c>
    </row>
    <row r="21" spans="1:91" x14ac:dyDescent="0.2">
      <c r="A21" s="338" t="s">
        <v>515</v>
      </c>
      <c r="F21" s="343"/>
      <c r="G21" s="343"/>
      <c r="H21" s="385"/>
      <c r="I21" s="343"/>
      <c r="J21" s="343"/>
      <c r="K21" s="343"/>
      <c r="L21" s="343"/>
      <c r="M21" s="391"/>
      <c r="N21" s="352">
        <f t="shared" si="13"/>
        <v>0</v>
      </c>
      <c r="O21" s="392"/>
      <c r="P21" s="371"/>
      <c r="Q21" s="393"/>
      <c r="R21" s="393"/>
      <c r="S21" s="393"/>
      <c r="T21" s="393"/>
      <c r="U21" s="352"/>
      <c r="W21" s="392"/>
      <c r="X21" s="392"/>
      <c r="Y21" s="392"/>
      <c r="Z21" s="392"/>
      <c r="AA21" s="392"/>
      <c r="AB21" s="392"/>
      <c r="AC21" s="392"/>
      <c r="AD21" s="392"/>
      <c r="AE21" s="392"/>
      <c r="AF21" s="392"/>
      <c r="AG21" s="392"/>
      <c r="AH21" s="392"/>
      <c r="AI21" s="392"/>
      <c r="AJ21" s="392"/>
      <c r="AK21" s="392"/>
      <c r="AL21" s="392"/>
      <c r="AM21" s="392"/>
      <c r="AN21" s="392"/>
      <c r="AO21" s="392"/>
      <c r="AP21" s="392"/>
      <c r="AQ21" s="392"/>
      <c r="AR21" s="392"/>
      <c r="AS21" s="392"/>
      <c r="AT21" s="392"/>
      <c r="AU21" s="392"/>
      <c r="AV21" s="392"/>
      <c r="AW21" s="394"/>
      <c r="AY21" s="392"/>
      <c r="AZ21" s="392"/>
      <c r="BA21" s="392"/>
      <c r="BB21" s="392"/>
      <c r="BC21" s="392"/>
      <c r="BD21" s="392"/>
      <c r="BE21" s="392"/>
      <c r="BF21" s="392"/>
      <c r="BG21" s="392"/>
      <c r="BH21" s="392"/>
      <c r="BI21" s="392"/>
      <c r="BJ21" s="392"/>
      <c r="BK21" s="392"/>
      <c r="BL21" s="392"/>
      <c r="BM21" s="392"/>
      <c r="BN21" s="392"/>
      <c r="BO21" s="392"/>
      <c r="BP21" s="392"/>
      <c r="BQ21" s="392"/>
      <c r="BR21" s="392"/>
      <c r="BS21" s="392"/>
      <c r="BT21" s="392"/>
      <c r="BU21" s="392"/>
      <c r="BV21" s="392"/>
      <c r="BW21" s="392"/>
      <c r="BX21" s="395"/>
      <c r="BY21" s="395"/>
      <c r="BZ21" s="395"/>
      <c r="CA21" s="395"/>
      <c r="CB21" s="395"/>
      <c r="CC21" s="377"/>
      <c r="CD21" s="377"/>
      <c r="CE21" s="377"/>
      <c r="CF21" s="377"/>
      <c r="CG21" s="377"/>
    </row>
    <row r="22" spans="1:91" x14ac:dyDescent="0.2">
      <c r="A22" s="338" t="s">
        <v>516</v>
      </c>
      <c r="F22" s="343"/>
      <c r="G22" s="343"/>
      <c r="H22" s="385"/>
      <c r="I22" s="343"/>
      <c r="J22" s="343"/>
      <c r="K22" s="343"/>
      <c r="L22" s="343"/>
      <c r="M22" s="411"/>
      <c r="N22" s="352">
        <f t="shared" si="13"/>
        <v>0</v>
      </c>
      <c r="O22" s="410"/>
      <c r="P22" s="371"/>
      <c r="Q22" s="412"/>
      <c r="R22" s="412"/>
      <c r="S22" s="412"/>
      <c r="T22" s="412"/>
      <c r="U22" s="352"/>
      <c r="W22" s="410"/>
      <c r="X22" s="410"/>
      <c r="Y22" s="410"/>
      <c r="Z22" s="410"/>
      <c r="AA22" s="413"/>
      <c r="AB22" s="410"/>
      <c r="AC22" s="410"/>
      <c r="AD22" s="410"/>
      <c r="AE22" s="410"/>
      <c r="AF22" s="410"/>
      <c r="AG22" s="410"/>
      <c r="AH22" s="410"/>
      <c r="AI22" s="410"/>
      <c r="AJ22" s="410"/>
      <c r="AK22" s="410"/>
      <c r="AL22" s="410"/>
      <c r="AM22" s="410"/>
      <c r="AN22" s="410"/>
      <c r="AO22" s="410"/>
      <c r="AP22" s="410"/>
      <c r="AQ22" s="410"/>
      <c r="AR22" s="410"/>
      <c r="AS22" s="410"/>
      <c r="AT22" s="410"/>
      <c r="AU22" s="410"/>
      <c r="AV22" s="410"/>
      <c r="AW22" s="394"/>
      <c r="AY22" s="410"/>
      <c r="AZ22" s="410"/>
      <c r="BA22" s="410"/>
      <c r="BB22" s="410"/>
      <c r="BC22" s="410"/>
      <c r="BD22" s="410"/>
      <c r="BE22" s="410"/>
      <c r="BF22" s="410"/>
      <c r="BG22" s="410"/>
      <c r="BH22" s="410"/>
      <c r="BI22" s="410"/>
      <c r="BJ22" s="410"/>
      <c r="BK22" s="410"/>
      <c r="BL22" s="410"/>
      <c r="BM22" s="410"/>
      <c r="BN22" s="410"/>
      <c r="BO22" s="410"/>
      <c r="BP22" s="410"/>
      <c r="BQ22" s="410"/>
      <c r="BR22" s="410"/>
      <c r="BS22" s="410"/>
      <c r="BT22" s="410"/>
      <c r="BU22" s="410"/>
      <c r="BV22" s="410"/>
      <c r="BW22" s="410"/>
      <c r="BX22" s="395"/>
      <c r="BY22" s="395"/>
      <c r="BZ22" s="395"/>
      <c r="CA22" s="395"/>
      <c r="CB22" s="395"/>
      <c r="CC22" s="377"/>
      <c r="CD22" s="377"/>
      <c r="CE22" s="377"/>
      <c r="CF22" s="377"/>
      <c r="CG22" s="377"/>
    </row>
    <row r="23" spans="1:91" x14ac:dyDescent="0.2">
      <c r="A23" s="338" t="s">
        <v>517</v>
      </c>
      <c r="F23" s="343"/>
      <c r="G23" s="343"/>
      <c r="H23" s="385"/>
      <c r="I23" s="343"/>
      <c r="J23" s="343"/>
      <c r="K23" s="343"/>
      <c r="L23" s="343"/>
      <c r="M23" s="411"/>
      <c r="N23" s="352">
        <f t="shared" si="13"/>
        <v>0</v>
      </c>
      <c r="O23" s="410"/>
      <c r="P23" s="371"/>
      <c r="Q23" s="412"/>
      <c r="R23" s="412"/>
      <c r="S23" s="412"/>
      <c r="T23" s="412"/>
      <c r="U23" s="352"/>
      <c r="W23" s="410"/>
      <c r="X23" s="410"/>
      <c r="Y23" s="410"/>
      <c r="Z23" s="410"/>
      <c r="AA23" s="414"/>
      <c r="AB23" s="410"/>
      <c r="AC23" s="410"/>
      <c r="AD23" s="410"/>
      <c r="AE23" s="410"/>
      <c r="AF23" s="410"/>
      <c r="AG23" s="410"/>
      <c r="AH23" s="410"/>
      <c r="AI23" s="410"/>
      <c r="AJ23" s="410"/>
      <c r="AK23" s="410"/>
      <c r="AL23" s="410"/>
      <c r="AM23" s="410"/>
      <c r="AN23" s="410"/>
      <c r="AO23" s="410"/>
      <c r="AP23" s="410"/>
      <c r="AQ23" s="410"/>
      <c r="AR23" s="410"/>
      <c r="AS23" s="410"/>
      <c r="AT23" s="410"/>
      <c r="AU23" s="410"/>
      <c r="AV23" s="410"/>
      <c r="AW23" s="394"/>
      <c r="AY23" s="410"/>
      <c r="AZ23" s="410"/>
      <c r="BA23" s="410"/>
      <c r="BB23" s="410"/>
      <c r="BC23" s="410"/>
      <c r="BD23" s="410"/>
      <c r="BE23" s="410"/>
      <c r="BF23" s="410"/>
      <c r="BG23" s="410"/>
      <c r="BH23" s="410"/>
      <c r="BI23" s="410"/>
      <c r="BJ23" s="410"/>
      <c r="BK23" s="410"/>
      <c r="BL23" s="410"/>
      <c r="BM23" s="410"/>
      <c r="BN23" s="410"/>
      <c r="BO23" s="410"/>
      <c r="BP23" s="410"/>
      <c r="BQ23" s="410"/>
      <c r="BR23" s="410"/>
      <c r="BS23" s="410"/>
      <c r="BT23" s="410"/>
      <c r="BU23" s="410"/>
      <c r="BV23" s="410"/>
      <c r="BW23" s="410"/>
      <c r="BX23" s="395"/>
      <c r="BY23" s="395"/>
      <c r="BZ23" s="395"/>
      <c r="CA23" s="395"/>
      <c r="CB23" s="395"/>
      <c r="CC23" s="377"/>
      <c r="CD23" s="377"/>
      <c r="CE23" s="377"/>
      <c r="CF23" s="377"/>
      <c r="CG23" s="377"/>
    </row>
    <row r="24" spans="1:91" x14ac:dyDescent="0.2">
      <c r="A24" s="338" t="s">
        <v>518</v>
      </c>
      <c r="F24" s="343"/>
      <c r="G24" s="343"/>
      <c r="H24" s="385"/>
      <c r="I24" s="343"/>
      <c r="J24" s="343"/>
      <c r="K24" s="343"/>
      <c r="L24" s="343"/>
      <c r="M24" s="396"/>
      <c r="N24" s="352">
        <f t="shared" si="13"/>
        <v>0</v>
      </c>
      <c r="O24" s="397"/>
      <c r="P24" s="371"/>
      <c r="Q24" s="398"/>
      <c r="R24" s="398"/>
      <c r="S24" s="398"/>
      <c r="T24" s="398"/>
      <c r="U24" s="352"/>
      <c r="W24" s="397"/>
      <c r="X24" s="397"/>
      <c r="Y24" s="397"/>
      <c r="Z24" s="397"/>
      <c r="AA24" s="397"/>
      <c r="AB24" s="397"/>
      <c r="AC24" s="397"/>
      <c r="AD24" s="397"/>
      <c r="AE24" s="397"/>
      <c r="AF24" s="397"/>
      <c r="AG24" s="397"/>
      <c r="AH24" s="397"/>
      <c r="AI24" s="397"/>
      <c r="AJ24" s="397"/>
      <c r="AK24" s="397"/>
      <c r="AL24" s="397"/>
      <c r="AM24" s="397"/>
      <c r="AN24" s="397"/>
      <c r="AO24" s="397"/>
      <c r="AP24" s="397"/>
      <c r="AQ24" s="397"/>
      <c r="AR24" s="397"/>
      <c r="AS24" s="397"/>
      <c r="AT24" s="397"/>
      <c r="AU24" s="397"/>
      <c r="AV24" s="397"/>
      <c r="AW24" s="399"/>
      <c r="AY24" s="397"/>
      <c r="AZ24" s="397"/>
      <c r="BA24" s="397"/>
      <c r="BB24" s="397"/>
      <c r="BC24" s="397"/>
      <c r="BD24" s="397"/>
      <c r="BE24" s="397"/>
      <c r="BF24" s="397"/>
      <c r="BG24" s="397"/>
      <c r="BH24" s="397"/>
      <c r="BI24" s="397"/>
      <c r="BJ24" s="397"/>
      <c r="BK24" s="397"/>
      <c r="BL24" s="397"/>
      <c r="BM24" s="397"/>
      <c r="BN24" s="397"/>
      <c r="BO24" s="397"/>
      <c r="BP24" s="397"/>
      <c r="BQ24" s="397"/>
      <c r="BR24" s="397"/>
      <c r="BS24" s="397"/>
      <c r="BT24" s="397"/>
      <c r="BU24" s="397"/>
      <c r="BV24" s="397"/>
      <c r="BW24" s="397"/>
      <c r="BX24" s="400"/>
      <c r="BY24" s="400"/>
      <c r="BZ24" s="400"/>
      <c r="CA24" s="400"/>
      <c r="CB24" s="400"/>
      <c r="CC24" s="377"/>
      <c r="CD24" s="377"/>
      <c r="CE24" s="377"/>
      <c r="CF24" s="377"/>
      <c r="CG24" s="377"/>
    </row>
    <row r="25" spans="1:91" x14ac:dyDescent="0.2">
      <c r="A25" s="338" t="s">
        <v>519</v>
      </c>
      <c r="F25" s="343"/>
      <c r="G25" s="343"/>
      <c r="H25" s="385"/>
      <c r="I25" s="343"/>
      <c r="J25" s="343"/>
      <c r="K25" s="343"/>
      <c r="L25" s="343"/>
      <c r="M25" s="396"/>
      <c r="N25" s="352">
        <f t="shared" si="13"/>
        <v>0</v>
      </c>
      <c r="O25" s="397"/>
      <c r="P25" s="371"/>
      <c r="Q25" s="398"/>
      <c r="R25" s="398"/>
      <c r="S25" s="398"/>
      <c r="T25" s="398"/>
      <c r="U25" s="352"/>
      <c r="W25" s="397"/>
      <c r="X25" s="397"/>
      <c r="Y25" s="397"/>
      <c r="Z25" s="397"/>
      <c r="AA25" s="397"/>
      <c r="AB25" s="397"/>
      <c r="AC25" s="397"/>
      <c r="AD25" s="397"/>
      <c r="AE25" s="397"/>
      <c r="AF25" s="397"/>
      <c r="AG25" s="397"/>
      <c r="AH25" s="397"/>
      <c r="AI25" s="397"/>
      <c r="AJ25" s="397"/>
      <c r="AK25" s="397"/>
      <c r="AL25" s="397"/>
      <c r="AM25" s="397"/>
      <c r="AN25" s="397"/>
      <c r="AO25" s="397"/>
      <c r="AP25" s="397"/>
      <c r="AQ25" s="397"/>
      <c r="AR25" s="397"/>
      <c r="AS25" s="397"/>
      <c r="AT25" s="397"/>
      <c r="AU25" s="397"/>
      <c r="AV25" s="397"/>
      <c r="AW25" s="399"/>
      <c r="AY25" s="397"/>
      <c r="AZ25" s="397"/>
      <c r="BA25" s="397"/>
      <c r="BB25" s="397"/>
      <c r="BC25" s="397"/>
      <c r="BD25" s="397"/>
      <c r="BE25" s="397"/>
      <c r="BF25" s="397"/>
      <c r="BG25" s="397"/>
      <c r="BH25" s="397"/>
      <c r="BI25" s="397"/>
      <c r="BJ25" s="397"/>
      <c r="BK25" s="397"/>
      <c r="BL25" s="397"/>
      <c r="BM25" s="397"/>
      <c r="BN25" s="397"/>
      <c r="BO25" s="397"/>
      <c r="BP25" s="397"/>
      <c r="BQ25" s="397"/>
      <c r="BR25" s="397"/>
      <c r="BS25" s="397"/>
      <c r="BT25" s="397"/>
      <c r="BU25" s="397"/>
      <c r="BV25" s="397"/>
      <c r="BW25" s="397"/>
      <c r="BX25" s="400"/>
      <c r="BY25" s="400"/>
      <c r="BZ25" s="400"/>
      <c r="CA25" s="400"/>
      <c r="CB25" s="400"/>
      <c r="CC25" s="377"/>
      <c r="CD25" s="377"/>
      <c r="CE25" s="377"/>
      <c r="CF25" s="377"/>
      <c r="CG25" s="377"/>
    </row>
    <row r="26" spans="1:91" x14ac:dyDescent="0.2">
      <c r="A26" s="338" t="s">
        <v>520</v>
      </c>
      <c r="F26" s="343"/>
      <c r="G26" s="343"/>
      <c r="H26" s="385"/>
      <c r="I26" s="343"/>
      <c r="J26" s="343"/>
      <c r="K26" s="343"/>
      <c r="L26" s="343"/>
      <c r="M26" s="391"/>
      <c r="N26" s="352">
        <f t="shared" si="13"/>
        <v>0</v>
      </c>
      <c r="O26" s="392"/>
      <c r="P26" s="371"/>
      <c r="Q26" s="393"/>
      <c r="R26" s="393"/>
      <c r="S26" s="393"/>
      <c r="T26" s="393"/>
      <c r="U26" s="352"/>
      <c r="W26" s="392"/>
      <c r="X26" s="392"/>
      <c r="Y26" s="392"/>
      <c r="Z26" s="392"/>
      <c r="AA26" s="392"/>
      <c r="AB26" s="392"/>
      <c r="AC26" s="392"/>
      <c r="AD26" s="392"/>
      <c r="AE26" s="392"/>
      <c r="AF26" s="392"/>
      <c r="AG26" s="392"/>
      <c r="AH26" s="392"/>
      <c r="AI26" s="392"/>
      <c r="AJ26" s="392"/>
      <c r="AK26" s="392"/>
      <c r="AL26" s="392"/>
      <c r="AM26" s="392"/>
      <c r="AN26" s="392"/>
      <c r="AO26" s="392"/>
      <c r="AP26" s="392"/>
      <c r="AQ26" s="392"/>
      <c r="AR26" s="392"/>
      <c r="AS26" s="392"/>
      <c r="AT26" s="392"/>
      <c r="AU26" s="392"/>
      <c r="AV26" s="392"/>
      <c r="AW26" s="394"/>
      <c r="AY26" s="392"/>
      <c r="AZ26" s="392"/>
      <c r="BA26" s="392"/>
      <c r="BB26" s="392"/>
      <c r="BC26" s="392"/>
      <c r="BD26" s="392"/>
      <c r="BE26" s="392"/>
      <c r="BF26" s="392"/>
      <c r="BG26" s="392"/>
      <c r="BH26" s="392"/>
      <c r="BI26" s="392"/>
      <c r="BJ26" s="392"/>
      <c r="BK26" s="392"/>
      <c r="BL26" s="392"/>
      <c r="BM26" s="392"/>
      <c r="BN26" s="392"/>
      <c r="BO26" s="392"/>
      <c r="BP26" s="392"/>
      <c r="BQ26" s="392"/>
      <c r="BR26" s="392"/>
      <c r="BS26" s="392"/>
      <c r="BT26" s="392"/>
      <c r="BU26" s="392"/>
      <c r="BV26" s="392"/>
      <c r="BW26" s="392"/>
      <c r="BX26" s="395"/>
      <c r="BY26" s="395"/>
      <c r="BZ26" s="395"/>
      <c r="CA26" s="395"/>
      <c r="CB26" s="395"/>
      <c r="CC26" s="377"/>
      <c r="CD26" s="377"/>
      <c r="CE26" s="377"/>
      <c r="CF26" s="377"/>
      <c r="CG26" s="377"/>
    </row>
    <row r="27" spans="1:91" x14ac:dyDescent="0.2">
      <c r="A27" s="338" t="s">
        <v>521</v>
      </c>
      <c r="F27" s="343"/>
      <c r="G27" s="343"/>
      <c r="H27" s="385"/>
      <c r="I27" s="343"/>
      <c r="J27" s="343"/>
      <c r="K27" s="343"/>
      <c r="L27" s="343"/>
      <c r="M27" s="391"/>
      <c r="N27" s="352">
        <f t="shared" si="13"/>
        <v>0</v>
      </c>
      <c r="O27" s="392"/>
      <c r="P27" s="371"/>
      <c r="Q27" s="393"/>
      <c r="R27" s="393"/>
      <c r="S27" s="393"/>
      <c r="T27" s="393"/>
      <c r="U27" s="352"/>
      <c r="W27" s="392"/>
      <c r="X27" s="392"/>
      <c r="Y27" s="392"/>
      <c r="Z27" s="392"/>
      <c r="AA27" s="392"/>
      <c r="AB27" s="392"/>
      <c r="AC27" s="392"/>
      <c r="AD27" s="392"/>
      <c r="AE27" s="392"/>
      <c r="AF27" s="392"/>
      <c r="AG27" s="392"/>
      <c r="AH27" s="392"/>
      <c r="AI27" s="392"/>
      <c r="AJ27" s="392"/>
      <c r="AK27" s="392"/>
      <c r="AL27" s="392"/>
      <c r="AM27" s="392"/>
      <c r="AN27" s="392"/>
      <c r="AO27" s="392"/>
      <c r="AP27" s="392"/>
      <c r="AQ27" s="392"/>
      <c r="AR27" s="392"/>
      <c r="AS27" s="392"/>
      <c r="AT27" s="392"/>
      <c r="AU27" s="392"/>
      <c r="AV27" s="392"/>
      <c r="AW27" s="394"/>
      <c r="AY27" s="392"/>
      <c r="AZ27" s="392"/>
      <c r="BA27" s="392"/>
      <c r="BB27" s="392"/>
      <c r="BC27" s="392"/>
      <c r="BD27" s="392"/>
      <c r="BE27" s="392"/>
      <c r="BF27" s="392"/>
      <c r="BG27" s="392"/>
      <c r="BH27" s="392"/>
      <c r="BI27" s="392"/>
      <c r="BJ27" s="392"/>
      <c r="BK27" s="392"/>
      <c r="BL27" s="392"/>
      <c r="BM27" s="392"/>
      <c r="BN27" s="392"/>
      <c r="BO27" s="392"/>
      <c r="BP27" s="392"/>
      <c r="BQ27" s="392"/>
      <c r="BR27" s="392"/>
      <c r="BS27" s="392"/>
      <c r="BT27" s="392"/>
      <c r="BU27" s="392"/>
      <c r="BV27" s="392"/>
      <c r="BW27" s="392"/>
      <c r="BX27" s="395"/>
      <c r="BY27" s="395"/>
      <c r="BZ27" s="395"/>
      <c r="CA27" s="395"/>
      <c r="CB27" s="395"/>
      <c r="CC27" s="377"/>
      <c r="CD27" s="377"/>
      <c r="CE27" s="377"/>
      <c r="CF27" s="377"/>
      <c r="CG27" s="377"/>
    </row>
    <row r="28" spans="1:91" x14ac:dyDescent="0.2">
      <c r="A28" s="338" t="s">
        <v>522</v>
      </c>
      <c r="F28" s="343"/>
      <c r="G28" s="343"/>
      <c r="H28" s="385"/>
      <c r="I28" s="343"/>
      <c r="J28" s="343"/>
      <c r="K28" s="343"/>
      <c r="L28" s="343"/>
      <c r="M28" s="391"/>
      <c r="N28" s="352">
        <f t="shared" si="13"/>
        <v>0</v>
      </c>
      <c r="O28" s="392"/>
      <c r="P28" s="371"/>
      <c r="Q28" s="393"/>
      <c r="R28" s="393"/>
      <c r="S28" s="393"/>
      <c r="T28" s="393"/>
      <c r="U28" s="352"/>
      <c r="W28" s="392"/>
      <c r="X28" s="392"/>
      <c r="Y28" s="392"/>
      <c r="Z28" s="392"/>
      <c r="AA28" s="392"/>
      <c r="AB28" s="392"/>
      <c r="AC28" s="392"/>
      <c r="AD28" s="392"/>
      <c r="AE28" s="392"/>
      <c r="AF28" s="392"/>
      <c r="AG28" s="392"/>
      <c r="AH28" s="392"/>
      <c r="AI28" s="392"/>
      <c r="AJ28" s="392"/>
      <c r="AK28" s="392"/>
      <c r="AL28" s="392"/>
      <c r="AM28" s="392"/>
      <c r="AN28" s="392"/>
      <c r="AO28" s="392"/>
      <c r="AP28" s="392"/>
      <c r="AQ28" s="392"/>
      <c r="AR28" s="392"/>
      <c r="AS28" s="392"/>
      <c r="AT28" s="392"/>
      <c r="AU28" s="392"/>
      <c r="AV28" s="392"/>
      <c r="AW28" s="394"/>
      <c r="AY28" s="392"/>
      <c r="AZ28" s="392"/>
      <c r="BA28" s="392"/>
      <c r="BB28" s="392"/>
      <c r="BC28" s="392"/>
      <c r="BD28" s="392"/>
      <c r="BE28" s="392"/>
      <c r="BF28" s="392"/>
      <c r="BG28" s="392"/>
      <c r="BH28" s="392"/>
      <c r="BI28" s="392"/>
      <c r="BJ28" s="392"/>
      <c r="BK28" s="392"/>
      <c r="BL28" s="392"/>
      <c r="BM28" s="392"/>
      <c r="BN28" s="392"/>
      <c r="BO28" s="392"/>
      <c r="BP28" s="392"/>
      <c r="BQ28" s="392"/>
      <c r="BR28" s="392"/>
      <c r="BS28" s="392"/>
      <c r="BT28" s="392"/>
      <c r="BU28" s="392"/>
      <c r="BV28" s="392"/>
      <c r="BW28" s="392"/>
      <c r="BX28" s="395"/>
      <c r="BY28" s="395"/>
      <c r="BZ28" s="395"/>
      <c r="CA28" s="395"/>
      <c r="CB28" s="395"/>
      <c r="CC28" s="377"/>
      <c r="CD28" s="377"/>
      <c r="CE28" s="377"/>
      <c r="CF28" s="377"/>
      <c r="CG28" s="377"/>
    </row>
    <row r="29" spans="1:91" x14ac:dyDescent="0.2">
      <c r="A29" s="338" t="s">
        <v>523</v>
      </c>
      <c r="F29" s="343"/>
      <c r="G29" s="343"/>
      <c r="H29" s="385"/>
      <c r="I29" s="343"/>
      <c r="J29" s="343"/>
      <c r="K29" s="343"/>
      <c r="L29" s="343"/>
      <c r="M29" s="391"/>
      <c r="N29" s="352">
        <f t="shared" si="13"/>
        <v>0</v>
      </c>
      <c r="O29" s="392"/>
      <c r="P29" s="371"/>
      <c r="Q29" s="393"/>
      <c r="R29" s="393"/>
      <c r="S29" s="393"/>
      <c r="T29" s="393"/>
      <c r="U29" s="352"/>
      <c r="W29" s="392"/>
      <c r="X29" s="392"/>
      <c r="Y29" s="392"/>
      <c r="Z29" s="392"/>
      <c r="AA29" s="392"/>
      <c r="AB29" s="392"/>
      <c r="AC29" s="392"/>
      <c r="AD29" s="392"/>
      <c r="AE29" s="392"/>
      <c r="AF29" s="392"/>
      <c r="AG29" s="392"/>
      <c r="AH29" s="392"/>
      <c r="AI29" s="392"/>
      <c r="AJ29" s="392"/>
      <c r="AK29" s="392"/>
      <c r="AL29" s="392"/>
      <c r="AM29" s="392"/>
      <c r="AN29" s="392"/>
      <c r="AO29" s="392"/>
      <c r="AP29" s="392"/>
      <c r="AQ29" s="392"/>
      <c r="AR29" s="392"/>
      <c r="AS29" s="392"/>
      <c r="AT29" s="392"/>
      <c r="AU29" s="392"/>
      <c r="AV29" s="392"/>
      <c r="AW29" s="394"/>
      <c r="AY29" s="392"/>
      <c r="AZ29" s="392"/>
      <c r="BA29" s="392"/>
      <c r="BB29" s="392"/>
      <c r="BC29" s="392"/>
      <c r="BD29" s="392"/>
      <c r="BE29" s="392"/>
      <c r="BF29" s="392"/>
      <c r="BG29" s="392"/>
      <c r="BH29" s="392"/>
      <c r="BI29" s="392"/>
      <c r="BJ29" s="392"/>
      <c r="BK29" s="392"/>
      <c r="BL29" s="392"/>
      <c r="BM29" s="392"/>
      <c r="BN29" s="392"/>
      <c r="BO29" s="392"/>
      <c r="BP29" s="392"/>
      <c r="BQ29" s="392"/>
      <c r="BR29" s="392"/>
      <c r="BS29" s="392"/>
      <c r="BT29" s="392"/>
      <c r="BU29" s="392"/>
      <c r="BV29" s="392"/>
      <c r="BW29" s="392"/>
      <c r="BX29" s="395"/>
      <c r="BY29" s="395"/>
      <c r="BZ29" s="395"/>
      <c r="CA29" s="395"/>
      <c r="CB29" s="395"/>
      <c r="CC29" s="377"/>
      <c r="CD29" s="377"/>
      <c r="CE29" s="377"/>
      <c r="CF29" s="377"/>
      <c r="CG29" s="377"/>
    </row>
    <row r="30" spans="1:91" x14ac:dyDescent="0.2">
      <c r="A30" s="338" t="s">
        <v>524</v>
      </c>
      <c r="F30" s="343"/>
      <c r="G30" s="343"/>
      <c r="H30" s="385"/>
      <c r="I30" s="343"/>
      <c r="J30" s="343"/>
      <c r="K30" s="343"/>
      <c r="L30" s="343"/>
      <c r="M30" s="391"/>
      <c r="N30" s="352">
        <f t="shared" si="13"/>
        <v>0</v>
      </c>
      <c r="O30" s="392"/>
      <c r="P30" s="371"/>
      <c r="Q30" s="393"/>
      <c r="R30" s="393"/>
      <c r="S30" s="393"/>
      <c r="T30" s="393"/>
      <c r="U30" s="352"/>
      <c r="W30" s="392"/>
      <c r="X30" s="392"/>
      <c r="Y30" s="392"/>
      <c r="Z30" s="392"/>
      <c r="AA30" s="392"/>
      <c r="AB30" s="392"/>
      <c r="AC30" s="392"/>
      <c r="AD30" s="392"/>
      <c r="AE30" s="392"/>
      <c r="AF30" s="392"/>
      <c r="AG30" s="392"/>
      <c r="AH30" s="392"/>
      <c r="AI30" s="392"/>
      <c r="AJ30" s="392"/>
      <c r="AK30" s="392"/>
      <c r="AL30" s="392"/>
      <c r="AM30" s="392"/>
      <c r="AN30" s="392"/>
      <c r="AO30" s="392"/>
      <c r="AP30" s="392"/>
      <c r="AQ30" s="392"/>
      <c r="AR30" s="392"/>
      <c r="AS30" s="392"/>
      <c r="AT30" s="392"/>
      <c r="AU30" s="392"/>
      <c r="AV30" s="392"/>
      <c r="AW30" s="394"/>
      <c r="AY30" s="392"/>
      <c r="AZ30" s="392"/>
      <c r="BA30" s="392"/>
      <c r="BB30" s="392"/>
      <c r="BC30" s="392"/>
      <c r="BD30" s="392"/>
      <c r="BE30" s="392"/>
      <c r="BF30" s="392"/>
      <c r="BG30" s="392"/>
      <c r="BH30" s="392"/>
      <c r="BI30" s="392"/>
      <c r="BJ30" s="392"/>
      <c r="BK30" s="392"/>
      <c r="BL30" s="392"/>
      <c r="BM30" s="392"/>
      <c r="BN30" s="392"/>
      <c r="BO30" s="392"/>
      <c r="BP30" s="392"/>
      <c r="BQ30" s="392"/>
      <c r="BR30" s="392"/>
      <c r="BS30" s="392"/>
      <c r="BT30" s="392"/>
      <c r="BU30" s="392"/>
      <c r="BV30" s="392"/>
      <c r="BW30" s="392"/>
      <c r="BX30" s="395"/>
      <c r="BY30" s="395"/>
      <c r="BZ30" s="395"/>
      <c r="CA30" s="395"/>
      <c r="CB30" s="395"/>
      <c r="CC30" s="377"/>
      <c r="CD30" s="377"/>
      <c r="CE30" s="377"/>
      <c r="CF30" s="377"/>
      <c r="CG30" s="377"/>
    </row>
    <row r="31" spans="1:91" x14ac:dyDescent="0.2">
      <c r="A31" s="338" t="s">
        <v>525</v>
      </c>
      <c r="F31" s="343"/>
      <c r="G31" s="343"/>
      <c r="H31" s="385"/>
      <c r="I31" s="343"/>
      <c r="J31" s="343"/>
      <c r="K31" s="343"/>
      <c r="L31" s="343"/>
      <c r="M31" s="387"/>
      <c r="N31" s="352"/>
      <c r="O31" s="388"/>
      <c r="P31" s="371"/>
      <c r="Q31" s="373"/>
      <c r="R31" s="373"/>
      <c r="S31" s="373"/>
      <c r="T31" s="373"/>
      <c r="U31" s="352"/>
      <c r="W31" s="388"/>
      <c r="X31" s="388"/>
      <c r="Y31" s="388"/>
      <c r="Z31" s="388"/>
      <c r="AA31" s="388"/>
      <c r="AB31" s="388"/>
      <c r="AC31" s="388"/>
      <c r="AD31" s="388"/>
      <c r="AE31" s="388"/>
      <c r="AF31" s="388"/>
      <c r="AG31" s="388"/>
      <c r="AH31" s="388"/>
      <c r="AI31" s="388"/>
      <c r="AJ31" s="388"/>
      <c r="AK31" s="388"/>
      <c r="AL31" s="388"/>
      <c r="AM31" s="388"/>
      <c r="AN31" s="388"/>
      <c r="AO31" s="388"/>
      <c r="AP31" s="388"/>
      <c r="AQ31" s="388"/>
      <c r="AR31" s="388"/>
      <c r="AS31" s="388"/>
      <c r="AT31" s="388"/>
      <c r="AU31" s="388"/>
      <c r="AV31" s="388"/>
      <c r="AW31" s="389"/>
      <c r="AY31" s="388"/>
      <c r="AZ31" s="388"/>
      <c r="BA31" s="388"/>
      <c r="BB31" s="388"/>
      <c r="BC31" s="388"/>
      <c r="BD31" s="388"/>
      <c r="BE31" s="388"/>
      <c r="BF31" s="388"/>
      <c r="BG31" s="388"/>
      <c r="BH31" s="388"/>
      <c r="BI31" s="388"/>
      <c r="BJ31" s="388"/>
      <c r="BK31" s="388"/>
      <c r="BL31" s="388"/>
      <c r="BM31" s="388"/>
      <c r="BN31" s="388"/>
      <c r="BO31" s="388"/>
      <c r="BP31" s="388"/>
      <c r="BQ31" s="388"/>
      <c r="BR31" s="388"/>
      <c r="BS31" s="388"/>
      <c r="BT31" s="388"/>
      <c r="BU31" s="388"/>
      <c r="BV31" s="388"/>
      <c r="BW31" s="388"/>
      <c r="BX31" s="390"/>
      <c r="BY31" s="390"/>
      <c r="BZ31" s="390"/>
      <c r="CA31" s="390"/>
      <c r="CB31" s="390"/>
      <c r="CC31" s="377"/>
      <c r="CD31" s="377"/>
      <c r="CE31" s="377"/>
      <c r="CF31" s="377"/>
      <c r="CG31" s="377"/>
    </row>
    <row r="32" spans="1:91" x14ac:dyDescent="0.2">
      <c r="A32" s="338" t="s">
        <v>526</v>
      </c>
      <c r="F32" s="343"/>
      <c r="G32" s="343"/>
      <c r="H32" s="385"/>
      <c r="I32" s="343"/>
      <c r="J32" s="343"/>
      <c r="K32" s="343"/>
      <c r="L32" s="343"/>
      <c r="M32" s="387"/>
      <c r="N32" s="352"/>
      <c r="O32" s="388"/>
      <c r="P32" s="371"/>
      <c r="Q32" s="373"/>
      <c r="R32" s="373"/>
      <c r="S32" s="373"/>
      <c r="T32" s="373"/>
      <c r="U32" s="352"/>
      <c r="W32" s="388"/>
      <c r="X32" s="388"/>
      <c r="Y32" s="388"/>
      <c r="Z32" s="388"/>
      <c r="AA32" s="388"/>
      <c r="AB32" s="388"/>
      <c r="AC32" s="388"/>
      <c r="AD32" s="388"/>
      <c r="AE32" s="388"/>
      <c r="AF32" s="388"/>
      <c r="AG32" s="388"/>
      <c r="AH32" s="388"/>
      <c r="AI32" s="388"/>
      <c r="AJ32" s="388"/>
      <c r="AK32" s="388"/>
      <c r="AL32" s="388"/>
      <c r="AM32" s="388"/>
      <c r="AN32" s="388"/>
      <c r="AO32" s="388"/>
      <c r="AP32" s="388"/>
      <c r="AQ32" s="388"/>
      <c r="AR32" s="388"/>
      <c r="AS32" s="388"/>
      <c r="AT32" s="388"/>
      <c r="AU32" s="388"/>
      <c r="AV32" s="388"/>
      <c r="AW32" s="389"/>
      <c r="AY32" s="388"/>
      <c r="AZ32" s="388"/>
      <c r="BA32" s="388"/>
      <c r="BB32" s="388"/>
      <c r="BC32" s="388"/>
      <c r="BD32" s="388"/>
      <c r="BE32" s="388"/>
      <c r="BF32" s="388"/>
      <c r="BG32" s="388"/>
      <c r="BH32" s="388"/>
      <c r="BI32" s="388"/>
      <c r="BJ32" s="388"/>
      <c r="BK32" s="388"/>
      <c r="BL32" s="388"/>
      <c r="BM32" s="388"/>
      <c r="BN32" s="388"/>
      <c r="BO32" s="388"/>
      <c r="BP32" s="388"/>
      <c r="BQ32" s="388"/>
      <c r="BR32" s="388"/>
      <c r="BS32" s="388"/>
      <c r="BT32" s="388"/>
      <c r="BU32" s="388"/>
      <c r="BV32" s="388"/>
      <c r="BW32" s="388"/>
      <c r="BX32" s="390"/>
      <c r="BY32" s="390"/>
      <c r="BZ32" s="390"/>
      <c r="CA32" s="390"/>
      <c r="CB32" s="390"/>
      <c r="CC32" s="377"/>
      <c r="CD32" s="377"/>
      <c r="CE32" s="377"/>
      <c r="CF32" s="377"/>
      <c r="CG32" s="377"/>
    </row>
    <row r="33" spans="1:21" x14ac:dyDescent="0.2">
      <c r="A33" s="338" t="s">
        <v>527</v>
      </c>
      <c r="F33" s="343"/>
      <c r="G33" s="343"/>
      <c r="H33" s="385"/>
      <c r="I33" s="343"/>
      <c r="J33" s="343"/>
      <c r="K33" s="343"/>
      <c r="L33" s="343"/>
      <c r="M33" s="387"/>
      <c r="N33" s="352"/>
      <c r="O33" s="388"/>
      <c r="P33" s="371"/>
      <c r="Q33" s="373"/>
      <c r="R33" s="373"/>
      <c r="S33" s="373"/>
      <c r="T33" s="373"/>
      <c r="U33" s="352"/>
    </row>
    <row r="34" spans="1:21" x14ac:dyDescent="0.2">
      <c r="A34" s="338" t="s">
        <v>528</v>
      </c>
      <c r="F34" s="343"/>
      <c r="G34" s="343"/>
      <c r="H34" s="385"/>
      <c r="I34" s="343"/>
      <c r="J34" s="343"/>
      <c r="K34" s="343"/>
      <c r="L34" s="343"/>
      <c r="M34" s="387"/>
      <c r="N34" s="352"/>
      <c r="O34" s="388"/>
      <c r="P34" s="371"/>
      <c r="Q34" s="373"/>
      <c r="R34" s="373"/>
      <c r="S34" s="373"/>
      <c r="T34" s="373"/>
      <c r="U34" s="352"/>
    </row>
    <row r="35" spans="1:21" x14ac:dyDescent="0.2">
      <c r="A35" s="338" t="s">
        <v>529</v>
      </c>
      <c r="F35" s="343"/>
      <c r="G35" s="343"/>
      <c r="H35" s="385"/>
      <c r="I35" s="343"/>
      <c r="J35" s="343"/>
      <c r="K35" s="343"/>
      <c r="L35" s="343"/>
      <c r="M35" s="387"/>
      <c r="N35" s="352"/>
      <c r="O35" s="388"/>
      <c r="P35" s="371"/>
      <c r="Q35" s="373"/>
      <c r="R35" s="373"/>
      <c r="S35" s="373"/>
      <c r="T35" s="373"/>
      <c r="U35" s="352"/>
    </row>
    <row r="36" spans="1:21" x14ac:dyDescent="0.2">
      <c r="A36" s="338" t="s">
        <v>530</v>
      </c>
      <c r="F36" s="343"/>
      <c r="G36" s="343"/>
      <c r="H36" s="385"/>
      <c r="I36" s="343"/>
      <c r="J36" s="343"/>
      <c r="K36" s="343"/>
      <c r="L36" s="343"/>
      <c r="M36" s="387"/>
      <c r="N36" s="352"/>
      <c r="O36" s="388"/>
      <c r="P36" s="371"/>
      <c r="Q36" s="373"/>
      <c r="R36" s="373"/>
      <c r="S36" s="373"/>
      <c r="T36" s="373"/>
      <c r="U36" s="352"/>
    </row>
    <row r="37" spans="1:21" x14ac:dyDescent="0.2">
      <c r="A37" s="338" t="s">
        <v>531</v>
      </c>
      <c r="F37" s="343"/>
      <c r="G37" s="343"/>
      <c r="H37" s="385"/>
      <c r="I37" s="343"/>
      <c r="J37" s="343"/>
      <c r="K37" s="343"/>
      <c r="L37" s="343"/>
      <c r="M37" s="387"/>
      <c r="N37" s="352"/>
      <c r="O37" s="388"/>
      <c r="P37" s="371"/>
      <c r="Q37" s="373"/>
      <c r="R37" s="373"/>
      <c r="S37" s="373"/>
      <c r="T37" s="373"/>
      <c r="U37" s="352"/>
    </row>
    <row r="38" spans="1:21" x14ac:dyDescent="0.2">
      <c r="A38" s="338" t="s">
        <v>532</v>
      </c>
      <c r="F38" s="343"/>
      <c r="G38" s="343"/>
      <c r="H38" s="385"/>
      <c r="I38" s="343"/>
      <c r="J38" s="343"/>
      <c r="K38" s="343"/>
      <c r="L38" s="343"/>
      <c r="M38" s="387"/>
      <c r="N38" s="352"/>
      <c r="O38" s="388"/>
      <c r="P38" s="371"/>
      <c r="Q38" s="373"/>
      <c r="R38" s="373"/>
      <c r="S38" s="373"/>
      <c r="T38" s="373"/>
      <c r="U38" s="352"/>
    </row>
    <row r="39" spans="1:21" x14ac:dyDescent="0.2">
      <c r="A39" s="338" t="s">
        <v>533</v>
      </c>
      <c r="F39" s="343"/>
      <c r="G39" s="343"/>
      <c r="H39" s="385"/>
      <c r="I39" s="343"/>
      <c r="J39" s="343"/>
      <c r="K39" s="343"/>
      <c r="L39" s="343"/>
      <c r="M39" s="387"/>
      <c r="N39" s="352"/>
      <c r="O39" s="388"/>
      <c r="P39" s="371"/>
      <c r="Q39" s="373"/>
      <c r="R39" s="373"/>
      <c r="S39" s="373"/>
      <c r="T39" s="373"/>
      <c r="U39" s="352"/>
    </row>
    <row r="40" spans="1:21" x14ac:dyDescent="0.2">
      <c r="F40" s="343"/>
      <c r="G40" s="343"/>
      <c r="H40" s="352"/>
      <c r="I40" s="343"/>
      <c r="J40" s="343"/>
      <c r="K40" s="343"/>
      <c r="L40" s="343"/>
      <c r="M40" s="387"/>
      <c r="N40" s="352"/>
      <c r="O40" s="388"/>
      <c r="P40" s="371"/>
      <c r="Q40" s="373"/>
      <c r="R40" s="373"/>
      <c r="S40" s="373"/>
      <c r="T40" s="373"/>
      <c r="U40" s="352"/>
    </row>
    <row r="41" spans="1:21" x14ac:dyDescent="0.2">
      <c r="F41" s="343"/>
      <c r="G41" s="343"/>
      <c r="H41" s="352"/>
      <c r="I41" s="343"/>
      <c r="J41" s="343"/>
      <c r="K41" s="343"/>
      <c r="L41" s="343"/>
      <c r="M41" s="387"/>
      <c r="N41" s="352"/>
      <c r="O41" s="388"/>
      <c r="P41" s="371"/>
      <c r="Q41" s="373"/>
      <c r="R41" s="373"/>
      <c r="S41" s="373"/>
      <c r="T41" s="373"/>
      <c r="U41" s="352"/>
    </row>
    <row r="42" spans="1:21" x14ac:dyDescent="0.2">
      <c r="F42" s="343"/>
      <c r="G42" s="343"/>
      <c r="H42" s="352"/>
      <c r="I42" s="343"/>
      <c r="J42" s="343"/>
      <c r="K42" s="343"/>
      <c r="L42" s="343"/>
      <c r="M42" s="387"/>
      <c r="N42" s="352"/>
      <c r="O42" s="388"/>
      <c r="P42" s="388"/>
      <c r="Q42" s="373">
        <f t="shared" ref="Q42:Q50" si="14">IF(P42="Solar",$Q$1,$Q$2)</f>
        <v>3.5</v>
      </c>
      <c r="R42" s="373"/>
      <c r="S42" s="373"/>
      <c r="T42" s="373"/>
      <c r="U42" s="352"/>
    </row>
    <row r="43" spans="1:21" x14ac:dyDescent="0.2">
      <c r="F43" s="343"/>
      <c r="G43" s="343"/>
      <c r="H43" s="352"/>
      <c r="I43" s="343"/>
      <c r="J43" s="343"/>
      <c r="K43" s="343"/>
      <c r="L43" s="343"/>
      <c r="M43" s="387"/>
      <c r="N43" s="352"/>
      <c r="O43" s="388"/>
      <c r="P43" s="388"/>
      <c r="Q43" s="373">
        <f t="shared" si="14"/>
        <v>3.5</v>
      </c>
      <c r="R43" s="373"/>
      <c r="S43" s="373"/>
      <c r="T43" s="373"/>
      <c r="U43" s="352"/>
    </row>
    <row r="44" spans="1:21" x14ac:dyDescent="0.2">
      <c r="F44" s="343"/>
      <c r="G44" s="343"/>
      <c r="H44" s="352"/>
      <c r="I44" s="343"/>
      <c r="J44" s="343"/>
      <c r="K44" s="343"/>
      <c r="L44" s="343"/>
      <c r="M44" s="387"/>
      <c r="N44" s="352"/>
      <c r="O44" s="388"/>
      <c r="P44" s="388"/>
      <c r="Q44" s="373">
        <f t="shared" si="14"/>
        <v>3.5</v>
      </c>
      <c r="R44" s="373"/>
      <c r="S44" s="373"/>
      <c r="T44" s="373"/>
      <c r="U44" s="352"/>
    </row>
    <row r="45" spans="1:21" x14ac:dyDescent="0.2">
      <c r="F45" s="343"/>
      <c r="G45" s="343"/>
      <c r="H45" s="352"/>
      <c r="I45" s="343"/>
      <c r="J45" s="343"/>
      <c r="K45" s="343"/>
      <c r="L45" s="343"/>
      <c r="M45" s="387"/>
      <c r="N45" s="352"/>
      <c r="O45" s="388"/>
      <c r="P45" s="388"/>
      <c r="Q45" s="373">
        <f t="shared" si="14"/>
        <v>3.5</v>
      </c>
      <c r="R45" s="373"/>
      <c r="S45" s="373"/>
      <c r="T45" s="373"/>
      <c r="U45" s="352"/>
    </row>
    <row r="46" spans="1:21" x14ac:dyDescent="0.2">
      <c r="F46" s="343"/>
      <c r="G46" s="343"/>
      <c r="H46" s="352"/>
      <c r="I46" s="343"/>
      <c r="J46" s="343"/>
      <c r="K46" s="343"/>
      <c r="L46" s="343"/>
      <c r="M46" s="387"/>
      <c r="N46" s="352"/>
      <c r="O46" s="388"/>
      <c r="P46" s="388"/>
      <c r="Q46" s="373">
        <f t="shared" si="14"/>
        <v>3.5</v>
      </c>
      <c r="R46" s="373"/>
      <c r="S46" s="373"/>
      <c r="T46" s="373"/>
      <c r="U46" s="352"/>
    </row>
    <row r="47" spans="1:21" x14ac:dyDescent="0.2">
      <c r="F47" s="343"/>
      <c r="G47" s="343"/>
      <c r="H47" s="352"/>
      <c r="I47" s="343"/>
      <c r="J47" s="343"/>
      <c r="K47" s="343"/>
      <c r="L47" s="343"/>
      <c r="M47" s="387"/>
      <c r="N47" s="352"/>
      <c r="O47" s="388"/>
      <c r="P47" s="388"/>
      <c r="Q47" s="373">
        <f t="shared" si="14"/>
        <v>3.5</v>
      </c>
      <c r="R47" s="373"/>
      <c r="S47" s="373"/>
      <c r="T47" s="373"/>
      <c r="U47" s="352"/>
    </row>
    <row r="48" spans="1:21" x14ac:dyDescent="0.2">
      <c r="F48" s="343"/>
      <c r="G48" s="343"/>
      <c r="H48" s="352"/>
      <c r="I48" s="343"/>
      <c r="J48" s="343"/>
      <c r="K48" s="343"/>
      <c r="L48" s="343"/>
      <c r="M48" s="387"/>
      <c r="N48" s="352"/>
      <c r="O48" s="388"/>
      <c r="P48" s="388"/>
      <c r="Q48" s="373">
        <f t="shared" si="14"/>
        <v>3.5</v>
      </c>
      <c r="R48" s="373"/>
      <c r="S48" s="373"/>
      <c r="T48" s="373"/>
      <c r="U48" s="352"/>
    </row>
    <row r="49" spans="17:17" x14ac:dyDescent="0.2">
      <c r="Q49" s="373">
        <f t="shared" si="14"/>
        <v>3.5</v>
      </c>
    </row>
    <row r="50" spans="17:17" x14ac:dyDescent="0.2">
      <c r="Q50" s="373">
        <f t="shared" si="14"/>
        <v>3.5</v>
      </c>
    </row>
    <row r="641" spans="1:180" x14ac:dyDescent="0.2">
      <c r="A641" s="401" t="s">
        <v>534</v>
      </c>
      <c r="B641" s="401" t="s">
        <v>534</v>
      </c>
      <c r="C641" s="401"/>
      <c r="D641" s="401" t="s">
        <v>534</v>
      </c>
      <c r="E641" s="401" t="s">
        <v>534</v>
      </c>
      <c r="F641" s="402"/>
      <c r="G641" s="402" t="s">
        <v>534</v>
      </c>
      <c r="H641" s="402" t="s">
        <v>534</v>
      </c>
      <c r="I641" s="402" t="s">
        <v>534</v>
      </c>
      <c r="J641" s="402" t="s">
        <v>534</v>
      </c>
      <c r="K641" s="402" t="s">
        <v>534</v>
      </c>
      <c r="L641" s="402" t="s">
        <v>534</v>
      </c>
      <c r="M641" s="401" t="s">
        <v>534</v>
      </c>
      <c r="N641" s="402" t="s">
        <v>534</v>
      </c>
      <c r="O641" s="402" t="s">
        <v>534</v>
      </c>
      <c r="P641" s="402"/>
      <c r="Q641" s="402"/>
      <c r="R641" s="401"/>
      <c r="S641" s="401"/>
      <c r="T641" s="401"/>
      <c r="U641" s="402"/>
      <c r="V641" s="401"/>
      <c r="W641" s="402" t="s">
        <v>534</v>
      </c>
      <c r="X641" s="402" t="s">
        <v>534</v>
      </c>
      <c r="Y641" s="402" t="s">
        <v>534</v>
      </c>
      <c r="Z641" s="402" t="s">
        <v>534</v>
      </c>
      <c r="AA641" s="402" t="s">
        <v>534</v>
      </c>
      <c r="AB641" s="402" t="s">
        <v>534</v>
      </c>
      <c r="AC641" s="402" t="s">
        <v>534</v>
      </c>
      <c r="AD641" s="402" t="s">
        <v>534</v>
      </c>
      <c r="AE641" s="402" t="s">
        <v>534</v>
      </c>
      <c r="AF641" s="402" t="s">
        <v>534</v>
      </c>
      <c r="AG641" s="402" t="s">
        <v>534</v>
      </c>
      <c r="AH641" s="402" t="s">
        <v>534</v>
      </c>
      <c r="AI641" s="402" t="s">
        <v>534</v>
      </c>
      <c r="AJ641" s="402" t="s">
        <v>534</v>
      </c>
      <c r="AK641" s="402" t="s">
        <v>534</v>
      </c>
      <c r="AL641" s="402" t="s">
        <v>534</v>
      </c>
      <c r="AM641" s="402" t="s">
        <v>534</v>
      </c>
      <c r="AN641" s="402" t="s">
        <v>534</v>
      </c>
      <c r="AO641" s="402" t="s">
        <v>534</v>
      </c>
      <c r="AP641" s="402" t="s">
        <v>534</v>
      </c>
      <c r="AQ641" s="402" t="s">
        <v>534</v>
      </c>
      <c r="AR641" s="402" t="s">
        <v>534</v>
      </c>
      <c r="AS641" s="402" t="s">
        <v>534</v>
      </c>
      <c r="AT641" s="402" t="s">
        <v>534</v>
      </c>
      <c r="AU641" s="402" t="s">
        <v>534</v>
      </c>
      <c r="AV641" s="402" t="s">
        <v>534</v>
      </c>
      <c r="AW641" s="403"/>
      <c r="AX641" s="401" t="s">
        <v>534</v>
      </c>
      <c r="AY641" s="402" t="s">
        <v>534</v>
      </c>
      <c r="AZ641" s="402" t="s">
        <v>534</v>
      </c>
      <c r="BA641" s="402" t="s">
        <v>534</v>
      </c>
      <c r="BB641" s="402" t="s">
        <v>534</v>
      </c>
      <c r="BC641" s="402" t="s">
        <v>534</v>
      </c>
      <c r="BD641" s="402" t="s">
        <v>534</v>
      </c>
      <c r="BE641" s="402" t="s">
        <v>534</v>
      </c>
      <c r="BF641" s="402" t="s">
        <v>534</v>
      </c>
      <c r="BG641" s="402" t="s">
        <v>534</v>
      </c>
      <c r="BH641" s="402" t="s">
        <v>534</v>
      </c>
      <c r="BI641" s="402" t="s">
        <v>534</v>
      </c>
      <c r="BJ641" s="402" t="s">
        <v>534</v>
      </c>
      <c r="BK641" s="402" t="s">
        <v>534</v>
      </c>
      <c r="BL641" s="402" t="s">
        <v>534</v>
      </c>
      <c r="BM641" s="402" t="s">
        <v>534</v>
      </c>
      <c r="BN641" s="402" t="s">
        <v>534</v>
      </c>
      <c r="BO641" s="402" t="s">
        <v>534</v>
      </c>
      <c r="BP641" s="402" t="s">
        <v>534</v>
      </c>
      <c r="BQ641" s="402" t="s">
        <v>534</v>
      </c>
      <c r="BR641" s="402" t="s">
        <v>534</v>
      </c>
      <c r="BS641" s="402" t="s">
        <v>534</v>
      </c>
      <c r="BT641" s="402" t="s">
        <v>534</v>
      </c>
      <c r="BU641" s="402" t="s">
        <v>534</v>
      </c>
      <c r="BV641" s="402" t="s">
        <v>534</v>
      </c>
      <c r="BW641" s="402" t="s">
        <v>534</v>
      </c>
      <c r="BX641" s="402"/>
      <c r="BY641" s="402"/>
      <c r="BZ641" s="402"/>
      <c r="CA641" s="402"/>
      <c r="CB641" s="402"/>
      <c r="CC641" s="401"/>
      <c r="CD641" s="401"/>
      <c r="CE641" s="401" t="s">
        <v>534</v>
      </c>
      <c r="CF641" s="401" t="s">
        <v>534</v>
      </c>
      <c r="CG641" s="401"/>
      <c r="CH641" s="401"/>
      <c r="CI641" s="401" t="s">
        <v>534</v>
      </c>
      <c r="CJ641" s="401" t="s">
        <v>534</v>
      </c>
      <c r="CK641" s="401" t="s">
        <v>534</v>
      </c>
      <c r="CL641" s="401" t="s">
        <v>534</v>
      </c>
      <c r="CM641" s="401" t="s">
        <v>534</v>
      </c>
      <c r="CN641" s="401" t="s">
        <v>534</v>
      </c>
      <c r="CO641" s="401" t="s">
        <v>534</v>
      </c>
      <c r="CP641" s="401" t="s">
        <v>534</v>
      </c>
      <c r="CQ641" s="401" t="s">
        <v>534</v>
      </c>
      <c r="CR641" s="401" t="s">
        <v>534</v>
      </c>
      <c r="CS641" s="401" t="s">
        <v>534</v>
      </c>
      <c r="CT641" s="401" t="s">
        <v>534</v>
      </c>
      <c r="CU641" s="401" t="s">
        <v>534</v>
      </c>
      <c r="CV641" s="401" t="s">
        <v>534</v>
      </c>
      <c r="CW641" s="401" t="s">
        <v>534</v>
      </c>
      <c r="CX641" s="401" t="s">
        <v>534</v>
      </c>
      <c r="CY641" s="401" t="s">
        <v>534</v>
      </c>
      <c r="CZ641" s="401" t="s">
        <v>534</v>
      </c>
      <c r="DA641" s="401" t="s">
        <v>534</v>
      </c>
      <c r="DB641" s="401" t="s">
        <v>534</v>
      </c>
      <c r="DC641" s="401" t="s">
        <v>534</v>
      </c>
      <c r="DD641" s="401" t="s">
        <v>534</v>
      </c>
      <c r="DE641" s="401" t="s">
        <v>534</v>
      </c>
      <c r="DF641" s="401" t="s">
        <v>534</v>
      </c>
      <c r="DG641" s="401" t="s">
        <v>534</v>
      </c>
      <c r="DH641" s="401" t="s">
        <v>534</v>
      </c>
      <c r="DI641" s="401" t="s">
        <v>534</v>
      </c>
      <c r="DJ641" s="401" t="s">
        <v>534</v>
      </c>
      <c r="DK641" s="401" t="s">
        <v>534</v>
      </c>
      <c r="DL641" s="401" t="s">
        <v>534</v>
      </c>
      <c r="DM641" s="401" t="s">
        <v>534</v>
      </c>
      <c r="DN641" s="401" t="s">
        <v>534</v>
      </c>
      <c r="DO641" s="401" t="s">
        <v>534</v>
      </c>
      <c r="DP641" s="401" t="s">
        <v>534</v>
      </c>
      <c r="DQ641" s="401" t="s">
        <v>534</v>
      </c>
      <c r="DR641" s="401" t="s">
        <v>534</v>
      </c>
      <c r="DS641" s="401" t="s">
        <v>534</v>
      </c>
      <c r="DT641" s="401" t="s">
        <v>534</v>
      </c>
      <c r="DU641" s="401" t="s">
        <v>534</v>
      </c>
      <c r="DV641" s="401" t="s">
        <v>534</v>
      </c>
      <c r="DW641" s="401" t="s">
        <v>534</v>
      </c>
      <c r="DX641" s="401" t="s">
        <v>534</v>
      </c>
      <c r="DY641" s="401" t="s">
        <v>534</v>
      </c>
      <c r="DZ641" s="401" t="s">
        <v>534</v>
      </c>
      <c r="EA641" s="401" t="s">
        <v>534</v>
      </c>
      <c r="EB641" s="401" t="s">
        <v>534</v>
      </c>
      <c r="EC641" s="401" t="s">
        <v>534</v>
      </c>
      <c r="ED641" s="401" t="s">
        <v>534</v>
      </c>
      <c r="EE641" s="401" t="s">
        <v>534</v>
      </c>
      <c r="EF641" s="401" t="s">
        <v>534</v>
      </c>
      <c r="EG641" s="401" t="s">
        <v>534</v>
      </c>
      <c r="EH641" s="401" t="s">
        <v>534</v>
      </c>
      <c r="EI641" s="401" t="s">
        <v>534</v>
      </c>
      <c r="EJ641" s="401" t="s">
        <v>534</v>
      </c>
      <c r="EK641" s="401" t="s">
        <v>534</v>
      </c>
      <c r="EL641" s="401" t="s">
        <v>534</v>
      </c>
      <c r="EM641" s="401"/>
      <c r="EN641" s="401"/>
      <c r="EO641" s="401"/>
      <c r="EP641" s="401"/>
      <c r="EQ641" s="401"/>
      <c r="ER641" s="401"/>
      <c r="ES641" s="401"/>
      <c r="ET641" s="401"/>
      <c r="EU641" s="401" t="s">
        <v>534</v>
      </c>
      <c r="EV641" s="401"/>
      <c r="EW641" s="401"/>
      <c r="EX641" s="401"/>
      <c r="EY641" s="401" t="s">
        <v>534</v>
      </c>
      <c r="EZ641" s="401" t="s">
        <v>534</v>
      </c>
      <c r="FA641" s="401" t="s">
        <v>534</v>
      </c>
      <c r="FB641" s="401" t="s">
        <v>534</v>
      </c>
      <c r="FC641" s="401" t="s">
        <v>534</v>
      </c>
      <c r="FD641" s="401" t="s">
        <v>534</v>
      </c>
      <c r="FE641" s="401" t="s">
        <v>534</v>
      </c>
      <c r="FF641" s="401" t="s">
        <v>534</v>
      </c>
      <c r="FG641" s="401" t="s">
        <v>534</v>
      </c>
      <c r="FH641" s="401" t="s">
        <v>534</v>
      </c>
      <c r="FI641" s="401" t="s">
        <v>534</v>
      </c>
      <c r="FJ641" s="401" t="s">
        <v>534</v>
      </c>
      <c r="FK641" s="401" t="s">
        <v>534</v>
      </c>
      <c r="FL641" s="401" t="s">
        <v>534</v>
      </c>
      <c r="FM641" s="401" t="s">
        <v>534</v>
      </c>
      <c r="FN641" s="401" t="s">
        <v>534</v>
      </c>
      <c r="FO641" s="401" t="s">
        <v>534</v>
      </c>
      <c r="FP641" s="401" t="s">
        <v>534</v>
      </c>
      <c r="FQ641" s="401" t="s">
        <v>534</v>
      </c>
      <c r="FR641" s="401" t="s">
        <v>534</v>
      </c>
      <c r="FS641" s="401" t="s">
        <v>534</v>
      </c>
      <c r="FT641" s="401" t="s">
        <v>534</v>
      </c>
      <c r="FU641" s="401" t="s">
        <v>534</v>
      </c>
      <c r="FV641" s="401" t="s">
        <v>534</v>
      </c>
      <c r="FW641" s="401" t="s">
        <v>534</v>
      </c>
      <c r="FX641" s="401" t="s">
        <v>534</v>
      </c>
    </row>
  </sheetData>
  <mergeCells count="57">
    <mergeCell ref="AB22:AB23"/>
    <mergeCell ref="M22:M23"/>
    <mergeCell ref="O22:O23"/>
    <mergeCell ref="Q22:Q23"/>
    <mergeCell ref="R22:R23"/>
    <mergeCell ref="S22:S23"/>
    <mergeCell ref="T22:T23"/>
    <mergeCell ref="W22:W23"/>
    <mergeCell ref="X22:X23"/>
    <mergeCell ref="Y22:Y23"/>
    <mergeCell ref="Z22:Z23"/>
    <mergeCell ref="AA22:AA23"/>
    <mergeCell ref="AN22:AN23"/>
    <mergeCell ref="AC22:AC23"/>
    <mergeCell ref="AD22:AD23"/>
    <mergeCell ref="AE22:AE23"/>
    <mergeCell ref="AF22:AF23"/>
    <mergeCell ref="AG22:AG23"/>
    <mergeCell ref="AH22:AH23"/>
    <mergeCell ref="AI22:AI23"/>
    <mergeCell ref="AJ22:AJ23"/>
    <mergeCell ref="AK22:AK23"/>
    <mergeCell ref="AL22:AL23"/>
    <mergeCell ref="AM22:AM23"/>
    <mergeCell ref="BB22:BB23"/>
    <mergeCell ref="AO22:AO23"/>
    <mergeCell ref="AP22:AP23"/>
    <mergeCell ref="AQ22:AQ23"/>
    <mergeCell ref="AR22:AR23"/>
    <mergeCell ref="AS22:AS23"/>
    <mergeCell ref="AT22:AT23"/>
    <mergeCell ref="AU22:AU23"/>
    <mergeCell ref="AV22:AV23"/>
    <mergeCell ref="AY22:AY23"/>
    <mergeCell ref="AZ22:AZ23"/>
    <mergeCell ref="BA22:BA23"/>
    <mergeCell ref="BN22:BN23"/>
    <mergeCell ref="BC22:BC23"/>
    <mergeCell ref="BD22:BD23"/>
    <mergeCell ref="BE22:BE23"/>
    <mergeCell ref="BF22:BF23"/>
    <mergeCell ref="BG22:BG23"/>
    <mergeCell ref="BH22:BH23"/>
    <mergeCell ref="BI22:BI23"/>
    <mergeCell ref="BJ22:BJ23"/>
    <mergeCell ref="BK22:BK23"/>
    <mergeCell ref="BL22:BL23"/>
    <mergeCell ref="BM22:BM23"/>
    <mergeCell ref="BU22:BU23"/>
    <mergeCell ref="BV22:BV23"/>
    <mergeCell ref="BW22:BW23"/>
    <mergeCell ref="BO22:BO23"/>
    <mergeCell ref="BP22:BP23"/>
    <mergeCell ref="BQ22:BQ23"/>
    <mergeCell ref="BR22:BR23"/>
    <mergeCell ref="BS22:BS23"/>
    <mergeCell ref="BT22:BT23"/>
  </mergeCells>
  <dataValidations count="2">
    <dataValidation type="list" allowBlank="1" showInputMessage="1" showErrorMessage="1" sqref="R5:R7" xr:uid="{84BDDF92-0618-4364-8453-706D75792EB2}">
      <formula1>"Y,N"</formula1>
    </dataValidation>
    <dataValidation type="list" allowBlank="1" showInputMessage="1" showErrorMessage="1" sqref="S9:S16 S5:S7" xr:uid="{4D97D5EA-6FD8-4E33-83C2-50C23A08ED5A}">
      <formula1>$S$1:$S$2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67F1-FAED-4C8F-8DC8-85F4BAB4CA25}">
  <sheetPr>
    <tabColor rgb="FF002060"/>
  </sheetPr>
  <dimension ref="A1:AN92"/>
  <sheetViews>
    <sheetView showGridLines="0" topLeftCell="J58" zoomScale="99" zoomScaleNormal="192" workbookViewId="0">
      <selection activeCell="S67" sqref="S67:S78"/>
    </sheetView>
  </sheetViews>
  <sheetFormatPr defaultColWidth="8.77734375" defaultRowHeight="10.199999999999999" x14ac:dyDescent="0.2"/>
  <cols>
    <col min="1" max="1" width="7.21875" style="272" bestFit="1" customWidth="1"/>
    <col min="2" max="2" width="2.77734375" style="272" customWidth="1"/>
    <col min="3" max="3" width="10.44140625" style="272" bestFit="1" customWidth="1"/>
    <col min="4" max="4" width="8.77734375" style="272"/>
    <col min="5" max="5" width="19.21875" style="272" customWidth="1"/>
    <col min="6" max="6" width="15.77734375" style="272" bestFit="1" customWidth="1"/>
    <col min="7" max="7" width="15.77734375" style="272" customWidth="1"/>
    <col min="8" max="8" width="26.21875" style="272" customWidth="1"/>
    <col min="9" max="30" width="12.77734375" style="272" customWidth="1"/>
    <col min="31" max="16384" width="8.77734375" style="272"/>
  </cols>
  <sheetData>
    <row r="1" spans="1:13" x14ac:dyDescent="0.2">
      <c r="A1" s="271" t="s">
        <v>388</v>
      </c>
      <c r="C1" s="272" t="s">
        <v>389</v>
      </c>
    </row>
    <row r="3" spans="1:13" x14ac:dyDescent="0.2">
      <c r="A3" s="273" t="s">
        <v>390</v>
      </c>
      <c r="D3" s="274" t="s">
        <v>391</v>
      </c>
      <c r="E3" s="275"/>
      <c r="F3" s="275"/>
      <c r="G3" s="275"/>
      <c r="H3" s="275"/>
      <c r="I3" s="275"/>
      <c r="J3" s="275"/>
      <c r="K3" s="275"/>
      <c r="L3" s="275"/>
      <c r="M3" s="275"/>
    </row>
    <row r="5" spans="1:13" x14ac:dyDescent="0.2">
      <c r="E5" s="272" t="s">
        <v>392</v>
      </c>
      <c r="F5" s="276">
        <f>'Inputs and Summary'!G5/10^3</f>
        <v>1</v>
      </c>
      <c r="G5" s="272" t="s">
        <v>393</v>
      </c>
      <c r="J5" s="272" t="s">
        <v>394</v>
      </c>
      <c r="L5" s="277">
        <f>NPV(F23,H49:AF49)</f>
        <v>33.72862462432817</v>
      </c>
      <c r="M5" s="278" t="s">
        <v>395</v>
      </c>
    </row>
    <row r="6" spans="1:13" x14ac:dyDescent="0.2">
      <c r="E6" s="272" t="s">
        <v>396</v>
      </c>
      <c r="F6" s="276"/>
      <c r="G6" s="272" t="s">
        <v>397</v>
      </c>
      <c r="L6" s="279"/>
    </row>
    <row r="7" spans="1:13" x14ac:dyDescent="0.2">
      <c r="E7" s="272" t="s">
        <v>398</v>
      </c>
      <c r="F7" s="280">
        <f>'Inputs and Summary'!I5</f>
        <v>0.15753424657534246</v>
      </c>
      <c r="J7" s="272" t="s">
        <v>399</v>
      </c>
      <c r="L7" s="277">
        <f>NPV(F23,H60:AF60)</f>
        <v>32.532371282021131</v>
      </c>
      <c r="M7" s="278" t="s">
        <v>395</v>
      </c>
    </row>
    <row r="8" spans="1:13" x14ac:dyDescent="0.2">
      <c r="E8" s="272" t="s">
        <v>400</v>
      </c>
      <c r="F8" s="280"/>
      <c r="H8" s="272">
        <f ca="1">OFFSET(A1,70,14)</f>
        <v>0</v>
      </c>
    </row>
    <row r="9" spans="1:13" x14ac:dyDescent="0.2">
      <c r="E9" s="272" t="s">
        <v>36</v>
      </c>
      <c r="F9" s="280">
        <f>'Inputs and Summary'!D61</f>
        <v>4.0000000000000001E-3</v>
      </c>
      <c r="L9" s="281">
        <f>L5-L7</f>
        <v>1.1962533423070383</v>
      </c>
    </row>
    <row r="10" spans="1:13" x14ac:dyDescent="0.2">
      <c r="E10" s="272" t="s">
        <v>401</v>
      </c>
      <c r="F10" s="276">
        <f>'Inputs and Summary'!K5</f>
        <v>4.192626953125</v>
      </c>
      <c r="G10" s="272" t="s">
        <v>402</v>
      </c>
    </row>
    <row r="11" spans="1:13" x14ac:dyDescent="0.2">
      <c r="E11" s="272" t="s">
        <v>403</v>
      </c>
      <c r="F11" s="280">
        <f>'Inputs and Summary'!L5</f>
        <v>0</v>
      </c>
    </row>
    <row r="12" spans="1:13" x14ac:dyDescent="0.2">
      <c r="E12" s="272" t="s">
        <v>404</v>
      </c>
      <c r="F12" s="276">
        <f>'Inputs and Summary'!M5</f>
        <v>25</v>
      </c>
    </row>
    <row r="13" spans="1:13" x14ac:dyDescent="0.2">
      <c r="E13" s="272" t="s">
        <v>405</v>
      </c>
      <c r="F13" s="282"/>
    </row>
    <row r="14" spans="1:13" x14ac:dyDescent="0.2">
      <c r="E14" s="272" t="s">
        <v>406</v>
      </c>
      <c r="F14" s="276">
        <v>0</v>
      </c>
      <c r="G14" s="272" t="s">
        <v>402</v>
      </c>
    </row>
    <row r="15" spans="1:13" x14ac:dyDescent="0.2">
      <c r="E15" s="272" t="s">
        <v>407</v>
      </c>
      <c r="F15" s="283">
        <f>'Inputs and Summary'!D52/1000</f>
        <v>0.36</v>
      </c>
      <c r="G15" s="272" t="s">
        <v>408</v>
      </c>
    </row>
    <row r="16" spans="1:13" x14ac:dyDescent="0.2">
      <c r="E16" s="272" t="s">
        <v>409</v>
      </c>
      <c r="F16" s="283">
        <f>0</f>
        <v>0</v>
      </c>
      <c r="G16" s="272" t="s">
        <v>408</v>
      </c>
    </row>
    <row r="17" spans="4:37" x14ac:dyDescent="0.2">
      <c r="E17" s="272" t="s">
        <v>410</v>
      </c>
      <c r="F17" s="283">
        <f>0</f>
        <v>0</v>
      </c>
      <c r="G17" s="272" t="s">
        <v>395</v>
      </c>
    </row>
    <row r="18" spans="4:37" x14ac:dyDescent="0.2">
      <c r="E18" s="272" t="s">
        <v>411</v>
      </c>
      <c r="F18" s="283">
        <f>'Inputs and Summary'!D53</f>
        <v>0.03</v>
      </c>
    </row>
    <row r="19" spans="4:37" x14ac:dyDescent="0.2">
      <c r="E19" s="272" t="s">
        <v>188</v>
      </c>
      <c r="F19" s="284">
        <v>7</v>
      </c>
    </row>
    <row r="20" spans="4:37" x14ac:dyDescent="0.2">
      <c r="E20" s="272" t="s">
        <v>412</v>
      </c>
      <c r="F20" s="285">
        <f>H20</f>
        <v>0</v>
      </c>
      <c r="G20" s="272" t="s">
        <v>402</v>
      </c>
      <c r="H20" s="286">
        <f>_xlfn.XLOOKUP(F19,E65:E88,N65:N88)</f>
        <v>0</v>
      </c>
    </row>
    <row r="21" spans="4:37" x14ac:dyDescent="0.2">
      <c r="E21" s="272" t="s">
        <v>413</v>
      </c>
      <c r="F21" s="282">
        <f>IFERROR(_xlfn.XLOOKUP(F19,E65:E88,G65:G88),0)</f>
        <v>30.602387581059403</v>
      </c>
      <c r="G21" s="272" t="s">
        <v>395</v>
      </c>
    </row>
    <row r="23" spans="4:37" x14ac:dyDescent="0.2">
      <c r="E23" s="272" t="s">
        <v>414</v>
      </c>
      <c r="F23" s="287">
        <v>0.15</v>
      </c>
      <c r="G23" s="272" t="s">
        <v>72</v>
      </c>
    </row>
    <row r="26" spans="4:37" x14ac:dyDescent="0.2">
      <c r="E26" s="272" t="s">
        <v>415</v>
      </c>
      <c r="H26" s="272">
        <f>SUMIF(PPA_data!$A$5:$A$641,$A3,PPA_data!AY$5:AY$641)</f>
        <v>0</v>
      </c>
      <c r="I26" s="272">
        <f>SUMIF(PPA_data!$A$5:$A$641,$A3,PPA_data!AZ$5:AZ$641)</f>
        <v>0</v>
      </c>
      <c r="J26" s="272">
        <f>SUMIF(PPA_data!$A$5:$A$641,$A3,PPA_data!BA$5:BA$641)</f>
        <v>0</v>
      </c>
      <c r="K26" s="272">
        <f>SUMIF(PPA_data!$A$5:$A$641,$A3,PPA_data!BB$5:BB$641)</f>
        <v>0</v>
      </c>
      <c r="L26" s="272">
        <f>SUMIF(PPA_data!$A$5:$A$641,$A3,PPA_data!BC$5:BC$641)</f>
        <v>0</v>
      </c>
      <c r="M26" s="272">
        <f>SUMIF(PPA_data!$A$5:$A$641,$A3,PPA_data!BD$5:BD$641)</f>
        <v>0</v>
      </c>
      <c r="N26" s="272">
        <f>SUMIF(PPA_data!$A$5:$A$641,$A3,PPA_data!BE$5:BE$641)</f>
        <v>0</v>
      </c>
      <c r="O26" s="272">
        <f>SUMIF(PPA_data!$A$5:$A$641,$A3,PPA_data!BF$5:BF$641)</f>
        <v>0</v>
      </c>
      <c r="P26" s="272">
        <f>SUMIF(PPA_data!$A$5:$A$641,$A3,PPA_data!BG$5:BG$641)</f>
        <v>0</v>
      </c>
      <c r="Q26" s="272">
        <f>SUMIF(PPA_data!$A$5:$A$641,$A3,PPA_data!BH$5:BH$641)</f>
        <v>0</v>
      </c>
      <c r="R26" s="272">
        <f>SUMIF(PPA_data!$A$5:$A$641,$A3,PPA_data!BI$5:BI$641)</f>
        <v>0</v>
      </c>
      <c r="S26" s="272">
        <f>SUMIF(PPA_data!$A$5:$A$641,$A3,PPA_data!BJ$5:BJ$641)</f>
        <v>0</v>
      </c>
      <c r="T26" s="272">
        <f>SUMIF(PPA_data!$A$5:$A$641,$A3,PPA_data!BK$5:BK$641)</f>
        <v>0</v>
      </c>
      <c r="U26" s="272">
        <f>SUMIF(PPA_data!$A$5:$A$641,$A3,PPA_data!BL$5:BL$641)</f>
        <v>0</v>
      </c>
      <c r="V26" s="272">
        <f>SUMIF(PPA_data!$A$5:$A$641,$A3,PPA_data!BM$5:BM$641)</f>
        <v>0</v>
      </c>
      <c r="W26" s="272">
        <f>SUMIF(PPA_data!$A$5:$A$641,$A3,PPA_data!BN$5:BN$641)</f>
        <v>0</v>
      </c>
      <c r="X26" s="272">
        <f>SUMIF(PPA_data!$A$5:$A$641,$A3,PPA_data!BO$5:BO$641)</f>
        <v>0</v>
      </c>
      <c r="Y26" s="272">
        <f>SUMIF(PPA_data!$A$5:$A$641,$A3,PPA_data!BP$5:BP$641)</f>
        <v>0</v>
      </c>
      <c r="Z26" s="272">
        <f>SUMIF(PPA_data!$A$5:$A$641,$A3,PPA_data!BQ$5:BQ$641)</f>
        <v>0</v>
      </c>
      <c r="AA26" s="272">
        <f>SUMIF(PPA_data!$A$5:$A$641,$A3,PPA_data!BR$5:BR$641)</f>
        <v>0</v>
      </c>
      <c r="AB26" s="272">
        <f>SUMIF(PPA_data!$A$5:$A$641,$A3,PPA_data!BS$5:BS$641)</f>
        <v>0</v>
      </c>
      <c r="AC26" s="272">
        <f>SUMIF(PPA_data!$A$5:$A$641,$A3,PPA_data!BT$5:BT$641)</f>
        <v>0</v>
      </c>
      <c r="AD26" s="272">
        <f>SUMIF(PPA_data!$A$5:$A$641,$A3,PPA_data!BU$5:BU$641)</f>
        <v>0</v>
      </c>
      <c r="AE26" s="272">
        <f>SUMIF(PPA_data!$A$5:$A$641,$A3,PPA_data!BV$5:BV$641)</f>
        <v>0</v>
      </c>
      <c r="AF26" s="272">
        <f>SUMIF(PPA_data!$A$5:$A$641,$A3,PPA_data!BW$5:BW$641)</f>
        <v>0</v>
      </c>
      <c r="AG26" s="272">
        <f>SUMIF(PPA_data!$A$5:$A$641,$A3,PPA_data!BX$5:BX$641)</f>
        <v>0</v>
      </c>
      <c r="AH26" s="272">
        <f>SUMIF(PPA_data!$A$5:$A$641,$A3,PPA_data!BY$5:BY$641)</f>
        <v>0</v>
      </c>
      <c r="AI26" s="272">
        <f>SUMIF(PPA_data!$A$5:$A$641,$A3,PPA_data!BZ$5:BZ$641)</f>
        <v>0</v>
      </c>
      <c r="AJ26" s="272">
        <f>SUMIF(PPA_data!$A$5:$A$641,$A3,PPA_data!CA$5:CA$641)</f>
        <v>0</v>
      </c>
      <c r="AK26" s="272">
        <f>SUMIF(PPA_data!$A$5:$A$641,$A3,PPA_data!CB$5:CB$641)</f>
        <v>0</v>
      </c>
    </row>
    <row r="27" spans="4:37" x14ac:dyDescent="0.2">
      <c r="E27" s="272" t="s">
        <v>416</v>
      </c>
      <c r="F27" s="288">
        <f ca="1">SUMIF(PPA_data!$A$5:$A$641,A3,PPA_data!$CF$5:$CF$641)</f>
        <v>25</v>
      </c>
    </row>
    <row r="28" spans="4:37" x14ac:dyDescent="0.2">
      <c r="E28" s="272" t="s">
        <v>417</v>
      </c>
      <c r="H28" s="289">
        <f ca="1">IF(H32&lt;=$F27,H40,IF($F27=H32,H40*(H26/12)+$F14*(12-H26)/12,$F14))</f>
        <v>4.192626953125</v>
      </c>
      <c r="I28" s="289">
        <f t="shared" ref="I28:AK28" ca="1" si="0">IF(I32&lt;=$F27,I40,IF($F27=I32,I40*(I26/12)+$F14*(12-I26)/12,$F14))</f>
        <v>4.192626953125</v>
      </c>
      <c r="J28" s="289">
        <f t="shared" ca="1" si="0"/>
        <v>4.192626953125</v>
      </c>
      <c r="K28" s="289">
        <f t="shared" ca="1" si="0"/>
        <v>4.192626953125</v>
      </c>
      <c r="L28" s="289">
        <f t="shared" ca="1" si="0"/>
        <v>4.192626953125</v>
      </c>
      <c r="M28" s="289">
        <f t="shared" ca="1" si="0"/>
        <v>4.192626953125</v>
      </c>
      <c r="N28" s="289">
        <f t="shared" ca="1" si="0"/>
        <v>4.192626953125</v>
      </c>
      <c r="O28" s="289">
        <f t="shared" ca="1" si="0"/>
        <v>4.192626953125</v>
      </c>
      <c r="P28" s="289">
        <f t="shared" ca="1" si="0"/>
        <v>4.192626953125</v>
      </c>
      <c r="Q28" s="289">
        <f t="shared" ca="1" si="0"/>
        <v>4.192626953125</v>
      </c>
      <c r="R28" s="289">
        <f t="shared" ca="1" si="0"/>
        <v>4.192626953125</v>
      </c>
      <c r="S28" s="289">
        <f t="shared" ca="1" si="0"/>
        <v>4.192626953125</v>
      </c>
      <c r="T28" s="289">
        <f t="shared" ca="1" si="0"/>
        <v>4.192626953125</v>
      </c>
      <c r="U28" s="289">
        <f t="shared" ca="1" si="0"/>
        <v>4.192626953125</v>
      </c>
      <c r="V28" s="289">
        <f t="shared" ca="1" si="0"/>
        <v>4.192626953125</v>
      </c>
      <c r="W28" s="289">
        <f t="shared" ca="1" si="0"/>
        <v>4.192626953125</v>
      </c>
      <c r="X28" s="289">
        <f t="shared" ca="1" si="0"/>
        <v>4.192626953125</v>
      </c>
      <c r="Y28" s="289">
        <f t="shared" ca="1" si="0"/>
        <v>4.192626953125</v>
      </c>
      <c r="Z28" s="289">
        <f t="shared" ca="1" si="0"/>
        <v>4.192626953125</v>
      </c>
      <c r="AA28" s="289">
        <f t="shared" ca="1" si="0"/>
        <v>4.192626953125</v>
      </c>
      <c r="AB28" s="289">
        <f t="shared" ca="1" si="0"/>
        <v>4.192626953125</v>
      </c>
      <c r="AC28" s="289">
        <f t="shared" ca="1" si="0"/>
        <v>4.192626953125</v>
      </c>
      <c r="AD28" s="289">
        <f t="shared" ca="1" si="0"/>
        <v>4.192626953125</v>
      </c>
      <c r="AE28" s="289">
        <f t="shared" ca="1" si="0"/>
        <v>4.192626953125</v>
      </c>
      <c r="AF28" s="289">
        <f t="shared" ca="1" si="0"/>
        <v>4.192626953125</v>
      </c>
      <c r="AG28" s="289">
        <f t="shared" ca="1" si="0"/>
        <v>0</v>
      </c>
      <c r="AH28" s="289">
        <f t="shared" ca="1" si="0"/>
        <v>0</v>
      </c>
      <c r="AI28" s="289">
        <f t="shared" ca="1" si="0"/>
        <v>0</v>
      </c>
      <c r="AJ28" s="289">
        <f t="shared" ca="1" si="0"/>
        <v>0</v>
      </c>
      <c r="AK28" s="289">
        <f t="shared" ca="1" si="0"/>
        <v>0</v>
      </c>
    </row>
    <row r="29" spans="4:37" x14ac:dyDescent="0.2">
      <c r="E29" s="272" t="s">
        <v>418</v>
      </c>
      <c r="H29" s="290">
        <f ca="1">IF($F27&gt;=$F12,0,SUMIF($E65:$E88,$F27,$G65:$G88)*(H32=$F27))</f>
        <v>0</v>
      </c>
      <c r="I29" s="290">
        <f t="shared" ref="I29:AK29" ca="1" si="1">IF($F27&gt;=$F12,0,SUMIF($E65:$E88,$F27,$G65:$G88)*(I32=$F27))</f>
        <v>0</v>
      </c>
      <c r="J29" s="290">
        <f t="shared" ca="1" si="1"/>
        <v>0</v>
      </c>
      <c r="K29" s="290">
        <f t="shared" ca="1" si="1"/>
        <v>0</v>
      </c>
      <c r="L29" s="290">
        <f t="shared" ca="1" si="1"/>
        <v>0</v>
      </c>
      <c r="M29" s="290">
        <f t="shared" ca="1" si="1"/>
        <v>0</v>
      </c>
      <c r="N29" s="290">
        <f t="shared" ca="1" si="1"/>
        <v>0</v>
      </c>
      <c r="O29" s="290">
        <f t="shared" ca="1" si="1"/>
        <v>0</v>
      </c>
      <c r="P29" s="290">
        <f t="shared" ca="1" si="1"/>
        <v>0</v>
      </c>
      <c r="Q29" s="290">
        <f t="shared" ca="1" si="1"/>
        <v>0</v>
      </c>
      <c r="R29" s="290">
        <f t="shared" ca="1" si="1"/>
        <v>0</v>
      </c>
      <c r="S29" s="290">
        <f t="shared" ca="1" si="1"/>
        <v>0</v>
      </c>
      <c r="T29" s="290">
        <f t="shared" ca="1" si="1"/>
        <v>0</v>
      </c>
      <c r="U29" s="290">
        <f t="shared" ca="1" si="1"/>
        <v>0</v>
      </c>
      <c r="V29" s="290">
        <f t="shared" ca="1" si="1"/>
        <v>0</v>
      </c>
      <c r="W29" s="290">
        <f t="shared" ca="1" si="1"/>
        <v>0</v>
      </c>
      <c r="X29" s="290">
        <f t="shared" ca="1" si="1"/>
        <v>0</v>
      </c>
      <c r="Y29" s="290">
        <f t="shared" ca="1" si="1"/>
        <v>0</v>
      </c>
      <c r="Z29" s="290">
        <f t="shared" ca="1" si="1"/>
        <v>0</v>
      </c>
      <c r="AA29" s="290">
        <f t="shared" ca="1" si="1"/>
        <v>0</v>
      </c>
      <c r="AB29" s="290">
        <f t="shared" ca="1" si="1"/>
        <v>0</v>
      </c>
      <c r="AC29" s="290">
        <f t="shared" ca="1" si="1"/>
        <v>0</v>
      </c>
      <c r="AD29" s="290">
        <f t="shared" ca="1" si="1"/>
        <v>0</v>
      </c>
      <c r="AE29" s="290">
        <f t="shared" ca="1" si="1"/>
        <v>0</v>
      </c>
      <c r="AF29" s="290">
        <f t="shared" ca="1" si="1"/>
        <v>0</v>
      </c>
      <c r="AG29" s="290">
        <f t="shared" ca="1" si="1"/>
        <v>0</v>
      </c>
      <c r="AH29" s="290">
        <f t="shared" ca="1" si="1"/>
        <v>0</v>
      </c>
      <c r="AI29" s="290">
        <f t="shared" ca="1" si="1"/>
        <v>0</v>
      </c>
      <c r="AJ29" s="290">
        <f t="shared" ca="1" si="1"/>
        <v>0</v>
      </c>
      <c r="AK29" s="290">
        <f t="shared" ca="1" si="1"/>
        <v>0</v>
      </c>
    </row>
    <row r="32" spans="4:37" s="291" customFormat="1" x14ac:dyDescent="0.2">
      <c r="D32" s="291" t="s">
        <v>391</v>
      </c>
      <c r="E32" s="291" t="s">
        <v>419</v>
      </c>
      <c r="H32" s="291">
        <v>1</v>
      </c>
      <c r="I32" s="291">
        <f>H32+1</f>
        <v>2</v>
      </c>
      <c r="J32" s="291">
        <f t="shared" ref="J32:K32" si="2">I32+1</f>
        <v>3</v>
      </c>
      <c r="K32" s="291">
        <f t="shared" si="2"/>
        <v>4</v>
      </c>
      <c r="L32" s="291">
        <f>K32+1</f>
        <v>5</v>
      </c>
      <c r="M32" s="291">
        <f t="shared" ref="M32" si="3">L32+1</f>
        <v>6</v>
      </c>
      <c r="N32" s="291">
        <f>M32+1</f>
        <v>7</v>
      </c>
      <c r="O32" s="291">
        <f t="shared" ref="O32:AK32" si="4">N32+1</f>
        <v>8</v>
      </c>
      <c r="P32" s="291">
        <f t="shared" si="4"/>
        <v>9</v>
      </c>
      <c r="Q32" s="291">
        <f t="shared" si="4"/>
        <v>10</v>
      </c>
      <c r="R32" s="291">
        <f t="shared" si="4"/>
        <v>11</v>
      </c>
      <c r="S32" s="291">
        <f t="shared" si="4"/>
        <v>12</v>
      </c>
      <c r="T32" s="291">
        <f t="shared" si="4"/>
        <v>13</v>
      </c>
      <c r="U32" s="291">
        <f t="shared" si="4"/>
        <v>14</v>
      </c>
      <c r="V32" s="291">
        <f t="shared" si="4"/>
        <v>15</v>
      </c>
      <c r="W32" s="291">
        <f t="shared" si="4"/>
        <v>16</v>
      </c>
      <c r="X32" s="291">
        <f t="shared" si="4"/>
        <v>17</v>
      </c>
      <c r="Y32" s="291">
        <f t="shared" si="4"/>
        <v>18</v>
      </c>
      <c r="Z32" s="291">
        <f t="shared" si="4"/>
        <v>19</v>
      </c>
      <c r="AA32" s="291">
        <f t="shared" si="4"/>
        <v>20</v>
      </c>
      <c r="AB32" s="291">
        <f t="shared" si="4"/>
        <v>21</v>
      </c>
      <c r="AC32" s="291">
        <f t="shared" si="4"/>
        <v>22</v>
      </c>
      <c r="AD32" s="291">
        <f t="shared" si="4"/>
        <v>23</v>
      </c>
      <c r="AE32" s="291">
        <f t="shared" si="4"/>
        <v>24</v>
      </c>
      <c r="AF32" s="291">
        <f t="shared" si="4"/>
        <v>25</v>
      </c>
      <c r="AG32" s="291">
        <f t="shared" si="4"/>
        <v>26</v>
      </c>
      <c r="AH32" s="291">
        <f t="shared" si="4"/>
        <v>27</v>
      </c>
      <c r="AI32" s="291">
        <f t="shared" si="4"/>
        <v>28</v>
      </c>
      <c r="AJ32" s="291">
        <f t="shared" si="4"/>
        <v>29</v>
      </c>
      <c r="AK32" s="291">
        <f t="shared" si="4"/>
        <v>30</v>
      </c>
    </row>
    <row r="35" spans="5:32" x14ac:dyDescent="0.2">
      <c r="E35" s="292" t="s">
        <v>420</v>
      </c>
      <c r="J35" s="293"/>
      <c r="K35" s="293"/>
      <c r="L35" s="293"/>
      <c r="M35" s="293"/>
      <c r="N35" s="293"/>
      <c r="O35" s="293"/>
      <c r="P35" s="293"/>
      <c r="Q35" s="293"/>
      <c r="R35" s="293"/>
      <c r="S35" s="293"/>
      <c r="T35" s="293"/>
      <c r="U35" s="293"/>
      <c r="V35" s="293"/>
      <c r="W35" s="293"/>
      <c r="X35" s="293"/>
      <c r="Y35" s="293"/>
      <c r="Z35" s="293"/>
      <c r="AA35" s="293"/>
      <c r="AB35" s="293"/>
      <c r="AC35" s="293"/>
      <c r="AD35" s="293"/>
      <c r="AE35" s="293"/>
      <c r="AF35" s="293"/>
    </row>
    <row r="36" spans="5:32" x14ac:dyDescent="0.2">
      <c r="I36" s="293"/>
      <c r="J36" s="293"/>
      <c r="K36" s="293"/>
      <c r="L36" s="293"/>
      <c r="M36" s="293"/>
      <c r="N36" s="293"/>
      <c r="O36" s="293"/>
      <c r="P36" s="293"/>
      <c r="Q36" s="293"/>
      <c r="R36" s="293"/>
      <c r="S36" s="293"/>
      <c r="T36" s="293"/>
      <c r="U36" s="293"/>
      <c r="V36" s="293"/>
      <c r="W36" s="293"/>
      <c r="X36" s="293"/>
      <c r="Y36" s="293"/>
      <c r="Z36" s="293"/>
      <c r="AA36" s="293"/>
      <c r="AB36" s="293"/>
      <c r="AC36" s="293"/>
      <c r="AD36" s="293"/>
      <c r="AE36" s="293"/>
      <c r="AF36" s="293"/>
    </row>
    <row r="37" spans="5:32" x14ac:dyDescent="0.2">
      <c r="E37" s="272" t="s">
        <v>398</v>
      </c>
      <c r="G37" s="295" t="s">
        <v>421</v>
      </c>
      <c r="H37" s="296">
        <f>F5*F7*8.76</f>
        <v>1.38</v>
      </c>
      <c r="I37" s="297">
        <f>IF(I32&gt;$F12+$F13,0,H37*(1 - $F9))</f>
        <v>1.3744799999999999</v>
      </c>
      <c r="J37" s="297">
        <f t="shared" ref="J37:AF37" si="5">IF(J32&gt;$F12+$F13,0,I37*(1 - $F9))</f>
        <v>1.3689820799999999</v>
      </c>
      <c r="K37" s="297">
        <f t="shared" si="5"/>
        <v>1.3635061516799998</v>
      </c>
      <c r="L37" s="297">
        <f>IF(L32&gt;$F12+$F13,0,K37*(1 - $F9))</f>
        <v>1.3580521270732797</v>
      </c>
      <c r="M37" s="297">
        <f t="shared" si="5"/>
        <v>1.3526199185649865</v>
      </c>
      <c r="N37" s="297">
        <f>IF(N32&gt;$F12+$F13,0,M37*(1 - $F9))</f>
        <v>1.3472094388907265</v>
      </c>
      <c r="O37" s="297">
        <f t="shared" si="5"/>
        <v>1.3418206011351637</v>
      </c>
      <c r="P37" s="297">
        <f t="shared" si="5"/>
        <v>1.3364533187306229</v>
      </c>
      <c r="Q37" s="297">
        <f t="shared" si="5"/>
        <v>1.3311075054557004</v>
      </c>
      <c r="R37" s="297">
        <f t="shared" si="5"/>
        <v>1.3257830754338777</v>
      </c>
      <c r="S37" s="297">
        <f t="shared" si="5"/>
        <v>1.3204799431321421</v>
      </c>
      <c r="T37" s="297">
        <f t="shared" si="5"/>
        <v>1.3151980233596134</v>
      </c>
      <c r="U37" s="297">
        <f t="shared" si="5"/>
        <v>1.309937231266175</v>
      </c>
      <c r="V37" s="297">
        <f t="shared" si="5"/>
        <v>1.3046974823411104</v>
      </c>
      <c r="W37" s="297">
        <f t="shared" si="5"/>
        <v>1.2994786924117459</v>
      </c>
      <c r="X37" s="297">
        <f t="shared" si="5"/>
        <v>1.2942807776420988</v>
      </c>
      <c r="Y37" s="297">
        <f t="shared" si="5"/>
        <v>1.2891036545315304</v>
      </c>
      <c r="Z37" s="297">
        <f t="shared" si="5"/>
        <v>1.2839472399134042</v>
      </c>
      <c r="AA37" s="297">
        <f t="shared" si="5"/>
        <v>1.2788114509537505</v>
      </c>
      <c r="AB37" s="297">
        <f t="shared" si="5"/>
        <v>1.2736962051499354</v>
      </c>
      <c r="AC37" s="297">
        <f t="shared" si="5"/>
        <v>1.2686014203293356</v>
      </c>
      <c r="AD37" s="297">
        <f t="shared" si="5"/>
        <v>1.2635270146480182</v>
      </c>
      <c r="AE37" s="297">
        <f t="shared" si="5"/>
        <v>1.258472906589426</v>
      </c>
      <c r="AF37" s="297">
        <f t="shared" si="5"/>
        <v>1.2534390149630683</v>
      </c>
    </row>
    <row r="38" spans="5:32" x14ac:dyDescent="0.2">
      <c r="E38" s="272" t="s">
        <v>400</v>
      </c>
      <c r="F38" s="294"/>
      <c r="G38" s="295" t="s">
        <v>421</v>
      </c>
      <c r="H38" s="298">
        <f>F6*F8*8.76</f>
        <v>0</v>
      </c>
      <c r="I38" s="297">
        <f>IF(I32&gt;$F12+$F13,0,H38)</f>
        <v>0</v>
      </c>
      <c r="J38" s="297">
        <f t="shared" ref="J38:AF38" si="6">IF(J32&gt;$F12+$F13,0,I38)</f>
        <v>0</v>
      </c>
      <c r="K38" s="297">
        <f t="shared" si="6"/>
        <v>0</v>
      </c>
      <c r="L38" s="297">
        <f>IF(L32&gt;$F12+$F13,0,K38)</f>
        <v>0</v>
      </c>
      <c r="M38" s="297">
        <f t="shared" si="6"/>
        <v>0</v>
      </c>
      <c r="N38" s="297">
        <f>IF(N32&gt;$F12+$F13,0,M38)</f>
        <v>0</v>
      </c>
      <c r="O38" s="297">
        <f t="shared" si="6"/>
        <v>0</v>
      </c>
      <c r="P38" s="297">
        <f t="shared" si="6"/>
        <v>0</v>
      </c>
      <c r="Q38" s="297">
        <f t="shared" si="6"/>
        <v>0</v>
      </c>
      <c r="R38" s="297">
        <f t="shared" si="6"/>
        <v>0</v>
      </c>
      <c r="S38" s="297">
        <f t="shared" si="6"/>
        <v>0</v>
      </c>
      <c r="T38" s="297">
        <f t="shared" si="6"/>
        <v>0</v>
      </c>
      <c r="U38" s="297">
        <f t="shared" si="6"/>
        <v>0</v>
      </c>
      <c r="V38" s="297">
        <f t="shared" si="6"/>
        <v>0</v>
      </c>
      <c r="W38" s="297">
        <f t="shared" si="6"/>
        <v>0</v>
      </c>
      <c r="X38" s="297">
        <f t="shared" si="6"/>
        <v>0</v>
      </c>
      <c r="Y38" s="297">
        <f t="shared" si="6"/>
        <v>0</v>
      </c>
      <c r="Z38" s="297">
        <f t="shared" si="6"/>
        <v>0</v>
      </c>
      <c r="AA38" s="297">
        <f t="shared" si="6"/>
        <v>0</v>
      </c>
      <c r="AB38" s="297">
        <f t="shared" si="6"/>
        <v>0</v>
      </c>
      <c r="AC38" s="297">
        <f t="shared" si="6"/>
        <v>0</v>
      </c>
      <c r="AD38" s="297">
        <f t="shared" si="6"/>
        <v>0</v>
      </c>
      <c r="AE38" s="297">
        <f t="shared" si="6"/>
        <v>0</v>
      </c>
      <c r="AF38" s="297">
        <f t="shared" si="6"/>
        <v>0</v>
      </c>
    </row>
    <row r="39" spans="5:32" x14ac:dyDescent="0.2">
      <c r="F39" s="294"/>
      <c r="G39" s="294"/>
    </row>
    <row r="40" spans="5:32" x14ac:dyDescent="0.2">
      <c r="E40" s="272" t="s">
        <v>422</v>
      </c>
      <c r="G40" s="295" t="s">
        <v>402</v>
      </c>
      <c r="H40" s="299">
        <f>F10</f>
        <v>4.192626953125</v>
      </c>
      <c r="I40" s="299">
        <f t="shared" ref="I40:AF40" si="7">IF(I32 &lt;=$F12,H40*(1+$F11),$F14)</f>
        <v>4.192626953125</v>
      </c>
      <c r="J40" s="296">
        <f t="shared" si="7"/>
        <v>4.192626953125</v>
      </c>
      <c r="K40" s="296">
        <f t="shared" si="7"/>
        <v>4.192626953125</v>
      </c>
      <c r="L40" s="296">
        <f>IF(L32 &lt;=$F12,K40*(1+$F11),$F14)</f>
        <v>4.192626953125</v>
      </c>
      <c r="M40" s="296">
        <f t="shared" si="7"/>
        <v>4.192626953125</v>
      </c>
      <c r="N40" s="296">
        <f>IF(N32 &lt;=$F12,M40*(1+$F11),$F14)</f>
        <v>4.192626953125</v>
      </c>
      <c r="O40" s="296">
        <f t="shared" si="7"/>
        <v>4.192626953125</v>
      </c>
      <c r="P40" s="296">
        <f t="shared" si="7"/>
        <v>4.192626953125</v>
      </c>
      <c r="Q40" s="296">
        <f t="shared" si="7"/>
        <v>4.192626953125</v>
      </c>
      <c r="R40" s="296">
        <f t="shared" si="7"/>
        <v>4.192626953125</v>
      </c>
      <c r="S40" s="296">
        <f t="shared" si="7"/>
        <v>4.192626953125</v>
      </c>
      <c r="T40" s="296">
        <f t="shared" si="7"/>
        <v>4.192626953125</v>
      </c>
      <c r="U40" s="296">
        <f t="shared" si="7"/>
        <v>4.192626953125</v>
      </c>
      <c r="V40" s="296">
        <f t="shared" si="7"/>
        <v>4.192626953125</v>
      </c>
      <c r="W40" s="296">
        <f t="shared" si="7"/>
        <v>4.192626953125</v>
      </c>
      <c r="X40" s="296">
        <f t="shared" si="7"/>
        <v>4.192626953125</v>
      </c>
      <c r="Y40" s="296">
        <f t="shared" si="7"/>
        <v>4.192626953125</v>
      </c>
      <c r="Z40" s="296">
        <f t="shared" si="7"/>
        <v>4.192626953125</v>
      </c>
      <c r="AA40" s="296">
        <f t="shared" si="7"/>
        <v>4.192626953125</v>
      </c>
      <c r="AB40" s="296">
        <f t="shared" si="7"/>
        <v>4.192626953125</v>
      </c>
      <c r="AC40" s="296">
        <f t="shared" si="7"/>
        <v>4.192626953125</v>
      </c>
      <c r="AD40" s="296">
        <f t="shared" si="7"/>
        <v>4.192626953125</v>
      </c>
      <c r="AE40" s="296">
        <f t="shared" si="7"/>
        <v>4.192626953125</v>
      </c>
      <c r="AF40" s="296">
        <f t="shared" si="7"/>
        <v>4.192626953125</v>
      </c>
    </row>
    <row r="42" spans="5:32" x14ac:dyDescent="0.2">
      <c r="E42" s="272" t="s">
        <v>423</v>
      </c>
      <c r="G42" s="295" t="s">
        <v>395</v>
      </c>
      <c r="H42" s="298">
        <f t="shared" ref="H42:AF42" si="8">H40*H37</f>
        <v>5.7858251953124995</v>
      </c>
      <c r="I42" s="298">
        <f t="shared" si="8"/>
        <v>5.7626818945312497</v>
      </c>
      <c r="J42" s="298">
        <f t="shared" si="8"/>
        <v>5.7396311669531244</v>
      </c>
      <c r="K42" s="298">
        <f t="shared" si="8"/>
        <v>5.7166726422853111</v>
      </c>
      <c r="L42" s="298">
        <f t="shared" si="8"/>
        <v>5.6938059517161701</v>
      </c>
      <c r="M42" s="298">
        <f t="shared" si="8"/>
        <v>5.6710307279093053</v>
      </c>
      <c r="N42" s="298">
        <f t="shared" si="8"/>
        <v>5.6483466049976681</v>
      </c>
      <c r="O42" s="298">
        <f t="shared" si="8"/>
        <v>5.6257532185776773</v>
      </c>
      <c r="P42" s="298">
        <f t="shared" si="8"/>
        <v>5.6032502057033664</v>
      </c>
      <c r="Q42" s="298">
        <f t="shared" si="8"/>
        <v>5.5808372048805523</v>
      </c>
      <c r="R42" s="298">
        <f t="shared" si="8"/>
        <v>5.5585138560610305</v>
      </c>
      <c r="S42" s="298">
        <f t="shared" si="8"/>
        <v>5.5362798006367866</v>
      </c>
      <c r="T42" s="298">
        <f t="shared" si="8"/>
        <v>5.5141346814342391</v>
      </c>
      <c r="U42" s="298">
        <f t="shared" si="8"/>
        <v>5.4920781427085021</v>
      </c>
      <c r="V42" s="298">
        <f t="shared" si="8"/>
        <v>5.4701098301376678</v>
      </c>
      <c r="W42" s="298">
        <f t="shared" si="8"/>
        <v>5.4482293908171169</v>
      </c>
      <c r="X42" s="298">
        <f t="shared" si="8"/>
        <v>5.4264364732538484</v>
      </c>
      <c r="Y42" s="298">
        <f t="shared" si="8"/>
        <v>5.4047307273608327</v>
      </c>
      <c r="Z42" s="298">
        <f t="shared" si="8"/>
        <v>5.3831118044513895</v>
      </c>
      <c r="AA42" s="298">
        <f t="shared" si="8"/>
        <v>5.361579357233583</v>
      </c>
      <c r="AB42" s="298">
        <f t="shared" si="8"/>
        <v>5.3401330398046483</v>
      </c>
      <c r="AC42" s="298">
        <f t="shared" si="8"/>
        <v>5.3187725076454297</v>
      </c>
      <c r="AD42" s="298">
        <f t="shared" si="8"/>
        <v>5.2974974176148475</v>
      </c>
      <c r="AE42" s="298">
        <f t="shared" si="8"/>
        <v>5.2763074279443876</v>
      </c>
      <c r="AF42" s="298">
        <f t="shared" si="8"/>
        <v>5.2552021982326105</v>
      </c>
    </row>
    <row r="43" spans="5:32" x14ac:dyDescent="0.2">
      <c r="E43" s="272" t="s">
        <v>424</v>
      </c>
      <c r="G43" s="295" t="s">
        <v>395</v>
      </c>
      <c r="H43" s="298">
        <f t="shared" ref="H43:AF43" si="9">H40*H38</f>
        <v>0</v>
      </c>
      <c r="I43" s="298">
        <f t="shared" si="9"/>
        <v>0</v>
      </c>
      <c r="J43" s="298">
        <f t="shared" si="9"/>
        <v>0</v>
      </c>
      <c r="K43" s="298">
        <f t="shared" si="9"/>
        <v>0</v>
      </c>
      <c r="L43" s="298">
        <f t="shared" si="9"/>
        <v>0</v>
      </c>
      <c r="M43" s="298">
        <f t="shared" si="9"/>
        <v>0</v>
      </c>
      <c r="N43" s="298">
        <f t="shared" si="9"/>
        <v>0</v>
      </c>
      <c r="O43" s="298">
        <f t="shared" si="9"/>
        <v>0</v>
      </c>
      <c r="P43" s="298">
        <f t="shared" si="9"/>
        <v>0</v>
      </c>
      <c r="Q43" s="298">
        <f t="shared" si="9"/>
        <v>0</v>
      </c>
      <c r="R43" s="298">
        <f t="shared" si="9"/>
        <v>0</v>
      </c>
      <c r="S43" s="298">
        <f t="shared" si="9"/>
        <v>0</v>
      </c>
      <c r="T43" s="298">
        <f t="shared" si="9"/>
        <v>0</v>
      </c>
      <c r="U43" s="298">
        <f t="shared" si="9"/>
        <v>0</v>
      </c>
      <c r="V43" s="298">
        <f t="shared" si="9"/>
        <v>0</v>
      </c>
      <c r="W43" s="298">
        <f t="shared" si="9"/>
        <v>0</v>
      </c>
      <c r="X43" s="298">
        <f t="shared" si="9"/>
        <v>0</v>
      </c>
      <c r="Y43" s="298">
        <f t="shared" si="9"/>
        <v>0</v>
      </c>
      <c r="Z43" s="298">
        <f t="shared" si="9"/>
        <v>0</v>
      </c>
      <c r="AA43" s="298">
        <f t="shared" si="9"/>
        <v>0</v>
      </c>
      <c r="AB43" s="298">
        <f t="shared" si="9"/>
        <v>0</v>
      </c>
      <c r="AC43" s="298">
        <f t="shared" si="9"/>
        <v>0</v>
      </c>
      <c r="AD43" s="298">
        <f t="shared" si="9"/>
        <v>0</v>
      </c>
      <c r="AE43" s="298">
        <f t="shared" si="9"/>
        <v>0</v>
      </c>
      <c r="AF43" s="298">
        <f t="shared" si="9"/>
        <v>0</v>
      </c>
    </row>
    <row r="44" spans="5:32" s="271" customFormat="1" x14ac:dyDescent="0.2">
      <c r="E44" s="271" t="s">
        <v>425</v>
      </c>
      <c r="G44" s="300" t="s">
        <v>395</v>
      </c>
      <c r="H44" s="301">
        <f t="shared" ref="H44:AF44" si="10">(H37 + H38)*H40</f>
        <v>5.7858251953124995</v>
      </c>
      <c r="I44" s="301">
        <f t="shared" si="10"/>
        <v>5.7626818945312497</v>
      </c>
      <c r="J44" s="301">
        <f t="shared" si="10"/>
        <v>5.7396311669531244</v>
      </c>
      <c r="K44" s="301">
        <f t="shared" si="10"/>
        <v>5.7166726422853111</v>
      </c>
      <c r="L44" s="301">
        <f t="shared" si="10"/>
        <v>5.6938059517161701</v>
      </c>
      <c r="M44" s="301">
        <f t="shared" si="10"/>
        <v>5.6710307279093053</v>
      </c>
      <c r="N44" s="301">
        <f t="shared" si="10"/>
        <v>5.6483466049976681</v>
      </c>
      <c r="O44" s="301">
        <f t="shared" si="10"/>
        <v>5.6257532185776773</v>
      </c>
      <c r="P44" s="301">
        <f t="shared" si="10"/>
        <v>5.6032502057033664</v>
      </c>
      <c r="Q44" s="301">
        <f t="shared" si="10"/>
        <v>5.5808372048805523</v>
      </c>
      <c r="R44" s="301">
        <f t="shared" si="10"/>
        <v>5.5585138560610305</v>
      </c>
      <c r="S44" s="301">
        <f t="shared" si="10"/>
        <v>5.5362798006367866</v>
      </c>
      <c r="T44" s="301">
        <f t="shared" si="10"/>
        <v>5.5141346814342391</v>
      </c>
      <c r="U44" s="301">
        <f t="shared" si="10"/>
        <v>5.4920781427085021</v>
      </c>
      <c r="V44" s="301">
        <f t="shared" si="10"/>
        <v>5.4701098301376678</v>
      </c>
      <c r="W44" s="301">
        <f t="shared" si="10"/>
        <v>5.4482293908171169</v>
      </c>
      <c r="X44" s="301">
        <f t="shared" si="10"/>
        <v>5.4264364732538484</v>
      </c>
      <c r="Y44" s="301">
        <f t="shared" si="10"/>
        <v>5.4047307273608327</v>
      </c>
      <c r="Z44" s="301">
        <f t="shared" si="10"/>
        <v>5.3831118044513895</v>
      </c>
      <c r="AA44" s="301">
        <f t="shared" si="10"/>
        <v>5.361579357233583</v>
      </c>
      <c r="AB44" s="301">
        <f t="shared" si="10"/>
        <v>5.3401330398046483</v>
      </c>
      <c r="AC44" s="301">
        <f t="shared" si="10"/>
        <v>5.3187725076454297</v>
      </c>
      <c r="AD44" s="301">
        <f t="shared" si="10"/>
        <v>5.2974974176148475</v>
      </c>
      <c r="AE44" s="302">
        <f t="shared" si="10"/>
        <v>5.2763074279443876</v>
      </c>
      <c r="AF44" s="302">
        <f t="shared" si="10"/>
        <v>5.2552021982326105</v>
      </c>
    </row>
    <row r="46" spans="5:32" x14ac:dyDescent="0.2">
      <c r="E46" s="272" t="s">
        <v>426</v>
      </c>
      <c r="G46" s="295" t="s">
        <v>395</v>
      </c>
      <c r="H46" s="297">
        <f>$F15*$F5 + $F6*$F16</f>
        <v>0.36</v>
      </c>
      <c r="I46" s="297">
        <f t="shared" ref="I46:AF46" si="11">IF(I44&gt;0,H46*(1+$F18),0)</f>
        <v>0.37080000000000002</v>
      </c>
      <c r="J46" s="297">
        <f t="shared" si="11"/>
        <v>0.38192400000000004</v>
      </c>
      <c r="K46" s="297">
        <f t="shared" si="11"/>
        <v>0.39338172000000005</v>
      </c>
      <c r="L46" s="297">
        <f>IF(L44&gt;0,K46*(1+$F18),0)</f>
        <v>0.40518317160000006</v>
      </c>
      <c r="M46" s="297">
        <f t="shared" si="11"/>
        <v>0.41733866674800008</v>
      </c>
      <c r="N46" s="297">
        <f>IF(N44&gt;0,M46*(1+$F18),0)</f>
        <v>0.42985882675044007</v>
      </c>
      <c r="O46" s="297">
        <f t="shared" si="11"/>
        <v>0.44275459155295327</v>
      </c>
      <c r="P46" s="297">
        <f t="shared" si="11"/>
        <v>0.45603722929954188</v>
      </c>
      <c r="Q46" s="297">
        <f t="shared" si="11"/>
        <v>0.46971834617852815</v>
      </c>
      <c r="R46" s="297">
        <f t="shared" si="11"/>
        <v>0.48380989656388401</v>
      </c>
      <c r="S46" s="297">
        <f t="shared" si="11"/>
        <v>0.49832419346080054</v>
      </c>
      <c r="T46" s="297">
        <f t="shared" si="11"/>
        <v>0.51327391926462451</v>
      </c>
      <c r="U46" s="297">
        <f t="shared" si="11"/>
        <v>0.52867213684256331</v>
      </c>
      <c r="V46" s="297">
        <f t="shared" si="11"/>
        <v>0.54453230094784022</v>
      </c>
      <c r="W46" s="297">
        <f t="shared" si="11"/>
        <v>0.56086826997627548</v>
      </c>
      <c r="X46" s="297">
        <f t="shared" si="11"/>
        <v>0.57769431807556371</v>
      </c>
      <c r="Y46" s="297">
        <f t="shared" si="11"/>
        <v>0.59502514761783065</v>
      </c>
      <c r="Z46" s="297">
        <f t="shared" si="11"/>
        <v>0.61287590204636555</v>
      </c>
      <c r="AA46" s="297">
        <f t="shared" si="11"/>
        <v>0.6312621791077565</v>
      </c>
      <c r="AB46" s="297">
        <f t="shared" si="11"/>
        <v>0.65020004448098923</v>
      </c>
      <c r="AC46" s="297">
        <f t="shared" si="11"/>
        <v>0.66970604581541893</v>
      </c>
      <c r="AD46" s="297">
        <f t="shared" si="11"/>
        <v>0.68979722718988157</v>
      </c>
      <c r="AE46" s="297">
        <f t="shared" si="11"/>
        <v>0.710491144005578</v>
      </c>
      <c r="AF46" s="297">
        <f t="shared" si="11"/>
        <v>0.7318058783257454</v>
      </c>
    </row>
    <row r="47" spans="5:32" x14ac:dyDescent="0.2">
      <c r="E47" s="272" t="s">
        <v>410</v>
      </c>
      <c r="G47" s="295" t="s">
        <v>395</v>
      </c>
      <c r="H47" s="297">
        <f>F17</f>
        <v>0</v>
      </c>
      <c r="I47" s="297">
        <f t="shared" ref="I47:AF47" si="12">IF(I44&gt;0,H47*(1+$F18),0)</f>
        <v>0</v>
      </c>
      <c r="J47" s="297">
        <f t="shared" si="12"/>
        <v>0</v>
      </c>
      <c r="K47" s="297">
        <f t="shared" si="12"/>
        <v>0</v>
      </c>
      <c r="L47" s="297">
        <f>IF(L44&gt;0,K47*(1+$F18),0)</f>
        <v>0</v>
      </c>
      <c r="M47" s="297">
        <f t="shared" si="12"/>
        <v>0</v>
      </c>
      <c r="N47" s="297">
        <f>IF(N44&gt;0,M47*(1+$F18),0)</f>
        <v>0</v>
      </c>
      <c r="O47" s="297">
        <f t="shared" si="12"/>
        <v>0</v>
      </c>
      <c r="P47" s="297">
        <f t="shared" si="12"/>
        <v>0</v>
      </c>
      <c r="Q47" s="297">
        <f t="shared" si="12"/>
        <v>0</v>
      </c>
      <c r="R47" s="297">
        <f t="shared" si="12"/>
        <v>0</v>
      </c>
      <c r="S47" s="297">
        <f t="shared" si="12"/>
        <v>0</v>
      </c>
      <c r="T47" s="297">
        <f t="shared" si="12"/>
        <v>0</v>
      </c>
      <c r="U47" s="297">
        <f t="shared" si="12"/>
        <v>0</v>
      </c>
      <c r="V47" s="297">
        <f t="shared" si="12"/>
        <v>0</v>
      </c>
      <c r="W47" s="297">
        <f t="shared" si="12"/>
        <v>0</v>
      </c>
      <c r="X47" s="297">
        <f t="shared" si="12"/>
        <v>0</v>
      </c>
      <c r="Y47" s="297">
        <f t="shared" si="12"/>
        <v>0</v>
      </c>
      <c r="Z47" s="297">
        <f t="shared" si="12"/>
        <v>0</v>
      </c>
      <c r="AA47" s="297">
        <f t="shared" si="12"/>
        <v>0</v>
      </c>
      <c r="AB47" s="297">
        <f t="shared" si="12"/>
        <v>0</v>
      </c>
      <c r="AC47" s="297">
        <f t="shared" si="12"/>
        <v>0</v>
      </c>
      <c r="AD47" s="297">
        <f t="shared" si="12"/>
        <v>0</v>
      </c>
      <c r="AE47" s="297">
        <f t="shared" si="12"/>
        <v>0</v>
      </c>
      <c r="AF47" s="297">
        <f t="shared" si="12"/>
        <v>0</v>
      </c>
    </row>
    <row r="49" spans="4:32" x14ac:dyDescent="0.2">
      <c r="E49" s="272" t="s">
        <v>351</v>
      </c>
      <c r="G49" s="295" t="s">
        <v>395</v>
      </c>
      <c r="H49" s="293">
        <f>H44 - H46 - H47</f>
        <v>5.4258251953124992</v>
      </c>
      <c r="I49" s="293">
        <f t="shared" ref="I49:AF49" si="13">I44 - I46 - I47</f>
        <v>5.3918818945312497</v>
      </c>
      <c r="J49" s="293">
        <f t="shared" si="13"/>
        <v>5.3577071669531247</v>
      </c>
      <c r="K49" s="293">
        <f t="shared" si="13"/>
        <v>5.3232909222853113</v>
      </c>
      <c r="L49" s="293">
        <f t="shared" si="13"/>
        <v>5.28862278011617</v>
      </c>
      <c r="M49" s="293">
        <f t="shared" si="13"/>
        <v>5.2536920611613054</v>
      </c>
      <c r="N49" s="293">
        <f t="shared" si="13"/>
        <v>5.2184877782472281</v>
      </c>
      <c r="O49" s="293">
        <f t="shared" si="13"/>
        <v>5.1829986270247241</v>
      </c>
      <c r="P49" s="293">
        <f t="shared" si="13"/>
        <v>5.1472129764038241</v>
      </c>
      <c r="Q49" s="293">
        <f t="shared" si="13"/>
        <v>5.1111188587020244</v>
      </c>
      <c r="R49" s="293">
        <f t="shared" si="13"/>
        <v>5.0747039594971461</v>
      </c>
      <c r="S49" s="293">
        <f t="shared" si="13"/>
        <v>5.0379556071759861</v>
      </c>
      <c r="T49" s="293">
        <f t="shared" si="13"/>
        <v>5.0008607621696148</v>
      </c>
      <c r="U49" s="293">
        <f t="shared" si="13"/>
        <v>4.9634060058659388</v>
      </c>
      <c r="V49" s="293">
        <f t="shared" si="13"/>
        <v>4.9255775291898276</v>
      </c>
      <c r="W49" s="293">
        <f t="shared" si="13"/>
        <v>4.8873611208408416</v>
      </c>
      <c r="X49" s="293">
        <f t="shared" si="13"/>
        <v>4.848742155178285</v>
      </c>
      <c r="Y49" s="293">
        <f t="shared" si="13"/>
        <v>4.8097055797430022</v>
      </c>
      <c r="Z49" s="293">
        <f t="shared" si="13"/>
        <v>4.770235902405024</v>
      </c>
      <c r="AA49" s="293">
        <f t="shared" si="13"/>
        <v>4.7303171781258264</v>
      </c>
      <c r="AB49" s="293">
        <f t="shared" si="13"/>
        <v>4.6899329953236588</v>
      </c>
      <c r="AC49" s="293">
        <f t="shared" si="13"/>
        <v>4.649066461830011</v>
      </c>
      <c r="AD49" s="293">
        <f t="shared" si="13"/>
        <v>4.6077001904249659</v>
      </c>
      <c r="AE49" s="293">
        <f t="shared" si="13"/>
        <v>4.5658162839388092</v>
      </c>
      <c r="AF49" s="293">
        <f t="shared" si="13"/>
        <v>4.5233963199068654</v>
      </c>
    </row>
    <row r="50" spans="4:32" x14ac:dyDescent="0.2">
      <c r="D50" s="294"/>
    </row>
    <row r="51" spans="4:32" x14ac:dyDescent="0.2">
      <c r="H51" s="303"/>
      <c r="I51" s="303"/>
      <c r="J51" s="303"/>
      <c r="K51" s="303"/>
      <c r="L51" s="303"/>
      <c r="M51" s="303"/>
      <c r="N51" s="303"/>
      <c r="O51" s="303"/>
      <c r="P51" s="303"/>
      <c r="Q51" s="303"/>
      <c r="R51" s="303"/>
      <c r="S51" s="303"/>
      <c r="T51" s="303"/>
      <c r="U51" s="303"/>
      <c r="V51" s="303"/>
      <c r="W51" s="303"/>
      <c r="X51" s="303"/>
      <c r="Y51" s="303"/>
      <c r="Z51" s="303"/>
      <c r="AA51" s="303"/>
      <c r="AB51" s="303"/>
      <c r="AC51" s="303"/>
      <c r="AD51" s="303"/>
      <c r="AE51" s="303"/>
      <c r="AF51" s="303"/>
    </row>
    <row r="52" spans="4:32" x14ac:dyDescent="0.2">
      <c r="E52" s="292" t="s">
        <v>427</v>
      </c>
    </row>
    <row r="55" spans="4:32" x14ac:dyDescent="0.2">
      <c r="E55" s="272" t="s">
        <v>422</v>
      </c>
      <c r="G55" s="295" t="s">
        <v>402</v>
      </c>
      <c r="H55" s="297">
        <f t="shared" ref="H55:AF55" si="14">IF(H32&lt;=$F19,H40,$F20)</f>
        <v>4.192626953125</v>
      </c>
      <c r="I55" s="297">
        <f t="shared" si="14"/>
        <v>4.192626953125</v>
      </c>
      <c r="J55" s="297">
        <f t="shared" si="14"/>
        <v>4.192626953125</v>
      </c>
      <c r="K55" s="297">
        <f t="shared" si="14"/>
        <v>4.192626953125</v>
      </c>
      <c r="L55" s="297">
        <f t="shared" si="14"/>
        <v>4.192626953125</v>
      </c>
      <c r="M55" s="297">
        <f t="shared" si="14"/>
        <v>4.192626953125</v>
      </c>
      <c r="N55" s="297">
        <f t="shared" si="14"/>
        <v>4.192626953125</v>
      </c>
      <c r="O55" s="297">
        <f>IF(O32&lt;=$F19,O40,$F20)</f>
        <v>0</v>
      </c>
      <c r="P55" s="297">
        <f t="shared" si="14"/>
        <v>0</v>
      </c>
      <c r="Q55" s="304">
        <f t="shared" si="14"/>
        <v>0</v>
      </c>
      <c r="R55" s="304">
        <f t="shared" si="14"/>
        <v>0</v>
      </c>
      <c r="S55" s="304">
        <f t="shared" si="14"/>
        <v>0</v>
      </c>
      <c r="T55" s="304">
        <f t="shared" si="14"/>
        <v>0</v>
      </c>
      <c r="U55" s="304">
        <f t="shared" si="14"/>
        <v>0</v>
      </c>
      <c r="V55" s="304">
        <f t="shared" si="14"/>
        <v>0</v>
      </c>
      <c r="W55" s="297">
        <f t="shared" si="14"/>
        <v>0</v>
      </c>
      <c r="X55" s="297">
        <f t="shared" si="14"/>
        <v>0</v>
      </c>
      <c r="Y55" s="297">
        <f t="shared" si="14"/>
        <v>0</v>
      </c>
      <c r="Z55" s="297">
        <f t="shared" si="14"/>
        <v>0</v>
      </c>
      <c r="AA55" s="297">
        <f t="shared" si="14"/>
        <v>0</v>
      </c>
      <c r="AB55" s="297">
        <f t="shared" si="14"/>
        <v>0</v>
      </c>
      <c r="AC55" s="297">
        <f t="shared" si="14"/>
        <v>0</v>
      </c>
      <c r="AD55" s="297">
        <f t="shared" si="14"/>
        <v>0</v>
      </c>
      <c r="AE55" s="297">
        <f t="shared" si="14"/>
        <v>0</v>
      </c>
      <c r="AF55" s="297">
        <f t="shared" si="14"/>
        <v>0</v>
      </c>
    </row>
    <row r="57" spans="4:32" x14ac:dyDescent="0.2">
      <c r="E57" s="272" t="s">
        <v>428</v>
      </c>
      <c r="G57" s="295" t="s">
        <v>395</v>
      </c>
      <c r="H57" s="297">
        <f t="shared" ref="H57:AF57" si="15">(H37+H38)*H55</f>
        <v>5.7858251953124995</v>
      </c>
      <c r="I57" s="297">
        <f t="shared" si="15"/>
        <v>5.7626818945312497</v>
      </c>
      <c r="J57" s="297">
        <f t="shared" si="15"/>
        <v>5.7396311669531244</v>
      </c>
      <c r="K57" s="297">
        <f t="shared" si="15"/>
        <v>5.7166726422853111</v>
      </c>
      <c r="L57" s="297">
        <f t="shared" si="15"/>
        <v>5.6938059517161701</v>
      </c>
      <c r="M57" s="297">
        <f t="shared" si="15"/>
        <v>5.6710307279093053</v>
      </c>
      <c r="N57" s="297">
        <f t="shared" si="15"/>
        <v>5.6483466049976681</v>
      </c>
      <c r="O57" s="297">
        <f t="shared" si="15"/>
        <v>0</v>
      </c>
      <c r="P57" s="297">
        <f t="shared" si="15"/>
        <v>0</v>
      </c>
      <c r="Q57" s="297">
        <f t="shared" si="15"/>
        <v>0</v>
      </c>
      <c r="R57" s="297">
        <f t="shared" si="15"/>
        <v>0</v>
      </c>
      <c r="S57" s="297">
        <f t="shared" si="15"/>
        <v>0</v>
      </c>
      <c r="T57" s="297">
        <f t="shared" si="15"/>
        <v>0</v>
      </c>
      <c r="U57" s="297">
        <f t="shared" si="15"/>
        <v>0</v>
      </c>
      <c r="V57" s="297">
        <f t="shared" si="15"/>
        <v>0</v>
      </c>
      <c r="W57" s="297">
        <f t="shared" si="15"/>
        <v>0</v>
      </c>
      <c r="X57" s="297">
        <f t="shared" si="15"/>
        <v>0</v>
      </c>
      <c r="Y57" s="297">
        <f t="shared" si="15"/>
        <v>0</v>
      </c>
      <c r="Z57" s="297">
        <f t="shared" si="15"/>
        <v>0</v>
      </c>
      <c r="AA57" s="297">
        <f t="shared" si="15"/>
        <v>0</v>
      </c>
      <c r="AB57" s="297">
        <f t="shared" si="15"/>
        <v>0</v>
      </c>
      <c r="AC57" s="297">
        <f t="shared" si="15"/>
        <v>0</v>
      </c>
      <c r="AD57" s="297">
        <f t="shared" si="15"/>
        <v>0</v>
      </c>
      <c r="AE57" s="305">
        <f t="shared" si="15"/>
        <v>0</v>
      </c>
      <c r="AF57" s="305">
        <f t="shared" si="15"/>
        <v>0</v>
      </c>
    </row>
    <row r="58" spans="4:32" x14ac:dyDescent="0.2">
      <c r="E58" s="272" t="s">
        <v>413</v>
      </c>
      <c r="G58" s="295" t="s">
        <v>395</v>
      </c>
      <c r="H58" s="297">
        <f t="shared" ref="H58:AF58" si="16">IF(H32 = $F19,$F21,0)</f>
        <v>0</v>
      </c>
      <c r="I58" s="297">
        <f t="shared" si="16"/>
        <v>0</v>
      </c>
      <c r="J58" s="297">
        <f t="shared" si="16"/>
        <v>0</v>
      </c>
      <c r="K58" s="297">
        <f t="shared" si="16"/>
        <v>0</v>
      </c>
      <c r="L58" s="297">
        <f t="shared" si="16"/>
        <v>0</v>
      </c>
      <c r="M58" s="297">
        <f t="shared" si="16"/>
        <v>0</v>
      </c>
      <c r="N58" s="297">
        <f t="shared" si="16"/>
        <v>30.602387581059403</v>
      </c>
      <c r="O58" s="297">
        <f t="shared" si="16"/>
        <v>0</v>
      </c>
      <c r="P58" s="297">
        <f t="shared" si="16"/>
        <v>0</v>
      </c>
      <c r="Q58" s="297">
        <f t="shared" si="16"/>
        <v>0</v>
      </c>
      <c r="R58" s="297">
        <f t="shared" si="16"/>
        <v>0</v>
      </c>
      <c r="S58" s="297">
        <f t="shared" si="16"/>
        <v>0</v>
      </c>
      <c r="T58" s="297">
        <f t="shared" si="16"/>
        <v>0</v>
      </c>
      <c r="U58" s="297">
        <f t="shared" si="16"/>
        <v>0</v>
      </c>
      <c r="V58" s="297">
        <f t="shared" si="16"/>
        <v>0</v>
      </c>
      <c r="W58" s="297">
        <f t="shared" si="16"/>
        <v>0</v>
      </c>
      <c r="X58" s="297">
        <f t="shared" si="16"/>
        <v>0</v>
      </c>
      <c r="Y58" s="297">
        <f t="shared" si="16"/>
        <v>0</v>
      </c>
      <c r="Z58" s="297">
        <f t="shared" si="16"/>
        <v>0</v>
      </c>
      <c r="AA58" s="297">
        <f t="shared" si="16"/>
        <v>0</v>
      </c>
      <c r="AB58" s="297">
        <f t="shared" si="16"/>
        <v>0</v>
      </c>
      <c r="AC58" s="297">
        <f t="shared" si="16"/>
        <v>0</v>
      </c>
      <c r="AD58" s="297">
        <f t="shared" si="16"/>
        <v>0</v>
      </c>
      <c r="AE58" s="297">
        <f t="shared" si="16"/>
        <v>0</v>
      </c>
      <c r="AF58" s="297">
        <f t="shared" si="16"/>
        <v>0</v>
      </c>
    </row>
    <row r="60" spans="4:32" x14ac:dyDescent="0.2">
      <c r="E60" s="272" t="s">
        <v>429</v>
      </c>
      <c r="G60" s="295" t="s">
        <v>395</v>
      </c>
      <c r="H60" s="293">
        <f>SUM(H57:H58) - SUM(H46:H47)</f>
        <v>5.4258251953124992</v>
      </c>
      <c r="I60" s="293">
        <f t="shared" ref="I60:AF60" si="17">SUM(I57:I58) - SUM(I46:I47)</f>
        <v>5.3918818945312497</v>
      </c>
      <c r="J60" s="293">
        <f t="shared" si="17"/>
        <v>5.3577071669531247</v>
      </c>
      <c r="K60" s="293">
        <f t="shared" si="17"/>
        <v>5.3232909222853113</v>
      </c>
      <c r="L60" s="293">
        <f t="shared" si="17"/>
        <v>5.28862278011617</v>
      </c>
      <c r="M60" s="293">
        <f t="shared" si="17"/>
        <v>5.2536920611613054</v>
      </c>
      <c r="N60" s="293">
        <f t="shared" si="17"/>
        <v>35.820875359306633</v>
      </c>
      <c r="O60" s="293">
        <f t="shared" si="17"/>
        <v>-0.44275459155295327</v>
      </c>
      <c r="P60" s="293">
        <f t="shared" si="17"/>
        <v>-0.45603722929954188</v>
      </c>
      <c r="Q60" s="293">
        <f t="shared" si="17"/>
        <v>-0.46971834617852815</v>
      </c>
      <c r="R60" s="293">
        <f t="shared" si="17"/>
        <v>-0.48380989656388401</v>
      </c>
      <c r="S60" s="293">
        <f t="shared" si="17"/>
        <v>-0.49832419346080054</v>
      </c>
      <c r="T60" s="293">
        <f t="shared" si="17"/>
        <v>-0.51327391926462451</v>
      </c>
      <c r="U60" s="293">
        <f t="shared" si="17"/>
        <v>-0.52867213684256331</v>
      </c>
      <c r="V60" s="293">
        <f t="shared" si="17"/>
        <v>-0.54453230094784022</v>
      </c>
      <c r="W60" s="293">
        <f t="shared" si="17"/>
        <v>-0.56086826997627548</v>
      </c>
      <c r="X60" s="293">
        <f t="shared" si="17"/>
        <v>-0.57769431807556371</v>
      </c>
      <c r="Y60" s="293">
        <f t="shared" si="17"/>
        <v>-0.59502514761783065</v>
      </c>
      <c r="Z60" s="293">
        <f t="shared" si="17"/>
        <v>-0.61287590204636555</v>
      </c>
      <c r="AA60" s="293">
        <f t="shared" si="17"/>
        <v>-0.6312621791077565</v>
      </c>
      <c r="AB60" s="293">
        <f t="shared" si="17"/>
        <v>-0.65020004448098923</v>
      </c>
      <c r="AC60" s="293">
        <f t="shared" si="17"/>
        <v>-0.66970604581541893</v>
      </c>
      <c r="AD60" s="293">
        <f t="shared" si="17"/>
        <v>-0.68979722718988157</v>
      </c>
      <c r="AE60" s="293">
        <f t="shared" si="17"/>
        <v>-0.710491144005578</v>
      </c>
      <c r="AF60" s="293">
        <f t="shared" si="17"/>
        <v>-0.7318058783257454</v>
      </c>
    </row>
    <row r="62" spans="4:32" x14ac:dyDescent="0.2">
      <c r="D62" s="306" t="s">
        <v>391</v>
      </c>
      <c r="E62" s="292" t="s">
        <v>418</v>
      </c>
    </row>
    <row r="64" spans="4:32" s="306" customFormat="1" ht="40.799999999999997" x14ac:dyDescent="0.3">
      <c r="E64" s="306" t="s">
        <v>430</v>
      </c>
      <c r="F64" s="307" t="s">
        <v>138</v>
      </c>
      <c r="G64" s="307" t="s">
        <v>431</v>
      </c>
      <c r="H64" s="307" t="s">
        <v>432</v>
      </c>
      <c r="I64" s="307" t="s">
        <v>433</v>
      </c>
      <c r="J64" s="307" t="s">
        <v>434</v>
      </c>
      <c r="K64" s="307" t="s">
        <v>435</v>
      </c>
      <c r="L64" s="307" t="s">
        <v>436</v>
      </c>
      <c r="M64" s="307" t="s">
        <v>437</v>
      </c>
      <c r="N64" s="308" t="s">
        <v>422</v>
      </c>
      <c r="O64" s="307" t="s">
        <v>438</v>
      </c>
      <c r="P64" s="309"/>
      <c r="Q64" s="310"/>
      <c r="R64" s="310" t="s">
        <v>537</v>
      </c>
      <c r="S64" s="306" t="s">
        <v>536</v>
      </c>
    </row>
    <row r="65" spans="5:19" x14ac:dyDescent="0.2">
      <c r="E65" s="273">
        <v>1</v>
      </c>
      <c r="F65" s="311">
        <f>IF(_xlfn.XLOOKUP($A3,PPA_data!$A$5:$A$641,PPA_data!$W$5:$W$641)="Months of invoice",SUMIF(PPA_data!$A$5:$A$641,$A3,PPA_data!X$5:X$641),0)</f>
        <v>0</v>
      </c>
      <c r="G65" s="312">
        <f>IF(_xlfn.XLOOKUP($A3,PPA_data!$A$5:$A$641,PPA_data!$W$5:$W$641)="Months of invoice",F65*_xlfn.XLOOKUP(E65,$H32:$AF32,$H44:$AF44)/12,SUMIF(PPA_data!$A$5:$A$641,$A3,PPA_data!X$5:X$641))</f>
        <v>33.362093122664888</v>
      </c>
      <c r="H65" s="298">
        <f>G65</f>
        <v>33.362093122664888</v>
      </c>
      <c r="I65" s="313">
        <f>+NPV($F$23,I46:AF46)+NPV($F$23,I47:AF47)</f>
        <v>2.8705661091123398</v>
      </c>
      <c r="J65" s="313">
        <f>+NPV($F$23,I44:AF44)</f>
        <v>36.232659231777227</v>
      </c>
      <c r="K65" s="314">
        <f>NPV($F23,H43)</f>
        <v>0</v>
      </c>
      <c r="L65" s="315">
        <f>NPV($F23,I37:AF37)</f>
        <v>8.6419945387154034</v>
      </c>
      <c r="M65" s="281">
        <f>(_xlfn.XLOOKUP(E65,$H32:$AF32,$H38:$AF38)*1/(1+$F23)*(1-(1/(1+$F23))^(F12-E65))/(1-1/(1+$F23)))*((1/((1+$F23))^(E65)))</f>
        <v>0</v>
      </c>
      <c r="N65" s="298">
        <f t="shared" ref="N65:N88" si="18">+(J65-I65-H65)/L65</f>
        <v>0</v>
      </c>
      <c r="O65" s="303">
        <f>ROUND(N65,4)</f>
        <v>0</v>
      </c>
      <c r="P65" s="316"/>
      <c r="Q65" s="317"/>
      <c r="R65" s="317">
        <f>J65-I65</f>
        <v>33.362093122664888</v>
      </c>
      <c r="S65" s="303">
        <f>R65*10^6/($F$5*10^3)</f>
        <v>33362.09312266489</v>
      </c>
    </row>
    <row r="66" spans="5:19" x14ac:dyDescent="0.2">
      <c r="E66" s="273">
        <v>2</v>
      </c>
      <c r="F66" s="311">
        <f>IF(_xlfn.XLOOKUP($A3,PPA_data!$A$5:$A$641,PPA_data!$W$5:$W$641)="Months of invoice",SUMIF(PPA_data!$A$5:$A$641,$A3,PPA_data!Y$5:Y$641),0)</f>
        <v>0</v>
      </c>
      <c r="G66" s="312">
        <f>IF(_xlfn.XLOOKUP($A3,PPA_data!$A$5:$A$641,PPA_data!$W$5:$W$641)="Months of invoice",F66*_xlfn.XLOOKUP(E66,$H32:$AF32,$H44:$AF44)/12,SUMIF(PPA_data!$A$5:$A$641,$A3,PPA_data!Y$5:Y$641))</f>
        <v>32.974525196533385</v>
      </c>
      <c r="H66" s="298">
        <f t="shared" ref="H66:H88" si="19">G66</f>
        <v>32.974525196533385</v>
      </c>
      <c r="I66" s="313">
        <f>+NPV($F$23,J46:AF46)+NPV($F$23,J47:AF47)</f>
        <v>2.9303510254791902</v>
      </c>
      <c r="J66" s="313">
        <f>NPV($F$23,J44:AF44)</f>
        <v>35.904876222012575</v>
      </c>
      <c r="K66" s="314">
        <f>NPV($F23,H43:I43)</f>
        <v>0</v>
      </c>
      <c r="L66" s="318">
        <f>NPV($F23,J37:AF37)</f>
        <v>8.5638137195227131</v>
      </c>
      <c r="M66" s="281">
        <f>(_xlfn.XLOOKUP(E66,$H32:$AF32,$H38:$AF38)*1/(1+$F23)*(1-(1/(1+$F23))^(F12-E66))/(1-1/(1+$F23)))*((1/((1+$F23))^(E66)))</f>
        <v>0</v>
      </c>
      <c r="N66" s="298">
        <f t="shared" si="18"/>
        <v>0</v>
      </c>
      <c r="O66" s="303">
        <f t="shared" ref="O66:O88" si="20">ROUND(N66,4)</f>
        <v>0</v>
      </c>
      <c r="P66" s="316"/>
      <c r="Q66" s="317"/>
      <c r="R66" s="317">
        <f t="shared" ref="R66:R88" si="21">J66-I66</f>
        <v>32.974525196533385</v>
      </c>
      <c r="S66" s="303">
        <f t="shared" ref="S66:S88" si="22">R66*10^6/($F$5*10^3)</f>
        <v>32974.525196533388</v>
      </c>
    </row>
    <row r="67" spans="5:19" x14ac:dyDescent="0.2">
      <c r="E67" s="273">
        <v>3</v>
      </c>
      <c r="F67" s="311">
        <f>IF(_xlfn.XLOOKUP($A3,PPA_data!$A$5:$A$641,PPA_data!$W$5:$W$641)="Months of invoice",SUMIF(PPA_data!$A$5:$A$641,$A3,PPA_data!Z$5:Z$641),0)</f>
        <v>0</v>
      </c>
      <c r="G67" s="312">
        <f>IF(_xlfn.XLOOKUP($A3,PPA_data!$A$5:$A$641,PPA_data!$W$5:$W$641)="Months of invoice",F67*_xlfn.XLOOKUP(E67,$H32:$AF32,$H44:$AF44)/12,SUMIF(PPA_data!$A$5:$A$641,$A3,PPA_data!Z$5:Z$641))</f>
        <v>32.562996809060259</v>
      </c>
      <c r="H67" s="298">
        <f t="shared" si="19"/>
        <v>32.562996809060259</v>
      </c>
      <c r="I67" s="313">
        <f>+NPV($F$23,K46:AF46)+NPV($F$23,K47:AF47)</f>
        <v>2.9879796793010693</v>
      </c>
      <c r="J67" s="313">
        <f>NPV($F$23,K44:AF44)</f>
        <v>35.550976488361329</v>
      </c>
      <c r="K67" s="314">
        <f>NPV($F23,H43:J43)</f>
        <v>0</v>
      </c>
      <c r="L67" s="318">
        <f>NPV($F23,K37:AF37)</f>
        <v>8.4794036974511151</v>
      </c>
      <c r="M67" s="281">
        <f>(_xlfn.XLOOKUP(E67,$H32:$AF32,$H38:$AF38)*1/(1+$F23)*(1-(1/(1+$F23))^(F12-E67))/(1-1/(1+$F23)))*((1/((1+$F23))^(E67)))</f>
        <v>0</v>
      </c>
      <c r="N67" s="298">
        <f t="shared" si="18"/>
        <v>0</v>
      </c>
      <c r="O67" s="303">
        <f t="shared" si="20"/>
        <v>0</v>
      </c>
      <c r="P67" s="316"/>
      <c r="Q67" s="317"/>
      <c r="R67" s="317">
        <f t="shared" si="21"/>
        <v>32.562996809060259</v>
      </c>
      <c r="S67" s="303">
        <f t="shared" si="22"/>
        <v>32562.99680906026</v>
      </c>
    </row>
    <row r="68" spans="5:19" x14ac:dyDescent="0.2">
      <c r="E68" s="273">
        <v>4</v>
      </c>
      <c r="F68" s="311">
        <f>IF(_xlfn.XLOOKUP($A3,PPA_data!$A$5:$A$641,PPA_data!$W$5:$W$641)="Months of invoice",SUMIF(PPA_data!$A$5:$A$641,$A3,PPA_data!AA$5:AA$641),0)</f>
        <v>0</v>
      </c>
      <c r="G68" s="312">
        <f>IF(_xlfn.XLOOKUP($A3,PPA_data!$A$5:$A$641,PPA_data!$W$5:$W$641)="Months of invoice",F68*_xlfn.XLOOKUP(E68,$H32:$AF32,$H44:$AF44)/12,SUMIF(PPA_data!$A$5:$A$641,$A3,PPA_data!AA$5:AA$641))</f>
        <v>32.12415540813398</v>
      </c>
      <c r="H68" s="298">
        <f t="shared" si="19"/>
        <v>32.12415540813398</v>
      </c>
      <c r="I68" s="313">
        <f>+NPV($F$23,L46:AF46)+NPV($F$23,L47:AF47)</f>
        <v>3.0427949111962298</v>
      </c>
      <c r="J68" s="313">
        <f>NPV($F$23,L44:AF44)</f>
        <v>35.166950319330212</v>
      </c>
      <c r="K68" s="314">
        <f>NPV($F23,H43:K43)</f>
        <v>0</v>
      </c>
      <c r="L68" s="318">
        <f>NPV($F23,L37:AF37)</f>
        <v>8.3878081003887832</v>
      </c>
      <c r="M68" s="281">
        <f>(_xlfn.XLOOKUP(E68,$H32:$AF32,$H38:$AF38)*1/(1+$F23)*(1-(1/(1+$F23))^(F12-E68))/(1-1/(1+$F23)))*((1/((1+$F23))^(E68)))</f>
        <v>0</v>
      </c>
      <c r="N68" s="298">
        <f t="shared" si="18"/>
        <v>0</v>
      </c>
      <c r="O68" s="303">
        <f t="shared" si="20"/>
        <v>0</v>
      </c>
      <c r="P68" s="316"/>
      <c r="Q68" s="317"/>
      <c r="R68" s="317">
        <f t="shared" si="21"/>
        <v>32.12415540813398</v>
      </c>
      <c r="S68" s="303">
        <f t="shared" si="22"/>
        <v>32124.155408133978</v>
      </c>
    </row>
    <row r="69" spans="5:19" x14ac:dyDescent="0.2">
      <c r="E69" s="273">
        <v>5</v>
      </c>
      <c r="F69" s="311">
        <f>IF(_xlfn.XLOOKUP($A3,PPA_data!$A$5:$A$641,PPA_data!$W$5:$W$641)="Months of invoice",SUMIF(PPA_data!$A$5:$A$641,$A3,PPA_data!AB$5:AB$641),0)</f>
        <v>0</v>
      </c>
      <c r="G69" s="312">
        <f>IF(_xlfn.XLOOKUP($A3,PPA_data!$A$5:$A$641,PPA_data!$W$5:$W$641)="Months of invoice",F69*_xlfn.XLOOKUP(E69,$H32:$AF32,$H44:$AF44)/12,SUMIF(PPA_data!$A$5:$A$641,$A3,PPA_data!AB$5:AB$641))</f>
        <v>31.654155939237906</v>
      </c>
      <c r="H69" s="298">
        <f t="shared" si="19"/>
        <v>31.654155939237906</v>
      </c>
      <c r="I69" s="313">
        <f>+NPV($F$23,M46:AF46)+NPV($F$23,M47:AF47)</f>
        <v>3.0940309762756644</v>
      </c>
      <c r="J69" s="313">
        <f>NPV($F$23,M44:AF44)</f>
        <v>34.748186915513571</v>
      </c>
      <c r="K69" s="314">
        <f>NPV($F23,H43:L43)</f>
        <v>0</v>
      </c>
      <c r="L69" s="318">
        <f>NPV($F23,M37:AF37)</f>
        <v>8.2879271883738195</v>
      </c>
      <c r="M69" s="281">
        <f>(_xlfn.XLOOKUP(E69,$H32:$AF32,$H38:$AF38)*1/(1+$F23)*(1-(1/(1+$F23))^(F12-E69))/(1-1/(1+$F23)))*((1/((1+$F23))^(E69)))</f>
        <v>0</v>
      </c>
      <c r="N69" s="298">
        <f t="shared" si="18"/>
        <v>0</v>
      </c>
      <c r="O69" s="303">
        <f t="shared" si="20"/>
        <v>0</v>
      </c>
      <c r="P69" s="316"/>
      <c r="Q69" s="317"/>
      <c r="R69" s="317">
        <f t="shared" si="21"/>
        <v>31.654155939237906</v>
      </c>
      <c r="S69" s="303">
        <f t="shared" si="22"/>
        <v>31654.155939237906</v>
      </c>
    </row>
    <row r="70" spans="5:19" x14ac:dyDescent="0.2">
      <c r="E70" s="273">
        <v>6</v>
      </c>
      <c r="F70" s="311">
        <f>IF(_xlfn.XLOOKUP($A3,PPA_data!$A$5:$A$641,PPA_data!$W$5:$W$641)="Months of invoice",SUMIF(PPA_data!$A$5:$A$641,$A3,PPA_data!AC$5:AC$641),0)</f>
        <v>0</v>
      </c>
      <c r="G70" s="312">
        <f>IF(_xlfn.XLOOKUP($A3,PPA_data!$A$5:$A$641,PPA_data!$W$5:$W$641)="Months of invoice",F70*_xlfn.XLOOKUP(E70,$H32:$AF32,$H44:$AF44)/12,SUMIF(PPA_data!$A$5:$A$641,$A3,PPA_data!AC$5:AC$641))</f>
        <v>31.148587268962284</v>
      </c>
      <c r="H70" s="298">
        <f t="shared" si="19"/>
        <v>31.148587268962284</v>
      </c>
      <c r="I70" s="313">
        <f>+NPV($F$23,N46:AF46)+NPV($F$23,N47:AF47)</f>
        <v>3.1407969559690128</v>
      </c>
      <c r="J70" s="313">
        <f>NPV($F$23,N44:AF44)</f>
        <v>34.289384224931297</v>
      </c>
      <c r="K70" s="314">
        <f>NPV($F23,H43:M43)</f>
        <v>0</v>
      </c>
      <c r="L70" s="318">
        <f>NPV($F23,N37:AF37)</f>
        <v>8.1784963480649058</v>
      </c>
      <c r="M70" s="281">
        <f>(_xlfn.XLOOKUP(E70,$H32:$AF32,$H38:$AF38)*1/(1+$F23)*(1-(1/(1+$F23))^(F12-E70))/(1-1/(1+$F23)))*((1/((1+$F23))^(E70)))</f>
        <v>0</v>
      </c>
      <c r="N70" s="298">
        <f t="shared" si="18"/>
        <v>0</v>
      </c>
      <c r="O70" s="303">
        <f t="shared" si="20"/>
        <v>0</v>
      </c>
      <c r="P70" s="316"/>
      <c r="Q70" s="317"/>
      <c r="R70" s="317">
        <f t="shared" si="21"/>
        <v>31.148587268962284</v>
      </c>
      <c r="S70" s="303">
        <f t="shared" si="22"/>
        <v>31148.587268962281</v>
      </c>
    </row>
    <row r="71" spans="5:19" s="292" customFormat="1" x14ac:dyDescent="0.2">
      <c r="E71" s="319">
        <v>7</v>
      </c>
      <c r="F71" s="320">
        <f>IF(_xlfn.XLOOKUP($A3,PPA_data!$A$5:$A$641,PPA_data!$W$5:$W$641)="Months of invoice",SUMIF(PPA_data!$A$5:$A$641,$A3,PPA_data!AD$5:AD$641),0)</f>
        <v>0</v>
      </c>
      <c r="G71" s="321">
        <f>IF(_xlfn.XLOOKUP($A3,PPA_data!$A$5:$A$641,PPA_data!$W$5:$W$641)="Months of invoice",F71*_xlfn.XLOOKUP(E71,$H32:$AF32,$H44:$AF44)/12,SUMIF(PPA_data!$A$5:$A$641,$A3,PPA_data!AD$5:AD$641))</f>
        <v>30.602387581059403</v>
      </c>
      <c r="H71" s="298">
        <f t="shared" si="19"/>
        <v>30.602387581059403</v>
      </c>
      <c r="I71" s="313">
        <f>+NPV($F$23,O46:AF46)+NPV($F$23,O47:AF47)</f>
        <v>3.182057672613924</v>
      </c>
      <c r="J71" s="313">
        <f>NPV($F$23,O44:AF44)</f>
        <v>33.784445253673326</v>
      </c>
      <c r="K71" s="314">
        <f>NPV($F23,H43:N43)</f>
        <v>0</v>
      </c>
      <c r="L71" s="322">
        <f>NPV($F23,O37:AF37)</f>
        <v>8.0580613613839134</v>
      </c>
      <c r="M71" s="323">
        <f>(_xlfn.XLOOKUP(E71,$H32:$AF32,$H38:$AF38)*1/(1+$F23)*(1-(1/(1+$F23))^(F12-E71))/(1-1/(1+$F23)))*((1/((1+$F23))^(E71)))</f>
        <v>0</v>
      </c>
      <c r="N71" s="298">
        <f t="shared" si="18"/>
        <v>0</v>
      </c>
      <c r="O71" s="324">
        <f t="shared" si="20"/>
        <v>0</v>
      </c>
      <c r="P71" s="325"/>
      <c r="Q71" s="317"/>
      <c r="R71" s="317">
        <f t="shared" si="21"/>
        <v>30.602387581059403</v>
      </c>
      <c r="S71" s="303">
        <f t="shared" si="22"/>
        <v>30602.387581059404</v>
      </c>
    </row>
    <row r="72" spans="5:19" x14ac:dyDescent="0.2">
      <c r="E72" s="273">
        <v>8</v>
      </c>
      <c r="F72" s="311">
        <f>IF(_xlfn.XLOOKUP($A3,PPA_data!$A$5:$A$641,PPA_data!$W$5:$W$641)="Months of invoice",SUMIF(PPA_data!$A$5:$A$641,$A3,PPA_data!AE$5:AE$641),0)</f>
        <v>0</v>
      </c>
      <c r="G72" s="312">
        <f>IF(_xlfn.XLOOKUP($A3,PPA_data!$A$5:$A$641,PPA_data!$W$5:$W$641)="Months of invoice",F72*_xlfn.XLOOKUP(E72,$H32:$AF32,$H44:$AF44)/12,SUMIF(PPA_data!$A$5:$A$641,$A3,PPA_data!AE$5:AE$641))</f>
        <v>30.009747091193582</v>
      </c>
      <c r="H72" s="298">
        <f t="shared" si="19"/>
        <v>30.009747091193582</v>
      </c>
      <c r="I72" s="313">
        <f>+NPV($F$23,P46:AF46)+NPV($F$23,P47:AF47)</f>
        <v>3.2166117319530598</v>
      </c>
      <c r="J72" s="313">
        <f>NPV($F$23,P44:AF44)</f>
        <v>33.22635882314664</v>
      </c>
      <c r="K72" s="314">
        <f>NPV($F23,H43:O43)</f>
        <v>0</v>
      </c>
      <c r="L72" s="318">
        <f>NPV($F23,P37:AF37)</f>
        <v>7.9249499644563368</v>
      </c>
      <c r="M72" s="281">
        <f>(_xlfn.XLOOKUP(E72,$H32:$AF32,$H38:$AF38)*1/(1+$F23)*(1-(1/(1+$F23))^(F12-E72))/(1-1/(1+$F23)))*((1/((1+$F23))^(E72)))</f>
        <v>0</v>
      </c>
      <c r="N72" s="298">
        <f t="shared" si="18"/>
        <v>0</v>
      </c>
      <c r="O72" s="303">
        <f t="shared" si="20"/>
        <v>0</v>
      </c>
      <c r="P72" s="316"/>
      <c r="Q72" s="317"/>
      <c r="R72" s="317">
        <f t="shared" si="21"/>
        <v>30.009747091193582</v>
      </c>
      <c r="S72" s="303">
        <f t="shared" si="22"/>
        <v>30009.747091193582</v>
      </c>
    </row>
    <row r="73" spans="5:19" x14ac:dyDescent="0.2">
      <c r="E73" s="273">
        <f>E72+1</f>
        <v>9</v>
      </c>
      <c r="F73" s="311">
        <f>IF(_xlfn.XLOOKUP($A3,PPA_data!$A$5:$A$641,PPA_data!$W$5:$W$641)="Months of invoice",SUMIF(PPA_data!$A$5:$A$641,$A3,PPA_data!AF$5:AF$641),0)</f>
        <v>0</v>
      </c>
      <c r="G73" s="312">
        <f>IF(_xlfn.XLOOKUP($A3,PPA_data!$A$5:$A$641,PPA_data!$W$5:$W$641)="Months of invoice",F73*_xlfn.XLOOKUP(E73,$H32:$AF32,$H44:$AF44)/12,SUMIF(PPA_data!$A$5:$A$641,$A3,PPA_data!AF$5:AF$641))</f>
        <v>29.363996178468803</v>
      </c>
      <c r="H73" s="298">
        <f t="shared" si="19"/>
        <v>29.363996178468803</v>
      </c>
      <c r="I73" s="313">
        <f>+NPV($F$23,Q46:AF46)+NPV($F$23,Q47:AF47)</f>
        <v>3.2430662624464759</v>
      </c>
      <c r="J73" s="313">
        <f>NPV($F$23,Q44:AF44)</f>
        <v>32.607062440915279</v>
      </c>
      <c r="K73" s="314">
        <f>NPV($F23,H43:P43)</f>
        <v>0</v>
      </c>
      <c r="L73" s="318">
        <f>NPV($F23,Q37:AF37)</f>
        <v>7.7772391403941628</v>
      </c>
      <c r="M73" s="281">
        <f>(_xlfn.XLOOKUP(E73,$H32:$AF32,$H38:$AF38)*1/(1+$F23)*(1-(1/(1+$F23))^(F12-E73))/(1-1/(1+$F23)))*((1/((1+$F23))^(E73)))</f>
        <v>0</v>
      </c>
      <c r="N73" s="298">
        <f t="shared" si="18"/>
        <v>0</v>
      </c>
      <c r="O73" s="303">
        <f t="shared" si="20"/>
        <v>0</v>
      </c>
      <c r="P73" s="316"/>
      <c r="Q73" s="317"/>
      <c r="R73" s="317">
        <f t="shared" si="21"/>
        <v>29.363996178468803</v>
      </c>
      <c r="S73" s="303">
        <f t="shared" si="22"/>
        <v>29363.996178468802</v>
      </c>
    </row>
    <row r="74" spans="5:19" x14ac:dyDescent="0.2">
      <c r="E74" s="273">
        <f t="shared" ref="E74:E88" si="23">E73+1</f>
        <v>10</v>
      </c>
      <c r="F74" s="311">
        <f>IF(_xlfn.XLOOKUP($A3,PPA_data!$A$5:$A$641,PPA_data!$W$5:$W$641)="Months of invoice",SUMIF(PPA_data!$A$5:$A$641,$A3,PPA_data!AG$5:AG$641),0)</f>
        <v>0</v>
      </c>
      <c r="G74" s="312">
        <f>IF(_xlfn.XLOOKUP($A3,PPA_data!$A$5:$A$641,PPA_data!$W$5:$W$641)="Months of invoice",F74*_xlfn.XLOOKUP(E74,$H32:$AF32,$H44:$AF44)/12,SUMIF(PPA_data!$A$5:$A$641,$A3,PPA_data!AG$5:AG$641))</f>
        <v>28.657476746537096</v>
      </c>
      <c r="H74" s="298">
        <f t="shared" si="19"/>
        <v>28.657476746537096</v>
      </c>
      <c r="I74" s="326">
        <f>NPV($F23,R46:AF46)+NPV($F23,R47:AF47)</f>
        <v>3.2598078556349188</v>
      </c>
      <c r="J74" s="313">
        <f>NPV($F$23,R44:AF44)</f>
        <v>31.917284602172014</v>
      </c>
      <c r="K74" s="314">
        <f>NPV($F23,H43:Q43)</f>
        <v>0</v>
      </c>
      <c r="L74" s="318">
        <f>NPV($F23,R37:AF37)</f>
        <v>7.6127175059975869</v>
      </c>
      <c r="M74" s="281">
        <f>(_xlfn.XLOOKUP(E74,$H32:$AF32,$H38:$AF38)*1/(1+$F23)*(1-(1/(1+$F23))^(F12-E74))/(1-1/(1+$F23)))*((1/((1+$F23))^(E74)))</f>
        <v>0</v>
      </c>
      <c r="N74" s="298">
        <f t="shared" si="18"/>
        <v>0</v>
      </c>
      <c r="O74" s="303">
        <f t="shared" si="20"/>
        <v>0</v>
      </c>
      <c r="P74" s="316"/>
      <c r="Q74" s="317"/>
      <c r="R74" s="317">
        <f t="shared" si="21"/>
        <v>28.657476746537096</v>
      </c>
      <c r="S74" s="303">
        <f t="shared" si="22"/>
        <v>28657.476746537097</v>
      </c>
    </row>
    <row r="75" spans="5:19" x14ac:dyDescent="0.2">
      <c r="E75" s="273">
        <f t="shared" si="23"/>
        <v>11</v>
      </c>
      <c r="F75" s="311">
        <f>IF(_xlfn.XLOOKUP($A3,PPA_data!$A$5:$A$641,PPA_data!$W$5:$W$641)="Months of invoice",SUMIF(PPA_data!$A$5:$A$641,$A3,PPA_data!AH$5:AH$641),0)</f>
        <v>0</v>
      </c>
      <c r="G75" s="312">
        <f>IF(_xlfn.XLOOKUP($A3,PPA_data!$A$5:$A$641,PPA_data!$W$5:$W$641)="Months of invoice",F75*_xlfn.XLOOKUP(E75,$H32:$AF32,$H44:$AF44)/12,SUMIF(PPA_data!$A$5:$A$641,$A3,PPA_data!AH$5:AH$641))</f>
        <v>27.881394299020513</v>
      </c>
      <c r="H75" s="298">
        <f t="shared" si="19"/>
        <v>27.881394299020513</v>
      </c>
      <c r="I75" s="313">
        <f>+NPV($F$23,S46:AF46)+NPV($F$23,S47:AF47)</f>
        <v>3.2649691374162728</v>
      </c>
      <c r="J75" s="313">
        <f>NPV($F$23,S44:AF44)</f>
        <v>31.146363436436786</v>
      </c>
      <c r="K75" s="314">
        <f>NPV($F23,H43:R43)</f>
        <v>0</v>
      </c>
      <c r="L75" s="318">
        <f>NPV($F23,S37:AF37)</f>
        <v>7.4288420564633464</v>
      </c>
      <c r="M75" s="281">
        <f>(_xlfn.XLOOKUP(E75,$H32:$AF32,$H38:$AF38)*1/(1+$F23)*(1-(1/(1+$F23))^(F12-E75))/(1-1/(1+$F23)))*((1/((1+$F23))^(E75)))</f>
        <v>0</v>
      </c>
      <c r="N75" s="298">
        <f t="shared" si="18"/>
        <v>0</v>
      </c>
      <c r="O75" s="303">
        <f t="shared" si="20"/>
        <v>0</v>
      </c>
      <c r="P75" s="316"/>
      <c r="Q75" s="317"/>
      <c r="R75" s="317">
        <f t="shared" si="21"/>
        <v>27.881394299020513</v>
      </c>
      <c r="S75" s="303">
        <f t="shared" si="22"/>
        <v>27881.394299020514</v>
      </c>
    </row>
    <row r="76" spans="5:19" x14ac:dyDescent="0.2">
      <c r="E76" s="273">
        <f t="shared" si="23"/>
        <v>12</v>
      </c>
      <c r="F76" s="327">
        <f>IF(_xlfn.XLOOKUP($A3,PPA_data!$A$5:$A$641,PPA_data!$W$5:$W$641)="Months of invoice",SUMIF(PPA_data!$A$5:$A$641,$A3,PPA_data!AI$5:AI$641),0)</f>
        <v>0</v>
      </c>
      <c r="G76" s="312">
        <f>IF(_xlfn.XLOOKUP($A3,PPA_data!$A$5:$A$641,PPA_data!$W$5:$W$641)="Months of invoice",F76*_xlfn.XLOOKUP(E76,$H32:$AF32,$H44:$AF44)/12,SUMIF(PPA_data!$A$5:$A$641,$A3,PPA_data!AI$5:AI$641))</f>
        <v>27.025647836697598</v>
      </c>
      <c r="H76" s="298">
        <f t="shared" si="19"/>
        <v>27.025647836697598</v>
      </c>
      <c r="I76" s="313">
        <f>+NPV($F$23,T46:AF46)+NPV($F$23,T47:AF47)</f>
        <v>3.2563903145679136</v>
      </c>
      <c r="J76" s="313">
        <f>NPV($F$23,T44:AF44)</f>
        <v>30.28203815126551</v>
      </c>
      <c r="K76" s="314">
        <f>NPV($F23,H43:S43)</f>
        <v>0</v>
      </c>
      <c r="L76" s="318">
        <f>NPV($F23,T37:AF37)</f>
        <v>7.222688421800707</v>
      </c>
      <c r="M76" s="281">
        <f>(_xlfn.XLOOKUP(E76,$H32:$AF32,$H38:$AF38)*1/(1+$F23)*(1-(1/(1+$F23))^(F12-E76))/(1-1/(1+$F23)))*((1/((1+$F23))^(E76)))</f>
        <v>0</v>
      </c>
      <c r="N76" s="298">
        <f t="shared" si="18"/>
        <v>0</v>
      </c>
      <c r="O76" s="303">
        <f t="shared" si="20"/>
        <v>0</v>
      </c>
      <c r="P76" s="316"/>
      <c r="Q76" s="317"/>
      <c r="R76" s="317">
        <f t="shared" si="21"/>
        <v>27.025647836697598</v>
      </c>
      <c r="S76" s="303">
        <f t="shared" si="22"/>
        <v>27025.647836697597</v>
      </c>
    </row>
    <row r="77" spans="5:19" x14ac:dyDescent="0.2">
      <c r="E77" s="273">
        <f t="shared" si="23"/>
        <v>13</v>
      </c>
      <c r="F77" s="327">
        <f>IF(_xlfn.XLOOKUP($A3,PPA_data!$A$5:$A$641,PPA_data!$W$5:$W$641)="Months of invoice",SUMIF(PPA_data!$A$5:$A$641,$A3,PPA_data!AJ$5:AJ$641),0)</f>
        <v>0</v>
      </c>
      <c r="G77" s="312">
        <f>IF(_xlfn.XLOOKUP($A3,PPA_data!$A$5:$A$641,PPA_data!$W$5:$W$641)="Months of invoice",F77*_xlfn.XLOOKUP(E77,$H32:$AF32,$H44:$AF44)/12,SUMIF(PPA_data!$A$5:$A$641,$A3,PPA_data!AJ$5:AJ$641))</f>
        <v>26.078634250032614</v>
      </c>
      <c r="H77" s="298">
        <f t="shared" si="19"/>
        <v>26.078634250032614</v>
      </c>
      <c r="I77" s="313">
        <f>+NPV($F$23,U46:AF46)+NPV($F$23,U47:AF47)</f>
        <v>3.2315749424884763</v>
      </c>
      <c r="J77" s="313">
        <f>NPV($F$23,U44:AF44)</f>
        <v>29.310209192521089</v>
      </c>
      <c r="K77" s="314">
        <f>NPV($F23,H43:T43)</f>
        <v>0</v>
      </c>
      <c r="L77" s="318">
        <f>NPV($F23,U37:AF37)</f>
        <v>6.9908936617111985</v>
      </c>
      <c r="M77" s="281">
        <f>(_xlfn.XLOOKUP(E77,$H32:$AF32,$H38:$AF38)*1/(1+$F23)*(1-(1/(1+$F23))^(F12-E77))/(1-1/(1+$F23)))*((1/((1+$F23))^(E77)))</f>
        <v>0</v>
      </c>
      <c r="N77" s="298">
        <f t="shared" si="18"/>
        <v>0</v>
      </c>
      <c r="O77" s="303">
        <f t="shared" si="20"/>
        <v>0</v>
      </c>
      <c r="P77" s="316"/>
      <c r="Q77" s="317"/>
      <c r="R77" s="317">
        <f t="shared" si="21"/>
        <v>26.078634250032614</v>
      </c>
      <c r="S77" s="303">
        <f t="shared" si="22"/>
        <v>26078.634250032614</v>
      </c>
    </row>
    <row r="78" spans="5:19" x14ac:dyDescent="0.2">
      <c r="E78" s="273">
        <f t="shared" si="23"/>
        <v>14</v>
      </c>
      <c r="F78" s="327">
        <f>IF(_xlfn.XLOOKUP($A3,PPA_data!$A$5:$A$641,PPA_data!$W$5:$W$641)="Months of invoice",SUMIF(PPA_data!$A$5:$A$641,$A3,PPA_data!AK$5:AK$641),0)</f>
        <v>0</v>
      </c>
      <c r="G78" s="312">
        <f>IF(_xlfn.XLOOKUP($A3,PPA_data!$A$5:$A$641,PPA_data!$W$5:$W$641)="Months of invoice",F78*_xlfn.XLOOKUP(E78,$H32:$AF32,$H44:$AF44)/12,SUMIF(PPA_data!$A$5:$A$641,$A3,PPA_data!AK$5:AK$641))</f>
        <v>25.027023381671576</v>
      </c>
      <c r="H78" s="298">
        <f t="shared" si="19"/>
        <v>25.027023381671576</v>
      </c>
      <c r="I78" s="313">
        <f>+NPV($F$23,V46:AF46)+NPV($F$23,V47:AF47)</f>
        <v>3.1876390470191831</v>
      </c>
      <c r="J78" s="313">
        <f>NPV($F$23,V44:AF44)</f>
        <v>28.214662428690758</v>
      </c>
      <c r="K78" s="314">
        <f>NPV($F23,H43:U43)</f>
        <v>0</v>
      </c>
      <c r="L78" s="318">
        <f>NPV($F23,V37:AF37)</f>
        <v>6.7295904797017032</v>
      </c>
      <c r="M78" s="281">
        <f>(_xlfn.XLOOKUP(E78,$H32:$AF32,$H38:$AF38)*1/(1+$F23)*(1-(1/(1+$F23))^(F12-E78))/(1-1/(1+$F23)))*((1/((1+$F23))^(E78)))</f>
        <v>0</v>
      </c>
      <c r="N78" s="298">
        <f t="shared" si="18"/>
        <v>0</v>
      </c>
      <c r="O78" s="303">
        <f t="shared" si="20"/>
        <v>0</v>
      </c>
      <c r="P78" s="316"/>
      <c r="Q78" s="317"/>
      <c r="R78" s="317">
        <f t="shared" si="21"/>
        <v>25.027023381671576</v>
      </c>
      <c r="S78" s="303">
        <f t="shared" si="22"/>
        <v>25027.023381671577</v>
      </c>
    </row>
    <row r="79" spans="5:19" x14ac:dyDescent="0.2">
      <c r="E79" s="273">
        <f t="shared" si="23"/>
        <v>15</v>
      </c>
      <c r="F79" s="327">
        <f>IF(_xlfn.XLOOKUP($A3,PPA_data!$A$5:$A$641,PPA_data!$W$5:$W$641)="Months of invoice",SUMIF(PPA_data!$A$5:$A$641,$A3,PPA_data!AL$5:AL$641),0)</f>
        <v>0</v>
      </c>
      <c r="G79" s="312">
        <f>IF(_xlfn.XLOOKUP($A3,PPA_data!$A$5:$A$641,PPA_data!$W$5:$W$641)="Months of invoice",F79*_xlfn.XLOOKUP(E79,$H32:$AF32,$H44:$AF44)/12,SUMIF(PPA_data!$A$5:$A$641,$A3,PPA_data!AL$5:AL$641))</f>
        <v>23.855499359732477</v>
      </c>
      <c r="H79" s="298">
        <f t="shared" si="19"/>
        <v>23.855499359732477</v>
      </c>
      <c r="I79" s="313">
        <f>+NPV($F$23,W46:AF46)+NPV($F$23,W47:AF47)</f>
        <v>3.12125260312422</v>
      </c>
      <c r="J79" s="313">
        <f>NPV($F$23,W44:AF44)</f>
        <v>26.976751962856696</v>
      </c>
      <c r="K79" s="314">
        <f>NPV($F23,H43:V43)</f>
        <v>0</v>
      </c>
      <c r="L79" s="318">
        <f>NPV($F23,W37:AF37)</f>
        <v>6.434331569315848</v>
      </c>
      <c r="M79" s="281">
        <f>(_xlfn.XLOOKUP(E79,$H32:$AF32,$H38:$AF38)*1/(1+$F23)*(1-(1/(1+$F23))^(F12-E79))/(1-1/(1+$F23)))*((1/((1+$F23))^(E79)))</f>
        <v>0</v>
      </c>
      <c r="N79" s="298">
        <f t="shared" si="18"/>
        <v>0</v>
      </c>
      <c r="O79" s="303">
        <f t="shared" si="20"/>
        <v>0</v>
      </c>
      <c r="P79" s="316"/>
      <c r="Q79" s="317"/>
      <c r="R79" s="317">
        <f t="shared" si="21"/>
        <v>23.855499359732477</v>
      </c>
      <c r="S79" s="303">
        <f t="shared" si="22"/>
        <v>23855.499359732476</v>
      </c>
    </row>
    <row r="80" spans="5:19" x14ac:dyDescent="0.2">
      <c r="E80" s="273">
        <f t="shared" si="23"/>
        <v>16</v>
      </c>
      <c r="F80" s="327">
        <f>IF(_xlfn.XLOOKUP($A3,PPA_data!$A$5:$A$641,PPA_data!$W$5:$W$641)="Months of invoice",SUMIF(PPA_data!$A$5:$A$641,$A3,PPA_data!AM$5:AM$641),0)</f>
        <v>0</v>
      </c>
      <c r="G80" s="312">
        <f>IF(_xlfn.XLOOKUP($A3,PPA_data!$A$5:$A$641,PPA_data!$W$5:$W$641)="Months of invoice",F80*_xlfn.XLOOKUP(E80,$H32:$AF32,$H44:$AF44)/12,SUMIF(PPA_data!$A$5:$A$641,$A3,PPA_data!AM$5:AM$641))</f>
        <v>22.546463142851508</v>
      </c>
      <c r="H80" s="298">
        <f t="shared" si="19"/>
        <v>22.546463142851508</v>
      </c>
      <c r="I80" s="328">
        <f>+NPV($F$23,X46:AF46)+NPV($F$23,X47:AF47)</f>
        <v>3.0285722236165773</v>
      </c>
      <c r="J80" s="328">
        <f>NPV($F$23,X44:AF44)</f>
        <v>25.575035366468086</v>
      </c>
      <c r="K80" s="329">
        <f>NPV($F23,H43:W43)</f>
        <v>0</v>
      </c>
      <c r="L80" s="318">
        <f>NPV($F23,X37:AF37)</f>
        <v>6.1000026123014779</v>
      </c>
      <c r="M80" s="281">
        <f>(_xlfn.XLOOKUP(E80,$H32:$AF32,$H38:$AF38)*1/(1+$F23)*(1-(1/(1+$F23))^(F12-E80))/(1-1/(1+$F23)))*((1/((1+$F23))^(E80)))</f>
        <v>0</v>
      </c>
      <c r="N80" s="298">
        <f t="shared" si="18"/>
        <v>0</v>
      </c>
      <c r="O80" s="303">
        <f t="shared" si="20"/>
        <v>0</v>
      </c>
      <c r="P80" s="316"/>
      <c r="Q80" s="317"/>
      <c r="R80" s="317">
        <f t="shared" si="21"/>
        <v>22.546463142851508</v>
      </c>
      <c r="S80" s="303">
        <f t="shared" si="22"/>
        <v>22546.463142851509</v>
      </c>
    </row>
    <row r="81" spans="5:40" x14ac:dyDescent="0.2">
      <c r="E81" s="273">
        <f t="shared" si="23"/>
        <v>17</v>
      </c>
      <c r="F81" s="327">
        <f>IF(_xlfn.XLOOKUP($A3,PPA_data!$A$5:$A$641,PPA_data!$W$5:$W$641)="Months of invoice",SUMIF(PPA_data!$A$5:$A$641,$A3,PPA_data!AN$5:AN$641),0)</f>
        <v>0</v>
      </c>
      <c r="G81" s="312">
        <f>IF(_xlfn.XLOOKUP($A3,PPA_data!$A$5:$A$641,PPA_data!$W$5:$W$641)="Months of invoice",F81*_xlfn.XLOOKUP(E81,$H32:$AF32,$H44:$AF44)/12,SUMIF(PPA_data!$A$5:$A$641,$A3,PPA_data!AN$5:AN$641))</f>
        <v>21.079690459100945</v>
      </c>
      <c r="H81" s="298">
        <f t="shared" si="19"/>
        <v>21.079690459100945</v>
      </c>
      <c r="I81" s="313">
        <f>+NPV($F$23,Y46:AF46)+NPV($F$23,Y47:AF47)</f>
        <v>2.9051637390835001</v>
      </c>
      <c r="J81" s="313">
        <f>NPV($F$23,Y44:AF44)</f>
        <v>23.984854198184447</v>
      </c>
      <c r="K81" s="314">
        <f>NPV($F23,H43:X43)</f>
        <v>0</v>
      </c>
      <c r="L81" s="318">
        <f>NPV($F23,Y37:AF37)</f>
        <v>5.7207222265045994</v>
      </c>
      <c r="M81" s="281">
        <f>(_xlfn.XLOOKUP(E81,$H32:$AF32,$H38:$AF38)*1/(1+$F23)*(1-(1/(1+$F23))^(F12-E81))/(1-1/(1+$F23)))*((1/((1+$F23))^(E81)))</f>
        <v>0</v>
      </c>
      <c r="N81" s="298">
        <f t="shared" si="18"/>
        <v>0</v>
      </c>
      <c r="O81" s="303">
        <f t="shared" si="20"/>
        <v>0</v>
      </c>
      <c r="P81" s="316"/>
      <c r="Q81" s="317"/>
      <c r="R81" s="317">
        <f t="shared" si="21"/>
        <v>21.079690459100945</v>
      </c>
      <c r="S81" s="303">
        <f t="shared" si="22"/>
        <v>21079.690459100948</v>
      </c>
      <c r="V81" s="303"/>
    </row>
    <row r="82" spans="5:40" x14ac:dyDescent="0.2">
      <c r="E82" s="273">
        <f t="shared" si="23"/>
        <v>18</v>
      </c>
      <c r="F82" s="327">
        <f>IF(_xlfn.XLOOKUP($A3,PPA_data!$A$5:$A$641,PPA_data!$W$5:$W$641)="Months of invoice",SUMIF(PPA_data!$A$5:$A$641,$A3,PPA_data!AO$5:AO$641),0)</f>
        <v>0</v>
      </c>
      <c r="G82" s="312">
        <f>IF(_xlfn.XLOOKUP($A3,PPA_data!$A$5:$A$641,PPA_data!$W$5:$W$641)="Months of invoice",F82*_xlfn.XLOOKUP(E82,$H32:$AF32,$H44:$AF44)/12,SUMIF(PPA_data!$A$5:$A$641,$A3,PPA_data!AO$5:AO$641))</f>
        <v>19.431938448223079</v>
      </c>
      <c r="H82" s="298">
        <f t="shared" si="19"/>
        <v>19.431938448223079</v>
      </c>
      <c r="I82" s="313">
        <f>+NPV($F$23,Z46:AF46)+NPV($F$23,Z47:AF47)</f>
        <v>2.7459131523281943</v>
      </c>
      <c r="J82" s="313">
        <f>NPV($F$23,Z44:AF44)</f>
        <v>22.177851600551275</v>
      </c>
      <c r="K82" s="314">
        <f>NPV($F23,H43:Y43)</f>
        <v>0</v>
      </c>
      <c r="L82" s="318">
        <f>NPV($F23,Z37:AF37)</f>
        <v>5.2897269059487595</v>
      </c>
      <c r="M82" s="281">
        <f>(_xlfn.XLOOKUP(E82,$H32:$AF32,$H38:$AF38)*1/(1+$F23)*(1-(1/(1+$F23))^(F12-E82))/(1-1/(1+$F23)))*((1/((1+$F23))^(E82)))</f>
        <v>0</v>
      </c>
      <c r="N82" s="298">
        <f t="shared" si="18"/>
        <v>0</v>
      </c>
      <c r="O82" s="303">
        <f t="shared" si="20"/>
        <v>0</v>
      </c>
      <c r="P82" s="316"/>
      <c r="Q82" s="317"/>
      <c r="R82" s="317">
        <f t="shared" si="21"/>
        <v>19.431938448223079</v>
      </c>
      <c r="S82" s="303">
        <f t="shared" si="22"/>
        <v>19431.938448223082</v>
      </c>
      <c r="V82" s="303"/>
    </row>
    <row r="83" spans="5:40" x14ac:dyDescent="0.2">
      <c r="E83" s="273">
        <f t="shared" si="23"/>
        <v>19</v>
      </c>
      <c r="F83" s="327">
        <f>IF(_xlfn.XLOOKUP($A3,PPA_data!$A$5:$A$641,PPA_data!$W$5:$W$641)="Months of invoice",SUMIF(PPA_data!$A$5:$A$641,$A3,PPA_data!AP$5:AP$641),0)</f>
        <v>0</v>
      </c>
      <c r="G83" s="312">
        <f>IF(_xlfn.XLOOKUP($A3,PPA_data!$A$5:$A$641,PPA_data!$W$5:$W$641)="Months of invoice",F83*_xlfn.XLOOKUP(E83,$H32:$AF32,$H44:$AF44)/12,SUMIF(PPA_data!$A$5:$A$641,$A3,PPA_data!AP$5:AP$641))</f>
        <v>17.576493313051515</v>
      </c>
      <c r="H83" s="298">
        <f t="shared" si="19"/>
        <v>17.576493313051515</v>
      </c>
      <c r="I83" s="313">
        <f>+NPV($F$23,AA46:AF46)+NPV($F$23,AA47:AF47)</f>
        <v>2.5449242231310572</v>
      </c>
      <c r="J83" s="313">
        <f>NPV($F$23,AA44:AF44)</f>
        <v>20.121417536182573</v>
      </c>
      <c r="K83" s="314">
        <f>NPV($F23,H43:Z43)</f>
        <v>0</v>
      </c>
      <c r="L83" s="318">
        <f>NPV($F23,AA37:AF37)</f>
        <v>4.7992387019276679</v>
      </c>
      <c r="M83" s="281">
        <f>(_xlfn.XLOOKUP(E83,$H32:$AF32,$H38:$AF38)*1/(1+$F23)*(1-(1/(1+$F23))^(F12-E83))/(1-1/(1+$F23)))*((1/((1+$F23))^(E83)))</f>
        <v>0</v>
      </c>
      <c r="N83" s="298">
        <f t="shared" si="18"/>
        <v>0</v>
      </c>
      <c r="O83" s="303">
        <f t="shared" si="20"/>
        <v>0</v>
      </c>
      <c r="P83" s="316"/>
      <c r="Q83" s="317"/>
      <c r="R83" s="317">
        <f t="shared" si="21"/>
        <v>17.576493313051515</v>
      </c>
      <c r="S83" s="303">
        <f t="shared" si="22"/>
        <v>17576.493313051513</v>
      </c>
      <c r="V83" s="303"/>
    </row>
    <row r="84" spans="5:40" x14ac:dyDescent="0.2">
      <c r="E84" s="273">
        <f t="shared" si="23"/>
        <v>20</v>
      </c>
      <c r="F84" s="327">
        <f>IF(_xlfn.XLOOKUP($A3,PPA_data!$A$5:$A$641,PPA_data!$W$5:$W$641)="Months of invoice",SUMIF(PPA_data!$A$5:$A$641,$A3,PPA_data!AQ$5:AQ$641),0)</f>
        <v>0</v>
      </c>
      <c r="G84" s="312">
        <f>IF(_xlfn.XLOOKUP($A3,PPA_data!$A$5:$A$641,PPA_data!$W$5:$W$641)="Months of invoice",F84*_xlfn.XLOOKUP(E84,$H32:$AF32,$H44:$AF44)/12,SUMIF(PPA_data!$A$5:$A$641,$A3,PPA_data!AQ$5:AQ$641))</f>
        <v>15.482650131883419</v>
      </c>
      <c r="H84" s="298">
        <f t="shared" si="19"/>
        <v>15.482650131883419</v>
      </c>
      <c r="I84" s="313">
        <f>+NPV($F$23,AB46:AF46)+NPV($F$23,AB47:AF47)</f>
        <v>2.295400677492959</v>
      </c>
      <c r="J84" s="313">
        <f>NPV($F$23,AB44:AF44)</f>
        <v>17.778050809376378</v>
      </c>
      <c r="K84" s="314">
        <f>NPV($F23,H43:AA43)</f>
        <v>0</v>
      </c>
      <c r="L84" s="318">
        <f>NPV($F23,AB37:AF37)</f>
        <v>4.2403130562630675</v>
      </c>
      <c r="M84" s="281">
        <f>(_xlfn.XLOOKUP(E84,$H32:$AF32,$H38:$AF38)*1/(1+$F23)*(1-(1/(1+$F23))^(F12-E84))/(1-1/(1+$F23)))*((1/((1+$F23))^(E84)))</f>
        <v>0</v>
      </c>
      <c r="N84" s="298">
        <f t="shared" si="18"/>
        <v>0</v>
      </c>
      <c r="O84" s="303">
        <f t="shared" si="20"/>
        <v>0</v>
      </c>
      <c r="P84" s="316"/>
      <c r="Q84" s="317"/>
      <c r="R84" s="317">
        <f t="shared" si="21"/>
        <v>15.482650131883419</v>
      </c>
      <c r="S84" s="303">
        <f t="shared" si="22"/>
        <v>15482.65013188342</v>
      </c>
      <c r="V84" s="303"/>
    </row>
    <row r="85" spans="5:40" x14ac:dyDescent="0.2">
      <c r="E85" s="273">
        <f t="shared" si="23"/>
        <v>21</v>
      </c>
      <c r="F85" s="327">
        <f>IF(_xlfn.XLOOKUP($A3,PPA_data!$A$5:$A$641,PPA_data!$W$5:$W$641)="Months of invoice",SUMIF(PPA_data!$A$5:$A$641,$A3,PPA_data!AR$5:AR$641),0)</f>
        <v>0</v>
      </c>
      <c r="G85" s="312">
        <f>IF(_xlfn.XLOOKUP($A3,PPA_data!$A$5:$A$641,PPA_data!$W$5:$W$641)="Months of invoice",F85*_xlfn.XLOOKUP(E85,$H32:$AF32,$H44:$AF44)/12,SUMIF(PPA_data!$A$5:$A$641,$A3,PPA_data!AR$5:AR$641))</f>
        <v>13.115114656342271</v>
      </c>
      <c r="H85" s="298">
        <f t="shared" si="19"/>
        <v>13.115114656342271</v>
      </c>
      <c r="I85" s="313">
        <f>+NPV($F$23,AC46:AF46)+NPV($F$23,AC47:AF47)</f>
        <v>1.9895107346359138</v>
      </c>
      <c r="J85" s="313">
        <f>NPV($F$23,AC44:AF44)</f>
        <v>15.104625390978185</v>
      </c>
      <c r="K85" s="314">
        <f>NPV($F23,H43:AB43)</f>
        <v>0</v>
      </c>
      <c r="L85" s="318">
        <f>NPV($F23,AC37:AF37)</f>
        <v>3.6026638095525909</v>
      </c>
      <c r="M85" s="281">
        <f>(_xlfn.XLOOKUP(E85,$H32:$AF32,$H38:$AF38)*1/(1+$F23)*(1-(1/(1+$F23))^(F12-E85))/(1-1/(1+$F23)))*((1/((1+$F23))^(E85)))</f>
        <v>0</v>
      </c>
      <c r="N85" s="298">
        <f t="shared" si="18"/>
        <v>0</v>
      </c>
      <c r="O85" s="303">
        <f t="shared" si="20"/>
        <v>0</v>
      </c>
      <c r="P85" s="316"/>
      <c r="Q85" s="317"/>
      <c r="R85" s="317">
        <f t="shared" si="21"/>
        <v>13.115114656342271</v>
      </c>
      <c r="S85" s="303">
        <f t="shared" si="22"/>
        <v>13115.114656342272</v>
      </c>
      <c r="V85" s="303"/>
    </row>
    <row r="86" spans="5:40" x14ac:dyDescent="0.2">
      <c r="E86" s="273">
        <f t="shared" si="23"/>
        <v>22</v>
      </c>
      <c r="F86" s="327">
        <f>IF(_xlfn.XLOOKUP($A3,PPA_data!$A$5:$A$641,PPA_data!$W$5:$W$641)="Months of invoice",SUMIF(PPA_data!$A$5:$A$641,$A3,PPA_data!AS$5:AS$641),0)</f>
        <v>0</v>
      </c>
      <c r="G86" s="312">
        <f>IF(_xlfn.XLOOKUP($A3,PPA_data!$A$5:$A$641,PPA_data!$W$5:$W$641)="Months of invoice",F86*_xlfn.XLOOKUP(E86,$H32:$AF32,$H44:$AF44)/12,SUMIF(PPA_data!$A$5:$A$641,$A3,PPA_data!AS$5:AS$641))</f>
        <v>10.433315392963602</v>
      </c>
      <c r="H86" s="298">
        <f t="shared" si="19"/>
        <v>10.433315392963602</v>
      </c>
      <c r="I86" s="313">
        <f>+NPV($F$23,AD46:AF46)+NPV($F$23,AD47:AF47)</f>
        <v>1.6182312990158818</v>
      </c>
      <c r="J86" s="313">
        <f>NPV($F$23,AD44:AF44)</f>
        <v>12.051546691979484</v>
      </c>
      <c r="K86" s="314">
        <f>NPV($F23,H43:AC43)</f>
        <v>0</v>
      </c>
      <c r="L86" s="318">
        <f>NPV($F23,AD37:AF37)</f>
        <v>2.8744619606561441</v>
      </c>
      <c r="M86" s="281">
        <f>(_xlfn.XLOOKUP(E86,$H32:$AF32,$H38:$AF38)*1/(1+$F23)*(1-(1/(1+$F23))^(F12-E86))/(1-1/(1+$F23)))*((1/((1+$F23))^(E86)))</f>
        <v>0</v>
      </c>
      <c r="N86" s="298">
        <f t="shared" si="18"/>
        <v>0</v>
      </c>
      <c r="O86" s="303">
        <f t="shared" si="20"/>
        <v>0</v>
      </c>
      <c r="P86" s="316"/>
      <c r="Q86" s="317"/>
      <c r="R86" s="317">
        <f t="shared" si="21"/>
        <v>10.433315392963602</v>
      </c>
      <c r="S86" s="303">
        <f t="shared" si="22"/>
        <v>10433.315392963601</v>
      </c>
      <c r="V86" s="303"/>
    </row>
    <row r="87" spans="5:40" x14ac:dyDescent="0.2">
      <c r="E87" s="273">
        <f t="shared" si="23"/>
        <v>23</v>
      </c>
      <c r="F87" s="327">
        <f>IF(_xlfn.XLOOKUP($A3,PPA_data!$A$5:$A$641,PPA_data!$W$5:$W$641)="Months of invoice",SUMIF(PPA_data!$A$5:$A$641,$A3,PPA_data!AT$5:AT$641),0)</f>
        <v>0</v>
      </c>
      <c r="G87" s="298">
        <f>IF(_xlfn.XLOOKUP($A3,PPA_data!$A$5:$A$641,PPA_data!$W$5:$W$641)="Months of invoice",F87*_xlfn.XLOOKUP(E87,$H32:$AF32,$H44:$AF44)/12,SUMIF(PPA_data!$A$5:$A$641,$A3,PPA_data!AT$5:AT$641))</f>
        <v>7.390612511483174</v>
      </c>
      <c r="H87" s="298">
        <f t="shared" si="19"/>
        <v>7.390612511483174</v>
      </c>
      <c r="I87" s="313">
        <f>+NPV($F$23,AE46:AF46)+NPV($F$23,AE47:AF47)</f>
        <v>1.1711687666783821</v>
      </c>
      <c r="J87" s="313">
        <f>NPV($F$23,AE44:AF44)</f>
        <v>8.5617812781615559</v>
      </c>
      <c r="K87" s="314">
        <f>NPV($F23,H43:AD43)</f>
        <v>0</v>
      </c>
      <c r="L87" s="318">
        <f>NPV($F23,AE37:AF37)</f>
        <v>2.0421042401065472</v>
      </c>
      <c r="M87" s="281">
        <f>(_xlfn.XLOOKUP(E87,$H32:$AF32,$H38:$AF38)*1/(1+$F23)*(1-(1/(1+$F23))^(F12-E87))/(1-1/(1+$F23)))*((1/((1+$F23))^(E87)))</f>
        <v>0</v>
      </c>
      <c r="N87" s="298">
        <f t="shared" si="18"/>
        <v>0</v>
      </c>
      <c r="O87" s="303">
        <f t="shared" si="20"/>
        <v>0</v>
      </c>
      <c r="P87" s="316"/>
      <c r="Q87" s="317"/>
      <c r="R87" s="317">
        <f t="shared" si="21"/>
        <v>7.390612511483174</v>
      </c>
      <c r="S87" s="303">
        <f t="shared" si="22"/>
        <v>7390.6125114831739</v>
      </c>
      <c r="V87" s="303"/>
    </row>
    <row r="88" spans="5:40" x14ac:dyDescent="0.2">
      <c r="E88" s="273">
        <f t="shared" si="23"/>
        <v>24</v>
      </c>
      <c r="F88" s="327">
        <f>IF(_xlfn.XLOOKUP($A3,PPA_data!$A$5:$A$641,PPA_data!$W$5:$W$641)="Months of invoice",SUMIF(PPA_data!$A$5:$A$641,$A3,PPA_data!AU$5:AU$641),0)</f>
        <v>0</v>
      </c>
      <c r="G88" s="298">
        <f>IF(_xlfn.XLOOKUP($A3,PPA_data!$A$5:$A$641,PPA_data!$W$5:$W$641)="Months of invoice",F88*_xlfn.XLOOKUP(E88,$H32:$AF32,$H44:$AF44)/12,SUMIF(PPA_data!$A$5:$A$641,$A3,PPA_data!AU$5:AU$641))</f>
        <v>3.9333881042668399</v>
      </c>
      <c r="H88" s="298">
        <f t="shared" si="19"/>
        <v>3.9333881042668399</v>
      </c>
      <c r="I88" s="313">
        <f>+NPV($F$23,AF46:AF46)+NPV($F$23,AF47:AF47)</f>
        <v>0.63635293767456125</v>
      </c>
      <c r="J88" s="313">
        <f>NPV($F$23,AF44:AF44)</f>
        <v>4.5697410419414011</v>
      </c>
      <c r="K88" s="314">
        <f>NPV($F23,H43:AE43)</f>
        <v>0</v>
      </c>
      <c r="L88" s="318">
        <f>NPV($F23,AF37:AF37)</f>
        <v>1.089946969533103</v>
      </c>
      <c r="M88" s="281">
        <f>(_xlfn.XLOOKUP(E88,$H32:$AF32,$H38:$AF38)*1/(1+$F23)*(1-(1/(1+$F23))^(F12-E88))/(1-1/(1+$F23)))*((1/((1+$F23))^(E88)))</f>
        <v>0</v>
      </c>
      <c r="N88" s="298">
        <f t="shared" si="18"/>
        <v>0</v>
      </c>
      <c r="O88" s="303">
        <f t="shared" si="20"/>
        <v>0</v>
      </c>
      <c r="P88" s="316"/>
      <c r="Q88" s="317"/>
      <c r="R88" s="317">
        <f t="shared" si="21"/>
        <v>3.9333881042668399</v>
      </c>
      <c r="S88" s="303">
        <f t="shared" si="22"/>
        <v>3933.3881042668399</v>
      </c>
      <c r="V88" s="303"/>
    </row>
    <row r="89" spans="5:40" x14ac:dyDescent="0.2">
      <c r="N89" s="298"/>
    </row>
    <row r="90" spans="5:40" s="278" customFormat="1" x14ac:dyDescent="0.2">
      <c r="E90" s="292" t="s">
        <v>439</v>
      </c>
      <c r="F90" s="330">
        <f>$L5</f>
        <v>33.72862462432817</v>
      </c>
      <c r="H90" s="331">
        <f>NPV(F23,P92:V92)</f>
        <v>11.504571001802683</v>
      </c>
      <c r="I90" s="331">
        <f>NPV(F23,H46:AF46)+NPV(F23,H47:AF47)</f>
        <v>2.8091879209672532</v>
      </c>
      <c r="J90" s="332">
        <f>NPV(F23,H44:N44)</f>
        <v>23.836988201185701</v>
      </c>
      <c r="L90" s="331">
        <f>NPV(F23,P91:AN91)</f>
        <v>3.0293237357173144</v>
      </c>
      <c r="M90" s="331">
        <f>NPV(F23,P90:AN90)</f>
        <v>0</v>
      </c>
      <c r="N90" s="333">
        <f>(F90-H90+I90-J90)/(L90+M90)</f>
        <v>0.39489121885607276</v>
      </c>
      <c r="O90" s="278" t="s">
        <v>440</v>
      </c>
      <c r="P90" s="272">
        <v>0</v>
      </c>
      <c r="Q90" s="272">
        <v>0</v>
      </c>
      <c r="R90" s="272">
        <v>0</v>
      </c>
      <c r="S90" s="272">
        <v>0</v>
      </c>
      <c r="T90" s="272">
        <v>0</v>
      </c>
      <c r="U90" s="272">
        <v>0</v>
      </c>
      <c r="V90" s="272">
        <v>0</v>
      </c>
      <c r="W90" s="303">
        <f t="shared" ref="W90:AN90" si="24">O38</f>
        <v>0</v>
      </c>
      <c r="X90" s="303">
        <f t="shared" si="24"/>
        <v>0</v>
      </c>
      <c r="Y90" s="303">
        <f t="shared" si="24"/>
        <v>0</v>
      </c>
      <c r="Z90" s="303">
        <f t="shared" si="24"/>
        <v>0</v>
      </c>
      <c r="AA90" s="303">
        <f t="shared" si="24"/>
        <v>0</v>
      </c>
      <c r="AB90" s="303">
        <f t="shared" si="24"/>
        <v>0</v>
      </c>
      <c r="AC90" s="303">
        <f t="shared" si="24"/>
        <v>0</v>
      </c>
      <c r="AD90" s="303">
        <f t="shared" si="24"/>
        <v>0</v>
      </c>
      <c r="AE90" s="303">
        <f t="shared" si="24"/>
        <v>0</v>
      </c>
      <c r="AF90" s="303">
        <f t="shared" si="24"/>
        <v>0</v>
      </c>
      <c r="AG90" s="303">
        <f t="shared" si="24"/>
        <v>0</v>
      </c>
      <c r="AH90" s="303">
        <f t="shared" si="24"/>
        <v>0</v>
      </c>
      <c r="AI90" s="303">
        <f t="shared" si="24"/>
        <v>0</v>
      </c>
      <c r="AJ90" s="303">
        <f t="shared" si="24"/>
        <v>0</v>
      </c>
      <c r="AK90" s="303">
        <f t="shared" si="24"/>
        <v>0</v>
      </c>
      <c r="AL90" s="303">
        <f t="shared" si="24"/>
        <v>0</v>
      </c>
      <c r="AM90" s="303">
        <f t="shared" si="24"/>
        <v>0</v>
      </c>
      <c r="AN90" s="303">
        <f t="shared" si="24"/>
        <v>0</v>
      </c>
    </row>
    <row r="91" spans="5:40" x14ac:dyDescent="0.2">
      <c r="H91" s="334"/>
      <c r="J91" s="334"/>
      <c r="N91" s="303">
        <f>N90-N71</f>
        <v>0.39489121885607276</v>
      </c>
      <c r="O91" s="272" t="s">
        <v>441</v>
      </c>
      <c r="P91" s="272">
        <v>0</v>
      </c>
      <c r="Q91" s="272">
        <v>0</v>
      </c>
      <c r="R91" s="272">
        <v>0</v>
      </c>
      <c r="S91" s="272">
        <v>0</v>
      </c>
      <c r="T91" s="272">
        <v>0</v>
      </c>
      <c r="U91" s="272">
        <v>0</v>
      </c>
      <c r="V91" s="272">
        <v>0</v>
      </c>
      <c r="W91" s="293">
        <f t="shared" ref="W91:AN91" si="25">O37</f>
        <v>1.3418206011351637</v>
      </c>
      <c r="X91" s="293">
        <f t="shared" si="25"/>
        <v>1.3364533187306229</v>
      </c>
      <c r="Y91" s="293">
        <f t="shared" si="25"/>
        <v>1.3311075054557004</v>
      </c>
      <c r="Z91" s="293">
        <f t="shared" si="25"/>
        <v>1.3257830754338777</v>
      </c>
      <c r="AA91" s="293">
        <f t="shared" si="25"/>
        <v>1.3204799431321421</v>
      </c>
      <c r="AB91" s="293">
        <f t="shared" si="25"/>
        <v>1.3151980233596134</v>
      </c>
      <c r="AC91" s="293">
        <f t="shared" si="25"/>
        <v>1.309937231266175</v>
      </c>
      <c r="AD91" s="293">
        <f t="shared" si="25"/>
        <v>1.3046974823411104</v>
      </c>
      <c r="AE91" s="293">
        <f t="shared" si="25"/>
        <v>1.2994786924117459</v>
      </c>
      <c r="AF91" s="293">
        <f t="shared" si="25"/>
        <v>1.2942807776420988</v>
      </c>
      <c r="AG91" s="293">
        <f t="shared" si="25"/>
        <v>1.2891036545315304</v>
      </c>
      <c r="AH91" s="293">
        <f t="shared" si="25"/>
        <v>1.2839472399134042</v>
      </c>
      <c r="AI91" s="293">
        <f t="shared" si="25"/>
        <v>1.2788114509537505</v>
      </c>
      <c r="AJ91" s="293">
        <f t="shared" si="25"/>
        <v>1.2736962051499354</v>
      </c>
      <c r="AK91" s="293">
        <f t="shared" si="25"/>
        <v>1.2686014203293356</v>
      </c>
      <c r="AL91" s="293">
        <f t="shared" si="25"/>
        <v>1.2635270146480182</v>
      </c>
      <c r="AM91" s="293">
        <f t="shared" si="25"/>
        <v>1.258472906589426</v>
      </c>
      <c r="AN91" s="293">
        <f t="shared" si="25"/>
        <v>1.2534390149630683</v>
      </c>
    </row>
    <row r="92" spans="5:40" x14ac:dyDescent="0.2">
      <c r="O92" s="272" t="s">
        <v>442</v>
      </c>
      <c r="P92" s="272">
        <v>0</v>
      </c>
      <c r="Q92" s="272">
        <v>0</v>
      </c>
      <c r="R92" s="272">
        <v>0</v>
      </c>
      <c r="S92" s="272">
        <v>0</v>
      </c>
      <c r="T92" s="272">
        <v>0</v>
      </c>
      <c r="U92" s="272">
        <v>0</v>
      </c>
      <c r="V92" s="335">
        <f>G71</f>
        <v>30.602387581059403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DW22"/>
  <sheetViews>
    <sheetView showGridLines="0" workbookViewId="0"/>
  </sheetViews>
  <sheetFormatPr defaultColWidth="14.44140625" defaultRowHeight="15" customHeight="1" x14ac:dyDescent="0.3"/>
  <cols>
    <col min="1" max="127" width="8.77734375" customWidth="1"/>
  </cols>
  <sheetData>
    <row r="2" spans="2:127" ht="55.2" x14ac:dyDescent="0.3">
      <c r="B2" s="250" t="s">
        <v>376</v>
      </c>
      <c r="C2" s="251" t="s">
        <v>377</v>
      </c>
      <c r="D2" s="250" t="s">
        <v>378</v>
      </c>
      <c r="E2" s="250" t="s">
        <v>379</v>
      </c>
      <c r="F2" s="250" t="s">
        <v>380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</row>
    <row r="3" spans="2:127" ht="14.4" x14ac:dyDescent="0.3">
      <c r="B3" s="252">
        <v>6</v>
      </c>
      <c r="C3" s="253">
        <f ca="1">'Cash Flow_PI'!J77</f>
        <v>79.006745494110575</v>
      </c>
      <c r="D3" s="253">
        <f ca="1">E3*'Inputs and Summary'!$D$24</f>
        <v>232.67920651012787</v>
      </c>
      <c r="E3" s="254">
        <v>0.67</v>
      </c>
      <c r="F3" s="254">
        <f t="shared" ref="F3:F7" ca="1" si="0">B18</f>
        <v>0.13213059306144714</v>
      </c>
      <c r="G3" s="16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</row>
    <row r="4" spans="2:127" ht="14.4" x14ac:dyDescent="0.3">
      <c r="B4" s="252">
        <v>7</v>
      </c>
      <c r="C4" s="253">
        <f ca="1">'Cash Flow_PI'!K77</f>
        <v>54.696977649768854</v>
      </c>
      <c r="D4" s="253">
        <f ca="1">E4*'Inputs and Summary'!$D$24</f>
        <v>218.78791059907545</v>
      </c>
      <c r="E4" s="254">
        <v>0.63</v>
      </c>
      <c r="F4" s="254">
        <f t="shared" ca="1" si="0"/>
        <v>0.14581033587455747</v>
      </c>
      <c r="G4" s="16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</row>
    <row r="5" spans="2:127" ht="14.4" x14ac:dyDescent="0.3">
      <c r="B5" s="252">
        <v>8</v>
      </c>
      <c r="C5" s="253">
        <f ca="1">'Cash Flow_PI'!L77</f>
        <v>30.387209805427137</v>
      </c>
      <c r="D5" s="253">
        <f ca="1">E5*'Inputs and Summary'!$D$24</f>
        <v>201.42379071025991</v>
      </c>
      <c r="E5" s="254">
        <v>0.57999999999999996</v>
      </c>
      <c r="F5" s="254">
        <f t="shared" ca="1" si="0"/>
        <v>0.15359894633293153</v>
      </c>
      <c r="G5" s="16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</row>
    <row r="6" spans="2:127" ht="14.4" x14ac:dyDescent="0.3">
      <c r="B6" s="252">
        <v>9</v>
      </c>
      <c r="C6" s="253">
        <f ca="1">'Cash Flow_PI'!M77</f>
        <v>6.0774419610854196</v>
      </c>
      <c r="D6" s="253">
        <f ca="1">E6*'Inputs and Summary'!$D$24</f>
        <v>180.58684684368131</v>
      </c>
      <c r="E6" s="254">
        <v>0.52</v>
      </c>
      <c r="F6" s="254">
        <f t="shared" ca="1" si="0"/>
        <v>0.1458206713199616</v>
      </c>
      <c r="G6" s="16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</row>
    <row r="7" spans="2:127" ht="14.4" x14ac:dyDescent="0.3">
      <c r="B7" s="252">
        <v>10</v>
      </c>
      <c r="C7" s="253">
        <f ca="1">'Cash Flow_PI'!N77</f>
        <v>1.8030021919912542E-13</v>
      </c>
      <c r="D7" s="253">
        <f ca="1">E7*'Inputs and Summary'!$D$24</f>
        <v>166.69555093262892</v>
      </c>
      <c r="E7" s="254">
        <v>0.48</v>
      </c>
      <c r="F7" s="254">
        <f t="shared" ca="1" si="0"/>
        <v>0.13216639161109922</v>
      </c>
      <c r="G7" s="16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</row>
    <row r="8" spans="2:127" ht="14.4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</row>
    <row r="9" spans="2:127" ht="14.4" x14ac:dyDescent="0.3">
      <c r="B9" s="255" t="s">
        <v>381</v>
      </c>
      <c r="C9" s="255"/>
      <c r="D9" s="256">
        <v>0.2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</row>
    <row r="10" spans="2:127" ht="14.4" x14ac:dyDescent="0.3">
      <c r="B10" s="255" t="s">
        <v>382</v>
      </c>
      <c r="C10" s="255"/>
      <c r="D10" s="256">
        <v>0.12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</row>
    <row r="11" spans="2:127" ht="14.4" x14ac:dyDescent="0.3">
      <c r="B11" s="255" t="s">
        <v>383</v>
      </c>
      <c r="C11" s="255"/>
      <c r="D11" s="256">
        <v>0.03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</row>
    <row r="12" spans="2:127" ht="14.4" x14ac:dyDescent="0.3">
      <c r="B12" s="257" t="s">
        <v>384</v>
      </c>
      <c r="C12" s="257"/>
      <c r="D12" s="258">
        <f>D9*(1+D10)*(1+D11)</f>
        <v>0.23072000000000004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</row>
    <row r="13" spans="2:127" ht="14.4" x14ac:dyDescent="0.3">
      <c r="B13" s="255"/>
      <c r="C13" s="255"/>
      <c r="D13" s="25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</row>
    <row r="14" spans="2:127" ht="14.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</row>
    <row r="15" spans="2:127" ht="14.4" x14ac:dyDescent="0.3">
      <c r="B15" s="257" t="s">
        <v>385</v>
      </c>
      <c r="C15" s="255"/>
      <c r="D15" s="255"/>
      <c r="E15" s="259">
        <f>'Cash Flow_PI'!D171</f>
        <v>45839</v>
      </c>
      <c r="F15" s="259">
        <f>'Cash Flow_PI'!E171</f>
        <v>45900</v>
      </c>
      <c r="G15" s="259">
        <f>'Cash Flow_PI'!F171</f>
        <v>45930</v>
      </c>
      <c r="H15" s="259">
        <f>'Cash Flow_PI'!G171</f>
        <v>45961</v>
      </c>
      <c r="I15" s="259">
        <f>'Cash Flow_PI'!H171</f>
        <v>45991</v>
      </c>
      <c r="J15" s="259">
        <f>'Cash Flow_PI'!I171</f>
        <v>46022</v>
      </c>
      <c r="K15" s="259">
        <f>'Cash Flow_PI'!J171</f>
        <v>46053</v>
      </c>
      <c r="L15" s="259">
        <f>'Cash Flow_PI'!K171</f>
        <v>46081</v>
      </c>
      <c r="M15" s="259">
        <f>'Cash Flow_PI'!L171</f>
        <v>46112</v>
      </c>
      <c r="N15" s="259">
        <f>'Cash Flow_PI'!M171</f>
        <v>46142</v>
      </c>
      <c r="O15" s="259">
        <f>'Cash Flow_PI'!N171</f>
        <v>46173</v>
      </c>
      <c r="P15" s="259">
        <f>'Cash Flow_PI'!O171</f>
        <v>46203</v>
      </c>
      <c r="Q15" s="259">
        <f>'Cash Flow_PI'!P171</f>
        <v>46234</v>
      </c>
      <c r="R15" s="259">
        <f>'Cash Flow_PI'!Q171</f>
        <v>46265</v>
      </c>
      <c r="S15" s="259">
        <f>'Cash Flow_PI'!R171</f>
        <v>46295</v>
      </c>
      <c r="T15" s="259">
        <f>'Cash Flow_PI'!S171</f>
        <v>46326</v>
      </c>
      <c r="U15" s="259">
        <f>'Cash Flow_PI'!T171</f>
        <v>46356</v>
      </c>
      <c r="V15" s="259">
        <f>'Cash Flow_PI'!U171</f>
        <v>46387</v>
      </c>
      <c r="W15" s="259">
        <f>'Cash Flow_PI'!V171</f>
        <v>46418</v>
      </c>
      <c r="X15" s="259">
        <f>'Cash Flow_PI'!W171</f>
        <v>46446</v>
      </c>
      <c r="Y15" s="259">
        <f>'Cash Flow_PI'!X171</f>
        <v>46477</v>
      </c>
      <c r="Z15" s="259">
        <f>'Cash Flow_PI'!Y171</f>
        <v>46507</v>
      </c>
      <c r="AA15" s="259">
        <f>'Cash Flow_PI'!Z171</f>
        <v>46538</v>
      </c>
      <c r="AB15" s="259">
        <f>'Cash Flow_PI'!AA171</f>
        <v>46568</v>
      </c>
      <c r="AC15" s="259">
        <f>'Cash Flow_PI'!AB171</f>
        <v>46599</v>
      </c>
      <c r="AD15" s="259">
        <f>'Cash Flow_PI'!AC171</f>
        <v>46630</v>
      </c>
      <c r="AE15" s="259">
        <f>'Cash Flow_PI'!AD171</f>
        <v>46660</v>
      </c>
      <c r="AF15" s="259">
        <f>'Cash Flow_PI'!AE171</f>
        <v>46691</v>
      </c>
      <c r="AG15" s="259">
        <f>'Cash Flow_PI'!AF171</f>
        <v>46721</v>
      </c>
      <c r="AH15" s="259">
        <f>'Cash Flow_PI'!AG171</f>
        <v>46752</v>
      </c>
      <c r="AI15" s="259">
        <f>'Cash Flow_PI'!AH171</f>
        <v>46783</v>
      </c>
      <c r="AJ15" s="259">
        <f>'Cash Flow_PI'!AI171</f>
        <v>46812</v>
      </c>
      <c r="AK15" s="259">
        <f>'Cash Flow_PI'!AJ171</f>
        <v>46843</v>
      </c>
      <c r="AL15" s="259">
        <f>'Cash Flow_PI'!AK171</f>
        <v>46873</v>
      </c>
      <c r="AM15" s="259">
        <f>'Cash Flow_PI'!AL171</f>
        <v>46904</v>
      </c>
      <c r="AN15" s="259">
        <f>'Cash Flow_PI'!AM171</f>
        <v>46934</v>
      </c>
      <c r="AO15" s="259">
        <f>'Cash Flow_PI'!AN171</f>
        <v>46965</v>
      </c>
      <c r="AP15" s="259">
        <f>'Cash Flow_PI'!AO171</f>
        <v>46996</v>
      </c>
      <c r="AQ15" s="259">
        <f>'Cash Flow_PI'!AP171</f>
        <v>47026</v>
      </c>
      <c r="AR15" s="259">
        <f>'Cash Flow_PI'!AQ171</f>
        <v>47057</v>
      </c>
      <c r="AS15" s="259">
        <f>'Cash Flow_PI'!AR171</f>
        <v>47087</v>
      </c>
      <c r="AT15" s="259">
        <f>'Cash Flow_PI'!AS171</f>
        <v>47118</v>
      </c>
      <c r="AU15" s="259">
        <f>'Cash Flow_PI'!AT171</f>
        <v>47149</v>
      </c>
      <c r="AV15" s="259">
        <f>'Cash Flow_PI'!AU171</f>
        <v>47177</v>
      </c>
      <c r="AW15" s="259">
        <f>'Cash Flow_PI'!AV171</f>
        <v>47208</v>
      </c>
      <c r="AX15" s="259">
        <f>'Cash Flow_PI'!AW171</f>
        <v>47238</v>
      </c>
      <c r="AY15" s="259">
        <f>'Cash Flow_PI'!AX171</f>
        <v>47269</v>
      </c>
      <c r="AZ15" s="259">
        <f>'Cash Flow_PI'!AY171</f>
        <v>47299</v>
      </c>
      <c r="BA15" s="259">
        <f>'Cash Flow_PI'!AZ171</f>
        <v>47330</v>
      </c>
      <c r="BB15" s="259">
        <f>'Cash Flow_PI'!BA171</f>
        <v>47361</v>
      </c>
      <c r="BC15" s="259">
        <f>'Cash Flow_PI'!BB171</f>
        <v>47391</v>
      </c>
      <c r="BD15" s="259">
        <f>'Cash Flow_PI'!BC171</f>
        <v>47422</v>
      </c>
      <c r="BE15" s="259">
        <f>'Cash Flow_PI'!BD171</f>
        <v>47452</v>
      </c>
      <c r="BF15" s="259">
        <f>'Cash Flow_PI'!BE171</f>
        <v>47483</v>
      </c>
      <c r="BG15" s="259">
        <f>'Cash Flow_PI'!BF171</f>
        <v>47514</v>
      </c>
      <c r="BH15" s="259">
        <f>'Cash Flow_PI'!BG171</f>
        <v>47542</v>
      </c>
      <c r="BI15" s="259">
        <f>'Cash Flow_PI'!BH171</f>
        <v>47573</v>
      </c>
      <c r="BJ15" s="259">
        <f>'Cash Flow_PI'!BI171</f>
        <v>47603</v>
      </c>
      <c r="BK15" s="259">
        <f>'Cash Flow_PI'!BJ171</f>
        <v>47634</v>
      </c>
      <c r="BL15" s="259">
        <f>'Cash Flow_PI'!BK171</f>
        <v>47664</v>
      </c>
      <c r="BM15" s="259">
        <f>'Cash Flow_PI'!BL171</f>
        <v>47695</v>
      </c>
      <c r="BN15" s="259">
        <f>'Cash Flow_PI'!BM171</f>
        <v>47726</v>
      </c>
      <c r="BO15" s="259">
        <f>'Cash Flow_PI'!BN171</f>
        <v>47756</v>
      </c>
      <c r="BP15" s="259">
        <f>'Cash Flow_PI'!BO171</f>
        <v>47787</v>
      </c>
      <c r="BQ15" s="259">
        <f>'Cash Flow_PI'!BP171</f>
        <v>47817</v>
      </c>
      <c r="BR15" s="259">
        <f>'Cash Flow_PI'!BQ171</f>
        <v>47848</v>
      </c>
      <c r="BS15" s="259">
        <f>'Cash Flow_PI'!BR171</f>
        <v>47879</v>
      </c>
      <c r="BT15" s="259">
        <f>'Cash Flow_PI'!BS171</f>
        <v>47907</v>
      </c>
      <c r="BU15" s="259">
        <f>'Cash Flow_PI'!BT171</f>
        <v>47938</v>
      </c>
      <c r="BV15" s="259">
        <f>'Cash Flow_PI'!BU171</f>
        <v>47968</v>
      </c>
      <c r="BW15" s="259">
        <f>'Cash Flow_PI'!BV171</f>
        <v>47999</v>
      </c>
      <c r="BX15" s="259">
        <f>'Cash Flow_PI'!BW171</f>
        <v>48029</v>
      </c>
      <c r="BY15" s="259">
        <f>'Cash Flow_PI'!BX171</f>
        <v>48060</v>
      </c>
      <c r="BZ15" s="259">
        <f>'Cash Flow_PI'!BY171</f>
        <v>48091</v>
      </c>
      <c r="CA15" s="259">
        <f>'Cash Flow_PI'!BZ171</f>
        <v>48121</v>
      </c>
      <c r="CB15" s="259">
        <f>'Cash Flow_PI'!CA171</f>
        <v>48152</v>
      </c>
      <c r="CC15" s="259">
        <f>'Cash Flow_PI'!CB171</f>
        <v>48182</v>
      </c>
      <c r="CD15" s="259">
        <f>'Cash Flow_PI'!CC171</f>
        <v>48213</v>
      </c>
      <c r="CE15" s="259">
        <f>'Cash Flow_PI'!CD171</f>
        <v>48244</v>
      </c>
      <c r="CF15" s="259">
        <f>'Cash Flow_PI'!CE171</f>
        <v>48273</v>
      </c>
      <c r="CG15" s="259">
        <f>'Cash Flow_PI'!CF171</f>
        <v>48304</v>
      </c>
      <c r="CH15" s="259">
        <f>'Cash Flow_PI'!CG171</f>
        <v>48334</v>
      </c>
      <c r="CI15" s="259">
        <f>'Cash Flow_PI'!CH171</f>
        <v>48365</v>
      </c>
      <c r="CJ15" s="259">
        <f>'Cash Flow_PI'!CI171</f>
        <v>48395</v>
      </c>
      <c r="CK15" s="259">
        <f>'Cash Flow_PI'!CJ171</f>
        <v>48426</v>
      </c>
      <c r="CL15" s="259">
        <f>'Cash Flow_PI'!CK171</f>
        <v>48457</v>
      </c>
      <c r="CM15" s="259">
        <f>'Cash Flow_PI'!CL171</f>
        <v>48487</v>
      </c>
      <c r="CN15" s="259">
        <f>'Cash Flow_PI'!CM171</f>
        <v>48518</v>
      </c>
      <c r="CO15" s="259">
        <f>'Cash Flow_PI'!CN171</f>
        <v>48548</v>
      </c>
      <c r="CP15" s="259">
        <f>'Cash Flow_PI'!CO171</f>
        <v>48579</v>
      </c>
      <c r="CQ15" s="259">
        <f>'Cash Flow_PI'!CP171</f>
        <v>48610</v>
      </c>
      <c r="CR15" s="259">
        <f>'Cash Flow_PI'!CQ171</f>
        <v>48638</v>
      </c>
      <c r="CS15" s="259">
        <f>'Cash Flow_PI'!CR171</f>
        <v>48669</v>
      </c>
      <c r="CT15" s="259">
        <f>'Cash Flow_PI'!CS171</f>
        <v>48699</v>
      </c>
      <c r="CU15" s="259">
        <f>'Cash Flow_PI'!CT171</f>
        <v>48730</v>
      </c>
      <c r="CV15" s="259">
        <f>'Cash Flow_PI'!CU171</f>
        <v>48760</v>
      </c>
      <c r="CW15" s="259">
        <f>'Cash Flow_PI'!CV171</f>
        <v>48791</v>
      </c>
      <c r="CX15" s="259">
        <f>'Cash Flow_PI'!CW171</f>
        <v>48822</v>
      </c>
      <c r="CY15" s="259">
        <f>'Cash Flow_PI'!CX171</f>
        <v>48852</v>
      </c>
      <c r="CZ15" s="259">
        <f>'Cash Flow_PI'!CY171</f>
        <v>48883</v>
      </c>
      <c r="DA15" s="259">
        <f>'Cash Flow_PI'!CZ171</f>
        <v>48913</v>
      </c>
      <c r="DB15" s="259">
        <f>'Cash Flow_PI'!DA171</f>
        <v>48944</v>
      </c>
      <c r="DC15" s="259">
        <f>'Cash Flow_PI'!DB171</f>
        <v>48975</v>
      </c>
      <c r="DD15" s="259">
        <f>'Cash Flow_PI'!DC171</f>
        <v>49003</v>
      </c>
      <c r="DE15" s="259">
        <f>'Cash Flow_PI'!DD171</f>
        <v>49034</v>
      </c>
      <c r="DF15" s="259">
        <f>'Cash Flow_PI'!DE171</f>
        <v>49064</v>
      </c>
      <c r="DG15" s="259">
        <f>'Cash Flow_PI'!DF171</f>
        <v>49095</v>
      </c>
      <c r="DH15" s="259">
        <f>'Cash Flow_PI'!DG171</f>
        <v>49125</v>
      </c>
      <c r="DI15" s="259">
        <f>'Cash Flow_PI'!DH171</f>
        <v>49156</v>
      </c>
      <c r="DJ15" s="259">
        <f>'Cash Flow_PI'!DI171</f>
        <v>49187</v>
      </c>
      <c r="DK15" s="259">
        <f>'Cash Flow_PI'!DJ171</f>
        <v>49217</v>
      </c>
      <c r="DL15" s="259">
        <f>'Cash Flow_PI'!DK171</f>
        <v>49248</v>
      </c>
      <c r="DM15" s="259">
        <f>'Cash Flow_PI'!DL171</f>
        <v>49278</v>
      </c>
      <c r="DN15" s="259">
        <f>'Cash Flow_PI'!DM171</f>
        <v>49309</v>
      </c>
      <c r="DO15" s="259">
        <f>'Cash Flow_PI'!DN171</f>
        <v>49340</v>
      </c>
      <c r="DP15" s="259">
        <f>'Cash Flow_PI'!DO171</f>
        <v>49368</v>
      </c>
      <c r="DQ15" s="259">
        <f>'Cash Flow_PI'!DP171</f>
        <v>49399</v>
      </c>
      <c r="DR15" s="259">
        <f>'Cash Flow_PI'!DQ171</f>
        <v>49429</v>
      </c>
      <c r="DS15" s="259">
        <f>'Cash Flow_PI'!DR171</f>
        <v>49460</v>
      </c>
      <c r="DT15" s="259">
        <f>'Cash Flow_PI'!DS171</f>
        <v>49490</v>
      </c>
      <c r="DU15" s="259">
        <f>'Cash Flow_PI'!DT171</f>
        <v>49521</v>
      </c>
      <c r="DV15" s="259">
        <f>'Cash Flow_PI'!DU171</f>
        <v>49552</v>
      </c>
      <c r="DW15" s="259">
        <f>'Cash Flow_PI'!DV171</f>
        <v>49582</v>
      </c>
    </row>
    <row r="16" spans="2:127" ht="27.6" x14ac:dyDescent="0.3">
      <c r="B16" s="250" t="s">
        <v>386</v>
      </c>
      <c r="C16" s="250" t="s">
        <v>0</v>
      </c>
      <c r="D16" s="255" t="s">
        <v>387</v>
      </c>
      <c r="E16" s="260">
        <f>'Cash Flow_PI'!D174</f>
        <v>1</v>
      </c>
      <c r="F16" s="260">
        <f>'Cash Flow_PI'!E174</f>
        <v>1</v>
      </c>
      <c r="G16" s="260">
        <f>'Cash Flow_PI'!F174</f>
        <v>1</v>
      </c>
      <c r="H16" s="260">
        <f>'Cash Flow_PI'!G174</f>
        <v>1</v>
      </c>
      <c r="I16" s="260">
        <f>'Cash Flow_PI'!H174</f>
        <v>1</v>
      </c>
      <c r="J16" s="260">
        <f>'Cash Flow_PI'!I174</f>
        <v>1</v>
      </c>
      <c r="K16" s="260">
        <f>'Cash Flow_PI'!J174</f>
        <v>1</v>
      </c>
      <c r="L16" s="260">
        <f>'Cash Flow_PI'!K174</f>
        <v>1</v>
      </c>
      <c r="M16" s="260">
        <f>'Cash Flow_PI'!L174</f>
        <v>1</v>
      </c>
      <c r="N16" s="260">
        <f>'Cash Flow_PI'!M174</f>
        <v>2</v>
      </c>
      <c r="O16" s="260">
        <f>'Cash Flow_PI'!N174</f>
        <v>2</v>
      </c>
      <c r="P16" s="260">
        <f>'Cash Flow_PI'!O174</f>
        <v>2</v>
      </c>
      <c r="Q16" s="260">
        <f>'Cash Flow_PI'!P174</f>
        <v>2</v>
      </c>
      <c r="R16" s="260">
        <f>'Cash Flow_PI'!Q174</f>
        <v>2</v>
      </c>
      <c r="S16" s="260">
        <f>'Cash Flow_PI'!R174</f>
        <v>2</v>
      </c>
      <c r="T16" s="260">
        <f>'Cash Flow_PI'!S174</f>
        <v>2</v>
      </c>
      <c r="U16" s="260">
        <f>'Cash Flow_PI'!T174</f>
        <v>2</v>
      </c>
      <c r="V16" s="260">
        <f>'Cash Flow_PI'!U174</f>
        <v>2</v>
      </c>
      <c r="W16" s="260">
        <f>'Cash Flow_PI'!V174</f>
        <v>2</v>
      </c>
      <c r="X16" s="260">
        <f>'Cash Flow_PI'!W174</f>
        <v>2</v>
      </c>
      <c r="Y16" s="260">
        <f>'Cash Flow_PI'!X174</f>
        <v>2</v>
      </c>
      <c r="Z16" s="260">
        <f>'Cash Flow_PI'!Y174</f>
        <v>3</v>
      </c>
      <c r="AA16" s="260">
        <f>'Cash Flow_PI'!Z174</f>
        <v>3</v>
      </c>
      <c r="AB16" s="260">
        <f>'Cash Flow_PI'!AA174</f>
        <v>3</v>
      </c>
      <c r="AC16" s="260">
        <f>'Cash Flow_PI'!AB174</f>
        <v>3</v>
      </c>
      <c r="AD16" s="260">
        <f>'Cash Flow_PI'!AC174</f>
        <v>3</v>
      </c>
      <c r="AE16" s="260">
        <f>'Cash Flow_PI'!AD174</f>
        <v>3</v>
      </c>
      <c r="AF16" s="260">
        <f>'Cash Flow_PI'!AE174</f>
        <v>3</v>
      </c>
      <c r="AG16" s="260">
        <f>'Cash Flow_PI'!AF174</f>
        <v>3</v>
      </c>
      <c r="AH16" s="260">
        <f>'Cash Flow_PI'!AG174</f>
        <v>3</v>
      </c>
      <c r="AI16" s="260">
        <f>'Cash Flow_PI'!AH174</f>
        <v>3</v>
      </c>
      <c r="AJ16" s="260">
        <f>'Cash Flow_PI'!AI174</f>
        <v>3</v>
      </c>
      <c r="AK16" s="260">
        <f>'Cash Flow_PI'!AJ174</f>
        <v>3</v>
      </c>
      <c r="AL16" s="260">
        <f>'Cash Flow_PI'!AK174</f>
        <v>4</v>
      </c>
      <c r="AM16" s="260">
        <f>'Cash Flow_PI'!AL174</f>
        <v>4</v>
      </c>
      <c r="AN16" s="260">
        <f>'Cash Flow_PI'!AM174</f>
        <v>4</v>
      </c>
      <c r="AO16" s="260">
        <f>'Cash Flow_PI'!AN174</f>
        <v>4</v>
      </c>
      <c r="AP16" s="260">
        <f>'Cash Flow_PI'!AO174</f>
        <v>4</v>
      </c>
      <c r="AQ16" s="260">
        <f>'Cash Flow_PI'!AP174</f>
        <v>4</v>
      </c>
      <c r="AR16" s="260">
        <f>'Cash Flow_PI'!AQ174</f>
        <v>4</v>
      </c>
      <c r="AS16" s="260">
        <f>'Cash Flow_PI'!AR174</f>
        <v>4</v>
      </c>
      <c r="AT16" s="260">
        <f>'Cash Flow_PI'!AS174</f>
        <v>4</v>
      </c>
      <c r="AU16" s="260">
        <f>'Cash Flow_PI'!AT174</f>
        <v>4</v>
      </c>
      <c r="AV16" s="260">
        <f>'Cash Flow_PI'!AU174</f>
        <v>4</v>
      </c>
      <c r="AW16" s="260">
        <f>'Cash Flow_PI'!AV174</f>
        <v>4</v>
      </c>
      <c r="AX16" s="260">
        <f>'Cash Flow_PI'!AW174</f>
        <v>5</v>
      </c>
      <c r="AY16" s="260">
        <f>'Cash Flow_PI'!AX174</f>
        <v>5</v>
      </c>
      <c r="AZ16" s="260">
        <f>'Cash Flow_PI'!AY174</f>
        <v>5</v>
      </c>
      <c r="BA16" s="260">
        <f>'Cash Flow_PI'!AZ174</f>
        <v>5</v>
      </c>
      <c r="BB16" s="260">
        <f>'Cash Flow_PI'!BA174</f>
        <v>5</v>
      </c>
      <c r="BC16" s="260">
        <f>'Cash Flow_PI'!BB174</f>
        <v>5</v>
      </c>
      <c r="BD16" s="260">
        <f>'Cash Flow_PI'!BC174</f>
        <v>5</v>
      </c>
      <c r="BE16" s="260">
        <f>'Cash Flow_PI'!BD174</f>
        <v>5</v>
      </c>
      <c r="BF16" s="260">
        <f>'Cash Flow_PI'!BE174</f>
        <v>5</v>
      </c>
      <c r="BG16" s="260">
        <f>'Cash Flow_PI'!BF174</f>
        <v>5</v>
      </c>
      <c r="BH16" s="260">
        <f>'Cash Flow_PI'!BG174</f>
        <v>5</v>
      </c>
      <c r="BI16" s="260">
        <f>'Cash Flow_PI'!BH174</f>
        <v>5</v>
      </c>
      <c r="BJ16" s="260">
        <f>'Cash Flow_PI'!BI174</f>
        <v>6</v>
      </c>
      <c r="BK16" s="260">
        <f>'Cash Flow_PI'!BJ174</f>
        <v>6</v>
      </c>
      <c r="BL16" s="260">
        <f>'Cash Flow_PI'!BK174</f>
        <v>6</v>
      </c>
      <c r="BM16" s="260">
        <f>'Cash Flow_PI'!BL174</f>
        <v>6</v>
      </c>
      <c r="BN16" s="260">
        <f>'Cash Flow_PI'!BM174</f>
        <v>6</v>
      </c>
      <c r="BO16" s="260">
        <f>'Cash Flow_PI'!BN174</f>
        <v>6</v>
      </c>
      <c r="BP16" s="260">
        <f>'Cash Flow_PI'!BO174</f>
        <v>6</v>
      </c>
      <c r="BQ16" s="260">
        <f>'Cash Flow_PI'!BP174</f>
        <v>6</v>
      </c>
      <c r="BR16" s="260">
        <f>'Cash Flow_PI'!BQ174</f>
        <v>6</v>
      </c>
      <c r="BS16" s="260">
        <f>'Cash Flow_PI'!BR174</f>
        <v>6</v>
      </c>
      <c r="BT16" s="260">
        <f>'Cash Flow_PI'!BS174</f>
        <v>6</v>
      </c>
      <c r="BU16" s="260">
        <f>'Cash Flow_PI'!BT174</f>
        <v>6</v>
      </c>
      <c r="BV16" s="260">
        <f>'Cash Flow_PI'!BU174</f>
        <v>7</v>
      </c>
      <c r="BW16" s="260">
        <f>'Cash Flow_PI'!BV174</f>
        <v>7</v>
      </c>
      <c r="BX16" s="260">
        <f>'Cash Flow_PI'!BW174</f>
        <v>7</v>
      </c>
      <c r="BY16" s="260">
        <f>'Cash Flow_PI'!BX174</f>
        <v>7</v>
      </c>
      <c r="BZ16" s="260">
        <f>'Cash Flow_PI'!BY174</f>
        <v>7</v>
      </c>
      <c r="CA16" s="260">
        <f>'Cash Flow_PI'!BZ174</f>
        <v>7</v>
      </c>
      <c r="CB16" s="260">
        <f>'Cash Flow_PI'!CA174</f>
        <v>7</v>
      </c>
      <c r="CC16" s="260">
        <f>'Cash Flow_PI'!CB174</f>
        <v>7</v>
      </c>
      <c r="CD16" s="260">
        <f>'Cash Flow_PI'!CC174</f>
        <v>7</v>
      </c>
      <c r="CE16" s="260">
        <f>'Cash Flow_PI'!CD174</f>
        <v>7</v>
      </c>
      <c r="CF16" s="260">
        <f>'Cash Flow_PI'!CE174</f>
        <v>7</v>
      </c>
      <c r="CG16" s="260">
        <f>'Cash Flow_PI'!CF174</f>
        <v>7</v>
      </c>
      <c r="CH16" s="260">
        <f>'Cash Flow_PI'!CG174</f>
        <v>8</v>
      </c>
      <c r="CI16" s="260">
        <f>'Cash Flow_PI'!CH174</f>
        <v>8</v>
      </c>
      <c r="CJ16" s="260">
        <f>'Cash Flow_PI'!CI174</f>
        <v>8</v>
      </c>
      <c r="CK16" s="260">
        <f>'Cash Flow_PI'!CJ174</f>
        <v>8</v>
      </c>
      <c r="CL16" s="260">
        <f>'Cash Flow_PI'!CK174</f>
        <v>8</v>
      </c>
      <c r="CM16" s="260">
        <f>'Cash Flow_PI'!CL174</f>
        <v>8</v>
      </c>
      <c r="CN16" s="260">
        <f>'Cash Flow_PI'!CM174</f>
        <v>8</v>
      </c>
      <c r="CO16" s="260">
        <f>'Cash Flow_PI'!CN174</f>
        <v>8</v>
      </c>
      <c r="CP16" s="260">
        <f>'Cash Flow_PI'!CO174</f>
        <v>8</v>
      </c>
      <c r="CQ16" s="260">
        <f>'Cash Flow_PI'!CP174</f>
        <v>8</v>
      </c>
      <c r="CR16" s="260">
        <f>'Cash Flow_PI'!CQ174</f>
        <v>8</v>
      </c>
      <c r="CS16" s="260">
        <f>'Cash Flow_PI'!CR174</f>
        <v>8</v>
      </c>
      <c r="CT16" s="260">
        <f>'Cash Flow_PI'!CS174</f>
        <v>9</v>
      </c>
      <c r="CU16" s="260">
        <f>'Cash Flow_PI'!CT174</f>
        <v>9</v>
      </c>
      <c r="CV16" s="260">
        <f>'Cash Flow_PI'!CU174</f>
        <v>9</v>
      </c>
      <c r="CW16" s="260">
        <f>'Cash Flow_PI'!CV174</f>
        <v>9</v>
      </c>
      <c r="CX16" s="260">
        <f>'Cash Flow_PI'!CW174</f>
        <v>9</v>
      </c>
      <c r="CY16" s="260">
        <f>'Cash Flow_PI'!CX174</f>
        <v>9</v>
      </c>
      <c r="CZ16" s="260">
        <f>'Cash Flow_PI'!CY174</f>
        <v>9</v>
      </c>
      <c r="DA16" s="260">
        <f>'Cash Flow_PI'!CZ174</f>
        <v>9</v>
      </c>
      <c r="DB16" s="260">
        <f>'Cash Flow_PI'!DA174</f>
        <v>9</v>
      </c>
      <c r="DC16" s="260">
        <f>'Cash Flow_PI'!DB174</f>
        <v>9</v>
      </c>
      <c r="DD16" s="260">
        <f>'Cash Flow_PI'!DC174</f>
        <v>9</v>
      </c>
      <c r="DE16" s="260">
        <f>'Cash Flow_PI'!DD174</f>
        <v>9</v>
      </c>
      <c r="DF16" s="260">
        <f>'Cash Flow_PI'!DE174</f>
        <v>10</v>
      </c>
      <c r="DG16" s="260">
        <f>'Cash Flow_PI'!DF174</f>
        <v>10</v>
      </c>
      <c r="DH16" s="260">
        <f>'Cash Flow_PI'!DG174</f>
        <v>10</v>
      </c>
      <c r="DI16" s="260">
        <f>'Cash Flow_PI'!DH174</f>
        <v>10</v>
      </c>
      <c r="DJ16" s="260">
        <f>'Cash Flow_PI'!DI174</f>
        <v>10</v>
      </c>
      <c r="DK16" s="260">
        <f>'Cash Flow_PI'!DJ174</f>
        <v>10</v>
      </c>
      <c r="DL16" s="260">
        <f>'Cash Flow_PI'!DK174</f>
        <v>10</v>
      </c>
      <c r="DM16" s="260">
        <f>'Cash Flow_PI'!DL174</f>
        <v>10</v>
      </c>
      <c r="DN16" s="260">
        <f>'Cash Flow_PI'!DM174</f>
        <v>10</v>
      </c>
      <c r="DO16" s="260">
        <f>'Cash Flow_PI'!DN174</f>
        <v>10</v>
      </c>
      <c r="DP16" s="260">
        <f>'Cash Flow_PI'!DO174</f>
        <v>10</v>
      </c>
      <c r="DQ16" s="260">
        <f>'Cash Flow_PI'!DP174</f>
        <v>10</v>
      </c>
      <c r="DR16" s="260">
        <f>'Cash Flow_PI'!DQ174</f>
        <v>11</v>
      </c>
      <c r="DS16" s="260">
        <f>'Cash Flow_PI'!DR174</f>
        <v>11</v>
      </c>
      <c r="DT16" s="260">
        <f>'Cash Flow_PI'!DS174</f>
        <v>11</v>
      </c>
      <c r="DU16" s="260">
        <f>'Cash Flow_PI'!DT174</f>
        <v>11</v>
      </c>
      <c r="DV16" s="260">
        <f>'Cash Flow_PI'!DU174</f>
        <v>11</v>
      </c>
      <c r="DW16" s="260">
        <f>'Cash Flow_PI'!DV174</f>
        <v>11</v>
      </c>
    </row>
    <row r="18" spans="2:126" ht="14.4" x14ac:dyDescent="0.3">
      <c r="B18" s="261">
        <f ca="1">XIRR(E18:BZ18,$E$15:$BZ$15)</f>
        <v>0.13213059306144714</v>
      </c>
      <c r="C18" s="262">
        <v>6</v>
      </c>
      <c r="D18" s="255"/>
      <c r="E18" s="263">
        <f ca="1">'Cash Flow_PI'!D$240</f>
        <v>-106.53006280912376</v>
      </c>
      <c r="F18" s="263">
        <f ca="1">'Cash Flow_PI'!E$240</f>
        <v>2.5594822844047944</v>
      </c>
      <c r="G18" s="263">
        <f ca="1">'Cash Flow_PI'!F$240</f>
        <v>-3.5179596766806349</v>
      </c>
      <c r="H18" s="263">
        <f ca="1">'Cash Flow_PI'!G$240</f>
        <v>2.606329232854828</v>
      </c>
      <c r="I18" s="263">
        <f ca="1">'Cash Flow_PI'!H$240</f>
        <v>2.606329232854828</v>
      </c>
      <c r="J18" s="263">
        <f ca="1">'Cash Flow_PI'!I$240</f>
        <v>-3.4711127282306014</v>
      </c>
      <c r="K18" s="263">
        <f ca="1">'Cash Flow_PI'!J$240</f>
        <v>2.6531761813048615</v>
      </c>
      <c r="L18" s="263">
        <f ca="1">'Cash Flow_PI'!K$240</f>
        <v>2.6531761813048615</v>
      </c>
      <c r="M18" s="263">
        <f ca="1">'Cash Flow_PI'!L$240</f>
        <v>-3.4242657797805678</v>
      </c>
      <c r="N18" s="263">
        <f ca="1">'Cash Flow_PI'!M$240</f>
        <v>2.6921350846174019</v>
      </c>
      <c r="O18" s="263">
        <f ca="1">'Cash Flow_PI'!N$240</f>
        <v>2.6921350846174019</v>
      </c>
      <c r="P18" s="263">
        <f ca="1">'Cash Flow_PI'!O$240</f>
        <v>-3.3853068764680274</v>
      </c>
      <c r="Q18" s="263">
        <f ca="1">'Cash Flow_PI'!P$240</f>
        <v>2.7389820330674359</v>
      </c>
      <c r="R18" s="263">
        <f ca="1">'Cash Flow_PI'!Q$240</f>
        <v>2.7182209490830624</v>
      </c>
      <c r="S18" s="263">
        <f ca="1">'Cash Flow_PI'!R$240</f>
        <v>-3.3592210120023669</v>
      </c>
      <c r="T18" s="263">
        <f ca="1">'Cash Flow_PI'!S$240</f>
        <v>2.765067897533096</v>
      </c>
      <c r="U18" s="263">
        <f ca="1">'Cash Flow_PI'!T$240</f>
        <v>2.765067897533096</v>
      </c>
      <c r="V18" s="263">
        <f ca="1">'Cash Flow_PI'!U$240</f>
        <v>-3.3123740635523333</v>
      </c>
      <c r="W18" s="263">
        <f ca="1">'Cash Flow_PI'!V$240</f>
        <v>2.8119148459831296</v>
      </c>
      <c r="X18" s="263">
        <f ca="1">'Cash Flow_PI'!W$240</f>
        <v>2.8119148459831296</v>
      </c>
      <c r="Y18" s="263">
        <f ca="1">'Cash Flow_PI'!X$240</f>
        <v>-3.2655271151022998</v>
      </c>
      <c r="Z18" s="263">
        <f ca="1">'Cash Flow_PI'!Y$240</f>
        <v>2.892337562778132</v>
      </c>
      <c r="AA18" s="263">
        <f ca="1">'Cash Flow_PI'!Z$240</f>
        <v>2.892337562778132</v>
      </c>
      <c r="AB18" s="263">
        <f ca="1">'Cash Flow_PI'!AA$240</f>
        <v>-3.1851043983072973</v>
      </c>
      <c r="AC18" s="263">
        <f ca="1">'Cash Flow_PI'!AB$240</f>
        <v>2.9379183774862732</v>
      </c>
      <c r="AD18" s="263">
        <f ca="1">'Cash Flow_PI'!AC$240</f>
        <v>2.9171901878378348</v>
      </c>
      <c r="AE18" s="263">
        <f ca="1">'Cash Flow_PI'!AD$240</f>
        <v>-3.1602517732475945</v>
      </c>
      <c r="AF18" s="263">
        <f ca="1">'Cash Flow_PI'!AE$240</f>
        <v>2.9627710025459755</v>
      </c>
      <c r="AG18" s="263">
        <f ca="1">'Cash Flow_PI'!AF$240</f>
        <v>2.9627710025459755</v>
      </c>
      <c r="AH18" s="263">
        <f ca="1">'Cash Flow_PI'!AG$240</f>
        <v>-3.1146709585394539</v>
      </c>
      <c r="AI18" s="263">
        <f ca="1">'Cash Flow_PI'!AH$240</f>
        <v>3.0083518172541162</v>
      </c>
      <c r="AJ18" s="263">
        <f ca="1">'Cash Flow_PI'!AI$240</f>
        <v>3.0083518172541162</v>
      </c>
      <c r="AK18" s="263">
        <f ca="1">'Cash Flow_PI'!AJ$240</f>
        <v>-3.0690901438313132</v>
      </c>
      <c r="AL18" s="263">
        <f ca="1">'Cash Flow_PI'!AK$240</f>
        <v>3.0453978288247647</v>
      </c>
      <c r="AM18" s="263">
        <f ca="1">'Cash Flow_PI'!AL$240</f>
        <v>3.0453978288247647</v>
      </c>
      <c r="AN18" s="263">
        <f ca="1">'Cash Flow_PI'!AM$240</f>
        <v>-3.0320441322606646</v>
      </c>
      <c r="AO18" s="263">
        <f ca="1">'Cash Flow_PI'!AN$240</f>
        <v>3.090978643532905</v>
      </c>
      <c r="AP18" s="263">
        <f ca="1">'Cash Flow_PI'!AO$240</f>
        <v>3.0702817121430606</v>
      </c>
      <c r="AQ18" s="263">
        <f ca="1">'Cash Flow_PI'!AP$240</f>
        <v>-3.0071602489423688</v>
      </c>
      <c r="AR18" s="263">
        <f ca="1">'Cash Flow_PI'!AQ$240</f>
        <v>3.1158625268512017</v>
      </c>
      <c r="AS18" s="263">
        <f ca="1">'Cash Flow_PI'!AR$240</f>
        <v>3.1158625268512017</v>
      </c>
      <c r="AT18" s="263">
        <f ca="1">'Cash Flow_PI'!AS$240</f>
        <v>-2.9615794342342276</v>
      </c>
      <c r="AU18" s="263">
        <f ca="1">'Cash Flow_PI'!AT$240</f>
        <v>3.1614433415593428</v>
      </c>
      <c r="AV18" s="263">
        <f ca="1">'Cash Flow_PI'!AU$240</f>
        <v>3.1614433415593428</v>
      </c>
      <c r="AW18" s="263">
        <f ca="1">'Cash Flow_PI'!AV$240</f>
        <v>-2.9159986195260865</v>
      </c>
      <c r="AX18" s="263">
        <f ca="1">'Cash Flow_PI'!AW$240</f>
        <v>3.1981513503899901</v>
      </c>
      <c r="AY18" s="263">
        <f ca="1">'Cash Flow_PI'!AX$240</f>
        <v>3.1981513503899901</v>
      </c>
      <c r="AZ18" s="263">
        <f ca="1">'Cash Flow_PI'!AY$240</f>
        <v>-2.8792906106954392</v>
      </c>
      <c r="BA18" s="263">
        <f ca="1">'Cash Flow_PI'!AZ$240</f>
        <v>3.2437321650981312</v>
      </c>
      <c r="BB18" s="263">
        <f ca="1">'Cash Flow_PI'!BA$240</f>
        <v>3.2230648172988472</v>
      </c>
      <c r="BC18" s="263">
        <f ca="1">'Cash Flow_PI'!BB$240</f>
        <v>-2.8543771437865821</v>
      </c>
      <c r="BD18" s="263">
        <f ca="1">'Cash Flow_PI'!BC$240</f>
        <v>3.2686456320069874</v>
      </c>
      <c r="BE18" s="263">
        <f ca="1">'Cash Flow_PI'!BD$240</f>
        <v>3.2686456320069874</v>
      </c>
      <c r="BF18" s="263">
        <f ca="1">'Cash Flow_PI'!BE$240</f>
        <v>-2.8087963290784419</v>
      </c>
      <c r="BG18" s="263">
        <f ca="1">'Cash Flow_PI'!BF$240</f>
        <v>3.3142264467151286</v>
      </c>
      <c r="BH18" s="263">
        <f ca="1">'Cash Flow_PI'!BG$240</f>
        <v>3.3142264467151286</v>
      </c>
      <c r="BI18" s="263">
        <f ca="1">'Cash Flow_PI'!BH$240</f>
        <v>-2.7632155143703008</v>
      </c>
      <c r="BJ18" s="263">
        <f ca="1">'Cash Flow_PI'!BI$240</f>
        <v>3.3505863127235767</v>
      </c>
      <c r="BK18" s="263">
        <f ca="1">'Cash Flow_PI'!BJ$240</f>
        <v>3.3505863127235767</v>
      </c>
      <c r="BL18" s="263">
        <f ca="1">'Cash Flow_PI'!BK$240</f>
        <v>-2.7268556483618527</v>
      </c>
      <c r="BM18" s="263">
        <f ca="1">'Cash Flow_PI'!BL$240</f>
        <v>3.3961671274317169</v>
      </c>
      <c r="BN18" s="263">
        <f ca="1">'Cash Flow_PI'!BM$240</f>
        <v>3.3755276487645798</v>
      </c>
      <c r="BO18" s="263">
        <f ca="1">'Cash Flow_PI'!BN$240</f>
        <v>-2.7019143123208496</v>
      </c>
      <c r="BP18" s="263">
        <f ca="1">'Cash Flow_PI'!BO$240</f>
        <v>3.4211084634727209</v>
      </c>
      <c r="BQ18" s="263">
        <f ca="1">'Cash Flow_PI'!BP$240</f>
        <v>3.4211084634727209</v>
      </c>
      <c r="BR18" s="263">
        <f ca="1">'Cash Flow_PI'!BQ$240</f>
        <v>-2.6563334976127084</v>
      </c>
      <c r="BS18" s="263">
        <f ca="1">'Cash Flow_PI'!BR$240</f>
        <v>3.4666892781808611</v>
      </c>
      <c r="BT18" s="263">
        <f ca="1">'Cash Flow_PI'!BS$240</f>
        <v>3.4666892781808611</v>
      </c>
      <c r="BU18" s="263">
        <f ca="1">'Cash Flow_PI'!BT$240</f>
        <v>-2.6107526829045682</v>
      </c>
      <c r="BV18" s="263">
        <f ca="1">'Cash Flow_PI'!BU$240</f>
        <v>3.5026905570824427</v>
      </c>
      <c r="BW18" s="263">
        <f ca="1">'Cash Flow_PI'!BV$240</f>
        <v>3.5026905570824427</v>
      </c>
      <c r="BX18" s="263">
        <f ca="1">'Cash Flow_PI'!BW$240</f>
        <v>-2.5747514040029866</v>
      </c>
      <c r="BY18" s="263">
        <f ca="1">'Cash Flow_PI'!BX$240</f>
        <v>3.5482713717905829</v>
      </c>
      <c r="BZ18" s="263">
        <f ca="1">D3*(1-D12)-C4</f>
        <v>124.29848233434231</v>
      </c>
      <c r="CA18" s="255"/>
      <c r="CB18" s="255"/>
      <c r="CC18" s="255"/>
      <c r="CD18" s="255"/>
      <c r="CE18" s="255"/>
      <c r="CF18" s="255"/>
      <c r="CG18" s="255"/>
      <c r="CH18" s="255"/>
      <c r="CI18" s="255"/>
      <c r="CJ18" s="255"/>
      <c r="CK18" s="255"/>
      <c r="CL18" s="255"/>
      <c r="CM18" s="255"/>
      <c r="CN18" s="255"/>
      <c r="CO18" s="255"/>
      <c r="CP18" s="255"/>
      <c r="CQ18" s="255"/>
      <c r="CR18" s="255"/>
      <c r="CS18" s="255"/>
      <c r="CT18" s="255"/>
      <c r="CU18" s="255"/>
      <c r="CV18" s="255"/>
      <c r="CW18" s="255"/>
      <c r="CX18" s="255"/>
      <c r="CY18" s="255"/>
      <c r="CZ18" s="255"/>
      <c r="DA18" s="255"/>
      <c r="DB18" s="255"/>
      <c r="DC18" s="255"/>
      <c r="DD18" s="255"/>
      <c r="DE18" s="255"/>
      <c r="DF18" s="255"/>
      <c r="DG18" s="255"/>
      <c r="DH18" s="255"/>
      <c r="DI18" s="255"/>
      <c r="DJ18" s="255"/>
      <c r="DK18" s="255"/>
      <c r="DL18" s="255"/>
      <c r="DM18" s="255"/>
      <c r="DN18" s="255"/>
      <c r="DO18" s="255"/>
      <c r="DP18" s="255"/>
      <c r="DQ18" s="255"/>
      <c r="DR18" s="255"/>
      <c r="DS18" s="255"/>
      <c r="DT18" s="255"/>
      <c r="DU18" s="255"/>
      <c r="DV18" s="255"/>
    </row>
    <row r="19" spans="2:126" ht="14.4" x14ac:dyDescent="0.3">
      <c r="B19" s="261">
        <f ca="1">XIRR(E19:CL19,$E$15:$CL$15)</f>
        <v>0.14581033587455747</v>
      </c>
      <c r="C19" s="262">
        <v>7</v>
      </c>
      <c r="D19" s="255"/>
      <c r="E19" s="263">
        <f ca="1">'Cash Flow_PI'!D$240</f>
        <v>-106.53006280912376</v>
      </c>
      <c r="F19" s="263">
        <f ca="1">'Cash Flow_PI'!E$240</f>
        <v>2.5594822844047944</v>
      </c>
      <c r="G19" s="263">
        <f ca="1">'Cash Flow_PI'!F$240</f>
        <v>-3.5179596766806349</v>
      </c>
      <c r="H19" s="263">
        <f ca="1">'Cash Flow_PI'!G$240</f>
        <v>2.606329232854828</v>
      </c>
      <c r="I19" s="263">
        <f ca="1">'Cash Flow_PI'!H$240</f>
        <v>2.606329232854828</v>
      </c>
      <c r="J19" s="263">
        <f ca="1">'Cash Flow_PI'!I$240</f>
        <v>-3.4711127282306014</v>
      </c>
      <c r="K19" s="263">
        <f ca="1">'Cash Flow_PI'!J$240</f>
        <v>2.6531761813048615</v>
      </c>
      <c r="L19" s="263">
        <f ca="1">'Cash Flow_PI'!K$240</f>
        <v>2.6531761813048615</v>
      </c>
      <c r="M19" s="263">
        <f ca="1">'Cash Flow_PI'!L$240</f>
        <v>-3.4242657797805678</v>
      </c>
      <c r="N19" s="263">
        <f ca="1">'Cash Flow_PI'!M$240</f>
        <v>2.6921350846174019</v>
      </c>
      <c r="O19" s="263">
        <f ca="1">'Cash Flow_PI'!N$240</f>
        <v>2.6921350846174019</v>
      </c>
      <c r="P19" s="263">
        <f ca="1">'Cash Flow_PI'!O$240</f>
        <v>-3.3853068764680274</v>
      </c>
      <c r="Q19" s="263">
        <f ca="1">'Cash Flow_PI'!P$240</f>
        <v>2.7389820330674359</v>
      </c>
      <c r="R19" s="263">
        <f ca="1">'Cash Flow_PI'!Q$240</f>
        <v>2.7182209490830624</v>
      </c>
      <c r="S19" s="263">
        <f ca="1">'Cash Flow_PI'!R$240</f>
        <v>-3.3592210120023669</v>
      </c>
      <c r="T19" s="263">
        <f ca="1">'Cash Flow_PI'!S$240</f>
        <v>2.765067897533096</v>
      </c>
      <c r="U19" s="263">
        <f ca="1">'Cash Flow_PI'!T$240</f>
        <v>2.765067897533096</v>
      </c>
      <c r="V19" s="263">
        <f ca="1">'Cash Flow_PI'!U$240</f>
        <v>-3.3123740635523333</v>
      </c>
      <c r="W19" s="263">
        <f ca="1">'Cash Flow_PI'!V$240</f>
        <v>2.8119148459831296</v>
      </c>
      <c r="X19" s="263">
        <f ca="1">'Cash Flow_PI'!W$240</f>
        <v>2.8119148459831296</v>
      </c>
      <c r="Y19" s="263">
        <f ca="1">'Cash Flow_PI'!X$240</f>
        <v>-3.2655271151022998</v>
      </c>
      <c r="Z19" s="263">
        <f ca="1">'Cash Flow_PI'!Y$240</f>
        <v>2.892337562778132</v>
      </c>
      <c r="AA19" s="263">
        <f ca="1">'Cash Flow_PI'!Z$240</f>
        <v>2.892337562778132</v>
      </c>
      <c r="AB19" s="263">
        <f ca="1">'Cash Flow_PI'!AA$240</f>
        <v>-3.1851043983072973</v>
      </c>
      <c r="AC19" s="263">
        <f ca="1">'Cash Flow_PI'!AB$240</f>
        <v>2.9379183774862732</v>
      </c>
      <c r="AD19" s="263">
        <f ca="1">'Cash Flow_PI'!AC$240</f>
        <v>2.9171901878378348</v>
      </c>
      <c r="AE19" s="263">
        <f ca="1">'Cash Flow_PI'!AD$240</f>
        <v>-3.1602517732475945</v>
      </c>
      <c r="AF19" s="263">
        <f ca="1">'Cash Flow_PI'!AE$240</f>
        <v>2.9627710025459755</v>
      </c>
      <c r="AG19" s="263">
        <f ca="1">'Cash Flow_PI'!AF$240</f>
        <v>2.9627710025459755</v>
      </c>
      <c r="AH19" s="263">
        <f ca="1">'Cash Flow_PI'!AG$240</f>
        <v>-3.1146709585394539</v>
      </c>
      <c r="AI19" s="263">
        <f ca="1">'Cash Flow_PI'!AH$240</f>
        <v>3.0083518172541162</v>
      </c>
      <c r="AJ19" s="263">
        <f ca="1">'Cash Flow_PI'!AI$240</f>
        <v>3.0083518172541162</v>
      </c>
      <c r="AK19" s="263">
        <f ca="1">'Cash Flow_PI'!AJ$240</f>
        <v>-3.0690901438313132</v>
      </c>
      <c r="AL19" s="263">
        <f ca="1">'Cash Flow_PI'!AK$240</f>
        <v>3.0453978288247647</v>
      </c>
      <c r="AM19" s="263">
        <f ca="1">'Cash Flow_PI'!AL$240</f>
        <v>3.0453978288247647</v>
      </c>
      <c r="AN19" s="263">
        <f ca="1">'Cash Flow_PI'!AM$240</f>
        <v>-3.0320441322606646</v>
      </c>
      <c r="AO19" s="263">
        <f ca="1">'Cash Flow_PI'!AN$240</f>
        <v>3.090978643532905</v>
      </c>
      <c r="AP19" s="263">
        <f ca="1">'Cash Flow_PI'!AO$240</f>
        <v>3.0702817121430606</v>
      </c>
      <c r="AQ19" s="263">
        <f ca="1">'Cash Flow_PI'!AP$240</f>
        <v>-3.0071602489423688</v>
      </c>
      <c r="AR19" s="263">
        <f ca="1">'Cash Flow_PI'!AQ$240</f>
        <v>3.1158625268512017</v>
      </c>
      <c r="AS19" s="263">
        <f ca="1">'Cash Flow_PI'!AR$240</f>
        <v>3.1158625268512017</v>
      </c>
      <c r="AT19" s="263">
        <f ca="1">'Cash Flow_PI'!AS$240</f>
        <v>-2.9615794342342276</v>
      </c>
      <c r="AU19" s="263">
        <f ca="1">'Cash Flow_PI'!AT$240</f>
        <v>3.1614433415593428</v>
      </c>
      <c r="AV19" s="263">
        <f ca="1">'Cash Flow_PI'!AU$240</f>
        <v>3.1614433415593428</v>
      </c>
      <c r="AW19" s="263">
        <f ca="1">'Cash Flow_PI'!AV$240</f>
        <v>-2.9159986195260865</v>
      </c>
      <c r="AX19" s="263">
        <f ca="1">'Cash Flow_PI'!AW$240</f>
        <v>3.1981513503899901</v>
      </c>
      <c r="AY19" s="263">
        <f ca="1">'Cash Flow_PI'!AX$240</f>
        <v>3.1981513503899901</v>
      </c>
      <c r="AZ19" s="263">
        <f ca="1">'Cash Flow_PI'!AY$240</f>
        <v>-2.8792906106954392</v>
      </c>
      <c r="BA19" s="263">
        <f ca="1">'Cash Flow_PI'!AZ$240</f>
        <v>3.2437321650981312</v>
      </c>
      <c r="BB19" s="263">
        <f ca="1">'Cash Flow_PI'!BA$240</f>
        <v>3.2230648172988472</v>
      </c>
      <c r="BC19" s="263">
        <f ca="1">'Cash Flow_PI'!BB$240</f>
        <v>-2.8543771437865821</v>
      </c>
      <c r="BD19" s="263">
        <f ca="1">'Cash Flow_PI'!BC$240</f>
        <v>3.2686456320069874</v>
      </c>
      <c r="BE19" s="263">
        <f ca="1">'Cash Flow_PI'!BD$240</f>
        <v>3.2686456320069874</v>
      </c>
      <c r="BF19" s="263">
        <f ca="1">'Cash Flow_PI'!BE$240</f>
        <v>-2.8087963290784419</v>
      </c>
      <c r="BG19" s="263">
        <f ca="1">'Cash Flow_PI'!BF$240</f>
        <v>3.3142264467151286</v>
      </c>
      <c r="BH19" s="263">
        <f ca="1">'Cash Flow_PI'!BG$240</f>
        <v>3.3142264467151286</v>
      </c>
      <c r="BI19" s="263">
        <f ca="1">'Cash Flow_PI'!BH$240</f>
        <v>-2.7632155143703008</v>
      </c>
      <c r="BJ19" s="263">
        <f ca="1">'Cash Flow_PI'!BI$240</f>
        <v>3.3505863127235767</v>
      </c>
      <c r="BK19" s="263">
        <f ca="1">'Cash Flow_PI'!BJ$240</f>
        <v>3.3505863127235767</v>
      </c>
      <c r="BL19" s="263">
        <f ca="1">'Cash Flow_PI'!BK$240</f>
        <v>-2.7268556483618527</v>
      </c>
      <c r="BM19" s="263">
        <f ca="1">'Cash Flow_PI'!BL$240</f>
        <v>3.3961671274317169</v>
      </c>
      <c r="BN19" s="263">
        <f ca="1">'Cash Flow_PI'!BM$240</f>
        <v>3.3755276487645798</v>
      </c>
      <c r="BO19" s="263">
        <f ca="1">'Cash Flow_PI'!BN$240</f>
        <v>-2.7019143123208496</v>
      </c>
      <c r="BP19" s="263">
        <f ca="1">'Cash Flow_PI'!BO$240</f>
        <v>3.4211084634727209</v>
      </c>
      <c r="BQ19" s="263">
        <f ca="1">'Cash Flow_PI'!BP$240</f>
        <v>3.4211084634727209</v>
      </c>
      <c r="BR19" s="263">
        <f ca="1">'Cash Flow_PI'!BQ$240</f>
        <v>-2.6563334976127084</v>
      </c>
      <c r="BS19" s="263">
        <f ca="1">'Cash Flow_PI'!BR$240</f>
        <v>3.4666892781808611</v>
      </c>
      <c r="BT19" s="263">
        <f ca="1">'Cash Flow_PI'!BS$240</f>
        <v>3.4666892781808611</v>
      </c>
      <c r="BU19" s="263">
        <f ca="1">'Cash Flow_PI'!BT$240</f>
        <v>-2.6107526829045682</v>
      </c>
      <c r="BV19" s="263">
        <f ca="1">'Cash Flow_PI'!BU$240</f>
        <v>3.5026905570824427</v>
      </c>
      <c r="BW19" s="263">
        <f ca="1">'Cash Flow_PI'!BV$240</f>
        <v>3.5026905570824427</v>
      </c>
      <c r="BX19" s="263">
        <f ca="1">'Cash Flow_PI'!BW$240</f>
        <v>-2.5747514040029866</v>
      </c>
      <c r="BY19" s="263">
        <f ca="1">'Cash Flow_PI'!BX$240</f>
        <v>3.5482713717905829</v>
      </c>
      <c r="BZ19" s="263">
        <f ca="1">'Cash Flow_PI'!BY$240</f>
        <v>3.5276580067712935</v>
      </c>
      <c r="CA19" s="263">
        <f ca="1">'Cash Flow_PI'!BZ$240</f>
        <v>-2.5497839543141358</v>
      </c>
      <c r="CB19" s="263">
        <f ca="1">'Cash Flow_PI'!CA$240</f>
        <v>3.5732388214794346</v>
      </c>
      <c r="CC19" s="263">
        <f ca="1">'Cash Flow_PI'!CB$240</f>
        <v>3.5732388214794346</v>
      </c>
      <c r="CD19" s="263">
        <f ca="1">'Cash Flow_PI'!CC$240</f>
        <v>-2.5042031396059947</v>
      </c>
      <c r="CE19" s="263">
        <f ca="1">'Cash Flow_PI'!CD$240</f>
        <v>3.6188196361875749</v>
      </c>
      <c r="CF19" s="263">
        <f ca="1">'Cash Flow_PI'!CE$240</f>
        <v>3.6188196361875749</v>
      </c>
      <c r="CG19" s="263">
        <f ca="1">'Cash Flow_PI'!CF$240</f>
        <v>-2.4586223248978545</v>
      </c>
      <c r="CH19" s="263">
        <f ca="1">'Cash Flow_PI'!CG$240</f>
        <v>3.6544515703690843</v>
      </c>
      <c r="CI19" s="263">
        <f ca="1">'Cash Flow_PI'!CH$240</f>
        <v>3.6544515703690843</v>
      </c>
      <c r="CJ19" s="263">
        <f ca="1">'Cash Flow_PI'!CI$240</f>
        <v>-2.422990390716345</v>
      </c>
      <c r="CK19" s="263">
        <f ca="1">'Cash Flow_PI'!CJ$240</f>
        <v>3.7000323850772245</v>
      </c>
      <c r="CL19" s="263">
        <f ca="1">D4*(1-D12)-C5</f>
        <v>137.92195406022961</v>
      </c>
      <c r="CM19" s="255"/>
      <c r="CN19" s="255"/>
      <c r="CO19" s="255"/>
      <c r="CP19" s="255"/>
      <c r="CQ19" s="255"/>
      <c r="CR19" s="255"/>
      <c r="CS19" s="255"/>
      <c r="CT19" s="255"/>
      <c r="CU19" s="255"/>
      <c r="CV19" s="255"/>
      <c r="CW19" s="255"/>
      <c r="CX19" s="255"/>
      <c r="CY19" s="255"/>
      <c r="CZ19" s="255"/>
      <c r="DA19" s="255"/>
      <c r="DB19" s="255"/>
      <c r="DC19" s="255"/>
      <c r="DD19" s="255"/>
      <c r="DE19" s="255"/>
      <c r="DF19" s="255"/>
      <c r="DG19" s="255"/>
      <c r="DH19" s="255"/>
      <c r="DI19" s="255"/>
      <c r="DJ19" s="255"/>
      <c r="DK19" s="255"/>
      <c r="DL19" s="255"/>
      <c r="DM19" s="255"/>
      <c r="DN19" s="255"/>
      <c r="DO19" s="255"/>
      <c r="DP19" s="255"/>
      <c r="DQ19" s="255"/>
      <c r="DR19" s="255"/>
      <c r="DS19" s="255"/>
      <c r="DT19" s="255"/>
      <c r="DU19" s="255"/>
      <c r="DV19" s="255"/>
    </row>
    <row r="20" spans="2:126" ht="14.4" x14ac:dyDescent="0.3">
      <c r="B20" s="261">
        <f ca="1">XIRR(E20:CX20,$E$15:$CX$15)</f>
        <v>0.15359894633293153</v>
      </c>
      <c r="C20" s="262">
        <v>8</v>
      </c>
      <c r="D20" s="255"/>
      <c r="E20" s="263">
        <f ca="1">'Cash Flow_PI'!D$240</f>
        <v>-106.53006280912376</v>
      </c>
      <c r="F20" s="263">
        <f ca="1">'Cash Flow_PI'!E$240</f>
        <v>2.5594822844047944</v>
      </c>
      <c r="G20" s="263">
        <f ca="1">'Cash Flow_PI'!F$240</f>
        <v>-3.5179596766806349</v>
      </c>
      <c r="H20" s="263">
        <f ca="1">'Cash Flow_PI'!G$240</f>
        <v>2.606329232854828</v>
      </c>
      <c r="I20" s="263">
        <f ca="1">'Cash Flow_PI'!H$240</f>
        <v>2.606329232854828</v>
      </c>
      <c r="J20" s="263">
        <f ca="1">'Cash Flow_PI'!I$240</f>
        <v>-3.4711127282306014</v>
      </c>
      <c r="K20" s="263">
        <f ca="1">'Cash Flow_PI'!J$240</f>
        <v>2.6531761813048615</v>
      </c>
      <c r="L20" s="263">
        <f ca="1">'Cash Flow_PI'!K$240</f>
        <v>2.6531761813048615</v>
      </c>
      <c r="M20" s="263">
        <f ca="1">'Cash Flow_PI'!L$240</f>
        <v>-3.4242657797805678</v>
      </c>
      <c r="N20" s="263">
        <f ca="1">'Cash Flow_PI'!M$240</f>
        <v>2.6921350846174019</v>
      </c>
      <c r="O20" s="263">
        <f ca="1">'Cash Flow_PI'!N$240</f>
        <v>2.6921350846174019</v>
      </c>
      <c r="P20" s="263">
        <f ca="1">'Cash Flow_PI'!O$240</f>
        <v>-3.3853068764680274</v>
      </c>
      <c r="Q20" s="263">
        <f ca="1">'Cash Flow_PI'!P$240</f>
        <v>2.7389820330674359</v>
      </c>
      <c r="R20" s="263">
        <f ca="1">'Cash Flow_PI'!Q$240</f>
        <v>2.7182209490830624</v>
      </c>
      <c r="S20" s="263">
        <f ca="1">'Cash Flow_PI'!R$240</f>
        <v>-3.3592210120023669</v>
      </c>
      <c r="T20" s="263">
        <f ca="1">'Cash Flow_PI'!S$240</f>
        <v>2.765067897533096</v>
      </c>
      <c r="U20" s="263">
        <f ca="1">'Cash Flow_PI'!T$240</f>
        <v>2.765067897533096</v>
      </c>
      <c r="V20" s="263">
        <f ca="1">'Cash Flow_PI'!U$240</f>
        <v>-3.3123740635523333</v>
      </c>
      <c r="W20" s="263">
        <f ca="1">'Cash Flow_PI'!V$240</f>
        <v>2.8119148459831296</v>
      </c>
      <c r="X20" s="263">
        <f ca="1">'Cash Flow_PI'!W$240</f>
        <v>2.8119148459831296</v>
      </c>
      <c r="Y20" s="263">
        <f ca="1">'Cash Flow_PI'!X$240</f>
        <v>-3.2655271151022998</v>
      </c>
      <c r="Z20" s="263">
        <f ca="1">'Cash Flow_PI'!Y$240</f>
        <v>2.892337562778132</v>
      </c>
      <c r="AA20" s="263">
        <f ca="1">'Cash Flow_PI'!Z$240</f>
        <v>2.892337562778132</v>
      </c>
      <c r="AB20" s="263">
        <f ca="1">'Cash Flow_PI'!AA$240</f>
        <v>-3.1851043983072973</v>
      </c>
      <c r="AC20" s="263">
        <f ca="1">'Cash Flow_PI'!AB$240</f>
        <v>2.9379183774862732</v>
      </c>
      <c r="AD20" s="263">
        <f ca="1">'Cash Flow_PI'!AC$240</f>
        <v>2.9171901878378348</v>
      </c>
      <c r="AE20" s="263">
        <f ca="1">'Cash Flow_PI'!AD$240</f>
        <v>-3.1602517732475945</v>
      </c>
      <c r="AF20" s="263">
        <f ca="1">'Cash Flow_PI'!AE$240</f>
        <v>2.9627710025459755</v>
      </c>
      <c r="AG20" s="263">
        <f ca="1">'Cash Flow_PI'!AF$240</f>
        <v>2.9627710025459755</v>
      </c>
      <c r="AH20" s="263">
        <f ca="1">'Cash Flow_PI'!AG$240</f>
        <v>-3.1146709585394539</v>
      </c>
      <c r="AI20" s="263">
        <f ca="1">'Cash Flow_PI'!AH$240</f>
        <v>3.0083518172541162</v>
      </c>
      <c r="AJ20" s="263">
        <f ca="1">'Cash Flow_PI'!AI$240</f>
        <v>3.0083518172541162</v>
      </c>
      <c r="AK20" s="263">
        <f ca="1">'Cash Flow_PI'!AJ$240</f>
        <v>-3.0690901438313132</v>
      </c>
      <c r="AL20" s="263">
        <f ca="1">'Cash Flow_PI'!AK$240</f>
        <v>3.0453978288247647</v>
      </c>
      <c r="AM20" s="263">
        <f ca="1">'Cash Flow_PI'!AL$240</f>
        <v>3.0453978288247647</v>
      </c>
      <c r="AN20" s="263">
        <f ca="1">'Cash Flow_PI'!AM$240</f>
        <v>-3.0320441322606646</v>
      </c>
      <c r="AO20" s="263">
        <f ca="1">'Cash Flow_PI'!AN$240</f>
        <v>3.090978643532905</v>
      </c>
      <c r="AP20" s="263">
        <f ca="1">'Cash Flow_PI'!AO$240</f>
        <v>3.0702817121430606</v>
      </c>
      <c r="AQ20" s="263">
        <f ca="1">'Cash Flow_PI'!AP$240</f>
        <v>-3.0071602489423688</v>
      </c>
      <c r="AR20" s="263">
        <f ca="1">'Cash Flow_PI'!AQ$240</f>
        <v>3.1158625268512017</v>
      </c>
      <c r="AS20" s="263">
        <f ca="1">'Cash Flow_PI'!AR$240</f>
        <v>3.1158625268512017</v>
      </c>
      <c r="AT20" s="263">
        <f ca="1">'Cash Flow_PI'!AS$240</f>
        <v>-2.9615794342342276</v>
      </c>
      <c r="AU20" s="263">
        <f ca="1">'Cash Flow_PI'!AT$240</f>
        <v>3.1614433415593428</v>
      </c>
      <c r="AV20" s="263">
        <f ca="1">'Cash Flow_PI'!AU$240</f>
        <v>3.1614433415593428</v>
      </c>
      <c r="AW20" s="263">
        <f ca="1">'Cash Flow_PI'!AV$240</f>
        <v>-2.9159986195260865</v>
      </c>
      <c r="AX20" s="263">
        <f ca="1">'Cash Flow_PI'!AW$240</f>
        <v>3.1981513503899901</v>
      </c>
      <c r="AY20" s="263">
        <f ca="1">'Cash Flow_PI'!AX$240</f>
        <v>3.1981513503899901</v>
      </c>
      <c r="AZ20" s="263">
        <f ca="1">'Cash Flow_PI'!AY$240</f>
        <v>-2.8792906106954392</v>
      </c>
      <c r="BA20" s="263">
        <f ca="1">'Cash Flow_PI'!AZ$240</f>
        <v>3.2437321650981312</v>
      </c>
      <c r="BB20" s="263">
        <f ca="1">'Cash Flow_PI'!BA$240</f>
        <v>3.2230648172988472</v>
      </c>
      <c r="BC20" s="263">
        <f ca="1">'Cash Flow_PI'!BB$240</f>
        <v>-2.8543771437865821</v>
      </c>
      <c r="BD20" s="263">
        <f ca="1">'Cash Flow_PI'!BC$240</f>
        <v>3.2686456320069874</v>
      </c>
      <c r="BE20" s="263">
        <f ca="1">'Cash Flow_PI'!BD$240</f>
        <v>3.2686456320069874</v>
      </c>
      <c r="BF20" s="263">
        <f ca="1">'Cash Flow_PI'!BE$240</f>
        <v>-2.8087963290784419</v>
      </c>
      <c r="BG20" s="263">
        <f ca="1">'Cash Flow_PI'!BF$240</f>
        <v>3.3142264467151286</v>
      </c>
      <c r="BH20" s="263">
        <f ca="1">'Cash Flow_PI'!BG$240</f>
        <v>3.3142264467151286</v>
      </c>
      <c r="BI20" s="263">
        <f ca="1">'Cash Flow_PI'!BH$240</f>
        <v>-2.7632155143703008</v>
      </c>
      <c r="BJ20" s="263">
        <f ca="1">'Cash Flow_PI'!BI$240</f>
        <v>3.3505863127235767</v>
      </c>
      <c r="BK20" s="263">
        <f ca="1">'Cash Flow_PI'!BJ$240</f>
        <v>3.3505863127235767</v>
      </c>
      <c r="BL20" s="263">
        <f ca="1">'Cash Flow_PI'!BK$240</f>
        <v>-2.7268556483618527</v>
      </c>
      <c r="BM20" s="263">
        <f ca="1">'Cash Flow_PI'!BL$240</f>
        <v>3.3961671274317169</v>
      </c>
      <c r="BN20" s="263">
        <f ca="1">'Cash Flow_PI'!BM$240</f>
        <v>3.3755276487645798</v>
      </c>
      <c r="BO20" s="263">
        <f ca="1">'Cash Flow_PI'!BN$240</f>
        <v>-2.7019143123208496</v>
      </c>
      <c r="BP20" s="263">
        <f ca="1">'Cash Flow_PI'!BO$240</f>
        <v>3.4211084634727209</v>
      </c>
      <c r="BQ20" s="263">
        <f ca="1">'Cash Flow_PI'!BP$240</f>
        <v>3.4211084634727209</v>
      </c>
      <c r="BR20" s="263">
        <f ca="1">'Cash Flow_PI'!BQ$240</f>
        <v>-2.6563334976127084</v>
      </c>
      <c r="BS20" s="263">
        <f ca="1">'Cash Flow_PI'!BR$240</f>
        <v>3.4666892781808611</v>
      </c>
      <c r="BT20" s="263">
        <f ca="1">'Cash Flow_PI'!BS$240</f>
        <v>3.4666892781808611</v>
      </c>
      <c r="BU20" s="263">
        <f ca="1">'Cash Flow_PI'!BT$240</f>
        <v>-2.6107526829045682</v>
      </c>
      <c r="BV20" s="263">
        <f ca="1">'Cash Flow_PI'!BU$240</f>
        <v>3.5026905570824427</v>
      </c>
      <c r="BW20" s="263">
        <f ca="1">'Cash Flow_PI'!BV$240</f>
        <v>3.5026905570824427</v>
      </c>
      <c r="BX20" s="263">
        <f ca="1">'Cash Flow_PI'!BW$240</f>
        <v>-2.5747514040029866</v>
      </c>
      <c r="BY20" s="263">
        <f ca="1">'Cash Flow_PI'!BX$240</f>
        <v>3.5482713717905829</v>
      </c>
      <c r="BZ20" s="263">
        <f ca="1">'Cash Flow_PI'!BY$240</f>
        <v>3.5276580067712935</v>
      </c>
      <c r="CA20" s="263">
        <f ca="1">'Cash Flow_PI'!BZ$240</f>
        <v>-2.5497839543141358</v>
      </c>
      <c r="CB20" s="263">
        <f ca="1">'Cash Flow_PI'!CA$240</f>
        <v>3.5732388214794346</v>
      </c>
      <c r="CC20" s="263">
        <f ca="1">'Cash Flow_PI'!CB$240</f>
        <v>3.5732388214794346</v>
      </c>
      <c r="CD20" s="263">
        <f ca="1">'Cash Flow_PI'!CC$240</f>
        <v>-2.5042031396059947</v>
      </c>
      <c r="CE20" s="263">
        <f ca="1">'Cash Flow_PI'!CD$240</f>
        <v>3.6188196361875749</v>
      </c>
      <c r="CF20" s="263">
        <f ca="1">'Cash Flow_PI'!CE$240</f>
        <v>3.6188196361875749</v>
      </c>
      <c r="CG20" s="263">
        <f ca="1">'Cash Flow_PI'!CF$240</f>
        <v>-2.4586223248978545</v>
      </c>
      <c r="CH20" s="263">
        <f ca="1">'Cash Flow_PI'!CG$240</f>
        <v>3.6544515703690843</v>
      </c>
      <c r="CI20" s="263">
        <f ca="1">'Cash Flow_PI'!CH$240</f>
        <v>3.6544515703690843</v>
      </c>
      <c r="CJ20" s="263">
        <f ca="1">'Cash Flow_PI'!CI$240</f>
        <v>-2.422990390716345</v>
      </c>
      <c r="CK20" s="263">
        <f ca="1">'Cash Flow_PI'!CJ$240</f>
        <v>3.7000323850772245</v>
      </c>
      <c r="CL20" s="263">
        <f ca="1">'Cash Flow_PI'!CK$240</f>
        <v>3.6794433359231853</v>
      </c>
      <c r="CM20" s="263">
        <f ca="1">'Cash Flow_PI'!CL$240</f>
        <v>-2.397998625162244</v>
      </c>
      <c r="CN20" s="263">
        <f ca="1">'Cash Flow_PI'!CM$240</f>
        <v>3.7250241506313264</v>
      </c>
      <c r="CO20" s="263">
        <f ca="1">'Cash Flow_PI'!CN$240</f>
        <v>3.7250241506313264</v>
      </c>
      <c r="CP20" s="263">
        <f ca="1">'Cash Flow_PI'!CO$240</f>
        <v>-2.3524178104541029</v>
      </c>
      <c r="CQ20" s="263">
        <f ca="1">'Cash Flow_PI'!CP$240</f>
        <v>3.7706049653394667</v>
      </c>
      <c r="CR20" s="263">
        <f ca="1">'Cash Flow_PI'!CQ$240</f>
        <v>3.7706049653394667</v>
      </c>
      <c r="CS20" s="263">
        <f ca="1">'Cash Flow_PI'!CR$240</f>
        <v>-2.3068369957459627</v>
      </c>
      <c r="CT20" s="263">
        <f ca="1">'Cash Flow_PI'!CS$240</f>
        <v>3.8058564744593033</v>
      </c>
      <c r="CU20" s="263">
        <f ca="1">'Cash Flow_PI'!CT$240</f>
        <v>3.8058564744593033</v>
      </c>
      <c r="CV20" s="263">
        <f ca="1">'Cash Flow_PI'!CU$240</f>
        <v>-2.271585486626126</v>
      </c>
      <c r="CW20" s="263">
        <f ca="1">'Cash Flow_PI'!CV$240</f>
        <v>3.8514372891674435</v>
      </c>
      <c r="CX20" s="263">
        <f ca="1">D5*(1-D12)-C6</f>
        <v>148.87385175650331</v>
      </c>
      <c r="CY20" s="255"/>
      <c r="CZ20" s="255"/>
      <c r="DA20" s="255"/>
      <c r="DB20" s="255"/>
      <c r="DC20" s="255"/>
      <c r="DD20" s="255"/>
      <c r="DE20" s="255"/>
      <c r="DF20" s="255"/>
      <c r="DG20" s="255"/>
      <c r="DH20" s="255"/>
      <c r="DI20" s="255"/>
      <c r="DJ20" s="255"/>
      <c r="DK20" s="255"/>
      <c r="DL20" s="255"/>
      <c r="DM20" s="255"/>
      <c r="DN20" s="255"/>
      <c r="DO20" s="255"/>
      <c r="DP20" s="255"/>
      <c r="DQ20" s="255"/>
      <c r="DR20" s="255"/>
      <c r="DS20" s="255"/>
      <c r="DT20" s="255"/>
      <c r="DU20" s="255"/>
      <c r="DV20" s="255"/>
    </row>
    <row r="21" spans="2:126" ht="15.75" customHeight="1" x14ac:dyDescent="0.3">
      <c r="B21" s="261">
        <f ca="1">XIRR(E21:DJ21,$E$15:$DJ$15)</f>
        <v>0.1458206713199616</v>
      </c>
      <c r="C21" s="262">
        <v>9</v>
      </c>
      <c r="D21" s="255"/>
      <c r="E21" s="263">
        <f ca="1">'Cash Flow_PI'!D$240</f>
        <v>-106.53006280912376</v>
      </c>
      <c r="F21" s="263">
        <f ca="1">'Cash Flow_PI'!E$240</f>
        <v>2.5594822844047944</v>
      </c>
      <c r="G21" s="263">
        <f ca="1">'Cash Flow_PI'!F$240</f>
        <v>-3.5179596766806349</v>
      </c>
      <c r="H21" s="263">
        <f ca="1">'Cash Flow_PI'!G$240</f>
        <v>2.606329232854828</v>
      </c>
      <c r="I21" s="263">
        <f ca="1">'Cash Flow_PI'!H$240</f>
        <v>2.606329232854828</v>
      </c>
      <c r="J21" s="263">
        <f ca="1">'Cash Flow_PI'!I$240</f>
        <v>-3.4711127282306014</v>
      </c>
      <c r="K21" s="263">
        <f ca="1">'Cash Flow_PI'!J$240</f>
        <v>2.6531761813048615</v>
      </c>
      <c r="L21" s="263">
        <f ca="1">'Cash Flow_PI'!K$240</f>
        <v>2.6531761813048615</v>
      </c>
      <c r="M21" s="263">
        <f ca="1">'Cash Flow_PI'!L$240</f>
        <v>-3.4242657797805678</v>
      </c>
      <c r="N21" s="263">
        <f ca="1">'Cash Flow_PI'!M$240</f>
        <v>2.6921350846174019</v>
      </c>
      <c r="O21" s="263">
        <f ca="1">'Cash Flow_PI'!N$240</f>
        <v>2.6921350846174019</v>
      </c>
      <c r="P21" s="263">
        <f ca="1">'Cash Flow_PI'!O$240</f>
        <v>-3.3853068764680274</v>
      </c>
      <c r="Q21" s="263">
        <f ca="1">'Cash Flow_PI'!P$240</f>
        <v>2.7389820330674359</v>
      </c>
      <c r="R21" s="263">
        <f ca="1">'Cash Flow_PI'!Q$240</f>
        <v>2.7182209490830624</v>
      </c>
      <c r="S21" s="263">
        <f ca="1">'Cash Flow_PI'!R$240</f>
        <v>-3.3592210120023669</v>
      </c>
      <c r="T21" s="263">
        <f ca="1">'Cash Flow_PI'!S$240</f>
        <v>2.765067897533096</v>
      </c>
      <c r="U21" s="263">
        <f ca="1">'Cash Flow_PI'!T$240</f>
        <v>2.765067897533096</v>
      </c>
      <c r="V21" s="263">
        <f ca="1">'Cash Flow_PI'!U$240</f>
        <v>-3.3123740635523333</v>
      </c>
      <c r="W21" s="263">
        <f ca="1">'Cash Flow_PI'!V$240</f>
        <v>2.8119148459831296</v>
      </c>
      <c r="X21" s="263">
        <f ca="1">'Cash Flow_PI'!W$240</f>
        <v>2.8119148459831296</v>
      </c>
      <c r="Y21" s="263">
        <f ca="1">'Cash Flow_PI'!X$240</f>
        <v>-3.2655271151022998</v>
      </c>
      <c r="Z21" s="263">
        <f ca="1">'Cash Flow_PI'!Y$240</f>
        <v>2.892337562778132</v>
      </c>
      <c r="AA21" s="263">
        <f ca="1">'Cash Flow_PI'!Z$240</f>
        <v>2.892337562778132</v>
      </c>
      <c r="AB21" s="263">
        <f ca="1">'Cash Flow_PI'!AA$240</f>
        <v>-3.1851043983072973</v>
      </c>
      <c r="AC21" s="263">
        <f ca="1">'Cash Flow_PI'!AB$240</f>
        <v>2.9379183774862732</v>
      </c>
      <c r="AD21" s="263">
        <f ca="1">'Cash Flow_PI'!AC$240</f>
        <v>2.9171901878378348</v>
      </c>
      <c r="AE21" s="263">
        <f ca="1">'Cash Flow_PI'!AD$240</f>
        <v>-3.1602517732475945</v>
      </c>
      <c r="AF21" s="263">
        <f ca="1">'Cash Flow_PI'!AE$240</f>
        <v>2.9627710025459755</v>
      </c>
      <c r="AG21" s="263">
        <f ca="1">'Cash Flow_PI'!AF$240</f>
        <v>2.9627710025459755</v>
      </c>
      <c r="AH21" s="263">
        <f ca="1">'Cash Flow_PI'!AG$240</f>
        <v>-3.1146709585394539</v>
      </c>
      <c r="AI21" s="263">
        <f ca="1">'Cash Flow_PI'!AH$240</f>
        <v>3.0083518172541162</v>
      </c>
      <c r="AJ21" s="263">
        <f ca="1">'Cash Flow_PI'!AI$240</f>
        <v>3.0083518172541162</v>
      </c>
      <c r="AK21" s="263">
        <f ca="1">'Cash Flow_PI'!AJ$240</f>
        <v>-3.0690901438313132</v>
      </c>
      <c r="AL21" s="263">
        <f ca="1">'Cash Flow_PI'!AK$240</f>
        <v>3.0453978288247647</v>
      </c>
      <c r="AM21" s="263">
        <f ca="1">'Cash Flow_PI'!AL$240</f>
        <v>3.0453978288247647</v>
      </c>
      <c r="AN21" s="263">
        <f ca="1">'Cash Flow_PI'!AM$240</f>
        <v>-3.0320441322606646</v>
      </c>
      <c r="AO21" s="263">
        <f ca="1">'Cash Flow_PI'!AN$240</f>
        <v>3.090978643532905</v>
      </c>
      <c r="AP21" s="263">
        <f ca="1">'Cash Flow_PI'!AO$240</f>
        <v>3.0702817121430606</v>
      </c>
      <c r="AQ21" s="263">
        <f ca="1">'Cash Flow_PI'!AP$240</f>
        <v>-3.0071602489423688</v>
      </c>
      <c r="AR21" s="263">
        <f ca="1">'Cash Flow_PI'!AQ$240</f>
        <v>3.1158625268512017</v>
      </c>
      <c r="AS21" s="263">
        <f ca="1">'Cash Flow_PI'!AR$240</f>
        <v>3.1158625268512017</v>
      </c>
      <c r="AT21" s="263">
        <f ca="1">'Cash Flow_PI'!AS$240</f>
        <v>-2.9615794342342276</v>
      </c>
      <c r="AU21" s="263">
        <f ca="1">'Cash Flow_PI'!AT$240</f>
        <v>3.1614433415593428</v>
      </c>
      <c r="AV21" s="263">
        <f ca="1">'Cash Flow_PI'!AU$240</f>
        <v>3.1614433415593428</v>
      </c>
      <c r="AW21" s="263">
        <f ca="1">'Cash Flow_PI'!AV$240</f>
        <v>-2.9159986195260865</v>
      </c>
      <c r="AX21" s="263">
        <f ca="1">'Cash Flow_PI'!AW$240</f>
        <v>3.1981513503899901</v>
      </c>
      <c r="AY21" s="263">
        <f ca="1">'Cash Flow_PI'!AX$240</f>
        <v>3.1981513503899901</v>
      </c>
      <c r="AZ21" s="263">
        <f ca="1">'Cash Flow_PI'!AY$240</f>
        <v>-2.8792906106954392</v>
      </c>
      <c r="BA21" s="263">
        <f ca="1">'Cash Flow_PI'!AZ$240</f>
        <v>3.2437321650981312</v>
      </c>
      <c r="BB21" s="263">
        <f ca="1">'Cash Flow_PI'!BA$240</f>
        <v>3.2230648172988472</v>
      </c>
      <c r="BC21" s="263">
        <f ca="1">'Cash Flow_PI'!BB$240</f>
        <v>-2.8543771437865821</v>
      </c>
      <c r="BD21" s="263">
        <f ca="1">'Cash Flow_PI'!BC$240</f>
        <v>3.2686456320069874</v>
      </c>
      <c r="BE21" s="263">
        <f ca="1">'Cash Flow_PI'!BD$240</f>
        <v>3.2686456320069874</v>
      </c>
      <c r="BF21" s="263">
        <f ca="1">'Cash Flow_PI'!BE$240</f>
        <v>-2.8087963290784419</v>
      </c>
      <c r="BG21" s="263">
        <f ca="1">'Cash Flow_PI'!BF$240</f>
        <v>3.3142264467151286</v>
      </c>
      <c r="BH21" s="263">
        <f ca="1">'Cash Flow_PI'!BG$240</f>
        <v>3.3142264467151286</v>
      </c>
      <c r="BI21" s="263">
        <f ca="1">'Cash Flow_PI'!BH$240</f>
        <v>-2.7632155143703008</v>
      </c>
      <c r="BJ21" s="263">
        <f ca="1">'Cash Flow_PI'!BI$240</f>
        <v>3.3505863127235767</v>
      </c>
      <c r="BK21" s="263">
        <f ca="1">'Cash Flow_PI'!BJ$240</f>
        <v>3.3505863127235767</v>
      </c>
      <c r="BL21" s="263">
        <f ca="1">'Cash Flow_PI'!BK$240</f>
        <v>-2.7268556483618527</v>
      </c>
      <c r="BM21" s="263">
        <f ca="1">'Cash Flow_PI'!BL$240</f>
        <v>3.3961671274317169</v>
      </c>
      <c r="BN21" s="263">
        <f ca="1">'Cash Flow_PI'!BM$240</f>
        <v>3.3755276487645798</v>
      </c>
      <c r="BO21" s="263">
        <f ca="1">'Cash Flow_PI'!BN$240</f>
        <v>-2.7019143123208496</v>
      </c>
      <c r="BP21" s="263">
        <f ca="1">'Cash Flow_PI'!BO$240</f>
        <v>3.4211084634727209</v>
      </c>
      <c r="BQ21" s="263">
        <f ca="1">'Cash Flow_PI'!BP$240</f>
        <v>3.4211084634727209</v>
      </c>
      <c r="BR21" s="263">
        <f ca="1">'Cash Flow_PI'!BQ$240</f>
        <v>-2.6563334976127084</v>
      </c>
      <c r="BS21" s="263">
        <f ca="1">'Cash Flow_PI'!BR$240</f>
        <v>3.4666892781808611</v>
      </c>
      <c r="BT21" s="263">
        <f ca="1">'Cash Flow_PI'!BS$240</f>
        <v>3.4666892781808611</v>
      </c>
      <c r="BU21" s="263">
        <f ca="1">'Cash Flow_PI'!BT$240</f>
        <v>-2.6107526829045682</v>
      </c>
      <c r="BV21" s="263">
        <f ca="1">'Cash Flow_PI'!BU$240</f>
        <v>3.5026905570824427</v>
      </c>
      <c r="BW21" s="263">
        <f ca="1">'Cash Flow_PI'!BV$240</f>
        <v>3.5026905570824427</v>
      </c>
      <c r="BX21" s="263">
        <f ca="1">'Cash Flow_PI'!BW$240</f>
        <v>-2.5747514040029866</v>
      </c>
      <c r="BY21" s="263">
        <f ca="1">'Cash Flow_PI'!BX$240</f>
        <v>3.5482713717905829</v>
      </c>
      <c r="BZ21" s="263">
        <f ca="1">'Cash Flow_PI'!BY$240</f>
        <v>3.5276580067712935</v>
      </c>
      <c r="CA21" s="263">
        <f ca="1">'Cash Flow_PI'!BZ$240</f>
        <v>-2.5497839543141358</v>
      </c>
      <c r="CB21" s="263">
        <f ca="1">'Cash Flow_PI'!CA$240</f>
        <v>3.5732388214794346</v>
      </c>
      <c r="CC21" s="263">
        <f ca="1">'Cash Flow_PI'!CB$240</f>
        <v>3.5732388214794346</v>
      </c>
      <c r="CD21" s="263">
        <f ca="1">'Cash Flow_PI'!CC$240</f>
        <v>-2.5042031396059947</v>
      </c>
      <c r="CE21" s="263">
        <f ca="1">'Cash Flow_PI'!CD$240</f>
        <v>3.6188196361875749</v>
      </c>
      <c r="CF21" s="263">
        <f ca="1">'Cash Flow_PI'!CE$240</f>
        <v>3.6188196361875749</v>
      </c>
      <c r="CG21" s="263">
        <f ca="1">'Cash Flow_PI'!CF$240</f>
        <v>-2.4586223248978545</v>
      </c>
      <c r="CH21" s="263">
        <f ca="1">'Cash Flow_PI'!CG$240</f>
        <v>3.6544515703690843</v>
      </c>
      <c r="CI21" s="263">
        <f ca="1">'Cash Flow_PI'!CH$240</f>
        <v>3.6544515703690843</v>
      </c>
      <c r="CJ21" s="263">
        <f ca="1">'Cash Flow_PI'!CI$240</f>
        <v>-2.422990390716345</v>
      </c>
      <c r="CK21" s="263">
        <f ca="1">'Cash Flow_PI'!CJ$240</f>
        <v>3.7000323850772245</v>
      </c>
      <c r="CL21" s="263">
        <f ca="1">'Cash Flow_PI'!CK$240</f>
        <v>3.6794433359231853</v>
      </c>
      <c r="CM21" s="263">
        <f ca="1">'Cash Flow_PI'!CL$240</f>
        <v>-2.397998625162244</v>
      </c>
      <c r="CN21" s="263">
        <f ca="1">'Cash Flow_PI'!CM$240</f>
        <v>3.7250241506313264</v>
      </c>
      <c r="CO21" s="263">
        <f ca="1">'Cash Flow_PI'!CN$240</f>
        <v>3.7250241506313264</v>
      </c>
      <c r="CP21" s="263">
        <f ca="1">'Cash Flow_PI'!CO$240</f>
        <v>-2.3524178104541029</v>
      </c>
      <c r="CQ21" s="263">
        <f ca="1">'Cash Flow_PI'!CP$240</f>
        <v>3.7706049653394667</v>
      </c>
      <c r="CR21" s="263">
        <f ca="1">'Cash Flow_PI'!CQ$240</f>
        <v>3.7706049653394667</v>
      </c>
      <c r="CS21" s="263">
        <f ca="1">'Cash Flow_PI'!CR$240</f>
        <v>-2.3068369957459627</v>
      </c>
      <c r="CT21" s="263">
        <f ca="1">'Cash Flow_PI'!CS$240</f>
        <v>3.8058564744593033</v>
      </c>
      <c r="CU21" s="263">
        <f ca="1">'Cash Flow_PI'!CT$240</f>
        <v>3.8058564744593033</v>
      </c>
      <c r="CV21" s="263">
        <f ca="1">'Cash Flow_PI'!CU$240</f>
        <v>-2.271585486626126</v>
      </c>
      <c r="CW21" s="263">
        <f ca="1">'Cash Flow_PI'!CV$240</f>
        <v>3.8514372891674435</v>
      </c>
      <c r="CX21" s="263">
        <f ca="1">'Cash Flow_PI'!CW$240</f>
        <v>3.8308707144873484</v>
      </c>
      <c r="CY21" s="263">
        <f ca="1">'Cash Flow_PI'!CX$240</f>
        <v>-2.2465712465980809</v>
      </c>
      <c r="CZ21" s="263">
        <f ca="1">'Cash Flow_PI'!CY$240</f>
        <v>3.8764515291954895</v>
      </c>
      <c r="DA21" s="263">
        <f ca="1">'Cash Flow_PI'!CZ$240</f>
        <v>3.8764515291954895</v>
      </c>
      <c r="DB21" s="263">
        <f ca="1">'Cash Flow_PI'!DA$240</f>
        <v>-2.2009904318899398</v>
      </c>
      <c r="DC21" s="263">
        <f ca="1">'Cash Flow_PI'!DB$240</f>
        <v>3.9220323439036298</v>
      </c>
      <c r="DD21" s="263">
        <f ca="1">'Cash Flow_PI'!DC$240</f>
        <v>3.9220323439036298</v>
      </c>
      <c r="DE21" s="263">
        <f ca="1">'Cash Flow_PI'!DD$240</f>
        <v>-9.554020890800512</v>
      </c>
      <c r="DF21" s="263">
        <f ca="1">'Cash Flow_PI'!DE$240</f>
        <v>3.9568920152099416</v>
      </c>
      <c r="DG21" s="263">
        <f ca="1">'Cash Flow_PI'!DF$240</f>
        <v>3.9568920152099416</v>
      </c>
      <c r="DH21" s="263">
        <f ca="1">'Cash Flow_PI'!DG$240</f>
        <v>-2.1205499458754877</v>
      </c>
      <c r="DI21" s="263">
        <f ca="1">'Cash Flow_PI'!DH$240</f>
        <v>4.0024728299180827</v>
      </c>
      <c r="DJ21" s="263">
        <f ca="1">D6*(1-D12)-C7</f>
        <v>138.92184953990699</v>
      </c>
      <c r="DK21" s="255"/>
      <c r="DL21" s="255"/>
      <c r="DM21" s="255"/>
      <c r="DN21" s="255"/>
      <c r="DO21" s="255"/>
      <c r="DP21" s="255"/>
      <c r="DQ21" s="255"/>
      <c r="DR21" s="255"/>
      <c r="DS21" s="255"/>
      <c r="DT21" s="255"/>
      <c r="DU21" s="255"/>
      <c r="DV21" s="255"/>
    </row>
    <row r="22" spans="2:126" ht="15.75" customHeight="1" x14ac:dyDescent="0.3">
      <c r="B22" s="261">
        <f ca="1">XIRR(E22:DV22,$E$15:$DV$15)</f>
        <v>0.13216639161109922</v>
      </c>
      <c r="C22" s="262">
        <v>10</v>
      </c>
      <c r="D22" s="255"/>
      <c r="E22" s="263">
        <f ca="1">'Cash Flow_PI'!D$240</f>
        <v>-106.53006280912376</v>
      </c>
      <c r="F22" s="263">
        <f ca="1">'Cash Flow_PI'!E$240</f>
        <v>2.5594822844047944</v>
      </c>
      <c r="G22" s="263">
        <f ca="1">'Cash Flow_PI'!F$240</f>
        <v>-3.5179596766806349</v>
      </c>
      <c r="H22" s="263">
        <f ca="1">'Cash Flow_PI'!G$240</f>
        <v>2.606329232854828</v>
      </c>
      <c r="I22" s="263">
        <f ca="1">'Cash Flow_PI'!H$240</f>
        <v>2.606329232854828</v>
      </c>
      <c r="J22" s="263">
        <f ca="1">'Cash Flow_PI'!I$240</f>
        <v>-3.4711127282306014</v>
      </c>
      <c r="K22" s="263">
        <f ca="1">'Cash Flow_PI'!J$240</f>
        <v>2.6531761813048615</v>
      </c>
      <c r="L22" s="263">
        <f ca="1">'Cash Flow_PI'!K$240</f>
        <v>2.6531761813048615</v>
      </c>
      <c r="M22" s="263">
        <f ca="1">'Cash Flow_PI'!L$240</f>
        <v>-3.4242657797805678</v>
      </c>
      <c r="N22" s="263">
        <f ca="1">'Cash Flow_PI'!M$240</f>
        <v>2.6921350846174019</v>
      </c>
      <c r="O22" s="263">
        <f ca="1">'Cash Flow_PI'!N$240</f>
        <v>2.6921350846174019</v>
      </c>
      <c r="P22" s="263">
        <f ca="1">'Cash Flow_PI'!O$240</f>
        <v>-3.3853068764680274</v>
      </c>
      <c r="Q22" s="263">
        <f ca="1">'Cash Flow_PI'!P$240</f>
        <v>2.7389820330674359</v>
      </c>
      <c r="R22" s="263">
        <f ca="1">'Cash Flow_PI'!Q$240</f>
        <v>2.7182209490830624</v>
      </c>
      <c r="S22" s="263">
        <f ca="1">'Cash Flow_PI'!R$240</f>
        <v>-3.3592210120023669</v>
      </c>
      <c r="T22" s="263">
        <f ca="1">'Cash Flow_PI'!S$240</f>
        <v>2.765067897533096</v>
      </c>
      <c r="U22" s="263">
        <f ca="1">'Cash Flow_PI'!T$240</f>
        <v>2.765067897533096</v>
      </c>
      <c r="V22" s="263">
        <f ca="1">'Cash Flow_PI'!U$240</f>
        <v>-3.3123740635523333</v>
      </c>
      <c r="W22" s="263">
        <f ca="1">'Cash Flow_PI'!V$240</f>
        <v>2.8119148459831296</v>
      </c>
      <c r="X22" s="263">
        <f ca="1">'Cash Flow_PI'!W$240</f>
        <v>2.8119148459831296</v>
      </c>
      <c r="Y22" s="263">
        <f ca="1">'Cash Flow_PI'!X$240</f>
        <v>-3.2655271151022998</v>
      </c>
      <c r="Z22" s="263">
        <f ca="1">'Cash Flow_PI'!Y$240</f>
        <v>2.892337562778132</v>
      </c>
      <c r="AA22" s="263">
        <f ca="1">'Cash Flow_PI'!Z$240</f>
        <v>2.892337562778132</v>
      </c>
      <c r="AB22" s="263">
        <f ca="1">'Cash Flow_PI'!AA$240</f>
        <v>-3.1851043983072973</v>
      </c>
      <c r="AC22" s="263">
        <f ca="1">'Cash Flow_PI'!AB$240</f>
        <v>2.9379183774862732</v>
      </c>
      <c r="AD22" s="263">
        <f ca="1">'Cash Flow_PI'!AC$240</f>
        <v>2.9171901878378348</v>
      </c>
      <c r="AE22" s="263">
        <f ca="1">'Cash Flow_PI'!AD$240</f>
        <v>-3.1602517732475945</v>
      </c>
      <c r="AF22" s="263">
        <f ca="1">'Cash Flow_PI'!AE$240</f>
        <v>2.9627710025459755</v>
      </c>
      <c r="AG22" s="263">
        <f ca="1">'Cash Flow_PI'!AF$240</f>
        <v>2.9627710025459755</v>
      </c>
      <c r="AH22" s="263">
        <f ca="1">'Cash Flow_PI'!AG$240</f>
        <v>-3.1146709585394539</v>
      </c>
      <c r="AI22" s="263">
        <f ca="1">'Cash Flow_PI'!AH$240</f>
        <v>3.0083518172541162</v>
      </c>
      <c r="AJ22" s="263">
        <f ca="1">'Cash Flow_PI'!AI$240</f>
        <v>3.0083518172541162</v>
      </c>
      <c r="AK22" s="263">
        <f ca="1">'Cash Flow_PI'!AJ$240</f>
        <v>-3.0690901438313132</v>
      </c>
      <c r="AL22" s="263">
        <f ca="1">'Cash Flow_PI'!AK$240</f>
        <v>3.0453978288247647</v>
      </c>
      <c r="AM22" s="263">
        <f ca="1">'Cash Flow_PI'!AL$240</f>
        <v>3.0453978288247647</v>
      </c>
      <c r="AN22" s="263">
        <f ca="1">'Cash Flow_PI'!AM$240</f>
        <v>-3.0320441322606646</v>
      </c>
      <c r="AO22" s="263">
        <f ca="1">'Cash Flow_PI'!AN$240</f>
        <v>3.090978643532905</v>
      </c>
      <c r="AP22" s="263">
        <f ca="1">'Cash Flow_PI'!AO$240</f>
        <v>3.0702817121430606</v>
      </c>
      <c r="AQ22" s="263">
        <f ca="1">'Cash Flow_PI'!AP$240</f>
        <v>-3.0071602489423688</v>
      </c>
      <c r="AR22" s="263">
        <f ca="1">'Cash Flow_PI'!AQ$240</f>
        <v>3.1158625268512017</v>
      </c>
      <c r="AS22" s="263">
        <f ca="1">'Cash Flow_PI'!AR$240</f>
        <v>3.1158625268512017</v>
      </c>
      <c r="AT22" s="263">
        <f ca="1">'Cash Flow_PI'!AS$240</f>
        <v>-2.9615794342342276</v>
      </c>
      <c r="AU22" s="263">
        <f ca="1">'Cash Flow_PI'!AT$240</f>
        <v>3.1614433415593428</v>
      </c>
      <c r="AV22" s="263">
        <f ca="1">'Cash Flow_PI'!AU$240</f>
        <v>3.1614433415593428</v>
      </c>
      <c r="AW22" s="263">
        <f ca="1">'Cash Flow_PI'!AV$240</f>
        <v>-2.9159986195260865</v>
      </c>
      <c r="AX22" s="263">
        <f ca="1">'Cash Flow_PI'!AW$240</f>
        <v>3.1981513503899901</v>
      </c>
      <c r="AY22" s="263">
        <f ca="1">'Cash Flow_PI'!AX$240</f>
        <v>3.1981513503899901</v>
      </c>
      <c r="AZ22" s="263">
        <f ca="1">'Cash Flow_PI'!AY$240</f>
        <v>-2.8792906106954392</v>
      </c>
      <c r="BA22" s="263">
        <f ca="1">'Cash Flow_PI'!AZ$240</f>
        <v>3.2437321650981312</v>
      </c>
      <c r="BB22" s="263">
        <f ca="1">'Cash Flow_PI'!BA$240</f>
        <v>3.2230648172988472</v>
      </c>
      <c r="BC22" s="263">
        <f ca="1">'Cash Flow_PI'!BB$240</f>
        <v>-2.8543771437865821</v>
      </c>
      <c r="BD22" s="263">
        <f ca="1">'Cash Flow_PI'!BC$240</f>
        <v>3.2686456320069874</v>
      </c>
      <c r="BE22" s="263">
        <f ca="1">'Cash Flow_PI'!BD$240</f>
        <v>3.2686456320069874</v>
      </c>
      <c r="BF22" s="263">
        <f ca="1">'Cash Flow_PI'!BE$240</f>
        <v>-2.8087963290784419</v>
      </c>
      <c r="BG22" s="263">
        <f ca="1">'Cash Flow_PI'!BF$240</f>
        <v>3.3142264467151286</v>
      </c>
      <c r="BH22" s="263">
        <f ca="1">'Cash Flow_PI'!BG$240</f>
        <v>3.3142264467151286</v>
      </c>
      <c r="BI22" s="263">
        <f ca="1">'Cash Flow_PI'!BH$240</f>
        <v>-2.7632155143703008</v>
      </c>
      <c r="BJ22" s="263">
        <f ca="1">'Cash Flow_PI'!BI$240</f>
        <v>3.3505863127235767</v>
      </c>
      <c r="BK22" s="263">
        <f ca="1">'Cash Flow_PI'!BJ$240</f>
        <v>3.3505863127235767</v>
      </c>
      <c r="BL22" s="263">
        <f ca="1">'Cash Flow_PI'!BK$240</f>
        <v>-2.7268556483618527</v>
      </c>
      <c r="BM22" s="263">
        <f ca="1">'Cash Flow_PI'!BL$240</f>
        <v>3.3961671274317169</v>
      </c>
      <c r="BN22" s="263">
        <f ca="1">'Cash Flow_PI'!BM$240</f>
        <v>3.3755276487645798</v>
      </c>
      <c r="BO22" s="263">
        <f ca="1">'Cash Flow_PI'!BN$240</f>
        <v>-2.7019143123208496</v>
      </c>
      <c r="BP22" s="263">
        <f ca="1">'Cash Flow_PI'!BO$240</f>
        <v>3.4211084634727209</v>
      </c>
      <c r="BQ22" s="263">
        <f ca="1">'Cash Flow_PI'!BP$240</f>
        <v>3.4211084634727209</v>
      </c>
      <c r="BR22" s="263">
        <f ca="1">'Cash Flow_PI'!BQ$240</f>
        <v>-2.6563334976127084</v>
      </c>
      <c r="BS22" s="263">
        <f ca="1">'Cash Flow_PI'!BR$240</f>
        <v>3.4666892781808611</v>
      </c>
      <c r="BT22" s="263">
        <f ca="1">'Cash Flow_PI'!BS$240</f>
        <v>3.4666892781808611</v>
      </c>
      <c r="BU22" s="263">
        <f ca="1">'Cash Flow_PI'!BT$240</f>
        <v>-2.6107526829045682</v>
      </c>
      <c r="BV22" s="263">
        <f ca="1">'Cash Flow_PI'!BU$240</f>
        <v>3.5026905570824427</v>
      </c>
      <c r="BW22" s="263">
        <f ca="1">'Cash Flow_PI'!BV$240</f>
        <v>3.5026905570824427</v>
      </c>
      <c r="BX22" s="263">
        <f ca="1">'Cash Flow_PI'!BW$240</f>
        <v>-2.5747514040029866</v>
      </c>
      <c r="BY22" s="263">
        <f ca="1">'Cash Flow_PI'!BX$240</f>
        <v>3.5482713717905829</v>
      </c>
      <c r="BZ22" s="263">
        <f ca="1">'Cash Flow_PI'!BY$240</f>
        <v>3.5276580067712935</v>
      </c>
      <c r="CA22" s="263">
        <f ca="1">'Cash Flow_PI'!BZ$240</f>
        <v>-2.5497839543141358</v>
      </c>
      <c r="CB22" s="263">
        <f ca="1">'Cash Flow_PI'!CA$240</f>
        <v>3.5732388214794346</v>
      </c>
      <c r="CC22" s="263">
        <f ca="1">'Cash Flow_PI'!CB$240</f>
        <v>3.5732388214794346</v>
      </c>
      <c r="CD22" s="263">
        <f ca="1">'Cash Flow_PI'!CC$240</f>
        <v>-2.5042031396059947</v>
      </c>
      <c r="CE22" s="263">
        <f ca="1">'Cash Flow_PI'!CD$240</f>
        <v>3.6188196361875749</v>
      </c>
      <c r="CF22" s="263">
        <f ca="1">'Cash Flow_PI'!CE$240</f>
        <v>3.6188196361875749</v>
      </c>
      <c r="CG22" s="263">
        <f ca="1">'Cash Flow_PI'!CF$240</f>
        <v>-2.4586223248978545</v>
      </c>
      <c r="CH22" s="263">
        <f ca="1">'Cash Flow_PI'!CG$240</f>
        <v>3.6544515703690843</v>
      </c>
      <c r="CI22" s="263">
        <f ca="1">'Cash Flow_PI'!CH$240</f>
        <v>3.6544515703690843</v>
      </c>
      <c r="CJ22" s="263">
        <f ca="1">'Cash Flow_PI'!CI$240</f>
        <v>-2.422990390716345</v>
      </c>
      <c r="CK22" s="263">
        <f ca="1">'Cash Flow_PI'!CJ$240</f>
        <v>3.7000323850772245</v>
      </c>
      <c r="CL22" s="263">
        <f ca="1">'Cash Flow_PI'!CK$240</f>
        <v>3.6794433359231853</v>
      </c>
      <c r="CM22" s="263">
        <f ca="1">'Cash Flow_PI'!CL$240</f>
        <v>-2.397998625162244</v>
      </c>
      <c r="CN22" s="263">
        <f ca="1">'Cash Flow_PI'!CM$240</f>
        <v>3.7250241506313264</v>
      </c>
      <c r="CO22" s="263">
        <f ca="1">'Cash Flow_PI'!CN$240</f>
        <v>3.7250241506313264</v>
      </c>
      <c r="CP22" s="263">
        <f ca="1">'Cash Flow_PI'!CO$240</f>
        <v>-2.3524178104541029</v>
      </c>
      <c r="CQ22" s="263">
        <f ca="1">'Cash Flow_PI'!CP$240</f>
        <v>3.7706049653394667</v>
      </c>
      <c r="CR22" s="263">
        <f ca="1">'Cash Flow_PI'!CQ$240</f>
        <v>3.7706049653394667</v>
      </c>
      <c r="CS22" s="263">
        <f ca="1">'Cash Flow_PI'!CR$240</f>
        <v>-2.3068369957459627</v>
      </c>
      <c r="CT22" s="263">
        <f ca="1">'Cash Flow_PI'!CS$240</f>
        <v>3.8058564744593033</v>
      </c>
      <c r="CU22" s="263">
        <f ca="1">'Cash Flow_PI'!CT$240</f>
        <v>3.8058564744593033</v>
      </c>
      <c r="CV22" s="263">
        <f ca="1">'Cash Flow_PI'!CU$240</f>
        <v>-2.271585486626126</v>
      </c>
      <c r="CW22" s="263">
        <f ca="1">'Cash Flow_PI'!CV$240</f>
        <v>3.8514372891674435</v>
      </c>
      <c r="CX22" s="263">
        <f ca="1">'Cash Flow_PI'!CW$240</f>
        <v>3.8308707144873484</v>
      </c>
      <c r="CY22" s="263">
        <f ca="1">'Cash Flow_PI'!CX$240</f>
        <v>-2.2465712465980809</v>
      </c>
      <c r="CZ22" s="263">
        <f ca="1">'Cash Flow_PI'!CY$240</f>
        <v>3.8764515291954895</v>
      </c>
      <c r="DA22" s="263">
        <f ca="1">'Cash Flow_PI'!CZ$240</f>
        <v>3.8764515291954895</v>
      </c>
      <c r="DB22" s="263">
        <f ca="1">'Cash Flow_PI'!DA$240</f>
        <v>-2.2009904318899398</v>
      </c>
      <c r="DC22" s="263">
        <f ca="1">'Cash Flow_PI'!DB$240</f>
        <v>3.9220323439036298</v>
      </c>
      <c r="DD22" s="263">
        <f ca="1">'Cash Flow_PI'!DC$240</f>
        <v>3.9220323439036298</v>
      </c>
      <c r="DE22" s="263">
        <f ca="1">'Cash Flow_PI'!DD$240</f>
        <v>-9.554020890800512</v>
      </c>
      <c r="DF22" s="263">
        <f ca="1">'Cash Flow_PI'!DE$240</f>
        <v>3.9568920152099416</v>
      </c>
      <c r="DG22" s="263">
        <f ca="1">'Cash Flow_PI'!DF$240</f>
        <v>3.9568920152099416</v>
      </c>
      <c r="DH22" s="263">
        <f ca="1">'Cash Flow_PI'!DG$240</f>
        <v>-2.1205499458754877</v>
      </c>
      <c r="DI22" s="263">
        <f ca="1">'Cash Flow_PI'!DH$240</f>
        <v>4.0024728299180827</v>
      </c>
      <c r="DJ22" s="263">
        <f ca="1">'Cash Flow_PI'!DI$240</f>
        <v>3.9819268433623582</v>
      </c>
      <c r="DK22" s="263">
        <f ca="1">'Cash Flow_PI'!DJ$240</f>
        <v>-2.0955151177230711</v>
      </c>
      <c r="DL22" s="263">
        <f ca="1">'Cash Flow_PI'!DK$240</f>
        <v>4.0275076580704985</v>
      </c>
      <c r="DM22" s="263">
        <f ca="1">'Cash Flow_PI'!DL$240</f>
        <v>4.0275076580704985</v>
      </c>
      <c r="DN22" s="263">
        <f ca="1">'Cash Flow_PI'!DM$240</f>
        <v>-2.0499343030149308</v>
      </c>
      <c r="DO22" s="263">
        <f ca="1">'Cash Flow_PI'!DN$240</f>
        <v>4.0730884727786396</v>
      </c>
      <c r="DP22" s="263">
        <f ca="1">'Cash Flow_PI'!DO$240</f>
        <v>4.0730884727786396</v>
      </c>
      <c r="DQ22" s="263">
        <f ca="1">'Cash Flow_PI'!DP$240</f>
        <v>-9.8657747844936381</v>
      </c>
      <c r="DR22" s="263">
        <f ca="1">'Cash Flow_PI'!DQ$240</f>
        <v>4.1075445511370203</v>
      </c>
      <c r="DS22" s="263">
        <f ca="1">'Cash Flow_PI'!DR$240</f>
        <v>4.1075445511370203</v>
      </c>
      <c r="DT22" s="263">
        <f ca="1">'Cash Flow_PI'!DS$240</f>
        <v>-1.9698974099482189</v>
      </c>
      <c r="DU22" s="263">
        <f ca="1">'Cash Flow_PI'!DT$240</f>
        <v>-13.930179398696566</v>
      </c>
      <c r="DV22" s="263">
        <f ca="1">D7*(1-D12)-C7</f>
        <v>128.23555342145261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 Assumptions Guidance</vt:lpstr>
      <vt:lpstr>Inputs and Summary</vt:lpstr>
      <vt:lpstr>Sheet1</vt:lpstr>
      <vt:lpstr>Cash Flow_PI</vt:lpstr>
      <vt:lpstr>P&amp;L BS and CF</vt:lpstr>
      <vt:lpstr>PPA_data</vt:lpstr>
      <vt:lpstr>Termination</vt:lpstr>
      <vt:lpstr>With Buyback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harshul jain</cp:lastModifiedBy>
  <dcterms:created xsi:type="dcterms:W3CDTF">2006-09-16T00:00:00Z</dcterms:created>
  <dcterms:modified xsi:type="dcterms:W3CDTF">2025-07-02T14:33:04Z</dcterms:modified>
</cp:coreProperties>
</file>