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<sst xmlns="http://schemas.openxmlformats.org/spreadsheetml/2006/main" count="30" uniqueCount="29">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</sst>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2" fillId="4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Font="1"/>
    <xf borderId="0" fillId="0" fontId="6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5" numFmtId="4" xfId="0" applyBorder="1" applyFont="1" applyNumberFormat="1"/>
    <xf borderId="5" fillId="4" fontId="2" numFmtId="0" xfId="0" applyAlignment="1" applyBorder="1" applyFont="1">
      <alignment readingOrder="0"/>
    </xf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8" fillId="7" fontId="5" numFmtId="0" xfId="0" applyBorder="1" applyFill="1" applyFont="1"/>
    <xf borderId="9" fillId="4" fontId="2" numFmtId="0" xfId="0" applyAlignment="1" applyBorder="1" applyFont="1">
      <alignment readingOrder="0"/>
    </xf>
    <xf borderId="10" fillId="4" fontId="2" numFmtId="0" xfId="0" applyAlignment="1" applyBorder="1" applyFont="1">
      <alignment readingOrder="0"/>
    </xf>
    <xf borderId="11" fillId="7" fontId="5" numFmtId="2" xfId="0" applyBorder="1" applyFont="1" applyNumberFormat="1"/>
    <xf borderId="4" fillId="4" fontId="2" numFmtId="0" xfId="0" applyAlignment="1" applyBorder="1" applyFont="1">
      <alignment readingOrder="0"/>
    </xf>
    <xf borderId="8" fillId="7" fontId="5" numFmtId="164" xfId="0" applyBorder="1" applyFont="1" applyNumberFormat="1"/>
    <xf borderId="3" fillId="5" fontId="5" numFmtId="4" xfId="0" applyBorder="1" applyFont="1" applyNumberFormat="1"/>
    <xf borderId="5" fillId="5" fontId="5" numFmtId="4" xfId="0" applyBorder="1" applyFont="1" applyNumberFormat="1"/>
    <xf borderId="12" fillId="5" fontId="5" numFmtId="2" xfId="0" applyBorder="1" applyFont="1" applyNumberFormat="1"/>
    <xf borderId="13" fillId="5" fontId="5" numFmtId="2" xfId="0" applyBorder="1" applyFont="1" applyNumberFormat="1"/>
    <xf borderId="3" fillId="5" fontId="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27852"/>
        <c:axId val="1391706845"/>
      </c:scatterChart>
      <c:valAx>
        <c:axId val="1241027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706845"/>
      </c:valAx>
      <c:valAx>
        <c:axId val="1391706845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02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6" max="9" width="32.0"/>
  </cols>
  <sheetData>
    <row r="1">
      <c r="B1" s="1" t="s">
        <v>0</v>
      </c>
      <c r="C1" s="2" t="s">
        <v>1</v>
      </c>
      <c r="F1" s="3"/>
      <c r="G1" s="3"/>
      <c r="H1" s="3"/>
      <c r="I1" s="4" t="s">
        <v>2</v>
      </c>
      <c r="J1" s="5" t="s">
        <v>3</v>
      </c>
    </row>
    <row r="2">
      <c r="B2" s="6">
        <v>12.0</v>
      </c>
      <c r="C2" s="7">
        <v>77.0</v>
      </c>
      <c r="D2" s="8">
        <f t="shared" ref="D2:D13" si="1">(B2-13.75)^2</f>
        <v>3.0625</v>
      </c>
      <c r="E2" s="8">
        <f t="shared" ref="E2:E13" si="2">(C2-58.08)^2</f>
        <v>357.9664</v>
      </c>
      <c r="F2" s="8">
        <f t="shared" ref="F2:F13" si="3">(B2-13.75)*(C2-58.08)</f>
        <v>-33.11</v>
      </c>
      <c r="G2" s="8">
        <f t="shared" ref="G2:G13" si="4">(D2-13.75)^2</f>
        <v>114.2226563</v>
      </c>
      <c r="H2" s="8">
        <f t="shared" ref="H2:H13" si="5">(E2-58.08)^2</f>
        <v>89931.8529</v>
      </c>
    </row>
    <row r="3">
      <c r="B3" s="6">
        <v>16.0</v>
      </c>
      <c r="C3" s="7">
        <v>64.0</v>
      </c>
      <c r="D3" s="8">
        <f t="shared" si="1"/>
        <v>5.0625</v>
      </c>
      <c r="E3" s="8">
        <f t="shared" si="2"/>
        <v>35.0464</v>
      </c>
      <c r="F3" s="8">
        <f t="shared" si="3"/>
        <v>13.32</v>
      </c>
      <c r="G3" s="8">
        <f t="shared" si="4"/>
        <v>75.47265625</v>
      </c>
      <c r="H3" s="8">
        <f t="shared" si="5"/>
        <v>530.546729</v>
      </c>
    </row>
    <row r="4">
      <c r="B4" s="6">
        <v>18.0</v>
      </c>
      <c r="C4" s="7">
        <v>53.0</v>
      </c>
      <c r="D4" s="8">
        <f t="shared" si="1"/>
        <v>18.0625</v>
      </c>
      <c r="E4" s="8">
        <f t="shared" si="2"/>
        <v>25.8064</v>
      </c>
      <c r="F4" s="8">
        <f t="shared" si="3"/>
        <v>-21.59</v>
      </c>
      <c r="G4" s="8">
        <f t="shared" si="4"/>
        <v>18.59765625</v>
      </c>
      <c r="H4" s="8">
        <f t="shared" si="5"/>
        <v>1041.585257</v>
      </c>
    </row>
    <row r="5">
      <c r="B5" s="6">
        <v>20.0</v>
      </c>
      <c r="C5" s="7">
        <v>21.0</v>
      </c>
      <c r="D5" s="8">
        <f t="shared" si="1"/>
        <v>39.0625</v>
      </c>
      <c r="E5" s="8">
        <f t="shared" si="2"/>
        <v>1374.9264</v>
      </c>
      <c r="F5" s="8">
        <f t="shared" si="3"/>
        <v>-231.75</v>
      </c>
      <c r="G5" s="8">
        <f t="shared" si="4"/>
        <v>640.7226563</v>
      </c>
      <c r="H5" s="8">
        <f t="shared" si="5"/>
        <v>1734084.441</v>
      </c>
    </row>
    <row r="6">
      <c r="B6" s="6">
        <v>19.0</v>
      </c>
      <c r="C6" s="7">
        <v>84.0</v>
      </c>
      <c r="D6" s="8">
        <f t="shared" si="1"/>
        <v>27.5625</v>
      </c>
      <c r="E6" s="8">
        <f t="shared" si="2"/>
        <v>671.8464</v>
      </c>
      <c r="F6" s="8">
        <f t="shared" si="3"/>
        <v>136.08</v>
      </c>
      <c r="G6" s="8">
        <f t="shared" si="4"/>
        <v>190.7851563</v>
      </c>
      <c r="H6" s="8">
        <f t="shared" si="5"/>
        <v>376709.1938</v>
      </c>
    </row>
    <row r="7">
      <c r="B7" s="6">
        <v>7.0</v>
      </c>
      <c r="C7" s="7">
        <v>90.0</v>
      </c>
      <c r="D7" s="8">
        <f t="shared" si="1"/>
        <v>45.5625</v>
      </c>
      <c r="E7" s="8">
        <f t="shared" si="2"/>
        <v>1018.8864</v>
      </c>
      <c r="F7" s="8">
        <f t="shared" si="3"/>
        <v>-215.46</v>
      </c>
      <c r="G7" s="8">
        <f t="shared" si="4"/>
        <v>1012.035156</v>
      </c>
      <c r="H7" s="8">
        <f t="shared" si="5"/>
        <v>923148.9383</v>
      </c>
    </row>
    <row r="8">
      <c r="A8" s="9"/>
      <c r="B8" s="6">
        <v>15.0</v>
      </c>
      <c r="C8" s="7">
        <v>26.0</v>
      </c>
      <c r="D8" s="8">
        <f t="shared" si="1"/>
        <v>1.5625</v>
      </c>
      <c r="E8" s="8">
        <f t="shared" si="2"/>
        <v>1029.1264</v>
      </c>
      <c r="F8" s="8">
        <f t="shared" si="3"/>
        <v>-40.1</v>
      </c>
      <c r="G8" s="8">
        <f t="shared" si="4"/>
        <v>148.5351563</v>
      </c>
      <c r="H8" s="8">
        <f t="shared" si="5"/>
        <v>942931.111</v>
      </c>
    </row>
    <row r="9">
      <c r="A9" s="9"/>
      <c r="B9" s="6">
        <v>16.0</v>
      </c>
      <c r="C9" s="7">
        <v>46.0</v>
      </c>
      <c r="D9" s="8">
        <f t="shared" si="1"/>
        <v>5.0625</v>
      </c>
      <c r="E9" s="8">
        <f t="shared" si="2"/>
        <v>145.9264</v>
      </c>
      <c r="F9" s="8">
        <f t="shared" si="3"/>
        <v>-27.18</v>
      </c>
      <c r="G9" s="8">
        <f t="shared" si="4"/>
        <v>75.47265625</v>
      </c>
      <c r="H9" s="8">
        <f t="shared" si="5"/>
        <v>7716.989993</v>
      </c>
    </row>
    <row r="10">
      <c r="B10" s="6">
        <v>12.0</v>
      </c>
      <c r="C10" s="7">
        <v>33.0</v>
      </c>
      <c r="D10" s="8">
        <f t="shared" si="1"/>
        <v>3.0625</v>
      </c>
      <c r="E10" s="8">
        <f t="shared" si="2"/>
        <v>629.0064</v>
      </c>
      <c r="F10" s="8">
        <f t="shared" si="3"/>
        <v>43.89</v>
      </c>
      <c r="G10" s="8">
        <f t="shared" si="4"/>
        <v>114.2226563</v>
      </c>
      <c r="H10" s="8">
        <f t="shared" si="5"/>
        <v>325956.9542</v>
      </c>
    </row>
    <row r="11">
      <c r="A11" s="9" t="s">
        <v>4</v>
      </c>
      <c r="B11" s="6">
        <v>10.0</v>
      </c>
      <c r="C11" s="7">
        <v>85.0</v>
      </c>
      <c r="D11" s="8">
        <f t="shared" si="1"/>
        <v>14.0625</v>
      </c>
      <c r="E11" s="8">
        <f t="shared" si="2"/>
        <v>724.6864</v>
      </c>
      <c r="F11" s="8">
        <f t="shared" si="3"/>
        <v>-100.95</v>
      </c>
      <c r="G11" s="8">
        <f t="shared" si="4"/>
        <v>0.09765625</v>
      </c>
      <c r="H11" s="8">
        <f t="shared" si="5"/>
        <v>444364.0925</v>
      </c>
    </row>
    <row r="12">
      <c r="B12" s="6">
        <v>9.0</v>
      </c>
      <c r="C12" s="7">
        <v>72.0</v>
      </c>
      <c r="D12" s="8">
        <f t="shared" si="1"/>
        <v>22.5625</v>
      </c>
      <c r="E12" s="8">
        <f t="shared" si="2"/>
        <v>193.7664</v>
      </c>
      <c r="F12" s="8">
        <f t="shared" si="3"/>
        <v>-66.12</v>
      </c>
      <c r="G12" s="8">
        <f t="shared" si="4"/>
        <v>77.66015625</v>
      </c>
      <c r="H12" s="8">
        <f t="shared" si="5"/>
        <v>18410.79914</v>
      </c>
    </row>
    <row r="13">
      <c r="B13" s="6">
        <v>11.0</v>
      </c>
      <c r="C13" s="7">
        <v>46.0</v>
      </c>
      <c r="D13" s="8">
        <f t="shared" si="1"/>
        <v>7.5625</v>
      </c>
      <c r="E13" s="8">
        <f t="shared" si="2"/>
        <v>145.9264</v>
      </c>
      <c r="F13" s="8">
        <f t="shared" si="3"/>
        <v>33.22</v>
      </c>
      <c r="G13" s="8">
        <f t="shared" si="4"/>
        <v>38.28515625</v>
      </c>
      <c r="H13" s="8">
        <f t="shared" si="5"/>
        <v>7716.989993</v>
      </c>
    </row>
    <row r="14">
      <c r="A14" s="10" t="s">
        <v>5</v>
      </c>
      <c r="B14" s="11">
        <f t="shared" ref="B14:C14" si="6">COUNT(B$2:B$13)</f>
        <v>12</v>
      </c>
      <c r="C14" s="11">
        <f t="shared" si="6"/>
        <v>12</v>
      </c>
      <c r="D14" s="8">
        <f t="shared" ref="D14:H14" si="7">SUM(D2:D13)</f>
        <v>192.25</v>
      </c>
      <c r="E14" s="8">
        <f t="shared" si="7"/>
        <v>6352.9168</v>
      </c>
      <c r="F14" s="8">
        <f t="shared" si="7"/>
        <v>-509.75</v>
      </c>
      <c r="G14" s="8">
        <f t="shared" si="7"/>
        <v>2506.109375</v>
      </c>
      <c r="H14" s="8">
        <f t="shared" si="7"/>
        <v>4872543.495</v>
      </c>
    </row>
    <row r="15">
      <c r="A15" s="10" t="s">
        <v>6</v>
      </c>
      <c r="B15" s="11">
        <f t="shared" ref="B15:C15" si="8">SUM(B$2:B$13)</f>
        <v>165</v>
      </c>
      <c r="C15" s="11">
        <f t="shared" si="8"/>
        <v>697</v>
      </c>
      <c r="G15" s="8">
        <f t="shared" ref="G15:H15" si="9">G14^0.5</f>
        <v>50.06105647</v>
      </c>
      <c r="H15" s="8">
        <f t="shared" si="9"/>
        <v>2207.383858</v>
      </c>
    </row>
    <row r="16">
      <c r="A16" s="10" t="s">
        <v>7</v>
      </c>
      <c r="B16" s="11">
        <f t="shared" ref="B16:C16" si="10">MODE(B$2:B$13)</f>
        <v>12</v>
      </c>
      <c r="C16" s="11">
        <f t="shared" si="10"/>
        <v>46</v>
      </c>
    </row>
    <row r="17">
      <c r="A17" s="12" t="s">
        <v>8</v>
      </c>
      <c r="B17" s="11">
        <f t="shared" ref="B17:C17" si="11">MEDIAN(B$2:B$13)</f>
        <v>13.5</v>
      </c>
      <c r="C17" s="11">
        <f t="shared" si="11"/>
        <v>58.5</v>
      </c>
    </row>
    <row r="18">
      <c r="A18" s="13" t="s">
        <v>9</v>
      </c>
      <c r="B18" s="11">
        <f t="shared" ref="B18:C18" si="12">(B2+B3+B4+B5+B6+B7+B8+B9+B10+B11+B12+B13)/12</f>
        <v>13.75</v>
      </c>
      <c r="C18" s="11">
        <f t="shared" si="12"/>
        <v>58.08333333</v>
      </c>
      <c r="F18" s="3"/>
      <c r="G18" s="3"/>
      <c r="H18" s="3"/>
      <c r="I18" s="14" t="s">
        <v>10</v>
      </c>
      <c r="J18" s="15">
        <f>F14/(12-1)</f>
        <v>-46.34090909</v>
      </c>
    </row>
    <row r="19">
      <c r="A19" s="16" t="s">
        <v>11</v>
      </c>
      <c r="B19" s="11">
        <f t="shared" ref="B19:C19" si="13"> AVERAGE(B$2:B$13)</f>
        <v>13.75</v>
      </c>
      <c r="C19" s="11">
        <f t="shared" si="13"/>
        <v>58.08333333</v>
      </c>
      <c r="F19" s="3"/>
      <c r="G19" s="3"/>
      <c r="H19" s="3"/>
      <c r="I19" s="17" t="s">
        <v>12</v>
      </c>
      <c r="J19" s="18">
        <f>COVAR(B2:B13,C2:C13)</f>
        <v>-42.47916667</v>
      </c>
    </row>
    <row r="20">
      <c r="A20" s="19" t="s">
        <v>13</v>
      </c>
      <c r="B20" s="11">
        <f t="shared" ref="B20:C20" si="14">MIN(B$2:B$13)</f>
        <v>7</v>
      </c>
      <c r="C20" s="11">
        <f t="shared" si="14"/>
        <v>21</v>
      </c>
      <c r="F20" s="3"/>
      <c r="G20" s="3"/>
      <c r="H20" s="3"/>
      <c r="I20" s="14" t="s">
        <v>14</v>
      </c>
      <c r="J20" s="20">
        <f>F14/(G15*H15)</f>
        <v>-0.004612956525</v>
      </c>
    </row>
    <row r="21">
      <c r="A21" s="10" t="s">
        <v>15</v>
      </c>
      <c r="B21" s="11">
        <f t="shared" ref="B21:C21" si="15">MAX(B$2:B$13)</f>
        <v>20</v>
      </c>
      <c r="C21" s="11">
        <f t="shared" si="15"/>
        <v>90</v>
      </c>
      <c r="F21" s="3"/>
      <c r="G21" s="3"/>
      <c r="H21" s="3"/>
      <c r="I21" s="17" t="s">
        <v>16</v>
      </c>
      <c r="J21" s="18">
        <f>CORREL(B2:B13,C2:C13)</f>
        <v>-0.4612511701</v>
      </c>
    </row>
    <row r="22">
      <c r="A22" s="10" t="s">
        <v>17</v>
      </c>
      <c r="B22" s="21">
        <f t="shared" ref="B22:C22" si="16">B21-B20</f>
        <v>13</v>
      </c>
      <c r="C22" s="21">
        <f t="shared" si="16"/>
        <v>69</v>
      </c>
    </row>
    <row r="23">
      <c r="A23" s="10" t="s">
        <v>18</v>
      </c>
      <c r="B23" s="11">
        <f t="shared" ref="B23:C23" si="17">QUARTILE(B$2:B$13, 1)</f>
        <v>10.75</v>
      </c>
      <c r="C23" s="11">
        <f t="shared" si="17"/>
        <v>42.75</v>
      </c>
    </row>
    <row r="24">
      <c r="A24" s="10" t="s">
        <v>19</v>
      </c>
      <c r="B24" s="11">
        <f t="shared" ref="B24:C24" si="18">QUARTILE(B$2:B$13, 2)</f>
        <v>13.5</v>
      </c>
      <c r="C24" s="11">
        <f t="shared" si="18"/>
        <v>58.5</v>
      </c>
    </row>
    <row r="25">
      <c r="A25" s="10" t="s">
        <v>20</v>
      </c>
      <c r="B25" s="11">
        <f t="shared" ref="B25:C25" si="19">QUARTILE(B$2:B$13, 3)</f>
        <v>16.5</v>
      </c>
      <c r="C25" s="11">
        <f t="shared" si="19"/>
        <v>78.75</v>
      </c>
    </row>
    <row r="26">
      <c r="A26" s="12" t="s">
        <v>21</v>
      </c>
      <c r="B26" s="22">
        <f t="shared" ref="B26:C26" si="20">B25-B23</f>
        <v>5.75</v>
      </c>
      <c r="C26" s="22">
        <f t="shared" si="20"/>
        <v>36</v>
      </c>
    </row>
    <row r="27">
      <c r="A27" s="13" t="s">
        <v>22</v>
      </c>
      <c r="B27" s="23">
        <f t="shared" ref="B27:C27" si="21">D14/(B14-1)</f>
        <v>17.47727273</v>
      </c>
      <c r="C27" s="23">
        <f t="shared" si="21"/>
        <v>577.5378909</v>
      </c>
      <c r="D27" s="5" t="s">
        <v>23</v>
      </c>
      <c r="E27" s="5"/>
    </row>
    <row r="28">
      <c r="A28" s="16" t="s">
        <v>24</v>
      </c>
      <c r="B28" s="24">
        <f t="shared" ref="B28:C28" si="22">VAR(B2:B13)</f>
        <v>17.47727273</v>
      </c>
      <c r="C28" s="24">
        <f t="shared" si="22"/>
        <v>577.5378788</v>
      </c>
    </row>
    <row r="29">
      <c r="A29" s="13" t="s">
        <v>25</v>
      </c>
      <c r="B29" s="23">
        <f t="shared" ref="B29:C29" si="23">B27^0.5</f>
        <v>4.180582821</v>
      </c>
      <c r="C29" s="23">
        <f t="shared" si="23"/>
        <v>24.03201804</v>
      </c>
      <c r="D29" s="5" t="s">
        <v>23</v>
      </c>
      <c r="E29" s="5"/>
    </row>
    <row r="30">
      <c r="A30" s="16" t="s">
        <v>26</v>
      </c>
      <c r="B30" s="24">
        <f t="shared" ref="B30:C30" si="24">STDEV(B2:B13)</f>
        <v>4.180582821</v>
      </c>
      <c r="C30" s="24">
        <f t="shared" si="24"/>
        <v>24.03201778</v>
      </c>
    </row>
    <row r="31">
      <c r="A31" s="10" t="s">
        <v>27</v>
      </c>
      <c r="B31" s="25">
        <f t="shared" ref="B31:C31" si="25">SKEW(B2:B13)</f>
        <v>-0.01287766638</v>
      </c>
      <c r="C31" s="25">
        <f t="shared" si="25"/>
        <v>-0.191540125</v>
      </c>
    </row>
    <row r="32">
      <c r="A32" s="10" t="s">
        <v>28</v>
      </c>
      <c r="B32" s="25">
        <f t="shared" ref="B32:C32" si="26">KURT(B2:B13)</f>
        <v>-1.183534705</v>
      </c>
      <c r="C32" s="25">
        <f t="shared" si="26"/>
        <v>-1.401790616</v>
      </c>
    </row>
  </sheetData>
  <mergeCells count="1">
    <mergeCell ref="A11:A13"/>
  </mergeCells>
  <drawing r:id="rId1"/>
</worksheet>
</file>