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02f77faee739cd/Asztali gép/"/>
    </mc:Choice>
  </mc:AlternateContent>
  <xr:revisionPtr revIDLastSave="19" documentId="8_{168B6EEF-90DB-48D1-9266-12D8D38313AC}" xr6:coauthVersionLast="46" xr6:coauthVersionMax="46" xr10:uidLastSave="{5D98DE17-6772-4564-9C55-1E045684D89E}"/>
  <bookViews>
    <workbookView xWindow="-28920" yWindow="-30" windowWidth="29040" windowHeight="15840" activeTab="1" xr2:uid="{1A54810E-1202-46AB-A139-9893E7228C59}"/>
  </bookViews>
  <sheets>
    <sheet name="Lemez számítások" sheetId="2" r:id="rId1"/>
    <sheet name="A és D Házi feladat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3" l="1"/>
  <c r="B16" i="2"/>
  <c r="B15" i="3"/>
  <c r="B8" i="3"/>
  <c r="D27" i="3"/>
  <c r="F27" i="3"/>
  <c r="B18" i="3"/>
  <c r="B9" i="3"/>
  <c r="B10" i="3"/>
  <c r="F2" i="3"/>
  <c r="B16" i="3" s="1"/>
  <c r="F32" i="2"/>
  <c r="F33" i="2"/>
  <c r="F34" i="2"/>
  <c r="F35" i="2"/>
  <c r="F31" i="2"/>
  <c r="F30" i="2"/>
  <c r="D30" i="2"/>
  <c r="F2" i="2"/>
  <c r="B17" i="2" s="1"/>
  <c r="K6" i="2"/>
  <c r="B9" i="2" s="1"/>
  <c r="B10" i="2" s="1"/>
  <c r="K5" i="2"/>
  <c r="B12" i="2" s="1"/>
  <c r="K4" i="2"/>
  <c r="B19" i="3" l="1"/>
  <c r="B11" i="3"/>
  <c r="B12" i="3" s="1"/>
  <c r="B13" i="3" s="1"/>
  <c r="K7" i="3"/>
  <c r="L7" i="3" s="1"/>
  <c r="M7" i="3" s="1"/>
  <c r="N7" i="3" s="1"/>
  <c r="O7" i="3" s="1"/>
  <c r="B20" i="2"/>
  <c r="B21" i="2"/>
  <c r="B25" i="2" s="1"/>
  <c r="B11" i="2"/>
  <c r="B13" i="2" s="1"/>
  <c r="B14" i="2" s="1"/>
  <c r="K7" i="2"/>
  <c r="L7" i="2" s="1"/>
  <c r="M7" i="2" s="1"/>
  <c r="N7" i="2" s="1"/>
  <c r="O7" i="2" s="1"/>
  <c r="B23" i="3" l="1"/>
  <c r="B18" i="2"/>
  <c r="B24" i="2"/>
  <c r="B26" i="2" s="1"/>
  <c r="D31" i="2" s="1"/>
  <c r="D32" i="2" s="1"/>
  <c r="D33" i="2" s="1"/>
  <c r="D34" i="2" s="1"/>
  <c r="D35" i="2" s="1"/>
  <c r="B22" i="2"/>
  <c r="D28" i="3" l="1"/>
  <c r="D29" i="3" s="1"/>
  <c r="D30" i="3" s="1"/>
  <c r="F29" i="3"/>
  <c r="F3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Gulyás Simone</author>
  </authors>
  <commentList>
    <comment ref="A20" authorId="0" shapeId="0" xr:uid="{49A11230-4F2F-4AF7-9451-FF1386B0ADAB}">
      <text>
        <r>
          <rPr>
            <b/>
            <sz val="9"/>
            <color indexed="81"/>
            <rFont val="Tahoma"/>
            <family val="2"/>
            <charset val="238"/>
          </rPr>
          <t>Gulyás Simone:</t>
        </r>
        <r>
          <rPr>
            <sz val="9"/>
            <color indexed="81"/>
            <rFont val="Tahoma"/>
            <family val="2"/>
            <charset val="238"/>
          </rPr>
          <t xml:space="preserve">
Az adatok 1/3-án kell keresztülhaladni</t>
        </r>
      </text>
    </comment>
    <comment ref="A21" authorId="0" shapeId="0" xr:uid="{208F8630-5CEE-41DE-9EED-E3348271CDA2}">
      <text>
        <r>
          <rPr>
            <b/>
            <sz val="9"/>
            <color indexed="81"/>
            <rFont val="Tahoma"/>
            <family val="2"/>
            <charset val="238"/>
          </rPr>
          <t>Gulyás Simone:</t>
        </r>
        <r>
          <rPr>
            <sz val="9"/>
            <color indexed="81"/>
            <rFont val="Tahoma"/>
            <family val="2"/>
            <charset val="238"/>
          </rPr>
          <t xml:space="preserve">
Átlagosan fél fordulatot tesz meg
</t>
        </r>
      </text>
    </comment>
    <comment ref="D31" authorId="0" shapeId="0" xr:uid="{52202B09-747E-4851-8C2A-08F2F28D236C}">
      <text>
        <r>
          <rPr>
            <b/>
            <sz val="9"/>
            <color indexed="81"/>
            <rFont val="Tahoma"/>
            <family val="2"/>
            <charset val="238"/>
          </rPr>
          <t>Gulyás Simone:</t>
        </r>
        <r>
          <rPr>
            <sz val="9"/>
            <color indexed="81"/>
            <rFont val="Tahoma"/>
            <family val="2"/>
            <charset val="238"/>
          </rPr>
          <t xml:space="preserve">
utolsó előtti dián, 2 index különbsége /4000 + 1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Gulyás Simone</author>
  </authors>
  <commentList>
    <comment ref="A18" authorId="0" shapeId="0" xr:uid="{8284B455-01C0-4B8C-9D38-1B8ABF205173}">
      <text>
        <r>
          <rPr>
            <b/>
            <sz val="9"/>
            <color indexed="81"/>
            <rFont val="Tahoma"/>
            <family val="2"/>
            <charset val="238"/>
          </rPr>
          <t>Gulyás Simone:</t>
        </r>
        <r>
          <rPr>
            <sz val="9"/>
            <color indexed="81"/>
            <rFont val="Tahoma"/>
            <family val="2"/>
            <charset val="238"/>
          </rPr>
          <t xml:space="preserve">
Az adatok 1/3-án kell keresztülhaladni</t>
        </r>
      </text>
    </comment>
    <comment ref="A19" authorId="0" shapeId="0" xr:uid="{FE68FDBE-6445-4AB3-983E-4CFFB92F4291}">
      <text>
        <r>
          <rPr>
            <b/>
            <sz val="9"/>
            <color indexed="81"/>
            <rFont val="Tahoma"/>
            <family val="2"/>
            <charset val="238"/>
          </rPr>
          <t>Gulyás Simone:</t>
        </r>
        <r>
          <rPr>
            <sz val="9"/>
            <color indexed="81"/>
            <rFont val="Tahoma"/>
            <family val="2"/>
            <charset val="238"/>
          </rPr>
          <t xml:space="preserve">
Átlagosan fél fordulatot tesz meg
</t>
        </r>
      </text>
    </comment>
    <comment ref="D28" authorId="0" shapeId="0" xr:uid="{D033A7C8-1AE3-4B71-BBE3-EBC07A45AA94}">
      <text>
        <r>
          <rPr>
            <b/>
            <sz val="9"/>
            <color indexed="81"/>
            <rFont val="Tahoma"/>
            <family val="2"/>
            <charset val="238"/>
          </rPr>
          <t>Gulyás Simone:</t>
        </r>
        <r>
          <rPr>
            <sz val="9"/>
            <color indexed="81"/>
            <rFont val="Tahoma"/>
            <family val="2"/>
            <charset val="238"/>
          </rPr>
          <t xml:space="preserve">
utolsó előtti dián, 2 index különbsége /4000 + 1</t>
        </r>
      </text>
    </comment>
  </commentList>
</comments>
</file>

<file path=xl/sharedStrings.xml><?xml version="1.0" encoding="utf-8"?>
<sst xmlns="http://schemas.openxmlformats.org/spreadsheetml/2006/main" count="121" uniqueCount="51">
  <si>
    <t>tányér</t>
  </si>
  <si>
    <t>sáv</t>
  </si>
  <si>
    <t>szektor</t>
  </si>
  <si>
    <t>bájt</t>
  </si>
  <si>
    <t xml:space="preserve">Kapacitás </t>
  </si>
  <si>
    <t>Kbájt</t>
  </si>
  <si>
    <t>Mbájt</t>
  </si>
  <si>
    <t>Gbájt</t>
  </si>
  <si>
    <t>fordulat/perc</t>
  </si>
  <si>
    <t>rpm</t>
  </si>
  <si>
    <t>ms</t>
  </si>
  <si>
    <t xml:space="preserve">minden </t>
  </si>
  <si>
    <t xml:space="preserve">cilindernél </t>
  </si>
  <si>
    <t>késleltetések:</t>
  </si>
  <si>
    <t>hézagok</t>
  </si>
  <si>
    <t>beolvasás egység</t>
  </si>
  <si>
    <t>KB</t>
  </si>
  <si>
    <t>minimum mennyi idő</t>
  </si>
  <si>
    <t>maximum mennyi idő</t>
  </si>
  <si>
    <t>átlagosan mennyi idő</t>
  </si>
  <si>
    <t>Lemezelérés</t>
  </si>
  <si>
    <t>Hány szektort kell beolvasni?</t>
  </si>
  <si>
    <t>Áthaladott hézagok száma?</t>
  </si>
  <si>
    <t>Tbájt</t>
  </si>
  <si>
    <t>1 fordulat</t>
  </si>
  <si>
    <t>1 szektor fok</t>
  </si>
  <si>
    <t>1 hézag fok</t>
  </si>
  <si>
    <t>Fejnek át kell haladnia</t>
  </si>
  <si>
    <t>fok</t>
  </si>
  <si>
    <t>db</t>
  </si>
  <si>
    <t>seek time</t>
  </si>
  <si>
    <t>elindulás+megállás</t>
  </si>
  <si>
    <t>Összes cilinder áthaladáshoz szükséges idő</t>
  </si>
  <si>
    <t xml:space="preserve">Minimális idő számolás: </t>
  </si>
  <si>
    <t xml:space="preserve">Átlagos idő számolás: </t>
  </si>
  <si>
    <t>Átlagos cilinder áthaladáshoz szükséges idő</t>
  </si>
  <si>
    <t>Átlagos rotációs készség</t>
  </si>
  <si>
    <t>Beolvasás</t>
  </si>
  <si>
    <t>Egy blokkra jutó átviteli idő</t>
  </si>
  <si>
    <t>Átlagos rotációs késés</t>
  </si>
  <si>
    <t>Legnagyobb rotációs késés</t>
  </si>
  <si>
    <t>Keresett cilindernek beolvasása</t>
  </si>
  <si>
    <t>időpillanatban elérhető</t>
  </si>
  <si>
    <t>Cilinder keresési hely</t>
  </si>
  <si>
    <t>Lift algoritmus</t>
  </si>
  <si>
    <t>Legkorábbi keresés kiszolgálása</t>
  </si>
  <si>
    <t>Fej állása</t>
  </si>
  <si>
    <t>minden sávnál</t>
  </si>
  <si>
    <t>1+0,0002*n</t>
  </si>
  <si>
    <t xml:space="preserve">Maximális idő számolás: </t>
  </si>
  <si>
    <t>Összes sávok áthaladáshoz szükséges idő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</si>
</sst>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0"/>
  </numFmts>
  <fonts count="6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5">
    <xf numFmtId="0" fontId="0" fillId="0" borderId="0" xfId="0"/>
    <xf numFmtId="0" fontId="1" fillId="2" borderId="6" xfId="1" applyBorder="1" applyAlignment="1">
      <alignment wrapText="1"/>
    </xf>
    <xf numFmtId="0" fontId="0" fillId="3" borderId="1" xfId="0" applyFill="1" applyBorder="1" applyAlignment="1">
      <alignment wrapText="1"/>
    </xf>
    <xf numFmtId="0" fontId="2" fillId="3" borderId="2" xfId="0" applyFont="1" applyFill="1" applyBorder="1"/>
    <xf numFmtId="0" fontId="2" fillId="3" borderId="3" xfId="0" applyFont="1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7" xfId="0" applyFill="1" applyBorder="1"/>
    <xf numFmtId="0" fontId="0" fillId="3" borderId="8" xfId="0" applyFill="1" applyBorder="1"/>
    <xf numFmtId="0" fontId="1" fillId="2" borderId="0" xfId="1" applyBorder="1"/>
    <xf numFmtId="0" fontId="1" fillId="2" borderId="7" xfId="1" applyBorder="1"/>
    <xf numFmtId="0" fontId="1" fillId="2" borderId="4" xfId="1" applyBorder="1"/>
    <xf numFmtId="0" fontId="1" fillId="2" borderId="6" xfId="1" applyBorder="1"/>
    <xf numFmtId="0" fontId="0" fillId="3" borderId="4" xfId="0" applyFill="1" applyBorder="1"/>
    <xf numFmtId="1" fontId="0" fillId="3" borderId="0" xfId="0" applyNumberFormat="1" applyFill="1" applyBorder="1"/>
    <xf numFmtId="3" fontId="2" fillId="3" borderId="2" xfId="0" applyNumberFormat="1" applyFont="1" applyFill="1" applyBorder="1"/>
    <xf numFmtId="3" fontId="0" fillId="3" borderId="0" xfId="0" applyNumberFormat="1" applyFill="1" applyBorder="1"/>
    <xf numFmtId="3" fontId="1" fillId="2" borderId="7" xfId="1" applyNumberFormat="1" applyBorder="1"/>
    <xf numFmtId="3" fontId="0" fillId="0" borderId="0" xfId="0" applyNumberFormat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1" fillId="2" borderId="10" xfId="1" applyBorder="1"/>
    <xf numFmtId="0" fontId="1" fillId="2" borderId="11" xfId="1" applyBorder="1"/>
    <xf numFmtId="0" fontId="3" fillId="2" borderId="4" xfId="1" applyFont="1" applyBorder="1"/>
    <xf numFmtId="0" fontId="3" fillId="2" borderId="0" xfId="1" applyFont="1" applyBorder="1"/>
    <xf numFmtId="0" fontId="3" fillId="3" borderId="0" xfId="0" applyFont="1" applyFill="1" applyBorder="1"/>
    <xf numFmtId="0" fontId="1" fillId="2" borderId="1" xfId="1" applyBorder="1"/>
    <xf numFmtId="0" fontId="1" fillId="2" borderId="2" xfId="1" applyBorder="1"/>
    <xf numFmtId="0" fontId="3" fillId="2" borderId="6" xfId="1" applyFont="1" applyBorder="1"/>
    <xf numFmtId="0" fontId="3" fillId="2" borderId="7" xfId="1" applyFont="1" applyBorder="1"/>
    <xf numFmtId="0" fontId="3" fillId="3" borderId="7" xfId="0" applyFont="1" applyFill="1" applyBorder="1"/>
    <xf numFmtId="0" fontId="0" fillId="3" borderId="0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4" borderId="9" xfId="0" applyFill="1" applyBorder="1"/>
    <xf numFmtId="0" fontId="0" fillId="4" borderId="10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10" fontId="0" fillId="4" borderId="0" xfId="0" applyNumberFormat="1" applyFill="1" applyBorder="1"/>
    <xf numFmtId="0" fontId="0" fillId="4" borderId="6" xfId="0" applyFill="1" applyBorder="1"/>
    <xf numFmtId="1" fontId="0" fillId="4" borderId="7" xfId="0" applyNumberFormat="1" applyFill="1" applyBorder="1"/>
    <xf numFmtId="0" fontId="0" fillId="4" borderId="7" xfId="0" applyFill="1" applyBorder="1"/>
    <xf numFmtId="0" fontId="0" fillId="4" borderId="8" xfId="0" applyFill="1" applyBorder="1"/>
    <xf numFmtId="0" fontId="2" fillId="4" borderId="4" xfId="0" applyFont="1" applyFill="1" applyBorder="1" applyAlignment="1">
      <alignment wrapText="1"/>
    </xf>
    <xf numFmtId="3" fontId="0" fillId="4" borderId="0" xfId="0" applyNumberFormat="1" applyFill="1" applyBorder="1"/>
    <xf numFmtId="4" fontId="0" fillId="4" borderId="0" xfId="0" applyNumberFormat="1" applyFill="1" applyBorder="1"/>
    <xf numFmtId="4" fontId="0" fillId="4" borderId="5" xfId="0" applyNumberFormat="1" applyFill="1" applyBorder="1"/>
    <xf numFmtId="0" fontId="3" fillId="2" borderId="4" xfId="1" applyFont="1" applyBorder="1" applyAlignment="1">
      <alignment wrapText="1"/>
    </xf>
    <xf numFmtId="3" fontId="3" fillId="2" borderId="0" xfId="1" applyNumberFormat="1" applyFont="1" applyBorder="1"/>
    <xf numFmtId="4" fontId="3" fillId="2" borderId="0" xfId="1" applyNumberFormat="1" applyFont="1" applyBorder="1"/>
    <xf numFmtId="4" fontId="3" fillId="2" borderId="5" xfId="1" applyNumberFormat="1" applyFont="1" applyBorder="1"/>
    <xf numFmtId="0" fontId="3" fillId="3" borderId="8" xfId="0" applyFont="1" applyFill="1" applyBorder="1"/>
    <xf numFmtId="4" fontId="1" fillId="2" borderId="7" xfId="1" applyNumberFormat="1" applyBorder="1"/>
    <xf numFmtId="4" fontId="1" fillId="2" borderId="8" xfId="1" applyNumberFormat="1" applyBorder="1"/>
    <xf numFmtId="0" fontId="0" fillId="0" borderId="0" xfId="0" applyAlignment="1">
      <alignment horizontal="left" vertical="center" wrapText="1"/>
    </xf>
    <xf numFmtId="3" fontId="0" fillId="0" borderId="0" xfId="0" applyNumberFormat="1" applyAlignment="1">
      <alignment horizontal="left" vertical="center" wrapText="1"/>
    </xf>
    <xf numFmtId="0" fontId="0" fillId="3" borderId="9" xfId="0" applyFill="1" applyBorder="1" applyAlignment="1">
      <alignment horizontal="left" vertical="top" wrapText="1"/>
    </xf>
    <xf numFmtId="0" fontId="0" fillId="3" borderId="10" xfId="0" applyFill="1" applyBorder="1" applyAlignment="1">
      <alignment horizontal="left" vertical="top" wrapText="1"/>
    </xf>
    <xf numFmtId="0" fontId="0" fillId="3" borderId="11" xfId="0" applyFill="1" applyBorder="1" applyAlignment="1">
      <alignment horizontal="left" vertical="center" wrapText="1"/>
    </xf>
    <xf numFmtId="0" fontId="1" fillId="2" borderId="3" xfId="1" applyBorder="1"/>
    <xf numFmtId="0" fontId="1" fillId="2" borderId="5" xfId="1" applyBorder="1"/>
    <xf numFmtId="0" fontId="1" fillId="2" borderId="8" xfId="1" applyBorder="1"/>
    <xf numFmtId="3" fontId="0" fillId="4" borderId="10" xfId="0" applyNumberFormat="1" applyFill="1" applyBorder="1"/>
    <xf numFmtId="3" fontId="0" fillId="4" borderId="7" xfId="0" applyNumberFormat="1" applyFill="1" applyBorder="1"/>
    <xf numFmtId="3" fontId="0" fillId="3" borderId="10" xfId="0" applyNumberFormat="1" applyFill="1" applyBorder="1" applyAlignment="1">
      <alignment horizontal="left" vertical="top" wrapText="1"/>
    </xf>
    <xf numFmtId="164" fontId="1" fillId="2" borderId="2" xfId="1" applyNumberFormat="1" applyBorder="1"/>
    <xf numFmtId="164" fontId="1" fillId="2" borderId="0" xfId="1" applyNumberFormat="1" applyBorder="1"/>
    <xf numFmtId="164" fontId="3" fillId="2" borderId="0" xfId="1" applyNumberFormat="1" applyFont="1" applyBorder="1"/>
    <xf numFmtId="164" fontId="0" fillId="3" borderId="10" xfId="0" applyNumberFormat="1" applyFill="1" applyBorder="1"/>
    <xf numFmtId="164" fontId="0" fillId="3" borderId="2" xfId="0" applyNumberFormat="1" applyFill="1" applyBorder="1"/>
    <xf numFmtId="9" fontId="0" fillId="4" borderId="0" xfId="0" applyNumberFormat="1" applyFill="1" applyBorder="1"/>
    <xf numFmtId="3" fontId="1" fillId="2" borderId="3" xfId="1" applyNumberFormat="1" applyBorder="1"/>
    <xf numFmtId="3" fontId="1" fillId="2" borderId="5" xfId="1" applyNumberFormat="1" applyBorder="1"/>
    <xf numFmtId="0" fontId="0" fillId="3" borderId="3" xfId="0" applyFill="1" applyBorder="1" applyAlignment="1">
      <alignment horizontal="left" vertical="center" wrapText="1"/>
    </xf>
    <xf numFmtId="3" fontId="1" fillId="2" borderId="12" xfId="1" applyNumberFormat="1" applyBorder="1"/>
    <xf numFmtId="0" fontId="0" fillId="3" borderId="10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2" fillId="3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2" xfId="0" applyFill="1" applyBorder="1" applyAlignment="1">
      <alignment horizontal="center" vertical="top" wrapText="1"/>
    </xf>
  </cellXfs>
  <cellStyles count="2">
    <cellStyle name="Jó" xfId="1" builtinId="26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661E9-C702-4449-80D4-06AB8C166764}">
  <dimension ref="A1:O35"/>
  <sheetViews>
    <sheetView workbookViewId="0">
      <selection activeCell="H22" sqref="H22"/>
    </sheetView>
  </sheetViews>
  <sheetFormatPr defaultRowHeight="15" x14ac:dyDescent="0.25"/>
  <cols>
    <col min="1" max="1" width="39.7109375" bestFit="1" customWidth="1"/>
    <col min="2" max="2" width="11.42578125" customWidth="1"/>
    <col min="3" max="7" width="10.42578125" customWidth="1"/>
    <col min="10" max="10" width="44.42578125" customWidth="1"/>
    <col min="11" max="11" width="23" style="18" customWidth="1"/>
    <col min="12" max="16" width="23" customWidth="1"/>
  </cols>
  <sheetData>
    <row r="1" spans="1:15" ht="15.75" thickBot="1" x14ac:dyDescent="0.3">
      <c r="A1" s="86" t="s">
        <v>20</v>
      </c>
      <c r="B1" s="87"/>
      <c r="C1" s="87"/>
      <c r="D1" s="87"/>
      <c r="E1" s="87"/>
      <c r="F1" s="87"/>
      <c r="G1" s="88"/>
      <c r="J1" s="83" t="s">
        <v>4</v>
      </c>
      <c r="K1" s="84"/>
      <c r="L1" s="84"/>
      <c r="M1" s="84"/>
      <c r="N1" s="84"/>
      <c r="O1" s="85"/>
    </row>
    <row r="2" spans="1:15" ht="15.75" thickBot="1" x14ac:dyDescent="0.3">
      <c r="A2" s="37" t="s">
        <v>8</v>
      </c>
      <c r="B2" s="38">
        <v>7200</v>
      </c>
      <c r="C2" s="38" t="s">
        <v>9</v>
      </c>
      <c r="D2" s="38"/>
      <c r="E2" s="25" t="s">
        <v>24</v>
      </c>
      <c r="F2" s="25">
        <f>60000/B2</f>
        <v>8.3333333333333339</v>
      </c>
      <c r="G2" s="26" t="s">
        <v>10</v>
      </c>
      <c r="J2" s="2"/>
      <c r="K2" s="15" t="s">
        <v>3</v>
      </c>
      <c r="L2" s="3" t="s">
        <v>5</v>
      </c>
      <c r="M2" s="3" t="s">
        <v>6</v>
      </c>
      <c r="N2" s="3" t="s">
        <v>7</v>
      </c>
      <c r="O2" s="4" t="s">
        <v>23</v>
      </c>
    </row>
    <row r="3" spans="1:15" ht="15.75" thickBot="1" x14ac:dyDescent="0.3">
      <c r="A3" s="89" t="s">
        <v>13</v>
      </c>
      <c r="B3" s="90"/>
      <c r="C3" s="90"/>
      <c r="D3" s="90"/>
      <c r="E3" s="90"/>
      <c r="F3" s="90"/>
      <c r="G3" s="91"/>
      <c r="J3" s="50" t="s">
        <v>0</v>
      </c>
      <c r="K3" s="51">
        <v>8</v>
      </c>
      <c r="L3" s="52"/>
      <c r="M3" s="52"/>
      <c r="N3" s="52"/>
      <c r="O3" s="53"/>
    </row>
    <row r="4" spans="1:15" x14ac:dyDescent="0.25">
      <c r="A4" s="39" t="s">
        <v>31</v>
      </c>
      <c r="B4" s="40">
        <v>1</v>
      </c>
      <c r="C4" s="40" t="s">
        <v>10</v>
      </c>
      <c r="D4" s="40"/>
      <c r="E4" s="40"/>
      <c r="F4" s="40"/>
      <c r="G4" s="41"/>
      <c r="J4" s="50" t="s">
        <v>1</v>
      </c>
      <c r="K4" s="51">
        <f>2^16</f>
        <v>65536</v>
      </c>
      <c r="L4" s="52"/>
      <c r="M4" s="52"/>
      <c r="N4" s="52"/>
      <c r="O4" s="53"/>
    </row>
    <row r="5" spans="1:15" x14ac:dyDescent="0.25">
      <c r="A5" s="42" t="s">
        <v>11</v>
      </c>
      <c r="B5" s="43">
        <v>4000</v>
      </c>
      <c r="C5" s="43" t="s">
        <v>12</v>
      </c>
      <c r="D5" s="43">
        <v>1</v>
      </c>
      <c r="E5" s="43" t="s">
        <v>10</v>
      </c>
      <c r="F5" s="43"/>
      <c r="G5" s="44"/>
      <c r="J5" s="50" t="s">
        <v>2</v>
      </c>
      <c r="K5" s="51">
        <f>2^8</f>
        <v>256</v>
      </c>
      <c r="L5" s="52"/>
      <c r="M5" s="52"/>
      <c r="N5" s="52"/>
      <c r="O5" s="53"/>
    </row>
    <row r="6" spans="1:15" x14ac:dyDescent="0.25">
      <c r="A6" s="42" t="s">
        <v>14</v>
      </c>
      <c r="B6" s="45">
        <v>0.1</v>
      </c>
      <c r="C6" s="43"/>
      <c r="D6" s="43"/>
      <c r="E6" s="43"/>
      <c r="F6" s="43"/>
      <c r="G6" s="44"/>
      <c r="J6" s="50" t="s">
        <v>3</v>
      </c>
      <c r="K6" s="51">
        <f>2^12</f>
        <v>4096</v>
      </c>
      <c r="L6" s="52"/>
      <c r="M6" s="52"/>
      <c r="N6" s="52"/>
      <c r="O6" s="53"/>
    </row>
    <row r="7" spans="1:15" ht="15.75" thickBot="1" x14ac:dyDescent="0.3">
      <c r="A7" s="46" t="s">
        <v>15</v>
      </c>
      <c r="B7" s="47">
        <v>16</v>
      </c>
      <c r="C7" s="48" t="s">
        <v>16</v>
      </c>
      <c r="D7" s="48"/>
      <c r="E7" s="48"/>
      <c r="F7" s="48"/>
      <c r="G7" s="49"/>
      <c r="J7" s="54" t="s">
        <v>4</v>
      </c>
      <c r="K7" s="55">
        <f>K3*2*K4*K5*K6</f>
        <v>1099511627776</v>
      </c>
      <c r="L7" s="56">
        <f>K7/1024</f>
        <v>1073741824</v>
      </c>
      <c r="M7" s="56">
        <f>L7/1024</f>
        <v>1048576</v>
      </c>
      <c r="N7" s="56">
        <f>M7/1024</f>
        <v>1024</v>
      </c>
      <c r="O7" s="57">
        <f>N7/1024</f>
        <v>1</v>
      </c>
    </row>
    <row r="8" spans="1:15" ht="15.75" thickBot="1" x14ac:dyDescent="0.3">
      <c r="A8" s="13" t="s">
        <v>33</v>
      </c>
      <c r="B8" s="14"/>
      <c r="C8" s="5"/>
      <c r="D8" s="5"/>
      <c r="E8" s="5"/>
      <c r="F8" s="5"/>
      <c r="G8" s="6"/>
      <c r="J8" s="1"/>
      <c r="K8" s="17"/>
      <c r="L8" s="59"/>
      <c r="M8" s="59"/>
      <c r="N8" s="59"/>
      <c r="O8" s="60"/>
    </row>
    <row r="9" spans="1:15" x14ac:dyDescent="0.25">
      <c r="A9" s="30" t="s">
        <v>21</v>
      </c>
      <c r="B9" s="31">
        <f>B7/ROUND((K6/1000),0)</f>
        <v>4</v>
      </c>
      <c r="C9" s="20" t="s">
        <v>29</v>
      </c>
      <c r="D9" s="20"/>
      <c r="E9" s="20"/>
      <c r="F9" s="20"/>
      <c r="G9" s="21"/>
    </row>
    <row r="10" spans="1:15" x14ac:dyDescent="0.25">
      <c r="A10" s="11" t="s">
        <v>22</v>
      </c>
      <c r="B10" s="9">
        <f>B9-1</f>
        <v>3</v>
      </c>
      <c r="C10" s="5" t="s">
        <v>29</v>
      </c>
      <c r="D10" s="5"/>
      <c r="E10" s="5"/>
      <c r="F10" s="5"/>
      <c r="G10" s="6"/>
    </row>
    <row r="11" spans="1:15" x14ac:dyDescent="0.25">
      <c r="A11" s="11" t="s">
        <v>26</v>
      </c>
      <c r="B11" s="9">
        <f>(360*B6)/K5</f>
        <v>0.140625</v>
      </c>
      <c r="C11" s="5" t="s">
        <v>28</v>
      </c>
      <c r="D11" s="5"/>
      <c r="E11" s="5"/>
      <c r="F11" s="5"/>
      <c r="G11" s="6"/>
    </row>
    <row r="12" spans="1:15" x14ac:dyDescent="0.25">
      <c r="A12" s="11" t="s">
        <v>25</v>
      </c>
      <c r="B12" s="9">
        <f>(360-360*B6)/K5</f>
        <v>1.265625</v>
      </c>
      <c r="C12" s="5" t="s">
        <v>28</v>
      </c>
      <c r="D12" s="5"/>
      <c r="E12" s="5"/>
      <c r="F12" s="5"/>
      <c r="G12" s="6"/>
    </row>
    <row r="13" spans="1:15" x14ac:dyDescent="0.25">
      <c r="A13" s="11" t="s">
        <v>27</v>
      </c>
      <c r="B13" s="9">
        <f>B12*B9+B11*B10</f>
        <v>5.484375</v>
      </c>
      <c r="C13" s="5" t="s">
        <v>28</v>
      </c>
      <c r="D13" s="5"/>
      <c r="E13" s="5"/>
      <c r="F13" s="5"/>
      <c r="G13" s="6"/>
    </row>
    <row r="14" spans="1:15" ht="15.75" thickBot="1" x14ac:dyDescent="0.3">
      <c r="A14" s="27" t="s">
        <v>17</v>
      </c>
      <c r="B14" s="28">
        <f>B13/360*F2</f>
        <v>0.126953125</v>
      </c>
      <c r="C14" s="29" t="s">
        <v>10</v>
      </c>
      <c r="D14" s="5"/>
      <c r="E14" s="5"/>
      <c r="F14" s="5"/>
      <c r="G14" s="6"/>
    </row>
    <row r="15" spans="1:15" ht="15.75" thickBot="1" x14ac:dyDescent="0.3">
      <c r="A15" s="22" t="s">
        <v>33</v>
      </c>
      <c r="B15" s="23"/>
      <c r="C15" s="23"/>
      <c r="D15" s="23"/>
      <c r="E15" s="23"/>
      <c r="F15" s="23"/>
      <c r="G15" s="24"/>
    </row>
    <row r="16" spans="1:15" x14ac:dyDescent="0.25">
      <c r="A16" s="11" t="s">
        <v>32</v>
      </c>
      <c r="B16" s="9">
        <f>B4+(K4)/B5*D5</f>
        <v>17.384</v>
      </c>
      <c r="C16" s="5" t="s">
        <v>10</v>
      </c>
      <c r="D16" s="92" t="s">
        <v>30</v>
      </c>
      <c r="E16" s="92"/>
      <c r="F16" s="92"/>
      <c r="G16" s="93"/>
    </row>
    <row r="17" spans="1:11" x14ac:dyDescent="0.25">
      <c r="A17" s="11" t="s">
        <v>40</v>
      </c>
      <c r="B17" s="9">
        <f>F2</f>
        <v>8.3333333333333339</v>
      </c>
      <c r="C17" s="5" t="s">
        <v>10</v>
      </c>
      <c r="D17" s="35"/>
      <c r="E17" s="35"/>
      <c r="F17" s="35"/>
      <c r="G17" s="36"/>
    </row>
    <row r="18" spans="1:11" ht="15.75" thickBot="1" x14ac:dyDescent="0.3">
      <c r="A18" s="27" t="s">
        <v>18</v>
      </c>
      <c r="B18" s="28">
        <f>B16+B17+B14</f>
        <v>25.844286458333336</v>
      </c>
      <c r="C18" s="29" t="s">
        <v>10</v>
      </c>
      <c r="D18" s="5"/>
      <c r="E18" s="5"/>
      <c r="F18" s="5"/>
      <c r="G18" s="6"/>
    </row>
    <row r="19" spans="1:11" ht="15.75" thickBot="1" x14ac:dyDescent="0.3">
      <c r="A19" s="22" t="s">
        <v>34</v>
      </c>
      <c r="B19" s="23"/>
      <c r="C19" s="23"/>
      <c r="D19" s="23"/>
      <c r="E19" s="23"/>
      <c r="F19" s="23"/>
      <c r="G19" s="24"/>
    </row>
    <row r="20" spans="1:11" x14ac:dyDescent="0.25">
      <c r="A20" s="11" t="s">
        <v>35</v>
      </c>
      <c r="B20" s="9">
        <f>B4+K4/3/B5*D5</f>
        <v>6.4613333333333332</v>
      </c>
      <c r="C20" s="5"/>
      <c r="D20" s="5"/>
      <c r="E20" s="5"/>
      <c r="F20" s="5"/>
      <c r="G20" s="6"/>
    </row>
    <row r="21" spans="1:11" x14ac:dyDescent="0.25">
      <c r="A21" s="11" t="s">
        <v>36</v>
      </c>
      <c r="B21" s="9">
        <f>F2/2</f>
        <v>4.166666666666667</v>
      </c>
      <c r="C21" s="5"/>
      <c r="D21" s="5"/>
      <c r="E21" s="5"/>
      <c r="F21" s="5"/>
      <c r="G21" s="6"/>
    </row>
    <row r="22" spans="1:11" ht="16.5" customHeight="1" thickBot="1" x14ac:dyDescent="0.3">
      <c r="A22" s="32" t="s">
        <v>19</v>
      </c>
      <c r="B22" s="33">
        <f>B21+B20+B14</f>
        <v>10.754953125</v>
      </c>
      <c r="C22" s="34" t="s">
        <v>10</v>
      </c>
      <c r="D22" s="34"/>
      <c r="E22" s="34"/>
      <c r="F22" s="34"/>
      <c r="G22" s="58"/>
    </row>
    <row r="23" spans="1:11" ht="15.75" thickBot="1" x14ac:dyDescent="0.3">
      <c r="A23" s="19" t="s">
        <v>37</v>
      </c>
      <c r="B23" s="20"/>
      <c r="C23" s="20"/>
      <c r="D23" s="20"/>
      <c r="E23" s="20"/>
      <c r="F23" s="20"/>
      <c r="G23" s="21"/>
    </row>
    <row r="24" spans="1:11" x14ac:dyDescent="0.25">
      <c r="A24" s="30" t="s">
        <v>38</v>
      </c>
      <c r="B24" s="31">
        <f>B14</f>
        <v>0.126953125</v>
      </c>
      <c r="C24" s="20" t="s">
        <v>10</v>
      </c>
      <c r="D24" s="20"/>
      <c r="E24" s="20"/>
      <c r="F24" s="20"/>
      <c r="G24" s="21"/>
    </row>
    <row r="25" spans="1:11" x14ac:dyDescent="0.25">
      <c r="A25" s="11" t="s">
        <v>39</v>
      </c>
      <c r="B25" s="9">
        <f>B21</f>
        <v>4.166666666666667</v>
      </c>
      <c r="C25" s="5" t="s">
        <v>10</v>
      </c>
      <c r="D25" s="5"/>
      <c r="E25" s="5"/>
      <c r="F25" s="5"/>
      <c r="G25" s="6"/>
    </row>
    <row r="26" spans="1:11" x14ac:dyDescent="0.25">
      <c r="A26" s="11" t="s">
        <v>41</v>
      </c>
      <c r="B26" s="9">
        <f>B25+B24</f>
        <v>4.293619791666667</v>
      </c>
      <c r="C26" s="5" t="s">
        <v>10</v>
      </c>
      <c r="D26" s="5"/>
      <c r="E26" s="5"/>
      <c r="F26" s="5"/>
      <c r="G26" s="6"/>
    </row>
    <row r="27" spans="1:11" ht="15.75" thickBot="1" x14ac:dyDescent="0.3">
      <c r="A27" s="12" t="s">
        <v>46</v>
      </c>
      <c r="B27" s="10">
        <v>8000</v>
      </c>
      <c r="C27" s="7"/>
      <c r="D27" s="7"/>
      <c r="E27" s="7"/>
      <c r="F27" s="7"/>
      <c r="G27" s="8"/>
    </row>
    <row r="28" spans="1:11" ht="15.75" thickBot="1" x14ac:dyDescent="0.3"/>
    <row r="29" spans="1:11" s="61" customFormat="1" ht="45.75" thickBot="1" x14ac:dyDescent="0.3">
      <c r="A29" s="63" t="s">
        <v>43</v>
      </c>
      <c r="B29" s="64" t="s">
        <v>42</v>
      </c>
      <c r="C29" s="82" t="s">
        <v>44</v>
      </c>
      <c r="D29" s="82"/>
      <c r="E29" s="82" t="s">
        <v>45</v>
      </c>
      <c r="F29" s="82"/>
      <c r="G29" s="65"/>
      <c r="K29" s="62"/>
    </row>
    <row r="30" spans="1:11" x14ac:dyDescent="0.25">
      <c r="A30" s="30">
        <v>8000</v>
      </c>
      <c r="B30" s="31">
        <v>0</v>
      </c>
      <c r="C30" s="30">
        <v>8000</v>
      </c>
      <c r="D30" s="66">
        <f>B26</f>
        <v>4.293619791666667</v>
      </c>
      <c r="E30" s="30">
        <v>8000</v>
      </c>
      <c r="F30" s="31">
        <f>B26</f>
        <v>4.293619791666667</v>
      </c>
      <c r="G30" s="66"/>
    </row>
    <row r="31" spans="1:11" x14ac:dyDescent="0.25">
      <c r="A31" s="11">
        <v>24000</v>
      </c>
      <c r="B31" s="9">
        <v>0</v>
      </c>
      <c r="C31" s="11">
        <v>24000</v>
      </c>
      <c r="D31" s="67">
        <f>D30+ABS(C31-C30)/4000+1+$B$26</f>
        <v>13.587239583333336</v>
      </c>
      <c r="E31" s="11">
        <v>24000</v>
      </c>
      <c r="F31" s="9">
        <f t="shared" ref="F31:F35" si="0">F30+ABS(E31-E30)/4000+1+$B$26</f>
        <v>13.587239583333336</v>
      </c>
      <c r="G31" s="67"/>
    </row>
    <row r="32" spans="1:11" x14ac:dyDescent="0.25">
      <c r="A32" s="11">
        <v>56000</v>
      </c>
      <c r="B32" s="9">
        <v>0</v>
      </c>
      <c r="C32" s="11">
        <v>56000</v>
      </c>
      <c r="D32" s="67">
        <f t="shared" ref="D32:D35" si="1">D31+ABS(C32-C31)/4000+1+$B$26</f>
        <v>26.880859375000004</v>
      </c>
      <c r="E32" s="11">
        <v>56000</v>
      </c>
      <c r="F32" s="9">
        <f t="shared" si="0"/>
        <v>26.880859375000004</v>
      </c>
      <c r="G32" s="67"/>
    </row>
    <row r="33" spans="1:7" x14ac:dyDescent="0.25">
      <c r="A33" s="11">
        <v>16000</v>
      </c>
      <c r="B33" s="9">
        <v>10</v>
      </c>
      <c r="C33" s="11">
        <v>64000</v>
      </c>
      <c r="D33" s="67">
        <f t="shared" si="1"/>
        <v>34.174479166666671</v>
      </c>
      <c r="E33" s="11">
        <v>16000</v>
      </c>
      <c r="F33" s="9">
        <f t="shared" si="0"/>
        <v>42.174479166666664</v>
      </c>
      <c r="G33" s="67"/>
    </row>
    <row r="34" spans="1:7" x14ac:dyDescent="0.25">
      <c r="A34" s="11">
        <v>64000</v>
      </c>
      <c r="B34" s="9">
        <v>20</v>
      </c>
      <c r="C34" s="11">
        <v>40000</v>
      </c>
      <c r="D34" s="67">
        <f t="shared" si="1"/>
        <v>45.468098958333336</v>
      </c>
      <c r="E34" s="11">
        <v>64000</v>
      </c>
      <c r="F34" s="9">
        <f t="shared" si="0"/>
        <v>59.468098958333329</v>
      </c>
      <c r="G34" s="67"/>
    </row>
    <row r="35" spans="1:7" ht="15.75" thickBot="1" x14ac:dyDescent="0.3">
      <c r="A35" s="12">
        <v>40000</v>
      </c>
      <c r="B35" s="10">
        <v>30</v>
      </c>
      <c r="C35" s="12">
        <v>16000</v>
      </c>
      <c r="D35" s="68">
        <f t="shared" si="1"/>
        <v>56.76171875</v>
      </c>
      <c r="E35" s="12">
        <v>40000</v>
      </c>
      <c r="F35" s="10">
        <f t="shared" si="0"/>
        <v>70.76171875</v>
      </c>
      <c r="G35" s="68"/>
    </row>
  </sheetData>
  <mergeCells count="6">
    <mergeCell ref="C29:D29"/>
    <mergeCell ref="E29:F29"/>
    <mergeCell ref="J1:O1"/>
    <mergeCell ref="A1:G1"/>
    <mergeCell ref="A3:G3"/>
    <mergeCell ref="D16:G16"/>
  </mergeCells>
  <pageMargins left="0.7" right="0.7" top="0.75" bottom="0.75" header="0.3" footer="0.3"/>
  <pageSetup paperSize="0" orientation="portrait" horizontalDpi="0" verticalDpi="0" copie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3E398-9B0A-460D-81E2-4E51AA4395B5}">
  <dimension ref="A1:O30"/>
  <sheetViews>
    <sheetView tabSelected="1" workbookViewId="0">
      <selection activeCell="F28" sqref="F28"/>
    </sheetView>
  </sheetViews>
  <sheetFormatPr defaultRowHeight="15" x14ac:dyDescent="0.25"/>
  <cols>
    <col min="1" max="1" width="39.7109375" bestFit="1" customWidth="1"/>
    <col min="2" max="2" width="15.140625" style="18" bestFit="1" customWidth="1"/>
    <col min="3" max="7" width="10.42578125" customWidth="1"/>
    <col min="10" max="10" width="44.42578125" customWidth="1"/>
    <col min="11" max="11" width="23" style="18" customWidth="1"/>
    <col min="12" max="16" width="23" customWidth="1"/>
  </cols>
  <sheetData>
    <row r="1" spans="1:15" ht="15.75" thickBot="1" x14ac:dyDescent="0.3">
      <c r="A1" s="86" t="s">
        <v>20</v>
      </c>
      <c r="B1" s="87"/>
      <c r="C1" s="87"/>
      <c r="D1" s="87"/>
      <c r="E1" s="87"/>
      <c r="F1" s="87"/>
      <c r="G1" s="88"/>
      <c r="J1" s="83" t="s">
        <v>4</v>
      </c>
      <c r="K1" s="84"/>
      <c r="L1" s="84"/>
      <c r="M1" s="84"/>
      <c r="N1" s="84"/>
      <c r="O1" s="85"/>
    </row>
    <row r="2" spans="1:15" ht="15.75" thickBot="1" x14ac:dyDescent="0.3">
      <c r="A2" s="37" t="s">
        <v>8</v>
      </c>
      <c r="B2" s="69">
        <v>10000</v>
      </c>
      <c r="C2" s="38" t="s">
        <v>9</v>
      </c>
      <c r="D2" s="38"/>
      <c r="E2" s="25" t="s">
        <v>24</v>
      </c>
      <c r="F2" s="25">
        <f>60000/B2</f>
        <v>6</v>
      </c>
      <c r="G2" s="26" t="s">
        <v>10</v>
      </c>
      <c r="J2" s="2"/>
      <c r="K2" s="15" t="s">
        <v>3</v>
      </c>
      <c r="L2" s="3" t="s">
        <v>5</v>
      </c>
      <c r="M2" s="3" t="s">
        <v>6</v>
      </c>
      <c r="N2" s="3" t="s">
        <v>7</v>
      </c>
      <c r="O2" s="4" t="s">
        <v>23</v>
      </c>
    </row>
    <row r="3" spans="1:15" x14ac:dyDescent="0.25">
      <c r="A3" s="89" t="s">
        <v>13</v>
      </c>
      <c r="B3" s="90"/>
      <c r="C3" s="90"/>
      <c r="D3" s="90"/>
      <c r="E3" s="90"/>
      <c r="F3" s="90"/>
      <c r="G3" s="91"/>
      <c r="J3" s="50" t="s">
        <v>0</v>
      </c>
      <c r="K3" s="51">
        <v>5</v>
      </c>
      <c r="L3" s="52"/>
      <c r="M3" s="52"/>
      <c r="N3" s="52"/>
      <c r="O3" s="53"/>
    </row>
    <row r="4" spans="1:15" x14ac:dyDescent="0.25">
      <c r="A4" s="42" t="s">
        <v>47</v>
      </c>
      <c r="B4" s="51" t="s">
        <v>48</v>
      </c>
      <c r="C4" s="43"/>
      <c r="D4" s="43"/>
      <c r="E4" s="43"/>
      <c r="F4" s="43"/>
      <c r="G4" s="44"/>
      <c r="J4" s="50" t="s">
        <v>1</v>
      </c>
      <c r="K4" s="51">
        <v>100000</v>
      </c>
      <c r="L4" s="52"/>
      <c r="M4" s="52"/>
      <c r="N4" s="52"/>
      <c r="O4" s="53"/>
    </row>
    <row r="5" spans="1:15" x14ac:dyDescent="0.25">
      <c r="A5" s="42" t="s">
        <v>14</v>
      </c>
      <c r="B5" s="77">
        <v>0.2</v>
      </c>
      <c r="C5" s="43"/>
      <c r="D5" s="43"/>
      <c r="E5" s="43"/>
      <c r="F5" s="43"/>
      <c r="G5" s="44"/>
      <c r="J5" s="50" t="s">
        <v>2</v>
      </c>
      <c r="K5" s="51">
        <v>1000</v>
      </c>
      <c r="L5" s="52"/>
      <c r="M5" s="52"/>
      <c r="N5" s="52"/>
      <c r="O5" s="53"/>
    </row>
    <row r="6" spans="1:15" ht="15.75" thickBot="1" x14ac:dyDescent="0.3">
      <c r="A6" s="46" t="s">
        <v>15</v>
      </c>
      <c r="B6" s="70">
        <v>65546</v>
      </c>
      <c r="C6" s="48" t="s">
        <v>3</v>
      </c>
      <c r="D6" s="48"/>
      <c r="E6" s="48"/>
      <c r="F6" s="48"/>
      <c r="G6" s="49"/>
      <c r="J6" s="50" t="s">
        <v>3</v>
      </c>
      <c r="K6" s="51">
        <v>1024</v>
      </c>
      <c r="L6" s="52"/>
      <c r="M6" s="52"/>
      <c r="N6" s="52"/>
      <c r="O6" s="53"/>
    </row>
    <row r="7" spans="1:15" ht="15.75" thickBot="1" x14ac:dyDescent="0.3">
      <c r="A7" s="13" t="s">
        <v>33</v>
      </c>
      <c r="B7" s="16"/>
      <c r="C7" s="5"/>
      <c r="D7" s="5"/>
      <c r="E7" s="5"/>
      <c r="F7" s="5"/>
      <c r="G7" s="6"/>
      <c r="J7" s="54" t="s">
        <v>4</v>
      </c>
      <c r="K7" s="55">
        <f>K3*2*K4*K5*K6</f>
        <v>1024000000000</v>
      </c>
      <c r="L7" s="56">
        <f>K7/1024</f>
        <v>1000000000</v>
      </c>
      <c r="M7" s="56">
        <f>L7/1024</f>
        <v>976562.5</v>
      </c>
      <c r="N7" s="56">
        <f>M7/1024</f>
        <v>953.67431640625</v>
      </c>
      <c r="O7" s="57">
        <f>N7/1024</f>
        <v>0.93132257461547852</v>
      </c>
    </row>
    <row r="8" spans="1:15" ht="15.75" thickBot="1" x14ac:dyDescent="0.3">
      <c r="A8" s="30" t="s">
        <v>21</v>
      </c>
      <c r="B8" s="72">
        <f>B6/ROUND((K6),0)</f>
        <v>64.009765625</v>
      </c>
      <c r="C8" s="20" t="s">
        <v>29</v>
      </c>
      <c r="D8" s="20"/>
      <c r="E8" s="20"/>
      <c r="F8" s="20"/>
      <c r="G8" s="21"/>
      <c r="J8" s="1"/>
      <c r="K8" s="17"/>
      <c r="L8" s="59"/>
      <c r="M8" s="59"/>
      <c r="N8" s="59"/>
      <c r="O8" s="60"/>
    </row>
    <row r="9" spans="1:15" x14ac:dyDescent="0.25">
      <c r="A9" s="11" t="s">
        <v>22</v>
      </c>
      <c r="B9" s="73">
        <f>B8-1</f>
        <v>63.009765625</v>
      </c>
      <c r="C9" s="5" t="s">
        <v>29</v>
      </c>
      <c r="D9" s="5"/>
      <c r="E9" s="5"/>
      <c r="F9" s="5"/>
      <c r="G9" s="6"/>
    </row>
    <row r="10" spans="1:15" x14ac:dyDescent="0.25">
      <c r="A10" s="11" t="s">
        <v>26</v>
      </c>
      <c r="B10" s="73">
        <f>(360*B5)/K5</f>
        <v>7.1999999999999995E-2</v>
      </c>
      <c r="C10" s="5" t="s">
        <v>28</v>
      </c>
      <c r="D10" s="5"/>
      <c r="E10" s="5"/>
      <c r="F10" s="5"/>
      <c r="G10" s="6"/>
    </row>
    <row r="11" spans="1:15" x14ac:dyDescent="0.25">
      <c r="A11" s="11" t="s">
        <v>25</v>
      </c>
      <c r="B11" s="73">
        <f>(360-360*B5)/K5</f>
        <v>0.28799999999999998</v>
      </c>
      <c r="C11" s="5" t="s">
        <v>28</v>
      </c>
      <c r="D11" s="5"/>
      <c r="E11" s="5"/>
      <c r="F11" s="5"/>
      <c r="G11" s="6"/>
    </row>
    <row r="12" spans="1:15" x14ac:dyDescent="0.25">
      <c r="A12" s="11" t="s">
        <v>27</v>
      </c>
      <c r="B12" s="73">
        <f>B11*B8+B10*B9</f>
        <v>22.971515624999999</v>
      </c>
      <c r="C12" s="5" t="s">
        <v>28</v>
      </c>
      <c r="D12" s="5"/>
      <c r="E12" s="5"/>
      <c r="F12" s="5"/>
      <c r="G12" s="6"/>
    </row>
    <row r="13" spans="1:15" ht="15.75" thickBot="1" x14ac:dyDescent="0.3">
      <c r="A13" s="27" t="s">
        <v>17</v>
      </c>
      <c r="B13" s="74">
        <f>B12/360*F2</f>
        <v>0.38285859374999998</v>
      </c>
      <c r="C13" s="29" t="s">
        <v>10</v>
      </c>
      <c r="D13" s="5"/>
      <c r="E13" s="5"/>
      <c r="F13" s="5"/>
      <c r="G13" s="6"/>
    </row>
    <row r="14" spans="1:15" ht="15.75" thickBot="1" x14ac:dyDescent="0.3">
      <c r="A14" s="22" t="s">
        <v>49</v>
      </c>
      <c r="B14" s="75"/>
      <c r="C14" s="23"/>
      <c r="D14" s="23"/>
      <c r="E14" s="23"/>
      <c r="F14" s="23"/>
      <c r="G14" s="24"/>
    </row>
    <row r="15" spans="1:15" ht="15.75" thickBot="1" x14ac:dyDescent="0.3">
      <c r="A15" s="27" t="s">
        <v>50</v>
      </c>
      <c r="B15" s="74">
        <f>(1+0.0002*K4)</f>
        <v>21</v>
      </c>
      <c r="C15" s="5" t="s">
        <v>10</v>
      </c>
      <c r="D15" s="92" t="s">
        <v>30</v>
      </c>
      <c r="E15" s="92"/>
      <c r="F15" s="92"/>
      <c r="G15" s="93"/>
    </row>
    <row r="16" spans="1:15" ht="15.75" thickBot="1" x14ac:dyDescent="0.3">
      <c r="A16" s="27" t="s">
        <v>40</v>
      </c>
      <c r="B16" s="74">
        <f>F2</f>
        <v>6</v>
      </c>
      <c r="C16" s="5" t="s">
        <v>10</v>
      </c>
      <c r="D16" s="35"/>
      <c r="E16" s="35"/>
      <c r="F16" s="35"/>
      <c r="G16" s="36"/>
    </row>
    <row r="17" spans="1:11" ht="15.75" thickBot="1" x14ac:dyDescent="0.3">
      <c r="A17" s="22" t="s">
        <v>34</v>
      </c>
      <c r="B17" s="75"/>
      <c r="C17" s="23"/>
      <c r="D17" s="23"/>
      <c r="E17" s="23"/>
      <c r="F17" s="23"/>
      <c r="G17" s="24"/>
    </row>
    <row r="18" spans="1:11" x14ac:dyDescent="0.25">
      <c r="A18" s="27" t="s">
        <v>35</v>
      </c>
      <c r="B18" s="74">
        <f>(1+0.0002*(K4/3))</f>
        <v>7.6666666666666679</v>
      </c>
      <c r="C18" s="5" t="s">
        <v>10</v>
      </c>
      <c r="D18" s="5"/>
      <c r="E18" s="5"/>
      <c r="F18" s="5"/>
      <c r="G18" s="6"/>
    </row>
    <row r="19" spans="1:11" ht="15.75" thickBot="1" x14ac:dyDescent="0.3">
      <c r="A19" s="27" t="s">
        <v>36</v>
      </c>
      <c r="B19" s="74">
        <f>F2/2</f>
        <v>3</v>
      </c>
      <c r="C19" s="5" t="s">
        <v>10</v>
      </c>
      <c r="D19" s="5"/>
      <c r="E19" s="5"/>
      <c r="F19" s="5"/>
      <c r="G19" s="6"/>
    </row>
    <row r="20" spans="1:11" ht="16.5" customHeight="1" thickBot="1" x14ac:dyDescent="0.3">
      <c r="A20" s="19" t="s">
        <v>37</v>
      </c>
      <c r="B20" s="76"/>
      <c r="C20" s="20"/>
      <c r="D20" s="20"/>
      <c r="E20" s="20"/>
      <c r="F20" s="20"/>
      <c r="G20" s="21"/>
    </row>
    <row r="21" spans="1:11" x14ac:dyDescent="0.25">
      <c r="A21" s="30" t="s">
        <v>38</v>
      </c>
      <c r="B21" s="72">
        <v>0.13</v>
      </c>
      <c r="C21" s="20" t="s">
        <v>10</v>
      </c>
      <c r="D21" s="20"/>
      <c r="E21" s="20"/>
      <c r="F21" s="20"/>
      <c r="G21" s="21"/>
    </row>
    <row r="22" spans="1:11" x14ac:dyDescent="0.25">
      <c r="A22" s="11" t="s">
        <v>39</v>
      </c>
      <c r="B22" s="73">
        <v>4.17</v>
      </c>
      <c r="C22" s="5" t="s">
        <v>10</v>
      </c>
      <c r="D22" s="5"/>
      <c r="E22" s="5"/>
      <c r="F22" s="5"/>
      <c r="G22" s="6"/>
    </row>
    <row r="23" spans="1:11" x14ac:dyDescent="0.25">
      <c r="A23" s="11" t="s">
        <v>41</v>
      </c>
      <c r="B23" s="73">
        <f>B22+B21</f>
        <v>4.3</v>
      </c>
      <c r="C23" s="5" t="s">
        <v>10</v>
      </c>
      <c r="D23" s="5"/>
      <c r="E23" s="5"/>
      <c r="F23" s="5"/>
      <c r="G23" s="6"/>
    </row>
    <row r="24" spans="1:11" ht="15.75" thickBot="1" x14ac:dyDescent="0.3">
      <c r="A24" s="12" t="s">
        <v>46</v>
      </c>
      <c r="B24" s="17">
        <v>32000</v>
      </c>
      <c r="C24" s="7"/>
      <c r="D24" s="7"/>
      <c r="E24" s="7"/>
      <c r="F24" s="7"/>
      <c r="G24" s="8"/>
    </row>
    <row r="25" spans="1:11" ht="15.75" thickBot="1" x14ac:dyDescent="0.3"/>
    <row r="26" spans="1:11" ht="30.75" thickBot="1" x14ac:dyDescent="0.3">
      <c r="A26" s="63" t="s">
        <v>43</v>
      </c>
      <c r="B26" s="71" t="s">
        <v>42</v>
      </c>
      <c r="C26" s="82" t="s">
        <v>44</v>
      </c>
      <c r="D26" s="82"/>
      <c r="E26" s="94" t="s">
        <v>45</v>
      </c>
      <c r="F26" s="94"/>
      <c r="G26" s="80"/>
    </row>
    <row r="27" spans="1:11" s="61" customFormat="1" x14ac:dyDescent="0.25">
      <c r="A27" s="30">
        <v>8000</v>
      </c>
      <c r="B27" s="78">
        <v>0</v>
      </c>
      <c r="C27" s="30">
        <v>8000</v>
      </c>
      <c r="D27" s="9">
        <f>B23+ABS(C27-B24)/4000+1</f>
        <v>11.3</v>
      </c>
      <c r="E27" s="30">
        <v>8000</v>
      </c>
      <c r="F27" s="31">
        <f>B23+ABS(E27-B24)/4000+1</f>
        <v>11.3</v>
      </c>
      <c r="G27" s="66"/>
      <c r="K27" s="62"/>
    </row>
    <row r="28" spans="1:11" x14ac:dyDescent="0.25">
      <c r="A28" s="11">
        <v>48000</v>
      </c>
      <c r="B28" s="79">
        <v>1</v>
      </c>
      <c r="C28" s="11">
        <v>4000</v>
      </c>
      <c r="D28" s="9">
        <f>D27+ABS(C28-C27)/4000+1+$B$23</f>
        <v>17.600000000000001</v>
      </c>
      <c r="E28" s="11">
        <v>48000</v>
      </c>
      <c r="F28" s="9">
        <f>F27+ABS(E28-E27)/4000+1+$B$23</f>
        <v>26.6</v>
      </c>
      <c r="G28" s="67"/>
    </row>
    <row r="29" spans="1:11" x14ac:dyDescent="0.25">
      <c r="A29" s="11">
        <v>4000</v>
      </c>
      <c r="B29" s="79">
        <v>10</v>
      </c>
      <c r="C29" s="11">
        <v>48000</v>
      </c>
      <c r="D29" s="9">
        <f t="shared" ref="D29:D30" si="0">D28+ABS(C29-C28)/4000+1+$B$23</f>
        <v>33.9</v>
      </c>
      <c r="E29" s="11">
        <v>4000</v>
      </c>
      <c r="F29" s="9">
        <f t="shared" ref="F28:F30" si="1">F28+ABS(E29-E28)/4000+1+$B$23</f>
        <v>42.9</v>
      </c>
      <c r="G29" s="67"/>
    </row>
    <row r="30" spans="1:11" ht="15.75" thickBot="1" x14ac:dyDescent="0.3">
      <c r="A30" s="12">
        <v>40000</v>
      </c>
      <c r="B30" s="17">
        <v>20</v>
      </c>
      <c r="C30" s="81">
        <v>40000</v>
      </c>
      <c r="D30" s="10">
        <f t="shared" si="0"/>
        <v>41.199999999999996</v>
      </c>
      <c r="E30" s="12">
        <v>40000</v>
      </c>
      <c r="F30" s="10">
        <f t="shared" si="1"/>
        <v>57.199999999999996</v>
      </c>
      <c r="G30" s="68"/>
    </row>
  </sheetData>
  <mergeCells count="6">
    <mergeCell ref="A1:G1"/>
    <mergeCell ref="J1:O1"/>
    <mergeCell ref="A3:G3"/>
    <mergeCell ref="D15:G15"/>
    <mergeCell ref="C26:D26"/>
    <mergeCell ref="E26:F2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Lemez számítások</vt:lpstr>
      <vt:lpstr>A és D Házi feladat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Gulyás Simone</dc:creator>
  <cp:lastModifiedBy>Simone Gulyás</cp:lastModifiedBy>
  <dcterms:created xsi:type="dcterms:W3CDTF">2021-02-10T13:19:52Z</dcterms:created>
  <dcterms:modified xsi:type="dcterms:W3CDTF">2021-03-11T10:17:16Z</dcterms:modified>
</cp:coreProperties>
</file>