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esousa\Sacyr\acuama-iteraciones\sprint-56\33-95015-SYR555132-Tarifas AVG\"/>
    </mc:Choice>
  </mc:AlternateContent>
  <xr:revisionPtr revIDLastSave="0" documentId="13_ncr:1_{E1FAA927-46C9-4C61-A5B7-756AC886CD21}" xr6:coauthVersionLast="47" xr6:coauthVersionMax="47" xr10:uidLastSave="{00000000-0000-0000-0000-000000000000}"/>
  <bookViews>
    <workbookView minimized="1" xWindow="44310" yWindow="-1740" windowWidth="20010" windowHeight="19575" xr2:uid="{4C247A60-60D9-4DB4-AF15-A3A5D0A88D15}"/>
  </bookViews>
  <sheets>
    <sheet name="Canon AVG" sheetId="1" r:id="rId1"/>
    <sheet name="Hoja1" sheetId="2" r:id="rId2"/>
    <sheet name="Tarifas" sheetId="3" r:id="rId3"/>
    <sheet name="Valores de Tarifa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2" l="1"/>
  <c r="D7" i="1"/>
  <c r="AL4" i="2"/>
  <c r="AL3" i="2"/>
  <c r="AL2" i="2"/>
  <c r="AI4" i="2"/>
  <c r="AK4" i="2"/>
  <c r="AK3" i="2"/>
  <c r="AK2" i="2"/>
  <c r="D27" i="2"/>
  <c r="D28" i="2"/>
  <c r="D29" i="2"/>
  <c r="D30" i="2"/>
  <c r="D26" i="2"/>
  <c r="C27" i="2"/>
  <c r="C28" i="2"/>
  <c r="C29" i="2"/>
  <c r="C30" i="2"/>
  <c r="C26" i="2"/>
  <c r="C16" i="2"/>
  <c r="C17" i="2"/>
  <c r="C18" i="2"/>
  <c r="C19" i="2"/>
  <c r="C15" i="2"/>
  <c r="D16" i="2"/>
  <c r="D17" i="2"/>
  <c r="D18" i="2"/>
  <c r="D19" i="2"/>
  <c r="D15" i="2"/>
  <c r="A30" i="2"/>
  <c r="B30" i="2"/>
  <c r="G30" i="2"/>
  <c r="F30" i="2"/>
  <c r="H30" i="2"/>
  <c r="I30" i="2"/>
  <c r="J30" i="2"/>
  <c r="K30" i="2"/>
  <c r="L30" i="2"/>
  <c r="M30" i="2" s="1"/>
  <c r="N30" i="2" s="1"/>
  <c r="R30" i="2" s="1"/>
  <c r="O30" i="2"/>
  <c r="P30" i="2"/>
  <c r="Q30" i="2"/>
  <c r="S30" i="2"/>
  <c r="T30" i="2"/>
  <c r="V30" i="2"/>
  <c r="K15" i="2"/>
  <c r="K16" i="2"/>
  <c r="L16" i="2" s="1"/>
  <c r="K17" i="2"/>
  <c r="L17" i="2" s="1"/>
  <c r="K18" i="2"/>
  <c r="L18" i="2" s="1"/>
  <c r="K19" i="2"/>
  <c r="E19" i="2"/>
  <c r="A19" i="2"/>
  <c r="B19" i="2"/>
  <c r="G19" i="2"/>
  <c r="L19" i="2" s="1"/>
  <c r="F19" i="2"/>
  <c r="H19" i="2"/>
  <c r="I19" i="2"/>
  <c r="J19" i="2"/>
  <c r="F6" i="2"/>
  <c r="G6" i="2" s="1"/>
  <c r="A27" i="2"/>
  <c r="B27" i="2"/>
  <c r="A28" i="2"/>
  <c r="B28" i="2"/>
  <c r="A29" i="2"/>
  <c r="B29" i="2"/>
  <c r="B26" i="2"/>
  <c r="A26" i="2"/>
  <c r="E29" i="2"/>
  <c r="G29" i="2" s="1"/>
  <c r="F29" i="2"/>
  <c r="H29" i="2"/>
  <c r="K29" i="2"/>
  <c r="L29" i="2"/>
  <c r="O29" i="2"/>
  <c r="P29" i="2"/>
  <c r="S29" i="2"/>
  <c r="T29" i="2"/>
  <c r="V29" i="2"/>
  <c r="A18" i="2"/>
  <c r="B18" i="2"/>
  <c r="E18" i="2"/>
  <c r="F18" i="2"/>
  <c r="G18" i="2"/>
  <c r="H18" i="2"/>
  <c r="J18" i="2"/>
  <c r="A16" i="2"/>
  <c r="A17" i="2"/>
  <c r="A15" i="2"/>
  <c r="B15" i="2"/>
  <c r="B16" i="2"/>
  <c r="F2" i="2"/>
  <c r="G2" i="2" s="1"/>
  <c r="T27" i="2"/>
  <c r="T28" i="2"/>
  <c r="T26" i="2"/>
  <c r="E28" i="2"/>
  <c r="F28" i="2"/>
  <c r="H28" i="2"/>
  <c r="K28" i="2"/>
  <c r="L28" i="2"/>
  <c r="O28" i="2"/>
  <c r="P28" i="2"/>
  <c r="S28" i="2"/>
  <c r="V28" i="2"/>
  <c r="F3" i="2"/>
  <c r="G3" i="2" s="1"/>
  <c r="I28" i="2" s="1"/>
  <c r="J28" i="2" s="1"/>
  <c r="B17" i="2"/>
  <c r="E17" i="2"/>
  <c r="F17" i="2"/>
  <c r="H17" i="2"/>
  <c r="J17" i="2"/>
  <c r="E27" i="2"/>
  <c r="F27" i="2"/>
  <c r="H27" i="2"/>
  <c r="K27" i="2"/>
  <c r="L27" i="2"/>
  <c r="O27" i="2"/>
  <c r="P27" i="2"/>
  <c r="S27" i="2"/>
  <c r="V27" i="2"/>
  <c r="F5" i="2"/>
  <c r="G5" i="2" s="1"/>
  <c r="I29" i="2" s="1"/>
  <c r="E16" i="2"/>
  <c r="F16" i="2"/>
  <c r="H16" i="2"/>
  <c r="J16" i="2"/>
  <c r="E15" i="2"/>
  <c r="E26" i="2"/>
  <c r="F15" i="2"/>
  <c r="K26" i="2"/>
  <c r="J15" i="2"/>
  <c r="V26" i="2"/>
  <c r="S26" i="2"/>
  <c r="O26" i="2"/>
  <c r="P26" i="2"/>
  <c r="L26" i="2"/>
  <c r="H26" i="2"/>
  <c r="H15" i="2"/>
  <c r="F4" i="2"/>
  <c r="G4" i="2" s="1"/>
  <c r="I15" i="2" s="1"/>
  <c r="C7" i="1"/>
  <c r="E4" i="1"/>
  <c r="F4" i="1"/>
  <c r="D4" i="1"/>
  <c r="K3" i="1"/>
  <c r="L3" i="1" s="1"/>
  <c r="U30" i="2" l="1"/>
  <c r="W30" i="2" s="1"/>
  <c r="X30" i="2" s="1"/>
  <c r="M29" i="2"/>
  <c r="I18" i="2"/>
  <c r="Q29" i="2"/>
  <c r="J29" i="2"/>
  <c r="I16" i="2"/>
  <c r="I27" i="2"/>
  <c r="J27" i="2" s="1"/>
  <c r="Q27" i="2"/>
  <c r="M27" i="2"/>
  <c r="N27" i="2" s="1"/>
  <c r="R27" i="2" s="1"/>
  <c r="U27" i="2" s="1"/>
  <c r="I26" i="2"/>
  <c r="J26" i="2" s="1"/>
  <c r="G17" i="2"/>
  <c r="Q26" i="2"/>
  <c r="M26" i="2"/>
  <c r="I17" i="2"/>
  <c r="Q28" i="2"/>
  <c r="M28" i="2"/>
  <c r="N28" i="2" s="1"/>
  <c r="G26" i="2"/>
  <c r="G16" i="2"/>
  <c r="G27" i="2"/>
  <c r="G15" i="2"/>
  <c r="G28" i="2"/>
  <c r="D6" i="1"/>
  <c r="E6" i="1" s="1"/>
  <c r="F6" i="1" s="1"/>
  <c r="Y30" i="2" l="1"/>
  <c r="N26" i="2"/>
  <c r="R26" i="2" s="1"/>
  <c r="U26" i="2" s="1"/>
  <c r="N29" i="2"/>
  <c r="R28" i="2"/>
  <c r="U28" i="2" s="1"/>
  <c r="Y27" i="2"/>
  <c r="W26" i="2"/>
  <c r="X26" i="2" s="1"/>
  <c r="L15" i="2"/>
  <c r="Y26" i="2" l="1"/>
  <c r="R29" i="2"/>
  <c r="U29" i="2"/>
  <c r="W29" i="2" s="1"/>
  <c r="X29" i="2" s="1"/>
  <c r="Y29" i="2"/>
  <c r="Y28" i="2"/>
  <c r="W28" i="2"/>
  <c r="X28" i="2" s="1"/>
  <c r="W27" i="2" l="1"/>
  <c r="X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Guly Mary De Sousa Garrido</author>
  </authors>
  <commentList>
    <comment ref="A13" authorId="0" shapeId="0" xr:uid="{4AA5EAFD-BDB0-4E07-A2B5-F1C06E187E3B}">
      <text>
        <r>
          <rPr>
            <b/>
            <sz val="9"/>
            <color indexed="81"/>
            <rFont val="Tahoma"/>
            <family val="2"/>
          </rPr>
          <t>FactorMesesEntreLecturas = 
((LecturaActual LecturaAnterior)/90)*3</t>
        </r>
      </text>
    </comment>
    <comment ref="E14" authorId="0" shapeId="0" xr:uid="{6377C46A-39BA-4A03-B27E-D209FE46FB8A}">
      <text>
        <r>
          <rPr>
            <b/>
            <sz val="9"/>
            <color indexed="81"/>
            <rFont val="Tahoma"/>
            <family val="2"/>
          </rPr>
          <t>#Viviendas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 shapeId="0" xr:uid="{CEB392DE-319D-43FA-A366-236726440D0B}">
      <text>
        <r>
          <rPr>
            <b/>
            <sz val="9"/>
            <color indexed="81"/>
            <rFont val="Tahoma"/>
            <family val="2"/>
          </rPr>
          <t>Factor Meses entre Lecturas</t>
        </r>
      </text>
    </comment>
    <comment ref="K14" authorId="0" shapeId="0" xr:uid="{F44F604F-1728-4B27-B8CA-4FCFA51E7236}">
      <text>
        <r>
          <rPr>
            <b/>
            <sz val="9"/>
            <color indexed="81"/>
            <rFont val="Tahoma"/>
            <family val="2"/>
          </rPr>
          <t>Multiplica por las viviendas</t>
        </r>
      </text>
    </comment>
    <comment ref="E25" authorId="0" shapeId="0" xr:uid="{AE40B84E-67A8-4873-AD5C-3C7B1A741497}">
      <text>
        <r>
          <rPr>
            <sz val="9"/>
            <color indexed="81"/>
            <rFont val="Tahoma"/>
            <family val="2"/>
          </rPr>
          <t xml:space="preserve">En acuama ha puesto </t>
        </r>
        <r>
          <rPr>
            <b/>
            <sz val="9"/>
            <color indexed="81"/>
            <rFont val="Tahoma"/>
            <family val="2"/>
          </rPr>
          <t>unidades de cuota=1</t>
        </r>
        <r>
          <rPr>
            <sz val="9"/>
            <color indexed="81"/>
            <rFont val="Tahoma"/>
            <family val="2"/>
          </rPr>
          <t xml:space="preserve"> aunque…
el </t>
        </r>
        <r>
          <rPr>
            <b/>
            <sz val="9"/>
            <color indexed="81"/>
            <rFont val="Tahoma"/>
            <family val="2"/>
          </rPr>
          <t>numero de viviendas es 329 
¿es esto correcto?</t>
        </r>
      </text>
    </comment>
  </commentList>
</comments>
</file>

<file path=xl/sharedStrings.xml><?xml version="1.0" encoding="utf-8"?>
<sst xmlns="http://schemas.openxmlformats.org/spreadsheetml/2006/main" count="1184" uniqueCount="180">
  <si>
    <t>Lectura Actual</t>
  </si>
  <si>
    <t>Escala 1</t>
  </si>
  <si>
    <t>Escala 2</t>
  </si>
  <si>
    <t>Escala 3</t>
  </si>
  <si>
    <t>Escala 4</t>
  </si>
  <si>
    <t>19-Canon Fijo</t>
  </si>
  <si>
    <t>20-Canon Variable</t>
  </si>
  <si>
    <t>Letura Anterior</t>
  </si>
  <si>
    <t>Dias</t>
  </si>
  <si>
    <t>Factor 
Meses 
entre Lecturas</t>
  </si>
  <si>
    <t>Viviendas+Loc</t>
  </si>
  <si>
    <t>Uds.Cuota</t>
  </si>
  <si>
    <t>Uds1</t>
  </si>
  <si>
    <t>Uds2</t>
  </si>
  <si>
    <t>Uds3</t>
  </si>
  <si>
    <t>Uds4</t>
  </si>
  <si>
    <t>Lecturas en la factura</t>
  </si>
  <si>
    <t>Factor Lecturas</t>
  </si>
  <si>
    <t>Escalas
Factura</t>
  </si>
  <si>
    <t>Escalas canon variable</t>
  </si>
  <si>
    <t>Nº Factura</t>
  </si>
  <si>
    <t>Contrato</t>
  </si>
  <si>
    <t>Periodo</t>
  </si>
  <si>
    <t>000002</t>
  </si>
  <si>
    <t>Lect.Anterior</t>
  </si>
  <si>
    <t>Lect.Actual</t>
  </si>
  <si>
    <t>trfsrvcod</t>
  </si>
  <si>
    <t>trfcod</t>
  </si>
  <si>
    <t>trfdes</t>
  </si>
  <si>
    <t>trfescala1</t>
  </si>
  <si>
    <t>trfescala2</t>
  </si>
  <si>
    <t>trfescala3</t>
  </si>
  <si>
    <t>trfescala4</t>
  </si>
  <si>
    <t>trfescala5</t>
  </si>
  <si>
    <t>trfescala6</t>
  </si>
  <si>
    <t>trfescala7</t>
  </si>
  <si>
    <t>trfescala8</t>
  </si>
  <si>
    <t>trfescala9</t>
  </si>
  <si>
    <t>trfpromedio</t>
  </si>
  <si>
    <t>trfFechaBaja</t>
  </si>
  <si>
    <t>trfUsrBaja</t>
  </si>
  <si>
    <t>trfctacon</t>
  </si>
  <si>
    <t>trfUdsPorEsc</t>
  </si>
  <si>
    <t>trfUdsPorPrecio</t>
  </si>
  <si>
    <t>trfBonificable</t>
  </si>
  <si>
    <t>trfFecUltMod</t>
  </si>
  <si>
    <t>trfUsrUltMod</t>
  </si>
  <si>
    <t>trfFecReg</t>
  </si>
  <si>
    <t>trfUsrReg</t>
  </si>
  <si>
    <t>trfCodDesglose</t>
  </si>
  <si>
    <t>trfCB</t>
  </si>
  <si>
    <t>trfAplicarEscMax</t>
  </si>
  <si>
    <t>trfAplicarEscMin</t>
  </si>
  <si>
    <t>Cuota fija del Canon de Mejora</t>
  </si>
  <si>
    <t>NULL</t>
  </si>
  <si>
    <t>2019-04-02 10:56:33.657</t>
  </si>
  <si>
    <t>admin</t>
  </si>
  <si>
    <t>2011-05-01 00:00:00.000</t>
  </si>
  <si>
    <t>migracion</t>
  </si>
  <si>
    <t xml:space="preserve">Cuota variable Doméstica </t>
  </si>
  <si>
    <t>2019-03-04 09:47:40.987</t>
  </si>
  <si>
    <t>2015-05-01 00:00:00.000</t>
  </si>
  <si>
    <t>Cuota variable Industrial</t>
  </si>
  <si>
    <t>Cuota variable Municipal</t>
  </si>
  <si>
    <t>Cuota variable Doméstica (5 habitantes)</t>
  </si>
  <si>
    <t>2020-07-02 15:13:22.987</t>
  </si>
  <si>
    <t>MMATEO</t>
  </si>
  <si>
    <t>Cuota variable Doméstica (6 habitantes)</t>
  </si>
  <si>
    <t>2020-07-02 15:13:46.457</t>
  </si>
  <si>
    <t>Cuota variable Doméstica (7 habitantes)</t>
  </si>
  <si>
    <t>2020-07-02 15:14:04.003</t>
  </si>
  <si>
    <t>Cuota variable Doméstica (8 habitantes)</t>
  </si>
  <si>
    <t>2020-07-02 15:14:18.567</t>
  </si>
  <si>
    <t xml:space="preserve">Cuota variable Industrial </t>
  </si>
  <si>
    <t>2015-06-18 00:00:00.000</t>
  </si>
  <si>
    <t>2019-03-04 09:47:51.470</t>
  </si>
  <si>
    <t>2015-03-15 00:00:00.000</t>
  </si>
  <si>
    <t>Cuota variable Doméstica (9 habitantes)</t>
  </si>
  <si>
    <t>2020-07-02 15:14:44.410</t>
  </si>
  <si>
    <t>Cuota variable Doméstica Fuga</t>
  </si>
  <si>
    <t>trvsrvcod</t>
  </si>
  <si>
    <t>trvtrfcod</t>
  </si>
  <si>
    <t>trvfecha</t>
  </si>
  <si>
    <t>trvfechafin</t>
  </si>
  <si>
    <t>trvcuota</t>
  </si>
  <si>
    <t>trvprecio1</t>
  </si>
  <si>
    <t>trvprecio2</t>
  </si>
  <si>
    <t>trvprecio3</t>
  </si>
  <si>
    <t>trvprecio4</t>
  </si>
  <si>
    <t>trvprecio5</t>
  </si>
  <si>
    <t>trvprecio6</t>
  </si>
  <si>
    <t>trvprecio7</t>
  </si>
  <si>
    <t>trvprecio8</t>
  </si>
  <si>
    <t>trvprecio9</t>
  </si>
  <si>
    <t>trvlegalavb</t>
  </si>
  <si>
    <t>trvlegal</t>
  </si>
  <si>
    <t>trvumdcod</t>
  </si>
  <si>
    <t>2011-05-02 00:00:00.000</t>
  </si>
  <si>
    <t>0.0000</t>
  </si>
  <si>
    <t>0.000000</t>
  </si>
  <si>
    <t>BOJA 155  09-08-2010 - CANON JUNTA DE ANDALUCIA</t>
  </si>
  <si>
    <t>UDS</t>
  </si>
  <si>
    <t>2011-05-03 00:00:00.000</t>
  </si>
  <si>
    <t>2023-12-31 00:00:00.000</t>
  </si>
  <si>
    <t>RD 7/2022</t>
  </si>
  <si>
    <t>uds</t>
  </si>
  <si>
    <t>2024-01-01 00:00:00.000</t>
  </si>
  <si>
    <t>BOJA 155  9-8-2010-CANON JUNTA ANDALUCIA</t>
  </si>
  <si>
    <t>2012-04-30 00:00:00.000</t>
  </si>
  <si>
    <t>0.030000</t>
  </si>
  <si>
    <t>0.060000</t>
  </si>
  <si>
    <t>0.180000</t>
  </si>
  <si>
    <t>2012-05-01 00:00:00.000</t>
  </si>
  <si>
    <t>2013-04-30 00:00:00.000</t>
  </si>
  <si>
    <t>0.045000</t>
  </si>
  <si>
    <t>0.090000</t>
  </si>
  <si>
    <t>0.270000</t>
  </si>
  <si>
    <t>2013-05-01 00:00:00.000</t>
  </si>
  <si>
    <t>2014-04-30 00:00:00.000</t>
  </si>
  <si>
    <t>0.120000</t>
  </si>
  <si>
    <t>0.360000</t>
  </si>
  <si>
    <t>2014-05-01 00:00:00.000</t>
  </si>
  <si>
    <t>2015-04-30 00:00:00.000</t>
  </si>
  <si>
    <t>0.080000</t>
  </si>
  <si>
    <t>0.160000</t>
  </si>
  <si>
    <t>0.480000</t>
  </si>
  <si>
    <t>2022-12-31 00:00:00.000</t>
  </si>
  <si>
    <t>0.100000</t>
  </si>
  <si>
    <t>0.200000</t>
  </si>
  <si>
    <t>0.600000</t>
  </si>
  <si>
    <t>2023-01-01 00:00:00.000</t>
  </si>
  <si>
    <t>0.075000</t>
  </si>
  <si>
    <t>0.112500</t>
  </si>
  <si>
    <t>0.150000</t>
  </si>
  <si>
    <t>0.250000</t>
  </si>
  <si>
    <t>Tarifas</t>
  </si>
  <si>
    <t>VALORES 
DE TARIFA</t>
  </si>
  <si>
    <t>Factor Meses</t>
  </si>
  <si>
    <t>Escala1</t>
  </si>
  <si>
    <t>Escala2</t>
  </si>
  <si>
    <t>Escala3</t>
  </si>
  <si>
    <t>Escala4</t>
  </si>
  <si>
    <t>Total</t>
  </si>
  <si>
    <t>Factura</t>
  </si>
  <si>
    <t>Servicio</t>
  </si>
  <si>
    <t>Tarifa</t>
  </si>
  <si>
    <t>Precio Cuota</t>
  </si>
  <si>
    <t>Uds.Escala1</t>
  </si>
  <si>
    <t>PrecioEscala1</t>
  </si>
  <si>
    <t>Total Cuota</t>
  </si>
  <si>
    <t>Uds.Escala2</t>
  </si>
  <si>
    <t>PrecioEscala2</t>
  </si>
  <si>
    <t>Uds.Escala3</t>
  </si>
  <si>
    <t>PrecioEscala3</t>
  </si>
  <si>
    <t>Uds.Escala4</t>
  </si>
  <si>
    <t>PrecioEscala4</t>
  </si>
  <si>
    <t>Total Escalas</t>
  </si>
  <si>
    <t>Consumo</t>
  </si>
  <si>
    <t>fnEscala1</t>
  </si>
  <si>
    <t>UdsEscala1</t>
  </si>
  <si>
    <t>fnEscala2</t>
  </si>
  <si>
    <t>fnEscala3</t>
  </si>
  <si>
    <t>CANON FIJO</t>
  </si>
  <si>
    <t>CANON VARIABLE</t>
  </si>
  <si>
    <t>(EscalaTarifa/3)
*
factorMeses</t>
  </si>
  <si>
    <t>Se reparten las unidades según la escala recalculada</t>
  </si>
  <si>
    <t>Se reparte el resto</t>
  </si>
  <si>
    <t>Se multiplica por el numero de viviendas</t>
  </si>
  <si>
    <t>Para repartir el resto</t>
  </si>
  <si>
    <t>Factura DESA</t>
  </si>
  <si>
    <t>202401</t>
  </si>
  <si>
    <t>Repartido OK?</t>
  </si>
  <si>
    <t>Usamos esta factura para demostrar el caso con viviendas</t>
  </si>
  <si>
    <t xml:space="preserve">SYR-503892 </t>
  </si>
  <si>
    <r>
      <t xml:space="preserve">SYR-503892 : Por error dejamos </t>
    </r>
    <r>
      <rPr>
        <b/>
        <sz val="11"/>
        <color rgb="FFFF0000"/>
        <rFont val="Calibri"/>
        <family val="2"/>
        <scheme val="minor"/>
      </rPr>
      <t>1,67</t>
    </r>
    <r>
      <rPr>
        <b/>
        <sz val="11"/>
        <rFont val="Calibri"/>
        <family val="2"/>
        <scheme val="minor"/>
      </rPr>
      <t xml:space="preserve"> en pro</t>
    </r>
  </si>
  <si>
    <t>[</t>
  </si>
  <si>
    <t>)</t>
  </si>
  <si>
    <t>DIAS</t>
  </si>
  <si>
    <t>Tarifa 1</t>
  </si>
  <si>
    <t>Tarifa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</si>
</sst>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9"/>
      <color rgb="FFFF0000"/>
      <name val="Consolas"/>
      <family val="3"/>
    </font>
    <font>
      <sz val="11"/>
      <color rgb="FF9C0006"/>
      <name val="Calibri"/>
      <family val="2"/>
      <scheme val="minor"/>
    </font>
    <font>
      <b/>
      <sz val="12"/>
      <color theme="1"/>
      <name val="Calibri Light"/>
      <family val="2"/>
    </font>
    <font>
      <b/>
      <sz val="16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333FF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onsolas"/>
      <family val="3"/>
    </font>
    <font>
      <b/>
      <sz val="10"/>
      <color rgb="FF3333FF"/>
      <name val="Consolas"/>
      <family val="3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9C000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/>
      <name val="Calibri Light"/>
      <family val="2"/>
    </font>
    <font>
      <b/>
      <sz val="8"/>
      <color theme="1"/>
      <name val="Calibri Light"/>
      <family val="2"/>
    </font>
    <font>
      <b/>
      <sz val="10"/>
      <name val="Consolas"/>
      <family val="3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 style="mediumDashed">
        <color rgb="FFC00000"/>
      </bottom>
      <diagonal/>
    </border>
    <border>
      <left style="double">
        <color rgb="FF3333FF"/>
      </left>
      <right/>
      <top style="double">
        <color rgb="FF3333FF"/>
      </top>
      <bottom style="double">
        <color rgb="FF3333FF"/>
      </bottom>
      <diagonal/>
    </border>
    <border>
      <left/>
      <right/>
      <top style="double">
        <color rgb="FF3333FF"/>
      </top>
      <bottom style="double">
        <color rgb="FF3333FF"/>
      </bottom>
      <diagonal/>
    </border>
    <border>
      <left/>
      <right style="double">
        <color rgb="FF3333FF"/>
      </right>
      <top style="double">
        <color rgb="FF3333FF"/>
      </top>
      <bottom style="double">
        <color rgb="FF3333FF"/>
      </bottom>
      <diagonal/>
    </border>
  </borders>
  <cellStyleXfs count="5">
    <xf numFmtId="0" fontId="0" fillId="0" borderId="0"/>
    <xf numFmtId="0" fontId="7" fillId="10" borderId="0" applyNumberFormat="0" applyBorder="0" applyAlignment="0" applyProtection="0"/>
    <xf numFmtId="0" fontId="1" fillId="11" borderId="9" applyNumberFormat="0" applyAlignment="0" applyProtection="0"/>
    <xf numFmtId="0" fontId="27" fillId="27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17">
    <xf numFmtId="0" fontId="0" fillId="0" borderId="0" xfId="0"/>
    <xf numFmtId="4" fontId="0" fillId="0" borderId="0" xfId="0" applyNumberFormat="1"/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1" xfId="0" applyFill="1" applyBorder="1"/>
    <xf numFmtId="0" fontId="2" fillId="0" borderId="3" xfId="0" applyFont="1" applyBorder="1"/>
    <xf numFmtId="4" fontId="2" fillId="0" borderId="3" xfId="0" applyNumberFormat="1" applyFont="1" applyBorder="1"/>
    <xf numFmtId="0" fontId="2" fillId="2" borderId="4" xfId="0" applyFont="1" applyFill="1" applyBorder="1"/>
    <xf numFmtId="4" fontId="2" fillId="2" borderId="5" xfId="0" applyNumberFormat="1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14" fontId="0" fillId="0" borderId="1" xfId="0" applyNumberFormat="1" applyBorder="1"/>
    <xf numFmtId="0" fontId="2" fillId="3" borderId="3" xfId="0" applyFont="1" applyFill="1" applyBorder="1"/>
    <xf numFmtId="0" fontId="0" fillId="0" borderId="4" xfId="0" applyBorder="1"/>
    <xf numFmtId="0" fontId="0" fillId="0" borderId="6" xfId="0" applyBorder="1"/>
    <xf numFmtId="0" fontId="2" fillId="0" borderId="4" xfId="0" applyFont="1" applyBorder="1"/>
    <xf numFmtId="0" fontId="2" fillId="4" borderId="7" xfId="0" applyFont="1" applyFill="1" applyBorder="1"/>
    <xf numFmtId="4" fontId="4" fillId="4" borderId="3" xfId="0" applyNumberFormat="1" applyFont="1" applyFill="1" applyBorder="1" applyAlignment="1">
      <alignment horizontal="center" wrapText="1"/>
    </xf>
    <xf numFmtId="4" fontId="0" fillId="0" borderId="5" xfId="0" applyNumberFormat="1" applyBorder="1"/>
    <xf numFmtId="0" fontId="0" fillId="0" borderId="2" xfId="0" applyBorder="1"/>
    <xf numFmtId="4" fontId="4" fillId="5" borderId="3" xfId="0" applyNumberFormat="1" applyFont="1" applyFill="1" applyBorder="1" applyAlignment="1">
      <alignment horizontal="center" wrapText="1"/>
    </xf>
    <xf numFmtId="0" fontId="0" fillId="0" borderId="1" xfId="0" applyBorder="1"/>
    <xf numFmtId="4" fontId="0" fillId="0" borderId="1" xfId="0" applyNumberFormat="1" applyBorder="1"/>
    <xf numFmtId="3" fontId="6" fillId="6" borderId="1" xfId="0" applyNumberFormat="1" applyFont="1" applyFill="1" applyBorder="1" applyAlignment="1">
      <alignment wrapText="1"/>
    </xf>
    <xf numFmtId="3" fontId="5" fillId="6" borderId="1" xfId="0" applyNumberFormat="1" applyFont="1" applyFill="1" applyBorder="1"/>
    <xf numFmtId="0" fontId="1" fillId="7" borderId="0" xfId="0" applyFont="1" applyFill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8" borderId="1" xfId="0" applyFill="1" applyBorder="1"/>
    <xf numFmtId="4" fontId="0" fillId="8" borderId="1" xfId="0" applyNumberFormat="1" applyFill="1" applyBorder="1"/>
    <xf numFmtId="0" fontId="0" fillId="9" borderId="1" xfId="0" applyFill="1" applyBorder="1"/>
    <xf numFmtId="49" fontId="0" fillId="0" borderId="0" xfId="0" applyNumberFormat="1"/>
    <xf numFmtId="0" fontId="1" fillId="12" borderId="12" xfId="0" applyFont="1" applyFill="1" applyBorder="1"/>
    <xf numFmtId="0" fontId="1" fillId="12" borderId="13" xfId="0" applyFont="1" applyFill="1" applyBorder="1"/>
    <xf numFmtId="0" fontId="1" fillId="12" borderId="14" xfId="0" applyFont="1" applyFill="1" applyBorder="1"/>
    <xf numFmtId="0" fontId="0" fillId="14" borderId="15" xfId="0" applyFill="1" applyBorder="1"/>
    <xf numFmtId="0" fontId="0" fillId="14" borderId="16" xfId="0" applyFill="1" applyBorder="1"/>
    <xf numFmtId="0" fontId="6" fillId="0" borderId="0" xfId="0" applyFont="1"/>
    <xf numFmtId="3" fontId="6" fillId="0" borderId="0" xfId="0" applyNumberFormat="1" applyFont="1"/>
    <xf numFmtId="0" fontId="6" fillId="13" borderId="15" xfId="0" applyFont="1" applyFill="1" applyBorder="1"/>
    <xf numFmtId="0" fontId="6" fillId="13" borderId="16" xfId="0" applyFont="1" applyFill="1" applyBorder="1"/>
    <xf numFmtId="0" fontId="9" fillId="11" borderId="9" xfId="2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13" borderId="16" xfId="0" applyFont="1" applyFill="1" applyBorder="1" applyAlignment="1">
      <alignment horizontal="left"/>
    </xf>
    <xf numFmtId="3" fontId="6" fillId="13" borderId="16" xfId="0" applyNumberFormat="1" applyFont="1" applyFill="1" applyBorder="1" applyAlignment="1">
      <alignment horizontal="left"/>
    </xf>
    <xf numFmtId="164" fontId="6" fillId="13" borderId="16" xfId="0" applyNumberFormat="1" applyFont="1" applyFill="1" applyBorder="1" applyAlignment="1">
      <alignment horizontal="left"/>
    </xf>
    <xf numFmtId="164" fontId="6" fillId="13" borderId="17" xfId="0" applyNumberFormat="1" applyFont="1" applyFill="1" applyBorder="1" applyAlignment="1">
      <alignment horizontal="left"/>
    </xf>
    <xf numFmtId="0" fontId="0" fillId="14" borderId="16" xfId="0" applyFill="1" applyBorder="1" applyAlignment="1">
      <alignment horizontal="left"/>
    </xf>
    <xf numFmtId="164" fontId="0" fillId="14" borderId="16" xfId="0" applyNumberFormat="1" applyFill="1" applyBorder="1" applyAlignment="1">
      <alignment horizontal="left"/>
    </xf>
    <xf numFmtId="164" fontId="0" fillId="14" borderId="17" xfId="0" applyNumberFormat="1" applyFill="1" applyBorder="1" applyAlignment="1">
      <alignment horizontal="left"/>
    </xf>
    <xf numFmtId="0" fontId="1" fillId="11" borderId="1" xfId="2" applyBorder="1"/>
    <xf numFmtId="49" fontId="1" fillId="11" borderId="1" xfId="2" applyNumberFormat="1" applyBorder="1"/>
    <xf numFmtId="0" fontId="0" fillId="0" borderId="0" xfId="0" applyAlignment="1">
      <alignment horizontal="center"/>
    </xf>
    <xf numFmtId="14" fontId="6" fillId="13" borderId="16" xfId="0" applyNumberFormat="1" applyFont="1" applyFill="1" applyBorder="1" applyAlignment="1">
      <alignment horizontal="left"/>
    </xf>
    <xf numFmtId="14" fontId="0" fillId="14" borderId="16" xfId="0" applyNumberFormat="1" applyFill="1" applyBorder="1" applyAlignment="1">
      <alignment horizontal="left"/>
    </xf>
    <xf numFmtId="0" fontId="11" fillId="15" borderId="1" xfId="0" applyFont="1" applyFill="1" applyBorder="1"/>
    <xf numFmtId="0" fontId="1" fillId="11" borderId="1" xfId="2" applyBorder="1" applyAlignment="1">
      <alignment horizontal="center"/>
    </xf>
    <xf numFmtId="0" fontId="7" fillId="10" borderId="1" xfId="1" applyBorder="1" applyAlignment="1">
      <alignment horizontal="center"/>
    </xf>
    <xf numFmtId="49" fontId="1" fillId="11" borderId="1" xfId="2" applyNumberFormat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3" borderId="16" xfId="0" applyFont="1" applyFill="1" applyBorder="1" applyAlignment="1">
      <alignment horizontal="center"/>
    </xf>
    <xf numFmtId="0" fontId="6" fillId="13" borderId="17" xfId="0" applyFont="1" applyFill="1" applyBorder="1" applyAlignment="1">
      <alignment horizontal="center"/>
    </xf>
    <xf numFmtId="0" fontId="6" fillId="13" borderId="15" xfId="0" applyFont="1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12" fillId="16" borderId="1" xfId="0" applyNumberFormat="1" applyFont="1" applyFill="1" applyBorder="1" applyAlignment="1">
      <alignment horizontal="center"/>
    </xf>
    <xf numFmtId="4" fontId="12" fillId="17" borderId="1" xfId="0" applyNumberFormat="1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4" fontId="13" fillId="1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16" fillId="11" borderId="1" xfId="2" applyFont="1" applyBorder="1" applyAlignment="1">
      <alignment horizontal="center"/>
    </xf>
    <xf numFmtId="0" fontId="17" fillId="21" borderId="1" xfId="0" applyFont="1" applyFill="1" applyBorder="1" applyAlignment="1">
      <alignment horizontal="center"/>
    </xf>
    <xf numFmtId="0" fontId="0" fillId="22" borderId="0" xfId="0" applyFill="1"/>
    <xf numFmtId="0" fontId="0" fillId="23" borderId="0" xfId="0" applyFill="1" applyAlignment="1">
      <alignment horizontal="center"/>
    </xf>
    <xf numFmtId="0" fontId="18" fillId="22" borderId="0" xfId="0" applyFont="1" applyFill="1"/>
    <xf numFmtId="49" fontId="0" fillId="0" borderId="0" xfId="0" applyNumberFormat="1" applyAlignment="1">
      <alignment horizontal="center"/>
    </xf>
    <xf numFmtId="0" fontId="10" fillId="22" borderId="0" xfId="0" applyFont="1" applyFill="1" applyAlignment="1">
      <alignment horizontal="center" wrapText="1"/>
    </xf>
    <xf numFmtId="0" fontId="10" fillId="24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0" fillId="0" borderId="11" xfId="0" applyBorder="1" applyAlignment="1">
      <alignment horizontal="center"/>
    </xf>
    <xf numFmtId="0" fontId="21" fillId="10" borderId="1" xfId="1" applyFont="1" applyBorder="1" applyAlignment="1">
      <alignment horizontal="center"/>
    </xf>
    <xf numFmtId="4" fontId="10" fillId="0" borderId="1" xfId="0" applyNumberFormat="1" applyFont="1" applyBorder="1" applyAlignment="1">
      <alignment horizontal="center"/>
    </xf>
    <xf numFmtId="0" fontId="12" fillId="25" borderId="1" xfId="0" applyFont="1" applyFill="1" applyBorder="1" applyAlignment="1">
      <alignment horizontal="center"/>
    </xf>
    <xf numFmtId="49" fontId="12" fillId="25" borderId="1" xfId="0" applyNumberFormat="1" applyFont="1" applyFill="1" applyBorder="1" applyAlignment="1">
      <alignment horizontal="center"/>
    </xf>
    <xf numFmtId="0" fontId="2" fillId="26" borderId="1" xfId="0" applyFont="1" applyFill="1" applyBorder="1" applyAlignment="1">
      <alignment horizontal="center"/>
    </xf>
    <xf numFmtId="0" fontId="22" fillId="11" borderId="9" xfId="2" applyFont="1" applyAlignment="1">
      <alignment horizontal="center" wrapText="1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49" fontId="0" fillId="22" borderId="0" xfId="0" applyNumberFormat="1" applyFill="1" applyAlignment="1">
      <alignment horizontal="center"/>
    </xf>
    <xf numFmtId="4" fontId="13" fillId="19" borderId="10" xfId="0" applyNumberFormat="1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3" fillId="22" borderId="21" xfId="0" applyFont="1" applyFill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0" fillId="22" borderId="19" xfId="0" applyFill="1" applyBorder="1"/>
    <xf numFmtId="0" fontId="0" fillId="22" borderId="20" xfId="0" applyFill="1" applyBorder="1"/>
    <xf numFmtId="3" fontId="0" fillId="0" borderId="11" xfId="0" applyNumberFormat="1" applyBorder="1" applyAlignment="1">
      <alignment horizontal="center"/>
    </xf>
    <xf numFmtId="0" fontId="15" fillId="0" borderId="22" xfId="0" applyFont="1" applyBorder="1"/>
    <xf numFmtId="0" fontId="0" fillId="0" borderId="23" xfId="0" applyBorder="1"/>
    <xf numFmtId="0" fontId="0" fillId="0" borderId="24" xfId="0" applyBorder="1"/>
    <xf numFmtId="0" fontId="25" fillId="22" borderId="18" xfId="0" applyFont="1" applyFill="1" applyBorder="1"/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4"/>
    <xf numFmtId="0" fontId="7" fillId="10" borderId="0" xfId="1" applyAlignment="1">
      <alignment horizontal="right"/>
    </xf>
    <xf numFmtId="0" fontId="27" fillId="27" borderId="0" xfId="3" applyAlignment="1">
      <alignment horizontal="right"/>
    </xf>
  </cellXfs>
  <cellStyles count="5">
    <cellStyle name="Celda de comprobación" xfId="2" builtinId="23"/>
    <cellStyle name="Énfasis5" xfId="3" builtinId="45"/>
    <cellStyle name="Hipervínculo" xfId="4" builtinId="8"/>
    <cellStyle name="Incorrecto" xfId="1" builtinId="27"/>
    <cellStyle name="Normal" xfId="0" builtinId="0"/>
  </cellStyles>
  <dxfs count="0"/>
  <tableStyles count="0" defaultTableStyle="TableStyleMedium2" defaultPivotStyle="PivotStyleLight16"/>
  <colors>
    <mruColors>
      <color rgb="FF3333FF"/>
      <color rgb="FF66FF99"/>
      <color rgb="FFFFCCFF"/>
      <color rgb="FFFF99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1066800</xdr:colOff>
      <xdr:row>9</xdr:row>
      <xdr:rowOff>140970</xdr:rowOff>
    </xdr:from>
    <xdr:to>
      <xdr:col>8</xdr:col>
      <xdr:colOff>650276</xdr:colOff>
      <xdr:row>31</xdr:row>
      <xdr:rowOff>59601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B30CBD-3A9A-00CC-A4DA-5128EAD00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9325" y="1950720"/>
          <a:ext cx="4812701" cy="3905796"/>
        </a:xfrm>
        <a:prstGeom prst="rect">
          <a:avLst/>
        </a:prstGeom>
      </xdr:spPr>
    </xdr:pic>
    <xdr:clientData/>
  </xdr:twoCellAnchor>
  <xdr:twoCellAnchor editAs="oneCell">
    <xdr:from>
      <xdr:col>1</xdr:col>
      <xdr:colOff>1087755</xdr:colOff>
      <xdr:row>33</xdr:row>
      <xdr:rowOff>49530</xdr:rowOff>
    </xdr:from>
    <xdr:to>
      <xdr:col>13</xdr:col>
      <xdr:colOff>191667</xdr:colOff>
      <xdr:row>51</xdr:row>
      <xdr:rowOff>130004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1D319B-9B83-1CAF-D893-647D94603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0280" y="6202680"/>
          <a:ext cx="8362212" cy="33323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584663</xdr:colOff>
      <xdr:row>34</xdr:row>
      <xdr:rowOff>217862</xdr:rowOff>
    </xdr:from>
    <xdr:to>
      <xdr:col>33</xdr:col>
      <xdr:colOff>76200</xdr:colOff>
      <xdr:row>51</xdr:row>
      <xdr:rowOff>111658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14C3DBF-3D15-DB8F-FB23-79372D1D9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58688" y="7190162"/>
          <a:ext cx="4349287" cy="3522821"/>
        </a:xfrm>
        <a:prstGeom prst="rect">
          <a:avLst/>
        </a:prstGeom>
        <a:ln w="22225" cmpd="sng">
          <a:solidFill>
            <a:srgbClr val="3333FF"/>
          </a:solidFill>
        </a:ln>
      </xdr:spPr>
    </xdr:pic>
    <xdr:clientData/>
  </xdr:twoCellAnchor>
  <xdr:twoCellAnchor editAs="oneCell">
    <xdr:from>
      <xdr:col>16</xdr:col>
      <xdr:colOff>734118</xdr:colOff>
      <xdr:row>11</xdr:row>
      <xdr:rowOff>105331</xdr:rowOff>
    </xdr:from>
    <xdr:to>
      <xdr:col>21</xdr:col>
      <xdr:colOff>226695</xdr:colOff>
      <xdr:row>22</xdr:row>
      <xdr:rowOff>59056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E707D8-2CD6-65A2-78CB-2048C1357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78543" y="2191306"/>
          <a:ext cx="3769302" cy="2138760"/>
        </a:xfrm>
        <a:prstGeom prst="rect">
          <a:avLst/>
        </a:prstGeom>
        <a:ln w="22225" cmpd="sng">
          <a:solidFill>
            <a:srgbClr val="3333FF"/>
          </a:solidFill>
        </a:ln>
      </xdr:spPr>
    </xdr:pic>
    <xdr:clientData/>
  </xdr:twoCellAnchor>
  <xdr:twoCellAnchor editAs="oneCell">
    <xdr:from>
      <xdr:col>14</xdr:col>
      <xdr:colOff>160020</xdr:colOff>
      <xdr:row>0</xdr:row>
      <xdr:rowOff>121920</xdr:rowOff>
    </xdr:from>
    <xdr:to>
      <xdr:col>17</xdr:col>
      <xdr:colOff>912495</xdr:colOff>
      <xdr:row>10</xdr:row>
      <xdr:rowOff>19808</xdr:rowOff>
    </xdr:to>
    <xdr:pic>
      <xdr:nvPicPr>
        <xdr:cNvPr id="5" name="Imagen 4" descr="2410004">
          <a:extLst>
            <a:ext uri="{FF2B5EF4-FFF2-40B4-BE49-F238E27FC236}">
              <a16:creationId xmlns:a16="http://schemas.microsoft.com/office/drawing/2014/main" id="{D91CE736-C276-72F5-3775-E628C8F23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94720" y="121920"/>
          <a:ext cx="3257550" cy="1842893"/>
        </a:xfrm>
        <a:prstGeom prst="rect">
          <a:avLst/>
        </a:prstGeom>
        <a:ln w="22225" cmpd="sng">
          <a:solidFill>
            <a:srgbClr val="3333FF"/>
          </a:solidFill>
        </a:ln>
      </xdr:spPr>
    </xdr:pic>
    <xdr:clientData/>
  </xdr:twoCellAnchor>
  <xdr:twoCellAnchor editAs="oneCell">
    <xdr:from>
      <xdr:col>22</xdr:col>
      <xdr:colOff>581025</xdr:colOff>
      <xdr:row>12</xdr:row>
      <xdr:rowOff>8336</xdr:rowOff>
    </xdr:from>
    <xdr:to>
      <xdr:col>30</xdr:col>
      <xdr:colOff>683253</xdr:colOff>
      <xdr:row>23</xdr:row>
      <xdr:rowOff>324333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43F8FE0-8A24-6036-0950-61FEBA003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92750" y="2275286"/>
          <a:ext cx="6426828" cy="2487697"/>
        </a:xfrm>
        <a:prstGeom prst="rect">
          <a:avLst/>
        </a:prstGeom>
        <a:ln w="15875">
          <a:solidFill>
            <a:srgbClr val="FF0000"/>
          </a:solidFill>
          <a:prstDash val="dash"/>
        </a:ln>
      </xdr:spPr>
    </xdr:pic>
    <xdr:clientData/>
  </xdr:twoCellAnchor>
  <xdr:twoCellAnchor editAs="oneCell">
    <xdr:from>
      <xdr:col>0</xdr:col>
      <xdr:colOff>0</xdr:colOff>
      <xdr:row>40</xdr:row>
      <xdr:rowOff>110490</xdr:rowOff>
    </xdr:from>
    <xdr:to>
      <xdr:col>6</xdr:col>
      <xdr:colOff>821777</xdr:colOff>
      <xdr:row>65</xdr:row>
      <xdr:rowOff>133985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11801C9-5E6E-F2F3-5B29-9B682D5E4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721090"/>
          <a:ext cx="5170892" cy="4544060"/>
        </a:xfrm>
        <a:prstGeom prst="rect">
          <a:avLst/>
        </a:prstGeom>
        <a:ln w="15875">
          <a:solidFill>
            <a:srgbClr val="FF0000"/>
          </a:solidFill>
          <a:prstDash val="dash"/>
        </a:ln>
      </xdr:spPr>
    </xdr:pic>
    <xdr:clientData/>
  </xdr:twoCellAnchor>
  <xdr:twoCellAnchor editAs="oneCell">
    <xdr:from>
      <xdr:col>12</xdr:col>
      <xdr:colOff>293370</xdr:colOff>
      <xdr:row>11</xdr:row>
      <xdr:rowOff>131912</xdr:rowOff>
    </xdr:from>
    <xdr:to>
      <xdr:col>16</xdr:col>
      <xdr:colOff>536108</xdr:colOff>
      <xdr:row>22</xdr:row>
      <xdr:rowOff>95250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0BD8F35-B757-543D-A9B5-1FBE930C2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18345" y="2217887"/>
          <a:ext cx="3462188" cy="2140753"/>
        </a:xfrm>
        <a:prstGeom prst="rect">
          <a:avLst/>
        </a:prstGeom>
        <a:ln w="15875">
          <a:solidFill>
            <a:srgbClr val="FF0000"/>
          </a:solidFill>
          <a:prstDash val="dash"/>
        </a:ln>
      </xdr:spPr>
    </xdr:pic>
    <xdr:clientData/>
  </xdr:twoCellAnchor>
  <xdr:twoCellAnchor editAs="oneCell">
    <xdr:from>
      <xdr:col>20</xdr:col>
      <xdr:colOff>409575</xdr:colOff>
      <xdr:row>34</xdr:row>
      <xdr:rowOff>95250</xdr:rowOff>
    </xdr:from>
    <xdr:to>
      <xdr:col>26</xdr:col>
      <xdr:colOff>135642</xdr:colOff>
      <xdr:row>51</xdr:row>
      <xdr:rowOff>169867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DCCBDF8-DDE0-D3FA-5BE9-6224165F3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440150" y="7086600"/>
          <a:ext cx="4469517" cy="3711262"/>
        </a:xfrm>
        <a:prstGeom prst="rect">
          <a:avLst/>
        </a:prstGeom>
        <a:ln w="15875">
          <a:solidFill>
            <a:srgbClr val="FF0000"/>
          </a:solidFill>
          <a:prstDash val="dash"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0BD455-608F-486B-9B2D-3632C1F03FBA}" name="Tabla2" displayName="Tabla2" ref="A1:AA12" totalsRowShown="0">
  <autoFilter ref="A1:AA12" xr:uid="{E70BD455-608F-486B-9B2D-3632C1F03FBA}"/>
  <tableColumns count="27">
    <tableColumn id="1" xr3:uid="{32A3ADBB-CF5A-4B74-B2E5-F7C70E7122F7}" name="trfsrvcod"/>
    <tableColumn id="2" xr3:uid="{6F6B7D86-515B-4E91-97C7-C1EB1AA36AF7}" name="trfcod"/>
    <tableColumn id="3" xr3:uid="{5AAB4966-08E5-4F22-AAC8-C61F975CBBE4}" name="trfdes"/>
    <tableColumn id="4" xr3:uid="{D7A2BD0B-A383-4918-9C3A-690170BFA51A}" name="trfescala1"/>
    <tableColumn id="5" xr3:uid="{61352276-E7E3-4F41-887D-4F5FB1DFFEC5}" name="trfescala2"/>
    <tableColumn id="6" xr3:uid="{C1EF795B-CA04-481C-A0C8-A32EC311F22F}" name="trfescala3"/>
    <tableColumn id="7" xr3:uid="{71415874-4A5F-47DB-8E80-615108355E14}" name="trfescala4"/>
    <tableColumn id="8" xr3:uid="{F2360BC8-B604-4D2B-AD65-6269ADCD0F6C}" name="trfescala5"/>
    <tableColumn id="9" xr3:uid="{D2D4D5F3-6194-4F64-9746-DFAD6E703340}" name="trfescala6"/>
    <tableColumn id="10" xr3:uid="{2CD17875-CB0C-4CB2-A9E1-B265F353707B}" name="trfescala7"/>
    <tableColumn id="11" xr3:uid="{1BBA2BD8-BC85-447A-A050-46976D1B9574}" name="trfescala8"/>
    <tableColumn id="12" xr3:uid="{00ADD649-2B16-4599-9905-FCA3EF38018C}" name="trfescala9"/>
    <tableColumn id="13" xr3:uid="{A9C765BB-A7F6-480E-8347-3184C808F175}" name="trfpromedio"/>
    <tableColumn id="14" xr3:uid="{8A1C88AC-E424-43A0-BA6A-31B84C20B843}" name="trfFechaBaja"/>
    <tableColumn id="15" xr3:uid="{031E47F5-C3F6-4535-983E-44335599BA30}" name="trfUsrBaja"/>
    <tableColumn id="16" xr3:uid="{16FCD830-ECE8-45C1-90B9-F47A3700D00E}" name="trfctacon"/>
    <tableColumn id="17" xr3:uid="{BCFDD419-C8F1-4C27-BC0E-E548BDE7E3F5}" name="trfUdsPorEsc"/>
    <tableColumn id="18" xr3:uid="{34B12824-A436-42E0-A6D7-520DD9B1B9FE}" name="trfUdsPorPrecio"/>
    <tableColumn id="19" xr3:uid="{946A3D23-3CD6-4850-980B-F3F6AB1A3EF4}" name="trfBonificable"/>
    <tableColumn id="20" xr3:uid="{A038037B-9C61-4B9D-B6E8-54B2AE00ABE7}" name="trfFecUltMod"/>
    <tableColumn id="21" xr3:uid="{9E173B39-9581-49D3-9C0C-BDF6548D2803}" name="trfUsrUltMod"/>
    <tableColumn id="22" xr3:uid="{02838988-E112-4983-82BC-A095C6255D91}" name="trfFecReg"/>
    <tableColumn id="23" xr3:uid="{CB637E12-74DC-4444-BCE4-2E71AC29265B}" name="trfUsrReg"/>
    <tableColumn id="24" xr3:uid="{BD20778D-FC85-471C-8204-12702F03D1EA}" name="trfCodDesglose"/>
    <tableColumn id="25" xr3:uid="{86F1A3EC-A96A-4CE4-8AD3-52CC3DD998C4}" name="trfCB"/>
    <tableColumn id="26" xr3:uid="{909B6DBD-0031-4D8B-AA02-A5CE06483FCE}" name="trfAplicarEscMax"/>
    <tableColumn id="27" xr3:uid="{D30A539E-0E7C-4AD8-B05F-D48E8D4F5646}" name="trfAplicarEscMin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4F9EC4-94F8-4F35-AE0E-E84C4614DC36}" name="Tabla3" displayName="Tabla3" ref="A1:Q61" totalsRowShown="0">
  <autoFilter ref="A1:Q61" xr:uid="{644F9EC4-94F8-4F35-AE0E-E84C4614DC36}">
    <filterColumn colId="3">
      <filters>
        <filter val="NULL"/>
      </filters>
    </filterColumn>
  </autoFilter>
  <tableColumns count="17">
    <tableColumn id="1" xr3:uid="{700F4B71-654A-44D8-8633-D4501A28037E}" name="trvsrvcod"/>
    <tableColumn id="2" xr3:uid="{395A2090-543C-4D58-A841-1FCCE83EE449}" name="trvtrfcod"/>
    <tableColumn id="3" xr3:uid="{DD88594A-18C4-454B-871E-CDC4581BF7BC}" name="trvfecha"/>
    <tableColumn id="4" xr3:uid="{010E1699-B3FD-4BA9-8659-E7C52E347E77}" name="trvfechafin"/>
    <tableColumn id="5" xr3:uid="{36D7A2D1-8981-4980-BEE2-EBB182F2792C}" name="trvcuota"/>
    <tableColumn id="6" xr3:uid="{723737FF-7F98-477C-A5F7-F211A6A65070}" name="trvprecio1"/>
    <tableColumn id="7" xr3:uid="{7AF8A2D9-9073-4FC1-9B82-DF377329A0A9}" name="trvprecio2"/>
    <tableColumn id="8" xr3:uid="{66DD652D-E4C6-4ABF-A781-96BBC91273B8}" name="trvprecio3"/>
    <tableColumn id="9" xr3:uid="{8E855A1D-FDC3-498B-B038-869EA74CB0E5}" name="trvprecio4"/>
    <tableColumn id="10" xr3:uid="{76C38347-F371-479A-94B7-5CE118653822}" name="trvprecio5"/>
    <tableColumn id="11" xr3:uid="{5E218E7E-1DB5-4A0C-8026-22EBACF9D372}" name="trvprecio6"/>
    <tableColumn id="12" xr3:uid="{8E2017E5-38E0-42D4-BD0D-A387B0903F03}" name="trvprecio7"/>
    <tableColumn id="13" xr3:uid="{9C301081-3E7B-4361-9F4F-E0FC1C4B9223}" name="trvprecio8"/>
    <tableColumn id="14" xr3:uid="{0E9A75A5-0527-4820-AF76-8054799C8C74}" name="trvprecio9"/>
    <tableColumn id="15" xr3:uid="{0E01F8C6-3666-447A-AA1A-025A38CBDF33}" name="trvlegalavb"/>
    <tableColumn id="16" xr3:uid="{1E07AB5A-7F77-42D6-B6A4-8C7648270788}" name="trvlegal"/>
    <tableColumn id="17" xr3:uid="{9FA47E89-C1F3-4710-B8EC-2C931628AF46}" name="trvumdcod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AC37-3E98-4DA4-BAA6-44E982945047}">
  <dimension ref="B1:L7"/>
  <sheetViews>
    <sheetView showGridLines="0" tabSelected="1" topLeftCell="A2" workbookViewId="0">
      <selection activeCell="I8" sqref="I8"/>
    </sheetView>
  </sheetViews>
  <sheetFormatPr baseColWidth="10" defaultRowHeight="14.4" x14ac:dyDescent="0.3"/>
  <cols>
    <col min="1" max="2" width="16.77734375" bestFit="1" customWidth="1"/>
    <col min="3" max="3" width="9.88671875" bestFit="1" customWidth="1"/>
    <col min="4" max="4" width="8.77734375" bestFit="1" customWidth="1"/>
    <col min="5" max="5" width="8.77734375" style="1" bestFit="1" customWidth="1"/>
    <col min="6" max="6" width="9.88671875" bestFit="1" customWidth="1"/>
    <col min="7" max="7" width="9.109375" bestFit="1" customWidth="1"/>
    <col min="8" max="8" width="13" bestFit="1" customWidth="1"/>
    <col min="9" max="9" width="14" bestFit="1" customWidth="1"/>
    <col min="10" max="10" width="10.109375" bestFit="1" customWidth="1"/>
  </cols>
  <sheetData>
    <row r="1" spans="2:12" ht="15" thickBot="1" x14ac:dyDescent="0.35">
      <c r="D1" s="9" t="s">
        <v>19</v>
      </c>
      <c r="E1" s="10"/>
      <c r="F1" s="11"/>
      <c r="G1" s="12"/>
      <c r="H1" s="17" t="s">
        <v>16</v>
      </c>
      <c r="I1" s="16"/>
      <c r="J1" s="21"/>
      <c r="K1" s="15" t="s">
        <v>17</v>
      </c>
      <c r="L1" s="20"/>
    </row>
    <row r="2" spans="2:12" ht="31.8" x14ac:dyDescent="0.3">
      <c r="D2" s="7" t="s">
        <v>1</v>
      </c>
      <c r="E2" s="8" t="s">
        <v>2</v>
      </c>
      <c r="F2" s="7" t="s">
        <v>3</v>
      </c>
      <c r="G2" s="7" t="s">
        <v>4</v>
      </c>
      <c r="H2" s="14" t="s">
        <v>0</v>
      </c>
      <c r="I2" s="14" t="s">
        <v>7</v>
      </c>
      <c r="J2" s="22" t="s">
        <v>10</v>
      </c>
      <c r="K2" s="18" t="s">
        <v>8</v>
      </c>
      <c r="L2" s="19" t="s">
        <v>9</v>
      </c>
    </row>
    <row r="3" spans="2:12" x14ac:dyDescent="0.3">
      <c r="C3" s="2"/>
      <c r="D3" s="6">
        <v>6</v>
      </c>
      <c r="E3" s="6">
        <v>30</v>
      </c>
      <c r="F3" s="6">
        <v>54</v>
      </c>
      <c r="G3" s="6">
        <v>9999</v>
      </c>
      <c r="H3" s="13">
        <v>45537</v>
      </c>
      <c r="I3" s="13">
        <v>45425</v>
      </c>
      <c r="J3" s="23">
        <v>1</v>
      </c>
      <c r="K3" s="23">
        <f>H3-I3</f>
        <v>112</v>
      </c>
      <c r="L3" s="24">
        <f>ROUND(K3/90*3,2)</f>
        <v>3.73</v>
      </c>
    </row>
    <row r="4" spans="2:12" ht="24.6" x14ac:dyDescent="0.3">
      <c r="C4" s="25" t="s">
        <v>18</v>
      </c>
      <c r="D4" s="26">
        <f>D3*$J$3</f>
        <v>6</v>
      </c>
      <c r="E4" s="26">
        <f t="shared" ref="E4:F4" si="0">E3*$J$3</f>
        <v>30</v>
      </c>
      <c r="F4" s="26">
        <f t="shared" si="0"/>
        <v>54</v>
      </c>
      <c r="G4" s="26">
        <v>9999</v>
      </c>
      <c r="H4" s="3"/>
      <c r="I4" s="3"/>
    </row>
    <row r="5" spans="2:12" s="4" customFormat="1" x14ac:dyDescent="0.3">
      <c r="C5" s="27" t="s">
        <v>11</v>
      </c>
      <c r="D5" s="28" t="s">
        <v>12</v>
      </c>
      <c r="E5" s="28" t="s">
        <v>13</v>
      </c>
      <c r="F5" s="28" t="s">
        <v>14</v>
      </c>
      <c r="G5" s="28" t="s">
        <v>15</v>
      </c>
      <c r="H5" s="5"/>
      <c r="I5" s="5"/>
    </row>
    <row r="6" spans="2:12" x14ac:dyDescent="0.3">
      <c r="B6" s="31" t="s">
        <v>6</v>
      </c>
      <c r="C6" s="31">
        <v>1</v>
      </c>
      <c r="D6" s="31">
        <f>ROUND(D4/3*$L$3,0)</f>
        <v>7</v>
      </c>
      <c r="E6" s="31">
        <f>ROUND(E4/3*$L$3,0)-D6</f>
        <v>30</v>
      </c>
      <c r="F6" s="31">
        <f>ROUND(F4/3*$L$3,0)-E6-D6</f>
        <v>30</v>
      </c>
      <c r="G6" s="31">
        <v>99999999</v>
      </c>
    </row>
    <row r="7" spans="2:12" x14ac:dyDescent="0.3">
      <c r="B7" s="29" t="s">
        <v>5</v>
      </c>
      <c r="C7" s="29">
        <f>J3</f>
        <v>1</v>
      </c>
      <c r="D7" s="30">
        <f>L3</f>
        <v>3.73</v>
      </c>
      <c r="E7" s="30"/>
      <c r="F7" s="29"/>
      <c r="G7" s="2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189B-B1FE-4A81-9CEE-818D77B3988B}">
  <dimension ref="A1:AL38"/>
  <sheetViews>
    <sheetView showGridLines="0" topLeftCell="A9" zoomScaleNormal="100" workbookViewId="0">
      <selection activeCell="O35" sqref="O35"/>
    </sheetView>
  </sheetViews>
  <sheetFormatPr baseColWidth="10" defaultRowHeight="14.4" x14ac:dyDescent="0.3"/>
  <cols>
    <col min="1" max="1" width="12.88671875" customWidth="1"/>
    <col min="2" max="2" width="8.44140625" bestFit="1" customWidth="1"/>
    <col min="3" max="3" width="7.77734375" style="32" bestFit="1" customWidth="1"/>
    <col min="4" max="4" width="12.21875" bestFit="1" customWidth="1"/>
    <col min="5" max="5" width="10.5546875" bestFit="1" customWidth="1"/>
    <col min="6" max="6" width="11.5546875" style="56"/>
    <col min="7" max="7" width="12.21875" style="56" bestFit="1" customWidth="1"/>
    <col min="8" max="8" width="13.21875" style="56" bestFit="1" customWidth="1"/>
    <col min="9" max="9" width="11.109375" style="56" customWidth="1"/>
    <col min="10" max="10" width="12.44140625" style="56" customWidth="1"/>
    <col min="11" max="11" width="12.44140625" bestFit="1" customWidth="1"/>
    <col min="12" max="12" width="10.44140625" customWidth="1"/>
    <col min="13" max="13" width="12.44140625" bestFit="1" customWidth="1"/>
    <col min="14" max="15" width="11" bestFit="1" customWidth="1"/>
    <col min="16" max="16" width="12.44140625" bestFit="1" customWidth="1"/>
    <col min="17" max="17" width="13" customWidth="1"/>
    <col min="18" max="18" width="14.21875" customWidth="1"/>
    <col min="19" max="19" width="12.109375" customWidth="1"/>
    <col min="33" max="33" width="1.6640625" bestFit="1" customWidth="1"/>
    <col min="36" max="36" width="1.6640625" bestFit="1" customWidth="1"/>
    <col min="37" max="37" width="11.5546875" style="112"/>
  </cols>
  <sheetData>
    <row r="1" spans="1:38" ht="15" thickBot="1" x14ac:dyDescent="0.35">
      <c r="A1" s="93" t="s">
        <v>20</v>
      </c>
      <c r="B1" s="93" t="s">
        <v>21</v>
      </c>
      <c r="C1" s="94" t="s">
        <v>22</v>
      </c>
      <c r="D1" s="93" t="s">
        <v>24</v>
      </c>
      <c r="E1" s="93" t="s">
        <v>25</v>
      </c>
      <c r="F1" s="93" t="s">
        <v>8</v>
      </c>
      <c r="G1" s="93" t="s">
        <v>137</v>
      </c>
      <c r="H1" s="93" t="s">
        <v>10</v>
      </c>
      <c r="I1" s="93" t="s">
        <v>157</v>
      </c>
      <c r="K1" s="56"/>
      <c r="AK1" s="116" t="s">
        <v>177</v>
      </c>
      <c r="AL1" s="115" t="s">
        <v>157</v>
      </c>
    </row>
    <row r="2" spans="1:38" ht="16.8" thickTop="1" thickBot="1" x14ac:dyDescent="0.35">
      <c r="A2" s="45">
        <v>2410002</v>
      </c>
      <c r="B2" s="43">
        <v>31458</v>
      </c>
      <c r="C2" s="44" t="s">
        <v>23</v>
      </c>
      <c r="D2" s="46">
        <v>45250</v>
      </c>
      <c r="E2" s="46">
        <v>45289</v>
      </c>
      <c r="F2" s="80">
        <f>E2-D2</f>
        <v>39</v>
      </c>
      <c r="G2" s="77">
        <f>ROUND(F2/90*3,2)</f>
        <v>1.3</v>
      </c>
      <c r="H2" s="79">
        <v>1</v>
      </c>
      <c r="I2" s="64">
        <v>30</v>
      </c>
      <c r="J2" s="108" t="s">
        <v>173</v>
      </c>
      <c r="K2" s="109"/>
      <c r="L2" s="109"/>
      <c r="M2" s="110"/>
      <c r="AF2" t="s">
        <v>178</v>
      </c>
      <c r="AG2" t="s">
        <v>175</v>
      </c>
      <c r="AH2" s="3">
        <v>45425</v>
      </c>
      <c r="AI2" s="3">
        <v>45506</v>
      </c>
      <c r="AJ2" t="s">
        <v>176</v>
      </c>
      <c r="AK2" s="112">
        <f>_xlfn.DAYS(AI2,AH2)</f>
        <v>81</v>
      </c>
      <c r="AL2">
        <f>ROUND(AK2*AH4/AK4,0)</f>
        <v>145</v>
      </c>
    </row>
    <row r="3" spans="1:38" ht="16.8" thickTop="1" thickBot="1" x14ac:dyDescent="0.35">
      <c r="A3" s="45">
        <v>2410003</v>
      </c>
      <c r="B3" s="43">
        <v>31131</v>
      </c>
      <c r="C3" s="44" t="s">
        <v>23</v>
      </c>
      <c r="D3" s="46">
        <v>45252</v>
      </c>
      <c r="E3" s="46">
        <v>45287</v>
      </c>
      <c r="F3" s="80">
        <f>E3-D3</f>
        <v>35</v>
      </c>
      <c r="G3" s="77">
        <f>ROUND(F3/90*3,2)</f>
        <v>1.17</v>
      </c>
      <c r="H3" s="79">
        <v>1</v>
      </c>
      <c r="I3" s="107">
        <v>16</v>
      </c>
      <c r="J3" s="108" t="s">
        <v>174</v>
      </c>
      <c r="K3" s="109"/>
      <c r="L3" s="110"/>
      <c r="M3" s="110"/>
      <c r="AF3" t="s">
        <v>179</v>
      </c>
      <c r="AG3" t="s">
        <v>175</v>
      </c>
      <c r="AH3" s="3">
        <v>45506</v>
      </c>
      <c r="AI3" s="3">
        <v>45537</v>
      </c>
      <c r="AJ3" t="s">
        <v>176</v>
      </c>
      <c r="AK3" s="112">
        <f>_xlfn.DAYS(AI3,AH3)</f>
        <v>31</v>
      </c>
      <c r="AL3">
        <f>AH4-AL2</f>
        <v>55</v>
      </c>
    </row>
    <row r="4" spans="1:38" ht="16.8" thickTop="1" thickBot="1" x14ac:dyDescent="0.35">
      <c r="A4" s="45">
        <v>2410004</v>
      </c>
      <c r="B4" s="43">
        <v>31293</v>
      </c>
      <c r="C4" s="44" t="s">
        <v>23</v>
      </c>
      <c r="D4" s="46">
        <v>45258</v>
      </c>
      <c r="E4" s="46">
        <v>45294</v>
      </c>
      <c r="F4" s="80">
        <f>E4-D4</f>
        <v>36</v>
      </c>
      <c r="G4" s="77">
        <f>ROUND(F4/90*3,2)</f>
        <v>1.2</v>
      </c>
      <c r="H4" s="79">
        <v>1</v>
      </c>
      <c r="I4" s="64">
        <v>473</v>
      </c>
      <c r="J4" s="108" t="s">
        <v>173</v>
      </c>
      <c r="K4" s="109"/>
      <c r="L4" s="109"/>
      <c r="M4" s="110"/>
      <c r="AH4" s="113">
        <v>200</v>
      </c>
      <c r="AI4" s="114">
        <f>_xlfn.DAYS(AI3,AH2)</f>
        <v>112</v>
      </c>
      <c r="AK4" s="116">
        <f>SUM(AK2:AK3)</f>
        <v>112</v>
      </c>
      <c r="AL4" s="115">
        <f>SUM(AL2:AL3)</f>
        <v>200</v>
      </c>
    </row>
    <row r="5" spans="1:38" ht="16.8" thickTop="1" thickBot="1" x14ac:dyDescent="0.35">
      <c r="A5" s="45">
        <v>2410005</v>
      </c>
      <c r="B5" s="43">
        <v>8068</v>
      </c>
      <c r="C5" s="44" t="s">
        <v>23</v>
      </c>
      <c r="D5" s="46">
        <v>45258</v>
      </c>
      <c r="E5" s="46">
        <v>45321</v>
      </c>
      <c r="F5" s="80">
        <f>E5-D5</f>
        <v>63</v>
      </c>
      <c r="G5" s="77">
        <f>ROUND(F5/90*3,2)</f>
        <v>2.1</v>
      </c>
      <c r="H5" s="79">
        <v>1</v>
      </c>
      <c r="I5" s="64">
        <v>40</v>
      </c>
      <c r="J5" s="108" t="s">
        <v>173</v>
      </c>
      <c r="K5" s="109"/>
      <c r="L5" s="109"/>
      <c r="M5" s="110"/>
    </row>
    <row r="6" spans="1:38" ht="15.6" thickTop="1" thickBot="1" x14ac:dyDescent="0.35">
      <c r="A6" s="98" t="s">
        <v>169</v>
      </c>
      <c r="B6" s="43">
        <v>131</v>
      </c>
      <c r="C6" s="44" t="s">
        <v>170</v>
      </c>
      <c r="D6" s="46">
        <v>45251</v>
      </c>
      <c r="E6" s="46">
        <v>45323</v>
      </c>
      <c r="F6" s="80">
        <f>E6-D6</f>
        <v>72</v>
      </c>
      <c r="G6" s="77">
        <f>ROUND(F6/90*3,2)</f>
        <v>2.4</v>
      </c>
      <c r="H6" s="79">
        <v>329</v>
      </c>
      <c r="I6" s="64">
        <v>17195</v>
      </c>
      <c r="J6" s="111" t="s">
        <v>172</v>
      </c>
      <c r="K6" s="105"/>
      <c r="L6" s="106"/>
      <c r="M6" s="106"/>
      <c r="N6" s="106"/>
    </row>
    <row r="7" spans="1:38" x14ac:dyDescent="0.3">
      <c r="A7" s="56"/>
      <c r="B7" s="56"/>
      <c r="C7" s="86"/>
      <c r="D7" s="56"/>
      <c r="E7" s="56"/>
      <c r="J7"/>
    </row>
    <row r="8" spans="1:38" x14ac:dyDescent="0.3">
      <c r="A8" s="56"/>
      <c r="B8" s="56"/>
      <c r="C8" s="86"/>
      <c r="D8" s="56"/>
      <c r="E8" s="56"/>
      <c r="J8"/>
    </row>
    <row r="9" spans="1:38" x14ac:dyDescent="0.3">
      <c r="A9" s="56"/>
      <c r="B9" s="56"/>
      <c r="C9" s="86"/>
      <c r="D9" s="56"/>
      <c r="E9" s="56"/>
      <c r="J9"/>
    </row>
    <row r="10" spans="1:38" x14ac:dyDescent="0.3">
      <c r="A10" s="56"/>
      <c r="B10" s="56"/>
      <c r="C10" s="86"/>
      <c r="D10" s="56"/>
      <c r="E10" s="56"/>
      <c r="J10"/>
    </row>
    <row r="11" spans="1:38" x14ac:dyDescent="0.3">
      <c r="A11" s="56"/>
      <c r="B11" s="56"/>
      <c r="C11" s="86"/>
      <c r="D11" s="56"/>
      <c r="E11" s="56"/>
      <c r="J11"/>
    </row>
    <row r="13" spans="1:38" ht="23.4" x14ac:dyDescent="0.45">
      <c r="A13" s="85" t="s">
        <v>162</v>
      </c>
      <c r="B13" s="83"/>
    </row>
    <row r="14" spans="1:38" x14ac:dyDescent="0.3">
      <c r="A14" s="54" t="s">
        <v>143</v>
      </c>
      <c r="B14" s="54" t="s">
        <v>21</v>
      </c>
      <c r="C14" s="62" t="s">
        <v>144</v>
      </c>
      <c r="D14" s="60" t="s">
        <v>145</v>
      </c>
      <c r="E14" s="54" t="s">
        <v>11</v>
      </c>
      <c r="F14" s="60" t="s">
        <v>146</v>
      </c>
      <c r="G14" s="61" t="s">
        <v>149</v>
      </c>
      <c r="H14" s="62" t="s">
        <v>138</v>
      </c>
      <c r="I14" s="60" t="s">
        <v>147</v>
      </c>
      <c r="J14" s="60" t="s">
        <v>148</v>
      </c>
      <c r="K14" s="61" t="s">
        <v>156</v>
      </c>
      <c r="L14" s="61" t="s">
        <v>142</v>
      </c>
    </row>
    <row r="15" spans="1:38" ht="15.6" x14ac:dyDescent="0.3">
      <c r="A15" s="45">
        <f>$A2</f>
        <v>2410002</v>
      </c>
      <c r="B15" s="43">
        <f t="shared" ref="B15:B16" si="0">$B2</f>
        <v>31458</v>
      </c>
      <c r="C15" s="43">
        <f>$A$37</f>
        <v>19</v>
      </c>
      <c r="D15" s="43">
        <f>$B$37</f>
        <v>101</v>
      </c>
      <c r="E15" s="95">
        <f>H2</f>
        <v>1</v>
      </c>
      <c r="F15" s="78">
        <f>$M$37</f>
        <v>0</v>
      </c>
      <c r="G15" s="74">
        <f>E15*F15</f>
        <v>0</v>
      </c>
      <c r="H15" s="63">
        <f>$D$37</f>
        <v>999999999</v>
      </c>
      <c r="I15" s="77">
        <f>$G2</f>
        <v>1.3</v>
      </c>
      <c r="J15" s="76">
        <f>$N$37</f>
        <v>1</v>
      </c>
      <c r="K15" s="43">
        <f t="shared" ref="K15:K18" si="1">I15*J15*H2</f>
        <v>1.3</v>
      </c>
      <c r="L15" s="43">
        <f>G15+K15</f>
        <v>1.3</v>
      </c>
    </row>
    <row r="16" spans="1:38" ht="15.6" x14ac:dyDescent="0.3">
      <c r="A16" s="45">
        <f t="shared" ref="A16:A19" si="2">$A3</f>
        <v>2410003</v>
      </c>
      <c r="B16" s="43">
        <f t="shared" si="0"/>
        <v>31131</v>
      </c>
      <c r="C16" s="43">
        <f t="shared" ref="C16:C19" si="3">$A$37</f>
        <v>19</v>
      </c>
      <c r="D16" s="43">
        <f t="shared" ref="D16:D19" si="4">$B$37</f>
        <v>101</v>
      </c>
      <c r="E16" s="95">
        <f>H3</f>
        <v>1</v>
      </c>
      <c r="F16" s="78">
        <f>$M$37</f>
        <v>0</v>
      </c>
      <c r="G16" s="74">
        <f>E16*F16</f>
        <v>0</v>
      </c>
      <c r="H16" s="63">
        <f>$D$37</f>
        <v>999999999</v>
      </c>
      <c r="I16" s="77">
        <f>$G3</f>
        <v>1.17</v>
      </c>
      <c r="J16" s="76">
        <f>$N$37</f>
        <v>1</v>
      </c>
      <c r="K16" s="43">
        <f t="shared" si="1"/>
        <v>1.17</v>
      </c>
      <c r="L16" s="43">
        <f t="shared" ref="L16:L18" si="5">G16+K16</f>
        <v>1.17</v>
      </c>
    </row>
    <row r="17" spans="1:25" ht="15.6" x14ac:dyDescent="0.3">
      <c r="A17" s="45">
        <f t="shared" si="2"/>
        <v>2410004</v>
      </c>
      <c r="B17" s="43">
        <f>$B4</f>
        <v>31293</v>
      </c>
      <c r="C17" s="43">
        <f t="shared" si="3"/>
        <v>19</v>
      </c>
      <c r="D17" s="43">
        <f t="shared" si="4"/>
        <v>101</v>
      </c>
      <c r="E17" s="95">
        <f>H4</f>
        <v>1</v>
      </c>
      <c r="F17" s="78">
        <f>$M$37</f>
        <v>0</v>
      </c>
      <c r="G17" s="74">
        <f>E17*F17</f>
        <v>0</v>
      </c>
      <c r="H17" s="63">
        <f>$D$37</f>
        <v>999999999</v>
      </c>
      <c r="I17" s="77">
        <f>$G4</f>
        <v>1.2</v>
      </c>
      <c r="J17" s="76">
        <f>$N$37</f>
        <v>1</v>
      </c>
      <c r="K17" s="43">
        <f t="shared" si="1"/>
        <v>1.2</v>
      </c>
      <c r="L17" s="43">
        <f t="shared" si="5"/>
        <v>1.2</v>
      </c>
    </row>
    <row r="18" spans="1:25" ht="15.6" x14ac:dyDescent="0.3">
      <c r="A18" s="45">
        <f t="shared" si="2"/>
        <v>2410005</v>
      </c>
      <c r="B18" s="43">
        <f>$B5</f>
        <v>8068</v>
      </c>
      <c r="C18" s="43">
        <f t="shared" si="3"/>
        <v>19</v>
      </c>
      <c r="D18" s="43">
        <f t="shared" si="4"/>
        <v>101</v>
      </c>
      <c r="E18" s="95">
        <f>H5</f>
        <v>1</v>
      </c>
      <c r="F18" s="78">
        <f>$M$37</f>
        <v>0</v>
      </c>
      <c r="G18" s="74">
        <f>E18*F18</f>
        <v>0</v>
      </c>
      <c r="H18" s="63">
        <f>$D$37</f>
        <v>999999999</v>
      </c>
      <c r="I18" s="77">
        <f>$G5</f>
        <v>2.1</v>
      </c>
      <c r="J18" s="76">
        <f>$N$37</f>
        <v>1</v>
      </c>
      <c r="K18" s="43">
        <f t="shared" si="1"/>
        <v>2.1</v>
      </c>
      <c r="L18" s="43">
        <f t="shared" si="5"/>
        <v>2.1</v>
      </c>
    </row>
    <row r="19" spans="1:25" x14ac:dyDescent="0.3">
      <c r="A19" s="97" t="str">
        <f t="shared" si="2"/>
        <v>Factura DESA</v>
      </c>
      <c r="B19" s="43">
        <f>$B6</f>
        <v>131</v>
      </c>
      <c r="C19" s="43">
        <f t="shared" si="3"/>
        <v>19</v>
      </c>
      <c r="D19" s="43">
        <f t="shared" si="4"/>
        <v>101</v>
      </c>
      <c r="E19" s="95">
        <f>H6</f>
        <v>329</v>
      </c>
      <c r="F19" s="78">
        <f>$M$37</f>
        <v>0</v>
      </c>
      <c r="G19" s="74">
        <f>E19*F19</f>
        <v>0</v>
      </c>
      <c r="H19" s="63">
        <f>$D$37</f>
        <v>999999999</v>
      </c>
      <c r="I19" s="77">
        <f>$G6</f>
        <v>2.4</v>
      </c>
      <c r="J19" s="76">
        <f>$N$37</f>
        <v>1</v>
      </c>
      <c r="K19" s="43">
        <f>I19*J19*H6</f>
        <v>789.6</v>
      </c>
      <c r="L19" s="43">
        <f t="shared" ref="L19" si="6">G19+K19</f>
        <v>789.6</v>
      </c>
    </row>
    <row r="20" spans="1:25" x14ac:dyDescent="0.3">
      <c r="C20" s="86"/>
      <c r="D20" s="56"/>
    </row>
    <row r="21" spans="1:25" x14ac:dyDescent="0.3">
      <c r="C21" s="86"/>
      <c r="D21" s="56"/>
    </row>
    <row r="22" spans="1:25" x14ac:dyDescent="0.3">
      <c r="C22" s="86"/>
      <c r="D22" s="56"/>
    </row>
    <row r="23" spans="1:25" x14ac:dyDescent="0.3">
      <c r="C23" s="86"/>
      <c r="D23" s="56"/>
    </row>
    <row r="24" spans="1:25" ht="49.2" customHeight="1" x14ac:dyDescent="0.45">
      <c r="A24" s="85" t="s">
        <v>163</v>
      </c>
      <c r="B24" s="83"/>
      <c r="C24" s="99"/>
      <c r="D24" s="56"/>
      <c r="H24" s="89" t="s">
        <v>167</v>
      </c>
      <c r="I24" s="87" t="s">
        <v>164</v>
      </c>
      <c r="J24" s="88" t="s">
        <v>165</v>
      </c>
      <c r="K24" s="84"/>
      <c r="L24" s="89" t="s">
        <v>167</v>
      </c>
      <c r="M24" s="87" t="s">
        <v>164</v>
      </c>
      <c r="N24" s="88" t="s">
        <v>165</v>
      </c>
      <c r="O24" s="84"/>
      <c r="P24" s="89" t="s">
        <v>167</v>
      </c>
      <c r="Q24" s="87" t="s">
        <v>164</v>
      </c>
      <c r="R24" s="88" t="s">
        <v>165</v>
      </c>
      <c r="S24" s="84"/>
      <c r="T24" s="89" t="s">
        <v>168</v>
      </c>
      <c r="U24" s="88" t="s">
        <v>166</v>
      </c>
      <c r="V24" s="84"/>
    </row>
    <row r="25" spans="1:25" x14ac:dyDescent="0.3">
      <c r="A25" s="54" t="s">
        <v>143</v>
      </c>
      <c r="B25" s="54" t="s">
        <v>21</v>
      </c>
      <c r="C25" s="62" t="s">
        <v>144</v>
      </c>
      <c r="D25" s="60" t="s">
        <v>145</v>
      </c>
      <c r="E25" s="54" t="s">
        <v>11</v>
      </c>
      <c r="F25" s="60" t="s">
        <v>146</v>
      </c>
      <c r="G25" s="61" t="s">
        <v>149</v>
      </c>
      <c r="H25" s="62" t="s">
        <v>138</v>
      </c>
      <c r="I25" s="81" t="s">
        <v>158</v>
      </c>
      <c r="J25" s="60" t="s">
        <v>159</v>
      </c>
      <c r="K25" s="60" t="s">
        <v>148</v>
      </c>
      <c r="L25" s="55" t="s">
        <v>139</v>
      </c>
      <c r="M25" s="81" t="s">
        <v>160</v>
      </c>
      <c r="N25" s="54" t="s">
        <v>150</v>
      </c>
      <c r="O25" s="54" t="s">
        <v>151</v>
      </c>
      <c r="P25" s="55" t="s">
        <v>140</v>
      </c>
      <c r="Q25" s="81" t="s">
        <v>161</v>
      </c>
      <c r="R25" s="54" t="s">
        <v>152</v>
      </c>
      <c r="S25" s="54" t="s">
        <v>153</v>
      </c>
      <c r="T25" s="55" t="s">
        <v>141</v>
      </c>
      <c r="U25" s="54" t="s">
        <v>154</v>
      </c>
      <c r="V25" s="54" t="s">
        <v>155</v>
      </c>
      <c r="W25" s="61" t="s">
        <v>156</v>
      </c>
      <c r="X25" s="61" t="s">
        <v>142</v>
      </c>
      <c r="Y25" s="91" t="s">
        <v>171</v>
      </c>
    </row>
    <row r="26" spans="1:25" ht="15.6" x14ac:dyDescent="0.3">
      <c r="A26" s="45">
        <f>A2</f>
        <v>2410002</v>
      </c>
      <c r="B26" s="43">
        <f>B2</f>
        <v>31458</v>
      </c>
      <c r="C26" s="43">
        <f>$A$38</f>
        <v>20</v>
      </c>
      <c r="D26" s="43">
        <f>$B$38</f>
        <v>101</v>
      </c>
      <c r="E26" s="79">
        <f>H2</f>
        <v>1</v>
      </c>
      <c r="F26" s="78">
        <f>$M$38</f>
        <v>0</v>
      </c>
      <c r="G26" s="74">
        <f>E26*F26</f>
        <v>0</v>
      </c>
      <c r="H26" s="63">
        <f>$D$38*$H2</f>
        <v>6</v>
      </c>
      <c r="I26" s="82">
        <f>IF(H26&lt;999999,ROUND(H26/3*$G2,0),999999)</f>
        <v>3</v>
      </c>
      <c r="J26" s="103">
        <f>IF($I2&gt;I26,I26,I2)</f>
        <v>3</v>
      </c>
      <c r="K26" s="75">
        <f>$N$38</f>
        <v>0</v>
      </c>
      <c r="L26" s="59">
        <f>$E$38*$H2</f>
        <v>30</v>
      </c>
      <c r="M26" s="82">
        <f>IF(L26&lt;999999,ROUND(L26/3*$G2,0),999999)</f>
        <v>13</v>
      </c>
      <c r="N26" s="103">
        <f t="shared" ref="N26:N27" si="7">IF($I2&gt;M26,M26,E2)-J26-F26</f>
        <v>10</v>
      </c>
      <c r="O26" s="75">
        <f>$O$38</f>
        <v>0.1</v>
      </c>
      <c r="P26" s="59">
        <f>$F$38*$H2</f>
        <v>54</v>
      </c>
      <c r="Q26" s="82">
        <f>IF(P26&lt;999999,ROUND(P26/3*$G2,0),999999)</f>
        <v>23</v>
      </c>
      <c r="R26" s="103">
        <f t="shared" ref="R26:R27" si="8">IF($I2&gt;Q26,Q26,I2)-N26-J26</f>
        <v>10</v>
      </c>
      <c r="S26" s="75">
        <f>$P$38</f>
        <v>0.2</v>
      </c>
      <c r="T26" s="59">
        <f>$G$38</f>
        <v>9999999</v>
      </c>
      <c r="U26" s="103">
        <f>IF(T26&gt;=999999,$I2-J26-N26-R26,0)</f>
        <v>7</v>
      </c>
      <c r="V26" s="75">
        <f>$Q$38</f>
        <v>0.6</v>
      </c>
      <c r="W26" s="104">
        <f>K26*I26+N26*O26+R26*S26+U26*V26</f>
        <v>7.2</v>
      </c>
      <c r="X26" s="104">
        <f>G26+W26</f>
        <v>7.2</v>
      </c>
      <c r="Y26" s="92" t="b">
        <f>J26+N26+R26+U26-$I2=0</f>
        <v>1</v>
      </c>
    </row>
    <row r="27" spans="1:25" ht="15.6" x14ac:dyDescent="0.3">
      <c r="A27" s="45">
        <f t="shared" ref="A27:B27" si="9">A3</f>
        <v>2410003</v>
      </c>
      <c r="B27" s="43">
        <f t="shared" si="9"/>
        <v>31131</v>
      </c>
      <c r="C27" s="43">
        <f t="shared" ref="C27:C30" si="10">$A$38</f>
        <v>20</v>
      </c>
      <c r="D27" s="43">
        <f t="shared" ref="D27:D30" si="11">$B$38</f>
        <v>101</v>
      </c>
      <c r="E27" s="79">
        <f>H3</f>
        <v>1</v>
      </c>
      <c r="F27" s="78">
        <f>$M$38</f>
        <v>0</v>
      </c>
      <c r="G27" s="74">
        <f>E27*F27</f>
        <v>0</v>
      </c>
      <c r="H27" s="63">
        <f>$D$38*$H3</f>
        <v>6</v>
      </c>
      <c r="I27" s="82">
        <f>IF(H27&lt;999999,ROUND(H27/3*$G3,0),999999)</f>
        <v>2</v>
      </c>
      <c r="J27" s="103">
        <f>IF($I3&gt;I27,I27,I3)</f>
        <v>2</v>
      </c>
      <c r="K27" s="75">
        <f>$N$38</f>
        <v>0</v>
      </c>
      <c r="L27" s="59">
        <f>$E$38*$H3</f>
        <v>30</v>
      </c>
      <c r="M27" s="82">
        <f>IF(L27&lt;999999,ROUND(L27/3*$G3,0),999999)</f>
        <v>12</v>
      </c>
      <c r="N27" s="103">
        <f t="shared" si="7"/>
        <v>10</v>
      </c>
      <c r="O27" s="75">
        <f>$O$38</f>
        <v>0.1</v>
      </c>
      <c r="P27" s="59">
        <f>$F$38*$H3</f>
        <v>54</v>
      </c>
      <c r="Q27" s="82">
        <f>IF(P27&lt;999999,ROUND(P27/3*$G3,0),999999)</f>
        <v>21</v>
      </c>
      <c r="R27" s="103">
        <f t="shared" si="8"/>
        <v>4</v>
      </c>
      <c r="S27" s="75">
        <f>$P$38</f>
        <v>0.2</v>
      </c>
      <c r="T27" s="59">
        <f t="shared" ref="T27:T30" si="12">$G$38</f>
        <v>9999999</v>
      </c>
      <c r="U27" s="103">
        <f t="shared" ref="U27:U28" si="13">IF(T27&gt;=999999,$I3-J27-N27-R27,0)</f>
        <v>0</v>
      </c>
      <c r="V27" s="75">
        <f>$Q$38</f>
        <v>0.6</v>
      </c>
      <c r="W27" s="104">
        <f>K27*I27+N27*O27+R27*S27+U27*V27</f>
        <v>1.8</v>
      </c>
      <c r="X27" s="104">
        <f>G27+W27</f>
        <v>1.8</v>
      </c>
      <c r="Y27" s="92" t="b">
        <f t="shared" ref="Y27:Y28" si="14">J27+N27+R27+U27-$I3=0</f>
        <v>1</v>
      </c>
    </row>
    <row r="28" spans="1:25" ht="15.6" x14ac:dyDescent="0.3">
      <c r="A28" s="45">
        <f t="shared" ref="A28:B28" si="15">A4</f>
        <v>2410004</v>
      </c>
      <c r="B28" s="43">
        <f t="shared" si="15"/>
        <v>31293</v>
      </c>
      <c r="C28" s="43">
        <f t="shared" si="10"/>
        <v>20</v>
      </c>
      <c r="D28" s="43">
        <f t="shared" si="11"/>
        <v>101</v>
      </c>
      <c r="E28" s="79">
        <f>H4</f>
        <v>1</v>
      </c>
      <c r="F28" s="78">
        <f>$M$38</f>
        <v>0</v>
      </c>
      <c r="G28" s="74">
        <f>E28*F28</f>
        <v>0</v>
      </c>
      <c r="H28" s="63">
        <f>$D$38*$H4</f>
        <v>6</v>
      </c>
      <c r="I28" s="82">
        <f>IF(H28&lt;999999,ROUND(H28/3*$G4,0),999999)</f>
        <v>2</v>
      </c>
      <c r="J28" s="103">
        <f>IF($I4&gt;I28,I28,I4)</f>
        <v>2</v>
      </c>
      <c r="K28" s="75">
        <f>$N$38</f>
        <v>0</v>
      </c>
      <c r="L28" s="59">
        <f>$E$38*$H4</f>
        <v>30</v>
      </c>
      <c r="M28" s="82">
        <f>IF(L28&lt;999999,ROUND(L28/3*$G4,0),999999)</f>
        <v>12</v>
      </c>
      <c r="N28" s="103">
        <f>IF($I4&gt;M28,M28,E4)-J28-F28</f>
        <v>10</v>
      </c>
      <c r="O28" s="75">
        <f>$O$38</f>
        <v>0.1</v>
      </c>
      <c r="P28" s="59">
        <f>$F$38*$H4</f>
        <v>54</v>
      </c>
      <c r="Q28" s="82">
        <f>IF(P28&lt;999999,ROUND(P28/3*$G4,0),999999)</f>
        <v>22</v>
      </c>
      <c r="R28" s="103">
        <f>IF($I4&gt;Q28,Q28,I4)-N28-J28</f>
        <v>10</v>
      </c>
      <c r="S28" s="75">
        <f>$P$38</f>
        <v>0.2</v>
      </c>
      <c r="T28" s="59">
        <f t="shared" si="12"/>
        <v>9999999</v>
      </c>
      <c r="U28" s="103">
        <f t="shared" si="13"/>
        <v>451</v>
      </c>
      <c r="V28" s="75">
        <f>$Q$38</f>
        <v>0.6</v>
      </c>
      <c r="W28" s="104">
        <f>K28*I28+N28*O28+R28*S28+U28*V28</f>
        <v>273.59999999999997</v>
      </c>
      <c r="X28" s="104">
        <f>G28+W28</f>
        <v>273.59999999999997</v>
      </c>
      <c r="Y28" s="92" t="b">
        <f t="shared" si="14"/>
        <v>1</v>
      </c>
    </row>
    <row r="29" spans="1:25" ht="16.2" thickBot="1" x14ac:dyDescent="0.35">
      <c r="A29" s="45">
        <f t="shared" ref="A29:B30" si="16">A5</f>
        <v>2410005</v>
      </c>
      <c r="B29" s="43">
        <f t="shared" si="16"/>
        <v>8068</v>
      </c>
      <c r="C29" s="43">
        <f t="shared" si="10"/>
        <v>20</v>
      </c>
      <c r="D29" s="43">
        <f t="shared" si="11"/>
        <v>101</v>
      </c>
      <c r="E29" s="101">
        <f>H5</f>
        <v>1</v>
      </c>
      <c r="F29" s="78">
        <f>$M$38</f>
        <v>0</v>
      </c>
      <c r="G29" s="74">
        <f>E29*F29</f>
        <v>0</v>
      </c>
      <c r="H29" s="63">
        <f>$D$38*$H5</f>
        <v>6</v>
      </c>
      <c r="I29" s="82">
        <f>IF(H29&lt;999999,ROUND(H29/3*$G5,0),999999)</f>
        <v>4</v>
      </c>
      <c r="J29" s="103">
        <f>IF($I5&gt;I29,I29,I5)</f>
        <v>4</v>
      </c>
      <c r="K29" s="75">
        <f>$N$38</f>
        <v>0</v>
      </c>
      <c r="L29" s="59">
        <f>$E$38*$H5</f>
        <v>30</v>
      </c>
      <c r="M29" s="82">
        <f>IF(L29&lt;999999,ROUND(L29/3*$G5,0),999999)</f>
        <v>21</v>
      </c>
      <c r="N29" s="103">
        <f>IF($I5&gt;M29,M29,E5)-J29-F29</f>
        <v>17</v>
      </c>
      <c r="O29" s="75">
        <f>$O$38</f>
        <v>0.1</v>
      </c>
      <c r="P29" s="59">
        <f>$F$38*$H5</f>
        <v>54</v>
      </c>
      <c r="Q29" s="82">
        <f>IF(P29&lt;999999,ROUND(P29/3*$G5,0),999999)</f>
        <v>38</v>
      </c>
      <c r="R29" s="103">
        <f>IF($I5&gt;Q29,Q29,I5)-N29-J29</f>
        <v>17</v>
      </c>
      <c r="S29" s="75">
        <f>$P$38</f>
        <v>0.2</v>
      </c>
      <c r="T29" s="59">
        <f t="shared" si="12"/>
        <v>9999999</v>
      </c>
      <c r="U29" s="103">
        <f t="shared" ref="U29" si="17">IF(T29&gt;=999999,$I5-J29-N29-R29,0)</f>
        <v>2</v>
      </c>
      <c r="V29" s="75">
        <f>$Q$38</f>
        <v>0.6</v>
      </c>
      <c r="W29" s="104">
        <f>K29*I29+N29*O29+R29*S29+U29*V29</f>
        <v>6.3000000000000007</v>
      </c>
      <c r="X29" s="104">
        <f>G29+W29</f>
        <v>6.3000000000000007</v>
      </c>
      <c r="Y29" s="92" t="b">
        <f t="shared" ref="Y29" si="18">J29+N29+R29+U29-$I5=0</f>
        <v>1</v>
      </c>
    </row>
    <row r="30" spans="1:25" ht="15" thickBot="1" x14ac:dyDescent="0.35">
      <c r="A30" s="97" t="str">
        <f t="shared" si="16"/>
        <v>Factura DESA</v>
      </c>
      <c r="B30" s="43">
        <f t="shared" si="16"/>
        <v>131</v>
      </c>
      <c r="C30" s="43">
        <f t="shared" si="10"/>
        <v>20</v>
      </c>
      <c r="D30" s="90">
        <f t="shared" si="11"/>
        <v>101</v>
      </c>
      <c r="E30" s="102">
        <v>1</v>
      </c>
      <c r="F30" s="100">
        <f>$M$38</f>
        <v>0</v>
      </c>
      <c r="G30" s="74">
        <f>E30*F30</f>
        <v>0</v>
      </c>
      <c r="H30" s="63">
        <f>$D$38*$H6</f>
        <v>1974</v>
      </c>
      <c r="I30" s="82">
        <f>IF(H30&lt;999999,ROUND(H30/3*$G6,0),999999)</f>
        <v>1579</v>
      </c>
      <c r="J30" s="103">
        <f>IF($I6&gt;I30,I30,I6)</f>
        <v>1579</v>
      </c>
      <c r="K30" s="75">
        <f>$N$38</f>
        <v>0</v>
      </c>
      <c r="L30" s="59">
        <f>$E$38*$H6</f>
        <v>9870</v>
      </c>
      <c r="M30" s="82">
        <f>IF(L30&lt;999999,ROUND(L30/3*$G6,0),999999)</f>
        <v>7896</v>
      </c>
      <c r="N30" s="103">
        <f>IF($I6&gt;M30,M30,E6)-J30-F30</f>
        <v>6317</v>
      </c>
      <c r="O30" s="75">
        <f>$O$38</f>
        <v>0.1</v>
      </c>
      <c r="P30" s="59">
        <f>$F$38*$H6</f>
        <v>17766</v>
      </c>
      <c r="Q30" s="82">
        <f>IF(P30&lt;999999,ROUND(P30/3*$G6,0),999999)</f>
        <v>14213</v>
      </c>
      <c r="R30" s="103">
        <f>IF($I6&gt;Q30,Q30,I6)-N30-J30</f>
        <v>6317</v>
      </c>
      <c r="S30" s="75">
        <f>$P$38</f>
        <v>0.2</v>
      </c>
      <c r="T30" s="59">
        <f t="shared" si="12"/>
        <v>9999999</v>
      </c>
      <c r="U30" s="103">
        <f t="shared" ref="U30" si="19">IF(T30&gt;=999999,$I6-J30-N30-R30,0)</f>
        <v>2982</v>
      </c>
      <c r="V30" s="75">
        <f>$Q$38</f>
        <v>0.6</v>
      </c>
      <c r="W30" s="104">
        <f>K30*I30+N30*O30+R30*S30+U30*V30</f>
        <v>3684.3</v>
      </c>
      <c r="X30" s="104">
        <f>G30+W30</f>
        <v>3684.3</v>
      </c>
      <c r="Y30" s="92" t="b">
        <f t="shared" ref="Y30" si="20">J30+N30+R30+U30-$I6=0</f>
        <v>1</v>
      </c>
    </row>
    <row r="34" spans="1:20" ht="15" thickBot="1" x14ac:dyDescent="0.35"/>
    <row r="35" spans="1:20" ht="55.8" thickTop="1" thickBot="1" x14ac:dyDescent="0.45">
      <c r="A35" s="42" t="s">
        <v>135</v>
      </c>
      <c r="I35" s="96" t="s">
        <v>136</v>
      </c>
    </row>
    <row r="36" spans="1:20" ht="15.6" thickTop="1" thickBot="1" x14ac:dyDescent="0.35">
      <c r="A36" s="33" t="s">
        <v>26</v>
      </c>
      <c r="B36" s="34" t="s">
        <v>27</v>
      </c>
      <c r="C36" s="34" t="s">
        <v>28</v>
      </c>
      <c r="D36" s="34" t="s">
        <v>29</v>
      </c>
      <c r="E36" s="34" t="s">
        <v>30</v>
      </c>
      <c r="F36" s="65" t="s">
        <v>31</v>
      </c>
      <c r="G36" s="66" t="s">
        <v>32</v>
      </c>
      <c r="I36" s="67" t="s">
        <v>80</v>
      </c>
      <c r="J36" s="65" t="s">
        <v>81</v>
      </c>
      <c r="K36" s="34" t="s">
        <v>82</v>
      </c>
      <c r="L36" s="34" t="s">
        <v>83</v>
      </c>
      <c r="M36" s="34" t="s">
        <v>84</v>
      </c>
      <c r="N36" s="34" t="s">
        <v>85</v>
      </c>
      <c r="O36" s="34" t="s">
        <v>86</v>
      </c>
      <c r="P36" s="34" t="s">
        <v>87</v>
      </c>
      <c r="Q36" s="34" t="s">
        <v>88</v>
      </c>
      <c r="R36" s="34" t="s">
        <v>94</v>
      </c>
      <c r="S36" s="34" t="s">
        <v>95</v>
      </c>
      <c r="T36" s="35" t="s">
        <v>96</v>
      </c>
    </row>
    <row r="37" spans="1:20" ht="15" thickTop="1" x14ac:dyDescent="0.3">
      <c r="A37" s="40">
        <v>19</v>
      </c>
      <c r="B37" s="41">
        <v>101</v>
      </c>
      <c r="C37" s="41" t="s">
        <v>53</v>
      </c>
      <c r="D37" s="41">
        <v>999999999</v>
      </c>
      <c r="E37" s="41">
        <v>0</v>
      </c>
      <c r="F37" s="68">
        <v>0</v>
      </c>
      <c r="G37" s="69">
        <v>0</v>
      </c>
      <c r="I37" s="70">
        <v>19</v>
      </c>
      <c r="J37" s="68">
        <v>101</v>
      </c>
      <c r="K37" s="57">
        <v>45292</v>
      </c>
      <c r="L37" s="47" t="s">
        <v>54</v>
      </c>
      <c r="M37" s="78">
        <v>0</v>
      </c>
      <c r="N37" s="48">
        <v>1</v>
      </c>
      <c r="O37" s="47">
        <v>0</v>
      </c>
      <c r="P37" s="47">
        <v>0</v>
      </c>
      <c r="Q37" s="47">
        <v>0</v>
      </c>
      <c r="R37" s="49" t="s">
        <v>107</v>
      </c>
      <c r="S37" s="49" t="s">
        <v>54</v>
      </c>
      <c r="T37" s="50" t="s">
        <v>101</v>
      </c>
    </row>
    <row r="38" spans="1:20" x14ac:dyDescent="0.3">
      <c r="A38" s="36">
        <v>20</v>
      </c>
      <c r="B38" s="37">
        <v>101</v>
      </c>
      <c r="C38" s="37" t="s">
        <v>59</v>
      </c>
      <c r="D38" s="37">
        <v>6</v>
      </c>
      <c r="E38" s="37">
        <v>30</v>
      </c>
      <c r="F38" s="71">
        <v>54</v>
      </c>
      <c r="G38" s="72">
        <v>9999999</v>
      </c>
      <c r="I38" s="73">
        <v>20</v>
      </c>
      <c r="J38" s="71">
        <v>101</v>
      </c>
      <c r="K38" s="58">
        <v>45292</v>
      </c>
      <c r="L38" s="51" t="s">
        <v>54</v>
      </c>
      <c r="M38" s="78">
        <v>0</v>
      </c>
      <c r="N38" s="51">
        <v>0</v>
      </c>
      <c r="O38" s="51">
        <v>0.1</v>
      </c>
      <c r="P38" s="51">
        <v>0.2</v>
      </c>
      <c r="Q38" s="51">
        <v>0.6</v>
      </c>
      <c r="R38" s="52" t="s">
        <v>107</v>
      </c>
      <c r="S38" s="52" t="s">
        <v>54</v>
      </c>
      <c r="T38" s="53" t="s">
        <v>101</v>
      </c>
    </row>
  </sheetData>
  <sortState xmlns:xlrd2="http://schemas.microsoft.com/office/spreadsheetml/2017/richdata2" ref="A2:I5">
    <sortCondition ref="A2:A5"/>
  </sortState>
  <phoneticPr fontId="14" type="noConversion"/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3FE9-0D0E-4EE4-B502-0BB81836ED85}">
  <dimension ref="A1:AA12"/>
  <sheetViews>
    <sheetView showGridLines="0" workbookViewId="0">
      <selection activeCell="C6" sqref="C6"/>
    </sheetView>
  </sheetViews>
  <sheetFormatPr baseColWidth="10" defaultRowHeight="14.4" x14ac:dyDescent="0.3"/>
  <cols>
    <col min="1" max="1" width="10.77734375" bestFit="1" customWidth="1"/>
    <col min="2" max="2" width="8.33203125" bestFit="1" customWidth="1"/>
    <col min="3" max="3" width="35.77734375" bestFit="1" customWidth="1"/>
    <col min="8" max="12" width="0" hidden="1" customWidth="1"/>
    <col min="13" max="13" width="13.44140625" hidden="1" customWidth="1"/>
    <col min="14" max="14" width="13.6640625" hidden="1" customWidth="1"/>
    <col min="15" max="16" width="0" hidden="1" customWidth="1"/>
    <col min="17" max="17" width="13.77734375" hidden="1" customWidth="1"/>
    <col min="18" max="18" width="16.5546875" hidden="1" customWidth="1"/>
    <col min="19" max="19" width="14.77734375" hidden="1" customWidth="1"/>
    <col min="20" max="20" width="14.33203125" hidden="1" customWidth="1"/>
    <col min="21" max="21" width="14.21875" hidden="1" customWidth="1"/>
    <col min="22" max="23" width="0" hidden="1" customWidth="1"/>
    <col min="24" max="24" width="16.109375" hidden="1" customWidth="1"/>
    <col min="25" max="25" width="0" hidden="1" customWidth="1"/>
    <col min="26" max="26" width="17.21875" hidden="1" customWidth="1"/>
    <col min="27" max="27" width="17" hidden="1" customWidth="1"/>
    <col min="28" max="30" width="0" hidden="1" customWidth="1"/>
  </cols>
  <sheetData>
    <row r="1" spans="1:2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</row>
    <row r="2" spans="1:27" s="38" customFormat="1" ht="12" x14ac:dyDescent="0.25">
      <c r="A2" s="38">
        <v>19</v>
      </c>
      <c r="B2" s="38">
        <v>101</v>
      </c>
      <c r="C2" s="38" t="s">
        <v>53</v>
      </c>
      <c r="D2" s="38">
        <v>999999999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 t="s">
        <v>54</v>
      </c>
      <c r="N2" s="38" t="s">
        <v>54</v>
      </c>
      <c r="O2" s="38" t="s">
        <v>54</v>
      </c>
      <c r="P2" s="38" t="s">
        <v>54</v>
      </c>
      <c r="Q2" s="38">
        <v>1</v>
      </c>
      <c r="R2" s="38">
        <v>0</v>
      </c>
      <c r="S2" s="38">
        <v>0</v>
      </c>
      <c r="T2" s="38" t="s">
        <v>55</v>
      </c>
      <c r="U2" s="38" t="s">
        <v>56</v>
      </c>
      <c r="V2" s="38" t="s">
        <v>57</v>
      </c>
      <c r="W2" s="38" t="s">
        <v>58</v>
      </c>
      <c r="X2" s="38" t="s">
        <v>54</v>
      </c>
      <c r="Z2" s="38">
        <v>0</v>
      </c>
      <c r="AA2" s="38">
        <v>0</v>
      </c>
    </row>
    <row r="3" spans="1:27" x14ac:dyDescent="0.3">
      <c r="A3">
        <v>20</v>
      </c>
      <c r="B3">
        <v>101</v>
      </c>
      <c r="C3" t="s">
        <v>59</v>
      </c>
      <c r="D3">
        <v>6</v>
      </c>
      <c r="E3">
        <v>30</v>
      </c>
      <c r="F3">
        <v>54</v>
      </c>
      <c r="G3">
        <v>9999999</v>
      </c>
      <c r="H3">
        <v>999999999</v>
      </c>
      <c r="I3">
        <v>0</v>
      </c>
      <c r="J3">
        <v>0</v>
      </c>
      <c r="K3">
        <v>0</v>
      </c>
      <c r="L3">
        <v>0</v>
      </c>
      <c r="M3" t="s">
        <v>54</v>
      </c>
      <c r="N3" t="s">
        <v>54</v>
      </c>
      <c r="O3" t="s">
        <v>54</v>
      </c>
      <c r="P3" t="s">
        <v>54</v>
      </c>
      <c r="Q3">
        <v>1</v>
      </c>
      <c r="R3">
        <v>0</v>
      </c>
      <c r="S3">
        <v>0</v>
      </c>
      <c r="T3" t="s">
        <v>60</v>
      </c>
      <c r="U3" t="s">
        <v>56</v>
      </c>
      <c r="V3" t="s">
        <v>61</v>
      </c>
      <c r="W3" t="s">
        <v>58</v>
      </c>
      <c r="X3" t="s">
        <v>54</v>
      </c>
      <c r="Z3">
        <v>0</v>
      </c>
      <c r="AA3">
        <v>0</v>
      </c>
    </row>
    <row r="4" spans="1:27" x14ac:dyDescent="0.3">
      <c r="A4">
        <v>20</v>
      </c>
      <c r="B4">
        <v>201</v>
      </c>
      <c r="C4" t="s">
        <v>62</v>
      </c>
      <c r="D4">
        <v>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54</v>
      </c>
      <c r="N4" t="s">
        <v>54</v>
      </c>
      <c r="O4" t="s">
        <v>58</v>
      </c>
      <c r="P4" t="s">
        <v>54</v>
      </c>
      <c r="Q4">
        <v>0</v>
      </c>
      <c r="R4">
        <v>0</v>
      </c>
      <c r="S4">
        <v>0</v>
      </c>
      <c r="T4" t="s">
        <v>54</v>
      </c>
      <c r="U4" t="s">
        <v>54</v>
      </c>
      <c r="V4" t="s">
        <v>61</v>
      </c>
      <c r="W4" t="s">
        <v>58</v>
      </c>
      <c r="X4" t="s">
        <v>54</v>
      </c>
      <c r="Y4" t="s">
        <v>54</v>
      </c>
      <c r="Z4">
        <v>0</v>
      </c>
      <c r="AA4">
        <v>0</v>
      </c>
    </row>
    <row r="5" spans="1:27" x14ac:dyDescent="0.3">
      <c r="A5">
        <v>20</v>
      </c>
      <c r="B5">
        <v>301</v>
      </c>
      <c r="C5" t="s">
        <v>63</v>
      </c>
      <c r="D5">
        <v>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54</v>
      </c>
      <c r="N5" t="s">
        <v>54</v>
      </c>
      <c r="O5" t="s">
        <v>58</v>
      </c>
      <c r="P5" t="s">
        <v>54</v>
      </c>
      <c r="Q5">
        <v>0</v>
      </c>
      <c r="R5">
        <v>0</v>
      </c>
      <c r="S5">
        <v>0</v>
      </c>
      <c r="T5" t="s">
        <v>54</v>
      </c>
      <c r="U5" t="s">
        <v>54</v>
      </c>
      <c r="V5" t="s">
        <v>61</v>
      </c>
      <c r="W5" t="s">
        <v>58</v>
      </c>
      <c r="X5" t="s">
        <v>54</v>
      </c>
      <c r="Y5" t="s">
        <v>54</v>
      </c>
      <c r="Z5">
        <v>0</v>
      </c>
      <c r="AA5">
        <v>0</v>
      </c>
    </row>
    <row r="6" spans="1:27" x14ac:dyDescent="0.3">
      <c r="A6">
        <v>20</v>
      </c>
      <c r="B6">
        <v>401</v>
      </c>
      <c r="C6" t="s">
        <v>64</v>
      </c>
      <c r="D6">
        <v>6</v>
      </c>
      <c r="E6">
        <v>39</v>
      </c>
      <c r="F6">
        <v>72</v>
      </c>
      <c r="G6">
        <v>9999999</v>
      </c>
      <c r="H6">
        <v>999999999</v>
      </c>
      <c r="I6">
        <v>0</v>
      </c>
      <c r="J6">
        <v>0</v>
      </c>
      <c r="K6">
        <v>0</v>
      </c>
      <c r="L6">
        <v>0</v>
      </c>
      <c r="M6" t="s">
        <v>54</v>
      </c>
      <c r="N6" t="s">
        <v>54</v>
      </c>
      <c r="O6" t="s">
        <v>54</v>
      </c>
      <c r="P6" t="s">
        <v>54</v>
      </c>
      <c r="Q6">
        <v>1</v>
      </c>
      <c r="R6">
        <v>0</v>
      </c>
      <c r="S6">
        <v>0</v>
      </c>
      <c r="T6" t="s">
        <v>65</v>
      </c>
      <c r="U6" t="s">
        <v>66</v>
      </c>
      <c r="V6" t="s">
        <v>61</v>
      </c>
      <c r="W6" t="s">
        <v>58</v>
      </c>
      <c r="X6" t="s">
        <v>54</v>
      </c>
      <c r="Z6">
        <v>0</v>
      </c>
      <c r="AA6">
        <v>0</v>
      </c>
    </row>
    <row r="7" spans="1:27" x14ac:dyDescent="0.3">
      <c r="A7">
        <v>20</v>
      </c>
      <c r="B7">
        <v>501</v>
      </c>
      <c r="C7" t="s">
        <v>67</v>
      </c>
      <c r="D7">
        <v>6</v>
      </c>
      <c r="E7">
        <v>48</v>
      </c>
      <c r="F7">
        <v>90</v>
      </c>
      <c r="G7">
        <v>9999999</v>
      </c>
      <c r="H7">
        <v>999999999</v>
      </c>
      <c r="I7">
        <v>0</v>
      </c>
      <c r="J7">
        <v>0</v>
      </c>
      <c r="K7">
        <v>0</v>
      </c>
      <c r="L7">
        <v>0</v>
      </c>
      <c r="M7" t="s">
        <v>54</v>
      </c>
      <c r="N7" t="s">
        <v>54</v>
      </c>
      <c r="O7" t="s">
        <v>54</v>
      </c>
      <c r="P7" t="s">
        <v>54</v>
      </c>
      <c r="Q7">
        <v>1</v>
      </c>
      <c r="R7">
        <v>0</v>
      </c>
      <c r="S7">
        <v>0</v>
      </c>
      <c r="T7" t="s">
        <v>68</v>
      </c>
      <c r="U7" t="s">
        <v>66</v>
      </c>
      <c r="V7" t="s">
        <v>61</v>
      </c>
      <c r="W7" t="s">
        <v>58</v>
      </c>
      <c r="X7" t="s">
        <v>54</v>
      </c>
      <c r="Z7">
        <v>0</v>
      </c>
      <c r="AA7">
        <v>0</v>
      </c>
    </row>
    <row r="8" spans="1:27" x14ac:dyDescent="0.3">
      <c r="A8">
        <v>20</v>
      </c>
      <c r="B8">
        <v>601</v>
      </c>
      <c r="C8" t="s">
        <v>69</v>
      </c>
      <c r="D8">
        <v>6</v>
      </c>
      <c r="E8">
        <v>57</v>
      </c>
      <c r="F8">
        <v>108</v>
      </c>
      <c r="G8">
        <v>9999999</v>
      </c>
      <c r="H8">
        <v>999999999</v>
      </c>
      <c r="I8">
        <v>0</v>
      </c>
      <c r="J8">
        <v>0</v>
      </c>
      <c r="K8">
        <v>0</v>
      </c>
      <c r="L8">
        <v>0</v>
      </c>
      <c r="M8" t="s">
        <v>54</v>
      </c>
      <c r="N8" t="s">
        <v>54</v>
      </c>
      <c r="O8" t="s">
        <v>54</v>
      </c>
      <c r="P8" t="s">
        <v>54</v>
      </c>
      <c r="Q8">
        <v>1</v>
      </c>
      <c r="R8">
        <v>0</v>
      </c>
      <c r="S8">
        <v>0</v>
      </c>
      <c r="T8" t="s">
        <v>70</v>
      </c>
      <c r="U8" t="s">
        <v>66</v>
      </c>
      <c r="V8" t="s">
        <v>61</v>
      </c>
      <c r="W8" t="s">
        <v>58</v>
      </c>
      <c r="X8" t="s">
        <v>54</v>
      </c>
      <c r="Z8">
        <v>0</v>
      </c>
      <c r="AA8">
        <v>0</v>
      </c>
    </row>
    <row r="9" spans="1:27" x14ac:dyDescent="0.3">
      <c r="A9">
        <v>20</v>
      </c>
      <c r="B9">
        <v>701</v>
      </c>
      <c r="C9" t="s">
        <v>71</v>
      </c>
      <c r="D9">
        <v>6</v>
      </c>
      <c r="E9">
        <v>66</v>
      </c>
      <c r="F9">
        <v>126</v>
      </c>
      <c r="G9">
        <v>9999999</v>
      </c>
      <c r="H9">
        <v>999999999</v>
      </c>
      <c r="I9">
        <v>0</v>
      </c>
      <c r="J9">
        <v>0</v>
      </c>
      <c r="K9">
        <v>0</v>
      </c>
      <c r="L9">
        <v>0</v>
      </c>
      <c r="M9" t="s">
        <v>54</v>
      </c>
      <c r="N9" t="s">
        <v>54</v>
      </c>
      <c r="O9" t="s">
        <v>54</v>
      </c>
      <c r="P9" t="s">
        <v>54</v>
      </c>
      <c r="Q9">
        <v>1</v>
      </c>
      <c r="R9">
        <v>0</v>
      </c>
      <c r="S9">
        <v>0</v>
      </c>
      <c r="T9" t="s">
        <v>72</v>
      </c>
      <c r="U9" t="s">
        <v>66</v>
      </c>
      <c r="V9" t="s">
        <v>61</v>
      </c>
      <c r="W9" t="s">
        <v>58</v>
      </c>
      <c r="X9" t="s">
        <v>54</v>
      </c>
      <c r="Z9">
        <v>0</v>
      </c>
      <c r="AA9">
        <v>0</v>
      </c>
    </row>
    <row r="10" spans="1:27" x14ac:dyDescent="0.3">
      <c r="A10">
        <v>20</v>
      </c>
      <c r="B10">
        <v>801</v>
      </c>
      <c r="C10" t="s">
        <v>73</v>
      </c>
      <c r="D10">
        <v>9999999</v>
      </c>
      <c r="E10">
        <v>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54</v>
      </c>
      <c r="N10" t="s">
        <v>74</v>
      </c>
      <c r="O10" t="s">
        <v>54</v>
      </c>
      <c r="P10" t="s">
        <v>54</v>
      </c>
      <c r="Q10">
        <v>1</v>
      </c>
      <c r="R10">
        <v>0</v>
      </c>
      <c r="S10">
        <v>0</v>
      </c>
      <c r="T10" t="s">
        <v>75</v>
      </c>
      <c r="U10" t="s">
        <v>56</v>
      </c>
      <c r="V10" t="s">
        <v>76</v>
      </c>
      <c r="W10" t="s">
        <v>58</v>
      </c>
      <c r="X10" t="s">
        <v>54</v>
      </c>
      <c r="Z10">
        <v>0</v>
      </c>
      <c r="AA10">
        <v>0</v>
      </c>
    </row>
    <row r="11" spans="1:27" x14ac:dyDescent="0.3">
      <c r="A11">
        <v>20</v>
      </c>
      <c r="B11">
        <v>1001</v>
      </c>
      <c r="C11" t="s">
        <v>77</v>
      </c>
      <c r="D11">
        <v>6</v>
      </c>
      <c r="E11">
        <v>75</v>
      </c>
      <c r="F11">
        <v>144</v>
      </c>
      <c r="G11">
        <v>9999999</v>
      </c>
      <c r="H11">
        <v>999999999</v>
      </c>
      <c r="I11">
        <v>0</v>
      </c>
      <c r="J11">
        <v>0</v>
      </c>
      <c r="K11">
        <v>0</v>
      </c>
      <c r="L11">
        <v>0</v>
      </c>
      <c r="M11" t="s">
        <v>54</v>
      </c>
      <c r="N11" t="s">
        <v>54</v>
      </c>
      <c r="O11" t="s">
        <v>54</v>
      </c>
      <c r="P11" t="s">
        <v>54</v>
      </c>
      <c r="Q11">
        <v>1</v>
      </c>
      <c r="R11">
        <v>0</v>
      </c>
      <c r="S11">
        <v>0</v>
      </c>
      <c r="T11" t="s">
        <v>78</v>
      </c>
      <c r="U11" t="s">
        <v>66</v>
      </c>
      <c r="V11" t="s">
        <v>61</v>
      </c>
      <c r="W11" t="s">
        <v>58</v>
      </c>
      <c r="X11" t="s">
        <v>54</v>
      </c>
      <c r="Z11">
        <v>0</v>
      </c>
      <c r="AA11">
        <v>0</v>
      </c>
    </row>
    <row r="12" spans="1:27" x14ac:dyDescent="0.3">
      <c r="A12">
        <v>20</v>
      </c>
      <c r="B12">
        <v>8501</v>
      </c>
      <c r="C12" t="s">
        <v>79</v>
      </c>
      <c r="D12">
        <v>1</v>
      </c>
      <c r="E12">
        <v>6</v>
      </c>
      <c r="F12">
        <v>30</v>
      </c>
      <c r="G12">
        <v>54</v>
      </c>
      <c r="H12">
        <v>9999999</v>
      </c>
      <c r="I12">
        <v>0</v>
      </c>
      <c r="J12">
        <v>0</v>
      </c>
      <c r="K12">
        <v>0</v>
      </c>
      <c r="L12">
        <v>0</v>
      </c>
      <c r="M12" t="s">
        <v>54</v>
      </c>
      <c r="N12" t="s">
        <v>54</v>
      </c>
      <c r="O12" t="s">
        <v>54</v>
      </c>
      <c r="P12" t="s">
        <v>54</v>
      </c>
      <c r="Q12">
        <v>0</v>
      </c>
      <c r="R12">
        <v>0</v>
      </c>
      <c r="S12">
        <v>0</v>
      </c>
      <c r="T12" t="s">
        <v>54</v>
      </c>
      <c r="U12" t="s">
        <v>54</v>
      </c>
      <c r="V12" t="s">
        <v>61</v>
      </c>
      <c r="W12" t="s">
        <v>58</v>
      </c>
      <c r="X12" t="s">
        <v>54</v>
      </c>
      <c r="Y12" t="s">
        <v>54</v>
      </c>
      <c r="Z12">
        <v>0</v>
      </c>
      <c r="AA1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EA9F-2B5B-4936-B9BC-EDFC4D6B18D8}">
  <dimension ref="A1:Q61"/>
  <sheetViews>
    <sheetView showGridLines="0" workbookViewId="0">
      <selection activeCell="B55" sqref="B55"/>
    </sheetView>
  </sheetViews>
  <sheetFormatPr baseColWidth="10" defaultRowHeight="14.4" x14ac:dyDescent="0.3"/>
  <cols>
    <col min="1" max="1" width="11.109375" bestFit="1" customWidth="1"/>
    <col min="2" max="2" width="10.6640625" bestFit="1" customWidth="1"/>
    <col min="3" max="4" width="21.6640625" bestFit="1" customWidth="1"/>
    <col min="5" max="5" width="10.33203125" bestFit="1" customWidth="1"/>
    <col min="6" max="14" width="11.88671875" bestFit="1" customWidth="1"/>
    <col min="15" max="15" width="46.88671875" bestFit="1" customWidth="1"/>
    <col min="16" max="16" width="9.6640625" bestFit="1" customWidth="1"/>
    <col min="17" max="17" width="12.5546875" bestFit="1" customWidth="1"/>
  </cols>
  <sheetData>
    <row r="1" spans="1:17" x14ac:dyDescent="0.3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</row>
    <row r="2" spans="1:17" s="38" customFormat="1" ht="12" hidden="1" x14ac:dyDescent="0.25">
      <c r="A2" s="38">
        <v>19</v>
      </c>
      <c r="B2" s="38">
        <v>101</v>
      </c>
      <c r="C2" s="38" t="s">
        <v>57</v>
      </c>
      <c r="D2" s="38" t="s">
        <v>97</v>
      </c>
      <c r="E2" s="38" t="s">
        <v>98</v>
      </c>
      <c r="F2" s="39">
        <v>1000000</v>
      </c>
      <c r="G2" s="38" t="s">
        <v>99</v>
      </c>
      <c r="H2" s="38" t="s">
        <v>99</v>
      </c>
      <c r="I2" s="38" t="s">
        <v>99</v>
      </c>
      <c r="J2" s="38" t="s">
        <v>99</v>
      </c>
      <c r="K2" s="38" t="s">
        <v>99</v>
      </c>
      <c r="L2" s="38" t="s">
        <v>99</v>
      </c>
      <c r="M2" s="38" t="s">
        <v>99</v>
      </c>
      <c r="N2" s="38" t="s">
        <v>99</v>
      </c>
      <c r="O2" s="38" t="s">
        <v>100</v>
      </c>
      <c r="P2" s="38" t="s">
        <v>54</v>
      </c>
      <c r="Q2" s="38" t="s">
        <v>101</v>
      </c>
    </row>
    <row r="3" spans="1:17" s="38" customFormat="1" ht="12" hidden="1" x14ac:dyDescent="0.25">
      <c r="A3" s="38">
        <v>19</v>
      </c>
      <c r="B3" s="38">
        <v>101</v>
      </c>
      <c r="C3" s="38" t="s">
        <v>102</v>
      </c>
      <c r="D3" s="38" t="s">
        <v>103</v>
      </c>
      <c r="E3" s="38" t="s">
        <v>98</v>
      </c>
      <c r="F3" s="38" t="s">
        <v>99</v>
      </c>
      <c r="G3" s="38" t="s">
        <v>99</v>
      </c>
      <c r="H3" s="38" t="s">
        <v>99</v>
      </c>
      <c r="I3" s="38" t="s">
        <v>99</v>
      </c>
      <c r="J3" s="38" t="s">
        <v>99</v>
      </c>
      <c r="K3" s="38" t="s">
        <v>99</v>
      </c>
      <c r="L3" s="38" t="s">
        <v>99</v>
      </c>
      <c r="M3" s="38" t="s">
        <v>99</v>
      </c>
      <c r="N3" s="38" t="s">
        <v>99</v>
      </c>
      <c r="O3" s="38" t="s">
        <v>104</v>
      </c>
      <c r="P3" s="38" t="s">
        <v>104</v>
      </c>
      <c r="Q3" s="38" t="s">
        <v>105</v>
      </c>
    </row>
    <row r="4" spans="1:17" s="38" customFormat="1" ht="12" x14ac:dyDescent="0.25">
      <c r="A4" s="38">
        <v>19</v>
      </c>
      <c r="B4" s="38">
        <v>101</v>
      </c>
      <c r="C4" s="38" t="s">
        <v>106</v>
      </c>
      <c r="D4" s="38" t="s">
        <v>54</v>
      </c>
      <c r="E4" s="38" t="s">
        <v>98</v>
      </c>
      <c r="F4" s="39">
        <v>1000000</v>
      </c>
      <c r="G4" s="38" t="s">
        <v>99</v>
      </c>
      <c r="H4" s="38" t="s">
        <v>99</v>
      </c>
      <c r="I4" s="38" t="s">
        <v>99</v>
      </c>
      <c r="J4" s="38" t="s">
        <v>99</v>
      </c>
      <c r="K4" s="38" t="s">
        <v>99</v>
      </c>
      <c r="L4" s="38" t="s">
        <v>99</v>
      </c>
      <c r="M4" s="38" t="s">
        <v>99</v>
      </c>
      <c r="N4" s="38" t="s">
        <v>99</v>
      </c>
      <c r="O4" s="38" t="s">
        <v>107</v>
      </c>
      <c r="P4" s="38" t="s">
        <v>54</v>
      </c>
      <c r="Q4" s="38" t="s">
        <v>101</v>
      </c>
    </row>
    <row r="5" spans="1:17" hidden="1" x14ac:dyDescent="0.3">
      <c r="A5">
        <v>20</v>
      </c>
      <c r="B5">
        <v>101</v>
      </c>
      <c r="C5" t="s">
        <v>57</v>
      </c>
      <c r="D5" t="s">
        <v>108</v>
      </c>
      <c r="E5" t="s">
        <v>98</v>
      </c>
      <c r="F5" t="s">
        <v>99</v>
      </c>
      <c r="G5" t="s">
        <v>109</v>
      </c>
      <c r="H5" t="s">
        <v>110</v>
      </c>
      <c r="I5" t="s">
        <v>111</v>
      </c>
      <c r="J5" t="s">
        <v>99</v>
      </c>
      <c r="K5" t="s">
        <v>99</v>
      </c>
      <c r="L5" t="s">
        <v>99</v>
      </c>
      <c r="M5" t="s">
        <v>99</v>
      </c>
      <c r="N5" t="s">
        <v>99</v>
      </c>
      <c r="O5" t="s">
        <v>100</v>
      </c>
      <c r="P5" t="s">
        <v>54</v>
      </c>
      <c r="Q5" t="s">
        <v>101</v>
      </c>
    </row>
    <row r="6" spans="1:17" hidden="1" x14ac:dyDescent="0.3">
      <c r="A6">
        <v>20</v>
      </c>
      <c r="B6">
        <v>101</v>
      </c>
      <c r="C6" t="s">
        <v>112</v>
      </c>
      <c r="D6" t="s">
        <v>113</v>
      </c>
      <c r="E6" t="s">
        <v>98</v>
      </c>
      <c r="F6" t="s">
        <v>99</v>
      </c>
      <c r="G6" t="s">
        <v>114</v>
      </c>
      <c r="H6" t="s">
        <v>115</v>
      </c>
      <c r="I6" t="s">
        <v>116</v>
      </c>
      <c r="J6" t="s">
        <v>99</v>
      </c>
      <c r="K6" t="s">
        <v>99</v>
      </c>
      <c r="L6" t="s">
        <v>99</v>
      </c>
      <c r="M6" t="s">
        <v>99</v>
      </c>
      <c r="N6" t="s">
        <v>99</v>
      </c>
      <c r="O6" t="s">
        <v>100</v>
      </c>
      <c r="P6" t="s">
        <v>54</v>
      </c>
      <c r="Q6" t="s">
        <v>101</v>
      </c>
    </row>
    <row r="7" spans="1:17" hidden="1" x14ac:dyDescent="0.3">
      <c r="A7">
        <v>20</v>
      </c>
      <c r="B7">
        <v>101</v>
      </c>
      <c r="C7" t="s">
        <v>117</v>
      </c>
      <c r="D7" t="s">
        <v>118</v>
      </c>
      <c r="E7" t="s">
        <v>98</v>
      </c>
      <c r="F7" t="s">
        <v>99</v>
      </c>
      <c r="G7" t="s">
        <v>110</v>
      </c>
      <c r="H7" t="s">
        <v>119</v>
      </c>
      <c r="I7" t="s">
        <v>120</v>
      </c>
      <c r="J7" t="s">
        <v>99</v>
      </c>
      <c r="K7" t="s">
        <v>99</v>
      </c>
      <c r="L7" t="s">
        <v>99</v>
      </c>
      <c r="M7" t="s">
        <v>99</v>
      </c>
      <c r="N7" t="s">
        <v>99</v>
      </c>
      <c r="O7" t="s">
        <v>100</v>
      </c>
      <c r="P7" t="s">
        <v>54</v>
      </c>
      <c r="Q7" t="s">
        <v>101</v>
      </c>
    </row>
    <row r="8" spans="1:17" hidden="1" x14ac:dyDescent="0.3">
      <c r="A8">
        <v>20</v>
      </c>
      <c r="B8">
        <v>101</v>
      </c>
      <c r="C8" t="s">
        <v>121</v>
      </c>
      <c r="D8" t="s">
        <v>122</v>
      </c>
      <c r="E8" t="s">
        <v>98</v>
      </c>
      <c r="F8" t="s">
        <v>99</v>
      </c>
      <c r="G8" t="s">
        <v>123</v>
      </c>
      <c r="H8" t="s">
        <v>124</v>
      </c>
      <c r="I8" t="s">
        <v>125</v>
      </c>
      <c r="J8" t="s">
        <v>99</v>
      </c>
      <c r="K8" t="s">
        <v>99</v>
      </c>
      <c r="L8" t="s">
        <v>99</v>
      </c>
      <c r="M8" t="s">
        <v>99</v>
      </c>
      <c r="N8" t="s">
        <v>99</v>
      </c>
      <c r="O8" t="s">
        <v>100</v>
      </c>
      <c r="P8" t="s">
        <v>54</v>
      </c>
      <c r="Q8" t="s">
        <v>101</v>
      </c>
    </row>
    <row r="9" spans="1:17" hidden="1" x14ac:dyDescent="0.3">
      <c r="A9">
        <v>20</v>
      </c>
      <c r="B9">
        <v>101</v>
      </c>
      <c r="C9" t="s">
        <v>61</v>
      </c>
      <c r="D9" t="s">
        <v>126</v>
      </c>
      <c r="E9" t="s">
        <v>98</v>
      </c>
      <c r="F9" t="s">
        <v>99</v>
      </c>
      <c r="G9" t="s">
        <v>127</v>
      </c>
      <c r="H9" t="s">
        <v>128</v>
      </c>
      <c r="I9" t="s">
        <v>129</v>
      </c>
      <c r="J9" t="s">
        <v>99</v>
      </c>
      <c r="K9" t="s">
        <v>99</v>
      </c>
      <c r="L9" t="s">
        <v>99</v>
      </c>
      <c r="M9" t="s">
        <v>99</v>
      </c>
      <c r="N9" t="s">
        <v>99</v>
      </c>
      <c r="O9" t="s">
        <v>100</v>
      </c>
      <c r="P9" t="s">
        <v>54</v>
      </c>
      <c r="Q9" t="s">
        <v>101</v>
      </c>
    </row>
    <row r="10" spans="1:17" hidden="1" x14ac:dyDescent="0.3">
      <c r="A10">
        <v>20</v>
      </c>
      <c r="B10">
        <v>101</v>
      </c>
      <c r="C10" t="s">
        <v>130</v>
      </c>
      <c r="D10" t="s">
        <v>103</v>
      </c>
      <c r="E10" t="s">
        <v>98</v>
      </c>
      <c r="F10" t="s">
        <v>99</v>
      </c>
      <c r="G10" t="s">
        <v>99</v>
      </c>
      <c r="H10" t="s">
        <v>99</v>
      </c>
      <c r="I10" t="s">
        <v>99</v>
      </c>
      <c r="J10" t="s">
        <v>99</v>
      </c>
      <c r="K10" t="s">
        <v>99</v>
      </c>
      <c r="L10" t="s">
        <v>99</v>
      </c>
      <c r="M10" t="s">
        <v>99</v>
      </c>
      <c r="N10" t="s">
        <v>99</v>
      </c>
      <c r="O10" t="s">
        <v>104</v>
      </c>
      <c r="P10" t="s">
        <v>104</v>
      </c>
      <c r="Q10" t="s">
        <v>105</v>
      </c>
    </row>
    <row r="11" spans="1:17" x14ac:dyDescent="0.3">
      <c r="A11">
        <v>20</v>
      </c>
      <c r="B11">
        <v>101</v>
      </c>
      <c r="C11" t="s">
        <v>106</v>
      </c>
      <c r="D11" t="s">
        <v>54</v>
      </c>
      <c r="E11" t="s">
        <v>98</v>
      </c>
      <c r="F11" t="s">
        <v>99</v>
      </c>
      <c r="G11" t="s">
        <v>127</v>
      </c>
      <c r="H11" t="s">
        <v>128</v>
      </c>
      <c r="I11" t="s">
        <v>129</v>
      </c>
      <c r="J11" t="s">
        <v>99</v>
      </c>
      <c r="K11" t="s">
        <v>99</v>
      </c>
      <c r="L11" t="s">
        <v>99</v>
      </c>
      <c r="M11" t="s">
        <v>99</v>
      </c>
      <c r="N11" t="s">
        <v>99</v>
      </c>
      <c r="O11" t="s">
        <v>107</v>
      </c>
      <c r="P11" t="s">
        <v>54</v>
      </c>
      <c r="Q11" t="s">
        <v>101</v>
      </c>
    </row>
    <row r="12" spans="1:17" hidden="1" x14ac:dyDescent="0.3">
      <c r="A12">
        <v>20</v>
      </c>
      <c r="B12">
        <v>201</v>
      </c>
      <c r="C12" t="s">
        <v>57</v>
      </c>
      <c r="D12" t="s">
        <v>108</v>
      </c>
      <c r="E12" t="s">
        <v>98</v>
      </c>
      <c r="F12" t="s">
        <v>131</v>
      </c>
      <c r="G12" t="s">
        <v>99</v>
      </c>
      <c r="H12" t="s">
        <v>99</v>
      </c>
      <c r="I12" t="s">
        <v>99</v>
      </c>
      <c r="J12" t="s">
        <v>99</v>
      </c>
      <c r="K12" t="s">
        <v>99</v>
      </c>
      <c r="L12" t="s">
        <v>99</v>
      </c>
      <c r="M12" t="s">
        <v>99</v>
      </c>
      <c r="N12" t="s">
        <v>99</v>
      </c>
      <c r="O12" t="s">
        <v>100</v>
      </c>
      <c r="P12" t="s">
        <v>54</v>
      </c>
      <c r="Q12" t="s">
        <v>101</v>
      </c>
    </row>
    <row r="13" spans="1:17" hidden="1" x14ac:dyDescent="0.3">
      <c r="A13">
        <v>20</v>
      </c>
      <c r="B13">
        <v>201</v>
      </c>
      <c r="C13" t="s">
        <v>112</v>
      </c>
      <c r="D13" t="s">
        <v>113</v>
      </c>
      <c r="E13" t="s">
        <v>98</v>
      </c>
      <c r="F13" t="s">
        <v>132</v>
      </c>
      <c r="G13" t="s">
        <v>99</v>
      </c>
      <c r="H13" t="s">
        <v>99</v>
      </c>
      <c r="I13" t="s">
        <v>99</v>
      </c>
      <c r="J13" t="s">
        <v>99</v>
      </c>
      <c r="K13" t="s">
        <v>99</v>
      </c>
      <c r="L13" t="s">
        <v>99</v>
      </c>
      <c r="M13" t="s">
        <v>99</v>
      </c>
      <c r="N13" t="s">
        <v>99</v>
      </c>
      <c r="O13" t="s">
        <v>100</v>
      </c>
      <c r="P13" t="s">
        <v>54</v>
      </c>
      <c r="Q13" t="s">
        <v>101</v>
      </c>
    </row>
    <row r="14" spans="1:17" hidden="1" x14ac:dyDescent="0.3">
      <c r="A14">
        <v>20</v>
      </c>
      <c r="B14">
        <v>201</v>
      </c>
      <c r="C14" t="s">
        <v>117</v>
      </c>
      <c r="D14" t="s">
        <v>118</v>
      </c>
      <c r="E14" t="s">
        <v>98</v>
      </c>
      <c r="F14" t="s">
        <v>133</v>
      </c>
      <c r="G14" t="s">
        <v>99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99</v>
      </c>
      <c r="N14" t="s">
        <v>99</v>
      </c>
      <c r="O14" t="s">
        <v>100</v>
      </c>
      <c r="P14" t="s">
        <v>54</v>
      </c>
      <c r="Q14" t="s">
        <v>101</v>
      </c>
    </row>
    <row r="15" spans="1:17" hidden="1" x14ac:dyDescent="0.3">
      <c r="A15">
        <v>20</v>
      </c>
      <c r="B15">
        <v>201</v>
      </c>
      <c r="C15" t="s">
        <v>121</v>
      </c>
      <c r="D15" t="s">
        <v>122</v>
      </c>
      <c r="E15" t="s">
        <v>98</v>
      </c>
      <c r="F15" t="s">
        <v>128</v>
      </c>
      <c r="G15" t="s">
        <v>99</v>
      </c>
      <c r="H15" t="s">
        <v>99</v>
      </c>
      <c r="I15" t="s">
        <v>99</v>
      </c>
      <c r="J15" t="s">
        <v>99</v>
      </c>
      <c r="K15" t="s">
        <v>99</v>
      </c>
      <c r="L15" t="s">
        <v>99</v>
      </c>
      <c r="M15" t="s">
        <v>99</v>
      </c>
      <c r="N15" t="s">
        <v>99</v>
      </c>
      <c r="O15" t="s">
        <v>100</v>
      </c>
      <c r="P15" t="s">
        <v>54</v>
      </c>
      <c r="Q15" t="s">
        <v>101</v>
      </c>
    </row>
    <row r="16" spans="1:17" hidden="1" x14ac:dyDescent="0.3">
      <c r="A16">
        <v>20</v>
      </c>
      <c r="B16">
        <v>201</v>
      </c>
      <c r="C16" t="s">
        <v>61</v>
      </c>
      <c r="D16" t="s">
        <v>126</v>
      </c>
      <c r="E16" t="s">
        <v>98</v>
      </c>
      <c r="F16" t="s">
        <v>134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99</v>
      </c>
      <c r="O16" t="s">
        <v>100</v>
      </c>
      <c r="P16" t="s">
        <v>54</v>
      </c>
      <c r="Q16" t="s">
        <v>101</v>
      </c>
    </row>
    <row r="17" spans="1:17" hidden="1" x14ac:dyDescent="0.3">
      <c r="A17">
        <v>20</v>
      </c>
      <c r="B17">
        <v>201</v>
      </c>
      <c r="C17" t="s">
        <v>130</v>
      </c>
      <c r="D17" t="s">
        <v>103</v>
      </c>
      <c r="E17" t="s">
        <v>98</v>
      </c>
      <c r="F17" t="s">
        <v>99</v>
      </c>
      <c r="G17" t="s">
        <v>99</v>
      </c>
      <c r="H17" t="s">
        <v>99</v>
      </c>
      <c r="I17" t="s">
        <v>99</v>
      </c>
      <c r="J17" t="s">
        <v>99</v>
      </c>
      <c r="K17" t="s">
        <v>99</v>
      </c>
      <c r="L17" t="s">
        <v>99</v>
      </c>
      <c r="M17" t="s">
        <v>99</v>
      </c>
      <c r="N17" t="s">
        <v>99</v>
      </c>
      <c r="O17" t="s">
        <v>104</v>
      </c>
      <c r="P17" t="s">
        <v>104</v>
      </c>
      <c r="Q17" t="s">
        <v>105</v>
      </c>
    </row>
    <row r="18" spans="1:17" x14ac:dyDescent="0.3">
      <c r="A18">
        <v>20</v>
      </c>
      <c r="B18">
        <v>201</v>
      </c>
      <c r="C18" t="s">
        <v>106</v>
      </c>
      <c r="D18" t="s">
        <v>54</v>
      </c>
      <c r="E18" t="s">
        <v>98</v>
      </c>
      <c r="F18" t="s">
        <v>134</v>
      </c>
      <c r="G18" t="s">
        <v>99</v>
      </c>
      <c r="H18" t="s">
        <v>99</v>
      </c>
      <c r="I18" t="s">
        <v>99</v>
      </c>
      <c r="J18" t="s">
        <v>99</v>
      </c>
      <c r="K18" t="s">
        <v>99</v>
      </c>
      <c r="L18" t="s">
        <v>99</v>
      </c>
      <c r="M18" t="s">
        <v>99</v>
      </c>
      <c r="N18" t="s">
        <v>99</v>
      </c>
      <c r="O18" t="s">
        <v>107</v>
      </c>
      <c r="P18" t="s">
        <v>54</v>
      </c>
      <c r="Q18" t="s">
        <v>101</v>
      </c>
    </row>
    <row r="19" spans="1:17" hidden="1" x14ac:dyDescent="0.3">
      <c r="A19">
        <v>20</v>
      </c>
      <c r="B19">
        <v>301</v>
      </c>
      <c r="C19" t="s">
        <v>57</v>
      </c>
      <c r="D19" t="s">
        <v>108</v>
      </c>
      <c r="E19" t="s">
        <v>98</v>
      </c>
      <c r="F19" t="s">
        <v>131</v>
      </c>
      <c r="G19" t="s">
        <v>99</v>
      </c>
      <c r="H19" t="s">
        <v>99</v>
      </c>
      <c r="I19" t="s">
        <v>99</v>
      </c>
      <c r="J19" t="s">
        <v>99</v>
      </c>
      <c r="K19" t="s">
        <v>99</v>
      </c>
      <c r="L19" t="s">
        <v>99</v>
      </c>
      <c r="M19" t="s">
        <v>99</v>
      </c>
      <c r="N19" t="s">
        <v>99</v>
      </c>
      <c r="O19" t="s">
        <v>100</v>
      </c>
      <c r="P19" t="s">
        <v>54</v>
      </c>
      <c r="Q19" t="s">
        <v>101</v>
      </c>
    </row>
    <row r="20" spans="1:17" hidden="1" x14ac:dyDescent="0.3">
      <c r="A20">
        <v>20</v>
      </c>
      <c r="B20">
        <v>301</v>
      </c>
      <c r="C20" t="s">
        <v>112</v>
      </c>
      <c r="D20" t="s">
        <v>113</v>
      </c>
      <c r="E20" t="s">
        <v>98</v>
      </c>
      <c r="F20" t="s">
        <v>132</v>
      </c>
      <c r="G20" t="s">
        <v>99</v>
      </c>
      <c r="H20" t="s">
        <v>99</v>
      </c>
      <c r="I20" t="s">
        <v>99</v>
      </c>
      <c r="J20" t="s">
        <v>99</v>
      </c>
      <c r="K20" t="s">
        <v>99</v>
      </c>
      <c r="L20" t="s">
        <v>99</v>
      </c>
      <c r="M20" t="s">
        <v>99</v>
      </c>
      <c r="N20" t="s">
        <v>99</v>
      </c>
      <c r="O20" t="s">
        <v>100</v>
      </c>
      <c r="P20" t="s">
        <v>54</v>
      </c>
      <c r="Q20" t="s">
        <v>101</v>
      </c>
    </row>
    <row r="21" spans="1:17" hidden="1" x14ac:dyDescent="0.3">
      <c r="A21">
        <v>20</v>
      </c>
      <c r="B21">
        <v>301</v>
      </c>
      <c r="C21" t="s">
        <v>117</v>
      </c>
      <c r="D21" t="s">
        <v>118</v>
      </c>
      <c r="E21" t="s">
        <v>98</v>
      </c>
      <c r="F21" t="s">
        <v>133</v>
      </c>
      <c r="G21" t="s">
        <v>99</v>
      </c>
      <c r="H21" t="s">
        <v>99</v>
      </c>
      <c r="I21" t="s">
        <v>99</v>
      </c>
      <c r="J21" t="s">
        <v>99</v>
      </c>
      <c r="K21" t="s">
        <v>99</v>
      </c>
      <c r="L21" t="s">
        <v>99</v>
      </c>
      <c r="M21" t="s">
        <v>99</v>
      </c>
      <c r="N21" t="s">
        <v>99</v>
      </c>
      <c r="O21" t="s">
        <v>100</v>
      </c>
      <c r="P21" t="s">
        <v>54</v>
      </c>
      <c r="Q21" t="s">
        <v>101</v>
      </c>
    </row>
    <row r="22" spans="1:17" hidden="1" x14ac:dyDescent="0.3">
      <c r="A22">
        <v>20</v>
      </c>
      <c r="B22">
        <v>301</v>
      </c>
      <c r="C22" t="s">
        <v>121</v>
      </c>
      <c r="D22" t="s">
        <v>122</v>
      </c>
      <c r="E22" t="s">
        <v>98</v>
      </c>
      <c r="F22" t="s">
        <v>128</v>
      </c>
      <c r="G22" t="s">
        <v>99</v>
      </c>
      <c r="H22" t="s">
        <v>99</v>
      </c>
      <c r="I22" t="s">
        <v>99</v>
      </c>
      <c r="J22" t="s">
        <v>99</v>
      </c>
      <c r="K22" t="s">
        <v>99</v>
      </c>
      <c r="L22" t="s">
        <v>99</v>
      </c>
      <c r="M22" t="s">
        <v>99</v>
      </c>
      <c r="N22" t="s">
        <v>99</v>
      </c>
      <c r="O22" t="s">
        <v>100</v>
      </c>
      <c r="P22" t="s">
        <v>54</v>
      </c>
      <c r="Q22" t="s">
        <v>101</v>
      </c>
    </row>
    <row r="23" spans="1:17" hidden="1" x14ac:dyDescent="0.3">
      <c r="A23">
        <v>20</v>
      </c>
      <c r="B23">
        <v>301</v>
      </c>
      <c r="C23" t="s">
        <v>61</v>
      </c>
      <c r="D23" t="s">
        <v>126</v>
      </c>
      <c r="E23" t="s">
        <v>98</v>
      </c>
      <c r="F23" t="s">
        <v>134</v>
      </c>
      <c r="G23" t="s">
        <v>99</v>
      </c>
      <c r="H23" t="s">
        <v>99</v>
      </c>
      <c r="I23" t="s">
        <v>99</v>
      </c>
      <c r="J23" t="s">
        <v>99</v>
      </c>
      <c r="K23" t="s">
        <v>99</v>
      </c>
      <c r="L23" t="s">
        <v>99</v>
      </c>
      <c r="M23" t="s">
        <v>99</v>
      </c>
      <c r="N23" t="s">
        <v>99</v>
      </c>
      <c r="O23" t="s">
        <v>100</v>
      </c>
      <c r="P23" t="s">
        <v>54</v>
      </c>
      <c r="Q23" t="s">
        <v>101</v>
      </c>
    </row>
    <row r="24" spans="1:17" hidden="1" x14ac:dyDescent="0.3">
      <c r="A24">
        <v>20</v>
      </c>
      <c r="B24">
        <v>301</v>
      </c>
      <c r="C24" t="s">
        <v>130</v>
      </c>
      <c r="D24" t="s">
        <v>103</v>
      </c>
      <c r="E24" t="s">
        <v>98</v>
      </c>
      <c r="F24" t="s">
        <v>99</v>
      </c>
      <c r="G24" t="s">
        <v>99</v>
      </c>
      <c r="H24" t="s">
        <v>99</v>
      </c>
      <c r="I24" t="s">
        <v>99</v>
      </c>
      <c r="J24" t="s">
        <v>99</v>
      </c>
      <c r="K24" t="s">
        <v>99</v>
      </c>
      <c r="L24" t="s">
        <v>99</v>
      </c>
      <c r="M24" t="s">
        <v>99</v>
      </c>
      <c r="N24" t="s">
        <v>99</v>
      </c>
      <c r="O24" t="s">
        <v>104</v>
      </c>
      <c r="P24" t="s">
        <v>104</v>
      </c>
      <c r="Q24" t="s">
        <v>105</v>
      </c>
    </row>
    <row r="25" spans="1:17" x14ac:dyDescent="0.3">
      <c r="A25">
        <v>20</v>
      </c>
      <c r="B25">
        <v>301</v>
      </c>
      <c r="C25" t="s">
        <v>106</v>
      </c>
      <c r="D25" t="s">
        <v>54</v>
      </c>
      <c r="E25" t="s">
        <v>98</v>
      </c>
      <c r="F25" t="s">
        <v>134</v>
      </c>
      <c r="G25" t="s">
        <v>99</v>
      </c>
      <c r="H25" t="s">
        <v>99</v>
      </c>
      <c r="I25" t="s">
        <v>99</v>
      </c>
      <c r="J25" t="s">
        <v>99</v>
      </c>
      <c r="K25" t="s">
        <v>99</v>
      </c>
      <c r="L25" t="s">
        <v>99</v>
      </c>
      <c r="M25" t="s">
        <v>99</v>
      </c>
      <c r="N25" t="s">
        <v>99</v>
      </c>
      <c r="O25" t="s">
        <v>107</v>
      </c>
      <c r="P25" t="s">
        <v>54</v>
      </c>
      <c r="Q25" t="s">
        <v>101</v>
      </c>
    </row>
    <row r="26" spans="1:17" hidden="1" x14ac:dyDescent="0.3">
      <c r="A26">
        <v>20</v>
      </c>
      <c r="B26">
        <v>401</v>
      </c>
      <c r="C26" t="s">
        <v>57</v>
      </c>
      <c r="D26" t="s">
        <v>108</v>
      </c>
      <c r="E26" t="s">
        <v>98</v>
      </c>
      <c r="F26" t="s">
        <v>99</v>
      </c>
      <c r="G26" t="s">
        <v>109</v>
      </c>
      <c r="H26" t="s">
        <v>110</v>
      </c>
      <c r="I26" t="s">
        <v>111</v>
      </c>
      <c r="J26" t="s">
        <v>99</v>
      </c>
      <c r="K26" t="s">
        <v>99</v>
      </c>
      <c r="L26" t="s">
        <v>99</v>
      </c>
      <c r="M26" t="s">
        <v>99</v>
      </c>
      <c r="N26" t="s">
        <v>99</v>
      </c>
      <c r="O26" t="s">
        <v>100</v>
      </c>
      <c r="P26" t="s">
        <v>54</v>
      </c>
      <c r="Q26" t="s">
        <v>101</v>
      </c>
    </row>
    <row r="27" spans="1:17" hidden="1" x14ac:dyDescent="0.3">
      <c r="A27">
        <v>20</v>
      </c>
      <c r="B27">
        <v>401</v>
      </c>
      <c r="C27" t="s">
        <v>112</v>
      </c>
      <c r="D27" t="s">
        <v>113</v>
      </c>
      <c r="E27" t="s">
        <v>98</v>
      </c>
      <c r="F27" t="s">
        <v>99</v>
      </c>
      <c r="G27" t="s">
        <v>114</v>
      </c>
      <c r="H27" t="s">
        <v>115</v>
      </c>
      <c r="I27" t="s">
        <v>116</v>
      </c>
      <c r="J27" t="s">
        <v>99</v>
      </c>
      <c r="K27" t="s">
        <v>99</v>
      </c>
      <c r="L27" t="s">
        <v>99</v>
      </c>
      <c r="M27" t="s">
        <v>99</v>
      </c>
      <c r="N27" t="s">
        <v>99</v>
      </c>
      <c r="O27" t="s">
        <v>100</v>
      </c>
      <c r="P27" t="s">
        <v>54</v>
      </c>
      <c r="Q27" t="s">
        <v>101</v>
      </c>
    </row>
    <row r="28" spans="1:17" hidden="1" x14ac:dyDescent="0.3">
      <c r="A28">
        <v>20</v>
      </c>
      <c r="B28">
        <v>401</v>
      </c>
      <c r="C28" t="s">
        <v>117</v>
      </c>
      <c r="D28" t="s">
        <v>118</v>
      </c>
      <c r="E28" t="s">
        <v>98</v>
      </c>
      <c r="F28" t="s">
        <v>99</v>
      </c>
      <c r="G28" t="s">
        <v>110</v>
      </c>
      <c r="H28" t="s">
        <v>119</v>
      </c>
      <c r="I28" t="s">
        <v>120</v>
      </c>
      <c r="J28" t="s">
        <v>99</v>
      </c>
      <c r="K28" t="s">
        <v>99</v>
      </c>
      <c r="L28" t="s">
        <v>99</v>
      </c>
      <c r="M28" t="s">
        <v>99</v>
      </c>
      <c r="N28" t="s">
        <v>99</v>
      </c>
      <c r="O28" t="s">
        <v>100</v>
      </c>
      <c r="P28" t="s">
        <v>54</v>
      </c>
      <c r="Q28" t="s">
        <v>101</v>
      </c>
    </row>
    <row r="29" spans="1:17" hidden="1" x14ac:dyDescent="0.3">
      <c r="A29">
        <v>20</v>
      </c>
      <c r="B29">
        <v>401</v>
      </c>
      <c r="C29" t="s">
        <v>121</v>
      </c>
      <c r="D29" t="s">
        <v>122</v>
      </c>
      <c r="E29" t="s">
        <v>98</v>
      </c>
      <c r="F29" t="s">
        <v>99</v>
      </c>
      <c r="G29" t="s">
        <v>123</v>
      </c>
      <c r="H29" t="s">
        <v>124</v>
      </c>
      <c r="I29" t="s">
        <v>125</v>
      </c>
      <c r="J29" t="s">
        <v>99</v>
      </c>
      <c r="K29" t="s">
        <v>99</v>
      </c>
      <c r="L29" t="s">
        <v>99</v>
      </c>
      <c r="M29" t="s">
        <v>99</v>
      </c>
      <c r="N29" t="s">
        <v>99</v>
      </c>
      <c r="O29" t="s">
        <v>100</v>
      </c>
      <c r="P29" t="s">
        <v>54</v>
      </c>
      <c r="Q29" t="s">
        <v>101</v>
      </c>
    </row>
    <row r="30" spans="1:17" hidden="1" x14ac:dyDescent="0.3">
      <c r="A30">
        <v>20</v>
      </c>
      <c r="B30">
        <v>401</v>
      </c>
      <c r="C30" t="s">
        <v>61</v>
      </c>
      <c r="D30" t="s">
        <v>126</v>
      </c>
      <c r="E30" t="s">
        <v>98</v>
      </c>
      <c r="F30" t="s">
        <v>99</v>
      </c>
      <c r="G30" t="s">
        <v>127</v>
      </c>
      <c r="H30" t="s">
        <v>128</v>
      </c>
      <c r="I30" t="s">
        <v>129</v>
      </c>
      <c r="J30" t="s">
        <v>99</v>
      </c>
      <c r="K30" t="s">
        <v>99</v>
      </c>
      <c r="L30" t="s">
        <v>99</v>
      </c>
      <c r="M30" t="s">
        <v>99</v>
      </c>
      <c r="N30" t="s">
        <v>99</v>
      </c>
      <c r="O30" t="s">
        <v>100</v>
      </c>
      <c r="P30" t="s">
        <v>54</v>
      </c>
      <c r="Q30" t="s">
        <v>101</v>
      </c>
    </row>
    <row r="31" spans="1:17" hidden="1" x14ac:dyDescent="0.3">
      <c r="A31">
        <v>20</v>
      </c>
      <c r="B31">
        <v>401</v>
      </c>
      <c r="C31" t="s">
        <v>130</v>
      </c>
      <c r="D31" t="s">
        <v>103</v>
      </c>
      <c r="E31" t="s">
        <v>98</v>
      </c>
      <c r="F31" t="s">
        <v>99</v>
      </c>
      <c r="G31" t="s">
        <v>99</v>
      </c>
      <c r="H31" t="s">
        <v>99</v>
      </c>
      <c r="I31" t="s">
        <v>99</v>
      </c>
      <c r="J31" t="s">
        <v>99</v>
      </c>
      <c r="K31" t="s">
        <v>99</v>
      </c>
      <c r="L31" t="s">
        <v>99</v>
      </c>
      <c r="M31" t="s">
        <v>99</v>
      </c>
      <c r="N31" t="s">
        <v>99</v>
      </c>
      <c r="O31" t="s">
        <v>104</v>
      </c>
      <c r="P31" t="s">
        <v>104</v>
      </c>
      <c r="Q31" t="s">
        <v>105</v>
      </c>
    </row>
    <row r="32" spans="1:17" x14ac:dyDescent="0.3">
      <c r="A32">
        <v>20</v>
      </c>
      <c r="B32">
        <v>401</v>
      </c>
      <c r="C32" t="s">
        <v>106</v>
      </c>
      <c r="D32" t="s">
        <v>54</v>
      </c>
      <c r="E32" t="s">
        <v>98</v>
      </c>
      <c r="F32" t="s">
        <v>99</v>
      </c>
      <c r="G32" t="s">
        <v>127</v>
      </c>
      <c r="H32" t="s">
        <v>128</v>
      </c>
      <c r="I32" t="s">
        <v>129</v>
      </c>
      <c r="J32" t="s">
        <v>99</v>
      </c>
      <c r="K32" t="s">
        <v>99</v>
      </c>
      <c r="L32" t="s">
        <v>99</v>
      </c>
      <c r="M32" t="s">
        <v>99</v>
      </c>
      <c r="N32" t="s">
        <v>99</v>
      </c>
      <c r="O32" t="s">
        <v>107</v>
      </c>
      <c r="P32" t="s">
        <v>54</v>
      </c>
      <c r="Q32" t="s">
        <v>101</v>
      </c>
    </row>
    <row r="33" spans="1:17" hidden="1" x14ac:dyDescent="0.3">
      <c r="A33">
        <v>20</v>
      </c>
      <c r="B33">
        <v>501</v>
      </c>
      <c r="C33" t="s">
        <v>57</v>
      </c>
      <c r="D33" t="s">
        <v>108</v>
      </c>
      <c r="E33" t="s">
        <v>98</v>
      </c>
      <c r="F33" t="s">
        <v>99</v>
      </c>
      <c r="G33" t="s">
        <v>109</v>
      </c>
      <c r="H33" t="s">
        <v>110</v>
      </c>
      <c r="I33" t="s">
        <v>111</v>
      </c>
      <c r="J33" t="s">
        <v>99</v>
      </c>
      <c r="K33" t="s">
        <v>99</v>
      </c>
      <c r="L33" t="s">
        <v>99</v>
      </c>
      <c r="M33" t="s">
        <v>99</v>
      </c>
      <c r="N33" t="s">
        <v>99</v>
      </c>
      <c r="O33" t="s">
        <v>100</v>
      </c>
      <c r="P33" t="s">
        <v>54</v>
      </c>
      <c r="Q33" t="s">
        <v>101</v>
      </c>
    </row>
    <row r="34" spans="1:17" hidden="1" x14ac:dyDescent="0.3">
      <c r="A34">
        <v>20</v>
      </c>
      <c r="B34">
        <v>501</v>
      </c>
      <c r="C34" t="s">
        <v>112</v>
      </c>
      <c r="D34" t="s">
        <v>113</v>
      </c>
      <c r="E34" t="s">
        <v>98</v>
      </c>
      <c r="F34" t="s">
        <v>99</v>
      </c>
      <c r="G34" t="s">
        <v>114</v>
      </c>
      <c r="H34" t="s">
        <v>115</v>
      </c>
      <c r="I34" t="s">
        <v>116</v>
      </c>
      <c r="J34" t="s">
        <v>99</v>
      </c>
      <c r="K34" t="s">
        <v>99</v>
      </c>
      <c r="L34" t="s">
        <v>99</v>
      </c>
      <c r="M34" t="s">
        <v>99</v>
      </c>
      <c r="N34" t="s">
        <v>99</v>
      </c>
      <c r="O34" t="s">
        <v>100</v>
      </c>
      <c r="P34" t="s">
        <v>54</v>
      </c>
      <c r="Q34" t="s">
        <v>101</v>
      </c>
    </row>
    <row r="35" spans="1:17" hidden="1" x14ac:dyDescent="0.3">
      <c r="A35">
        <v>20</v>
      </c>
      <c r="B35">
        <v>501</v>
      </c>
      <c r="C35" t="s">
        <v>117</v>
      </c>
      <c r="D35" t="s">
        <v>118</v>
      </c>
      <c r="E35" t="s">
        <v>98</v>
      </c>
      <c r="F35" t="s">
        <v>99</v>
      </c>
      <c r="G35" t="s">
        <v>110</v>
      </c>
      <c r="H35" t="s">
        <v>119</v>
      </c>
      <c r="I35" t="s">
        <v>120</v>
      </c>
      <c r="J35" t="s">
        <v>99</v>
      </c>
      <c r="K35" t="s">
        <v>99</v>
      </c>
      <c r="L35" t="s">
        <v>99</v>
      </c>
      <c r="M35" t="s">
        <v>99</v>
      </c>
      <c r="N35" t="s">
        <v>99</v>
      </c>
      <c r="O35" t="s">
        <v>100</v>
      </c>
      <c r="P35" t="s">
        <v>54</v>
      </c>
      <c r="Q35" t="s">
        <v>101</v>
      </c>
    </row>
    <row r="36" spans="1:17" hidden="1" x14ac:dyDescent="0.3">
      <c r="A36">
        <v>20</v>
      </c>
      <c r="B36">
        <v>501</v>
      </c>
      <c r="C36" t="s">
        <v>121</v>
      </c>
      <c r="D36" t="s">
        <v>122</v>
      </c>
      <c r="E36" t="s">
        <v>98</v>
      </c>
      <c r="F36" t="s">
        <v>99</v>
      </c>
      <c r="G36" t="s">
        <v>123</v>
      </c>
      <c r="H36" t="s">
        <v>124</v>
      </c>
      <c r="I36" t="s">
        <v>125</v>
      </c>
      <c r="J36" t="s">
        <v>99</v>
      </c>
      <c r="K36" t="s">
        <v>99</v>
      </c>
      <c r="L36" t="s">
        <v>99</v>
      </c>
      <c r="M36" t="s">
        <v>99</v>
      </c>
      <c r="N36" t="s">
        <v>99</v>
      </c>
      <c r="O36" t="s">
        <v>100</v>
      </c>
      <c r="P36" t="s">
        <v>54</v>
      </c>
      <c r="Q36" t="s">
        <v>101</v>
      </c>
    </row>
    <row r="37" spans="1:17" hidden="1" x14ac:dyDescent="0.3">
      <c r="A37">
        <v>20</v>
      </c>
      <c r="B37">
        <v>501</v>
      </c>
      <c r="C37" t="s">
        <v>61</v>
      </c>
      <c r="D37" t="s">
        <v>126</v>
      </c>
      <c r="E37" t="s">
        <v>98</v>
      </c>
      <c r="F37" t="s">
        <v>99</v>
      </c>
      <c r="G37" t="s">
        <v>127</v>
      </c>
      <c r="H37" t="s">
        <v>128</v>
      </c>
      <c r="I37" t="s">
        <v>129</v>
      </c>
      <c r="J37" t="s">
        <v>99</v>
      </c>
      <c r="K37" t="s">
        <v>99</v>
      </c>
      <c r="L37" t="s">
        <v>99</v>
      </c>
      <c r="M37" t="s">
        <v>99</v>
      </c>
      <c r="N37" t="s">
        <v>99</v>
      </c>
      <c r="O37" t="s">
        <v>100</v>
      </c>
      <c r="P37" t="s">
        <v>54</v>
      </c>
      <c r="Q37" t="s">
        <v>101</v>
      </c>
    </row>
    <row r="38" spans="1:17" hidden="1" x14ac:dyDescent="0.3">
      <c r="A38">
        <v>20</v>
      </c>
      <c r="B38">
        <v>501</v>
      </c>
      <c r="C38" t="s">
        <v>130</v>
      </c>
      <c r="D38" t="s">
        <v>103</v>
      </c>
      <c r="E38" t="s">
        <v>98</v>
      </c>
      <c r="F38" t="s">
        <v>99</v>
      </c>
      <c r="G38" t="s">
        <v>99</v>
      </c>
      <c r="H38" t="s">
        <v>99</v>
      </c>
      <c r="I38" t="s">
        <v>99</v>
      </c>
      <c r="J38" t="s">
        <v>99</v>
      </c>
      <c r="K38" t="s">
        <v>99</v>
      </c>
      <c r="L38" t="s">
        <v>99</v>
      </c>
      <c r="M38" t="s">
        <v>99</v>
      </c>
      <c r="N38" t="s">
        <v>99</v>
      </c>
      <c r="O38" t="s">
        <v>104</v>
      </c>
      <c r="P38" t="s">
        <v>104</v>
      </c>
      <c r="Q38" t="s">
        <v>105</v>
      </c>
    </row>
    <row r="39" spans="1:17" x14ac:dyDescent="0.3">
      <c r="A39">
        <v>20</v>
      </c>
      <c r="B39">
        <v>501</v>
      </c>
      <c r="C39" t="s">
        <v>106</v>
      </c>
      <c r="D39" t="s">
        <v>54</v>
      </c>
      <c r="E39" t="s">
        <v>98</v>
      </c>
      <c r="F39" t="s">
        <v>99</v>
      </c>
      <c r="G39" t="s">
        <v>127</v>
      </c>
      <c r="H39" t="s">
        <v>128</v>
      </c>
      <c r="I39" t="s">
        <v>129</v>
      </c>
      <c r="J39" t="s">
        <v>99</v>
      </c>
      <c r="K39" t="s">
        <v>99</v>
      </c>
      <c r="L39" t="s">
        <v>99</v>
      </c>
      <c r="M39" t="s">
        <v>99</v>
      </c>
      <c r="N39" t="s">
        <v>99</v>
      </c>
      <c r="O39" t="s">
        <v>107</v>
      </c>
      <c r="P39" t="s">
        <v>54</v>
      </c>
      <c r="Q39" t="s">
        <v>101</v>
      </c>
    </row>
    <row r="40" spans="1:17" hidden="1" x14ac:dyDescent="0.3">
      <c r="A40">
        <v>20</v>
      </c>
      <c r="B40">
        <v>601</v>
      </c>
      <c r="C40" t="s">
        <v>57</v>
      </c>
      <c r="D40" t="s">
        <v>108</v>
      </c>
      <c r="E40" t="s">
        <v>98</v>
      </c>
      <c r="F40" t="s">
        <v>99</v>
      </c>
      <c r="G40" t="s">
        <v>109</v>
      </c>
      <c r="H40" t="s">
        <v>110</v>
      </c>
      <c r="I40" t="s">
        <v>111</v>
      </c>
      <c r="J40" t="s">
        <v>99</v>
      </c>
      <c r="K40" t="s">
        <v>99</v>
      </c>
      <c r="L40" t="s">
        <v>99</v>
      </c>
      <c r="M40" t="s">
        <v>99</v>
      </c>
      <c r="N40" t="s">
        <v>99</v>
      </c>
      <c r="O40" t="s">
        <v>100</v>
      </c>
      <c r="P40" t="s">
        <v>54</v>
      </c>
      <c r="Q40" t="s">
        <v>101</v>
      </c>
    </row>
    <row r="41" spans="1:17" hidden="1" x14ac:dyDescent="0.3">
      <c r="A41">
        <v>20</v>
      </c>
      <c r="B41">
        <v>601</v>
      </c>
      <c r="C41" t="s">
        <v>112</v>
      </c>
      <c r="D41" t="s">
        <v>113</v>
      </c>
      <c r="E41" t="s">
        <v>98</v>
      </c>
      <c r="F41" t="s">
        <v>99</v>
      </c>
      <c r="G41" t="s">
        <v>114</v>
      </c>
      <c r="H41" t="s">
        <v>115</v>
      </c>
      <c r="I41" t="s">
        <v>116</v>
      </c>
      <c r="J41" t="s">
        <v>99</v>
      </c>
      <c r="K41" t="s">
        <v>99</v>
      </c>
      <c r="L41" t="s">
        <v>99</v>
      </c>
      <c r="M41" t="s">
        <v>99</v>
      </c>
      <c r="N41" t="s">
        <v>99</v>
      </c>
      <c r="O41" t="s">
        <v>100</v>
      </c>
      <c r="P41" t="s">
        <v>54</v>
      </c>
      <c r="Q41" t="s">
        <v>101</v>
      </c>
    </row>
    <row r="42" spans="1:17" hidden="1" x14ac:dyDescent="0.3">
      <c r="A42">
        <v>20</v>
      </c>
      <c r="B42">
        <v>601</v>
      </c>
      <c r="C42" t="s">
        <v>117</v>
      </c>
      <c r="D42" t="s">
        <v>118</v>
      </c>
      <c r="E42" t="s">
        <v>98</v>
      </c>
      <c r="F42" t="s">
        <v>99</v>
      </c>
      <c r="G42" t="s">
        <v>110</v>
      </c>
      <c r="H42" t="s">
        <v>119</v>
      </c>
      <c r="I42" t="s">
        <v>120</v>
      </c>
      <c r="J42" t="s">
        <v>99</v>
      </c>
      <c r="K42" t="s">
        <v>99</v>
      </c>
      <c r="L42" t="s">
        <v>99</v>
      </c>
      <c r="M42" t="s">
        <v>99</v>
      </c>
      <c r="N42" t="s">
        <v>99</v>
      </c>
      <c r="O42" t="s">
        <v>100</v>
      </c>
      <c r="P42" t="s">
        <v>54</v>
      </c>
      <c r="Q42" t="s">
        <v>101</v>
      </c>
    </row>
    <row r="43" spans="1:17" hidden="1" x14ac:dyDescent="0.3">
      <c r="A43">
        <v>20</v>
      </c>
      <c r="B43">
        <v>601</v>
      </c>
      <c r="C43" t="s">
        <v>121</v>
      </c>
      <c r="D43" t="s">
        <v>122</v>
      </c>
      <c r="E43" t="s">
        <v>98</v>
      </c>
      <c r="F43" t="s">
        <v>99</v>
      </c>
      <c r="G43" t="s">
        <v>123</v>
      </c>
      <c r="H43" t="s">
        <v>124</v>
      </c>
      <c r="I43" t="s">
        <v>125</v>
      </c>
      <c r="J43" t="s">
        <v>99</v>
      </c>
      <c r="K43" t="s">
        <v>99</v>
      </c>
      <c r="L43" t="s">
        <v>99</v>
      </c>
      <c r="M43" t="s">
        <v>99</v>
      </c>
      <c r="N43" t="s">
        <v>99</v>
      </c>
      <c r="O43" t="s">
        <v>100</v>
      </c>
      <c r="P43" t="s">
        <v>54</v>
      </c>
      <c r="Q43" t="s">
        <v>101</v>
      </c>
    </row>
    <row r="44" spans="1:17" hidden="1" x14ac:dyDescent="0.3">
      <c r="A44">
        <v>20</v>
      </c>
      <c r="B44">
        <v>601</v>
      </c>
      <c r="C44" t="s">
        <v>61</v>
      </c>
      <c r="D44" t="s">
        <v>126</v>
      </c>
      <c r="E44" t="s">
        <v>98</v>
      </c>
      <c r="F44" t="s">
        <v>99</v>
      </c>
      <c r="G44" t="s">
        <v>127</v>
      </c>
      <c r="H44" t="s">
        <v>128</v>
      </c>
      <c r="I44" t="s">
        <v>129</v>
      </c>
      <c r="J44" t="s">
        <v>99</v>
      </c>
      <c r="K44" t="s">
        <v>99</v>
      </c>
      <c r="L44" t="s">
        <v>99</v>
      </c>
      <c r="M44" t="s">
        <v>99</v>
      </c>
      <c r="N44" t="s">
        <v>99</v>
      </c>
      <c r="O44" t="s">
        <v>100</v>
      </c>
      <c r="P44" t="s">
        <v>54</v>
      </c>
      <c r="Q44" t="s">
        <v>101</v>
      </c>
    </row>
    <row r="45" spans="1:17" hidden="1" x14ac:dyDescent="0.3">
      <c r="A45">
        <v>20</v>
      </c>
      <c r="B45">
        <v>601</v>
      </c>
      <c r="C45" t="s">
        <v>130</v>
      </c>
      <c r="D45" t="s">
        <v>103</v>
      </c>
      <c r="E45" t="s">
        <v>98</v>
      </c>
      <c r="F45" t="s">
        <v>99</v>
      </c>
      <c r="G45" t="s">
        <v>99</v>
      </c>
      <c r="H45" t="s">
        <v>99</v>
      </c>
      <c r="I45" t="s">
        <v>99</v>
      </c>
      <c r="J45" t="s">
        <v>99</v>
      </c>
      <c r="K45" t="s">
        <v>99</v>
      </c>
      <c r="L45" t="s">
        <v>99</v>
      </c>
      <c r="M45" t="s">
        <v>99</v>
      </c>
      <c r="N45" t="s">
        <v>99</v>
      </c>
      <c r="O45" t="s">
        <v>104</v>
      </c>
      <c r="P45" t="s">
        <v>104</v>
      </c>
      <c r="Q45" t="s">
        <v>105</v>
      </c>
    </row>
    <row r="46" spans="1:17" x14ac:dyDescent="0.3">
      <c r="A46">
        <v>20</v>
      </c>
      <c r="B46">
        <v>601</v>
      </c>
      <c r="C46" t="s">
        <v>106</v>
      </c>
      <c r="D46" t="s">
        <v>54</v>
      </c>
      <c r="E46" t="s">
        <v>98</v>
      </c>
      <c r="F46" t="s">
        <v>99</v>
      </c>
      <c r="G46" t="s">
        <v>127</v>
      </c>
      <c r="H46" t="s">
        <v>128</v>
      </c>
      <c r="I46" t="s">
        <v>129</v>
      </c>
      <c r="J46" t="s">
        <v>99</v>
      </c>
      <c r="K46" t="s">
        <v>99</v>
      </c>
      <c r="L46" t="s">
        <v>99</v>
      </c>
      <c r="M46" t="s">
        <v>99</v>
      </c>
      <c r="N46" t="s">
        <v>99</v>
      </c>
      <c r="O46" t="s">
        <v>107</v>
      </c>
      <c r="P46" t="s">
        <v>54</v>
      </c>
      <c r="Q46" t="s">
        <v>101</v>
      </c>
    </row>
    <row r="47" spans="1:17" hidden="1" x14ac:dyDescent="0.3">
      <c r="A47">
        <v>20</v>
      </c>
      <c r="B47">
        <v>701</v>
      </c>
      <c r="C47" t="s">
        <v>57</v>
      </c>
      <c r="D47" t="s">
        <v>108</v>
      </c>
      <c r="E47" t="s">
        <v>98</v>
      </c>
      <c r="F47" t="s">
        <v>99</v>
      </c>
      <c r="G47" t="s">
        <v>109</v>
      </c>
      <c r="H47" t="s">
        <v>110</v>
      </c>
      <c r="I47" t="s">
        <v>111</v>
      </c>
      <c r="J47" t="s">
        <v>99</v>
      </c>
      <c r="K47" t="s">
        <v>99</v>
      </c>
      <c r="L47" t="s">
        <v>99</v>
      </c>
      <c r="M47" t="s">
        <v>99</v>
      </c>
      <c r="N47" t="s">
        <v>99</v>
      </c>
      <c r="O47" t="s">
        <v>100</v>
      </c>
      <c r="P47" t="s">
        <v>54</v>
      </c>
      <c r="Q47" t="s">
        <v>101</v>
      </c>
    </row>
    <row r="48" spans="1:17" hidden="1" x14ac:dyDescent="0.3">
      <c r="A48">
        <v>20</v>
      </c>
      <c r="B48">
        <v>701</v>
      </c>
      <c r="C48" t="s">
        <v>112</v>
      </c>
      <c r="D48" t="s">
        <v>113</v>
      </c>
      <c r="E48" t="s">
        <v>98</v>
      </c>
      <c r="F48" t="s">
        <v>99</v>
      </c>
      <c r="G48" t="s">
        <v>114</v>
      </c>
      <c r="H48" t="s">
        <v>115</v>
      </c>
      <c r="I48" t="s">
        <v>116</v>
      </c>
      <c r="J48" t="s">
        <v>99</v>
      </c>
      <c r="K48" t="s">
        <v>99</v>
      </c>
      <c r="L48" t="s">
        <v>99</v>
      </c>
      <c r="M48" t="s">
        <v>99</v>
      </c>
      <c r="N48" t="s">
        <v>99</v>
      </c>
      <c r="O48" t="s">
        <v>100</v>
      </c>
      <c r="P48" t="s">
        <v>54</v>
      </c>
      <c r="Q48" t="s">
        <v>101</v>
      </c>
    </row>
    <row r="49" spans="1:17" hidden="1" x14ac:dyDescent="0.3">
      <c r="A49">
        <v>20</v>
      </c>
      <c r="B49">
        <v>701</v>
      </c>
      <c r="C49" t="s">
        <v>117</v>
      </c>
      <c r="D49" t="s">
        <v>118</v>
      </c>
      <c r="E49" t="s">
        <v>98</v>
      </c>
      <c r="F49" t="s">
        <v>99</v>
      </c>
      <c r="G49" t="s">
        <v>110</v>
      </c>
      <c r="H49" t="s">
        <v>119</v>
      </c>
      <c r="I49" t="s">
        <v>120</v>
      </c>
      <c r="J49" t="s">
        <v>99</v>
      </c>
      <c r="K49" t="s">
        <v>99</v>
      </c>
      <c r="L49" t="s">
        <v>99</v>
      </c>
      <c r="M49" t="s">
        <v>99</v>
      </c>
      <c r="N49" t="s">
        <v>99</v>
      </c>
      <c r="O49" t="s">
        <v>100</v>
      </c>
      <c r="P49" t="s">
        <v>54</v>
      </c>
      <c r="Q49" t="s">
        <v>101</v>
      </c>
    </row>
    <row r="50" spans="1:17" hidden="1" x14ac:dyDescent="0.3">
      <c r="A50">
        <v>20</v>
      </c>
      <c r="B50">
        <v>701</v>
      </c>
      <c r="C50" t="s">
        <v>121</v>
      </c>
      <c r="D50" t="s">
        <v>122</v>
      </c>
      <c r="E50" t="s">
        <v>98</v>
      </c>
      <c r="F50" t="s">
        <v>99</v>
      </c>
      <c r="G50" t="s">
        <v>123</v>
      </c>
      <c r="H50" t="s">
        <v>124</v>
      </c>
      <c r="I50" t="s">
        <v>125</v>
      </c>
      <c r="J50" t="s">
        <v>99</v>
      </c>
      <c r="K50" t="s">
        <v>99</v>
      </c>
      <c r="L50" t="s">
        <v>99</v>
      </c>
      <c r="M50" t="s">
        <v>99</v>
      </c>
      <c r="N50" t="s">
        <v>99</v>
      </c>
      <c r="O50" t="s">
        <v>100</v>
      </c>
      <c r="P50" t="s">
        <v>54</v>
      </c>
      <c r="Q50" t="s">
        <v>101</v>
      </c>
    </row>
    <row r="51" spans="1:17" hidden="1" x14ac:dyDescent="0.3">
      <c r="A51">
        <v>20</v>
      </c>
      <c r="B51">
        <v>701</v>
      </c>
      <c r="C51" t="s">
        <v>61</v>
      </c>
      <c r="D51" t="s">
        <v>126</v>
      </c>
      <c r="E51" t="s">
        <v>98</v>
      </c>
      <c r="F51" t="s">
        <v>99</v>
      </c>
      <c r="G51" t="s">
        <v>127</v>
      </c>
      <c r="H51" t="s">
        <v>128</v>
      </c>
      <c r="I51" t="s">
        <v>129</v>
      </c>
      <c r="J51" t="s">
        <v>99</v>
      </c>
      <c r="K51" t="s">
        <v>99</v>
      </c>
      <c r="L51" t="s">
        <v>99</v>
      </c>
      <c r="M51" t="s">
        <v>99</v>
      </c>
      <c r="N51" t="s">
        <v>99</v>
      </c>
      <c r="O51" t="s">
        <v>100</v>
      </c>
      <c r="P51" t="s">
        <v>54</v>
      </c>
      <c r="Q51" t="s">
        <v>101</v>
      </c>
    </row>
    <row r="52" spans="1:17" hidden="1" x14ac:dyDescent="0.3">
      <c r="A52">
        <v>20</v>
      </c>
      <c r="B52">
        <v>701</v>
      </c>
      <c r="C52" t="s">
        <v>130</v>
      </c>
      <c r="D52" t="s">
        <v>103</v>
      </c>
      <c r="E52" t="s">
        <v>98</v>
      </c>
      <c r="F52" t="s">
        <v>99</v>
      </c>
      <c r="G52" t="s">
        <v>99</v>
      </c>
      <c r="H52" t="s">
        <v>99</v>
      </c>
      <c r="I52" t="s">
        <v>99</v>
      </c>
      <c r="J52" t="s">
        <v>99</v>
      </c>
      <c r="K52" t="s">
        <v>99</v>
      </c>
      <c r="L52" t="s">
        <v>99</v>
      </c>
      <c r="M52" t="s">
        <v>99</v>
      </c>
      <c r="N52" t="s">
        <v>99</v>
      </c>
      <c r="O52" t="s">
        <v>104</v>
      </c>
      <c r="P52" t="s">
        <v>104</v>
      </c>
      <c r="Q52" t="s">
        <v>105</v>
      </c>
    </row>
    <row r="53" spans="1:17" x14ac:dyDescent="0.3">
      <c r="A53">
        <v>20</v>
      </c>
      <c r="B53">
        <v>701</v>
      </c>
      <c r="C53" t="s">
        <v>106</v>
      </c>
      <c r="D53" t="s">
        <v>54</v>
      </c>
      <c r="E53" t="s">
        <v>98</v>
      </c>
      <c r="F53" t="s">
        <v>99</v>
      </c>
      <c r="G53" t="s">
        <v>127</v>
      </c>
      <c r="H53" t="s">
        <v>128</v>
      </c>
      <c r="I53" t="s">
        <v>129</v>
      </c>
      <c r="J53" t="s">
        <v>99</v>
      </c>
      <c r="K53" t="s">
        <v>99</v>
      </c>
      <c r="L53" t="s">
        <v>99</v>
      </c>
      <c r="M53" t="s">
        <v>99</v>
      </c>
      <c r="N53" t="s">
        <v>99</v>
      </c>
      <c r="O53" t="s">
        <v>107</v>
      </c>
      <c r="P53" t="s">
        <v>54</v>
      </c>
      <c r="Q53" t="s">
        <v>101</v>
      </c>
    </row>
    <row r="54" spans="1:17" hidden="1" x14ac:dyDescent="0.3">
      <c r="A54">
        <v>20</v>
      </c>
      <c r="B54">
        <v>801</v>
      </c>
      <c r="C54" t="s">
        <v>76</v>
      </c>
      <c r="D54" t="s">
        <v>126</v>
      </c>
      <c r="E54" t="s">
        <v>98</v>
      </c>
      <c r="F54" t="s">
        <v>128</v>
      </c>
      <c r="G54" t="s">
        <v>99</v>
      </c>
      <c r="H54" t="s">
        <v>99</v>
      </c>
      <c r="I54" t="s">
        <v>99</v>
      </c>
      <c r="J54" t="s">
        <v>99</v>
      </c>
      <c r="K54" t="s">
        <v>99</v>
      </c>
      <c r="L54" t="s">
        <v>99</v>
      </c>
      <c r="M54" t="s">
        <v>99</v>
      </c>
      <c r="N54" t="s">
        <v>99</v>
      </c>
      <c r="O54" t="s">
        <v>100</v>
      </c>
      <c r="P54" t="s">
        <v>54</v>
      </c>
      <c r="Q54" t="s">
        <v>101</v>
      </c>
    </row>
    <row r="55" spans="1:17" x14ac:dyDescent="0.3">
      <c r="A55">
        <v>20</v>
      </c>
      <c r="B55">
        <v>801</v>
      </c>
      <c r="C55" t="s">
        <v>130</v>
      </c>
      <c r="D55" t="s">
        <v>54</v>
      </c>
      <c r="E55" t="s">
        <v>98</v>
      </c>
      <c r="F55" t="s">
        <v>99</v>
      </c>
      <c r="G55" t="s">
        <v>99</v>
      </c>
      <c r="H55" t="s">
        <v>99</v>
      </c>
      <c r="I55" t="s">
        <v>99</v>
      </c>
      <c r="J55" t="s">
        <v>99</v>
      </c>
      <c r="K55" t="s">
        <v>99</v>
      </c>
      <c r="L55" t="s">
        <v>99</v>
      </c>
      <c r="M55" t="s">
        <v>99</v>
      </c>
      <c r="N55" t="s">
        <v>99</v>
      </c>
      <c r="O55" t="s">
        <v>104</v>
      </c>
      <c r="P55" t="s">
        <v>104</v>
      </c>
      <c r="Q55" t="s">
        <v>105</v>
      </c>
    </row>
    <row r="56" spans="1:17" hidden="1" x14ac:dyDescent="0.3">
      <c r="A56">
        <v>20</v>
      </c>
      <c r="B56">
        <v>1001</v>
      </c>
      <c r="C56" t="s">
        <v>61</v>
      </c>
      <c r="D56" t="s">
        <v>126</v>
      </c>
      <c r="E56" t="s">
        <v>98</v>
      </c>
      <c r="F56" t="s">
        <v>99</v>
      </c>
      <c r="G56" t="s">
        <v>127</v>
      </c>
      <c r="H56" t="s">
        <v>128</v>
      </c>
      <c r="I56" t="s">
        <v>129</v>
      </c>
      <c r="J56" t="s">
        <v>99</v>
      </c>
      <c r="K56" t="s">
        <v>99</v>
      </c>
      <c r="L56" t="s">
        <v>99</v>
      </c>
      <c r="M56" t="s">
        <v>99</v>
      </c>
      <c r="N56" t="s">
        <v>99</v>
      </c>
      <c r="O56" t="s">
        <v>100</v>
      </c>
      <c r="P56" t="s">
        <v>54</v>
      </c>
      <c r="Q56" t="s">
        <v>101</v>
      </c>
    </row>
    <row r="57" spans="1:17" hidden="1" x14ac:dyDescent="0.3">
      <c r="A57">
        <v>20</v>
      </c>
      <c r="B57">
        <v>1001</v>
      </c>
      <c r="C57" t="s">
        <v>130</v>
      </c>
      <c r="D57" t="s">
        <v>103</v>
      </c>
      <c r="E57" t="s">
        <v>98</v>
      </c>
      <c r="F57" t="s">
        <v>99</v>
      </c>
      <c r="G57" t="s">
        <v>99</v>
      </c>
      <c r="H57" t="s">
        <v>99</v>
      </c>
      <c r="I57" t="s">
        <v>99</v>
      </c>
      <c r="J57" t="s">
        <v>99</v>
      </c>
      <c r="K57" t="s">
        <v>99</v>
      </c>
      <c r="L57" t="s">
        <v>99</v>
      </c>
      <c r="M57" t="s">
        <v>99</v>
      </c>
      <c r="N57" t="s">
        <v>99</v>
      </c>
      <c r="O57" t="s">
        <v>104</v>
      </c>
      <c r="P57" t="s">
        <v>104</v>
      </c>
      <c r="Q57" t="s">
        <v>105</v>
      </c>
    </row>
    <row r="58" spans="1:17" x14ac:dyDescent="0.3">
      <c r="A58">
        <v>20</v>
      </c>
      <c r="B58">
        <v>1001</v>
      </c>
      <c r="C58" t="s">
        <v>106</v>
      </c>
      <c r="D58" t="s">
        <v>54</v>
      </c>
      <c r="E58" t="s">
        <v>98</v>
      </c>
      <c r="F58" t="s">
        <v>99</v>
      </c>
      <c r="G58" t="s">
        <v>127</v>
      </c>
      <c r="H58" t="s">
        <v>128</v>
      </c>
      <c r="I58" t="s">
        <v>129</v>
      </c>
      <c r="J58" t="s">
        <v>99</v>
      </c>
      <c r="K58" t="s">
        <v>99</v>
      </c>
      <c r="L58" t="s">
        <v>99</v>
      </c>
      <c r="M58" t="s">
        <v>99</v>
      </c>
      <c r="N58" t="s">
        <v>99</v>
      </c>
      <c r="O58" t="s">
        <v>107</v>
      </c>
      <c r="P58" t="s">
        <v>54</v>
      </c>
      <c r="Q58" t="s">
        <v>101</v>
      </c>
    </row>
    <row r="59" spans="1:17" hidden="1" x14ac:dyDescent="0.3">
      <c r="A59">
        <v>20</v>
      </c>
      <c r="B59">
        <v>8501</v>
      </c>
      <c r="C59" t="s">
        <v>61</v>
      </c>
      <c r="D59" t="s">
        <v>126</v>
      </c>
      <c r="E59" t="s">
        <v>98</v>
      </c>
      <c r="F59" t="s">
        <v>134</v>
      </c>
      <c r="G59" t="s">
        <v>99</v>
      </c>
      <c r="H59" t="s">
        <v>127</v>
      </c>
      <c r="I59" t="s">
        <v>128</v>
      </c>
      <c r="J59" t="s">
        <v>129</v>
      </c>
      <c r="K59" t="s">
        <v>99</v>
      </c>
      <c r="L59" t="s">
        <v>99</v>
      </c>
      <c r="M59" t="s">
        <v>99</v>
      </c>
      <c r="N59" t="s">
        <v>99</v>
      </c>
      <c r="O59" t="s">
        <v>100</v>
      </c>
      <c r="P59" t="s">
        <v>54</v>
      </c>
      <c r="Q59" t="s">
        <v>101</v>
      </c>
    </row>
    <row r="60" spans="1:17" hidden="1" x14ac:dyDescent="0.3">
      <c r="A60">
        <v>20</v>
      </c>
      <c r="B60">
        <v>8501</v>
      </c>
      <c r="C60" t="s">
        <v>130</v>
      </c>
      <c r="D60" t="s">
        <v>103</v>
      </c>
      <c r="E60" t="s">
        <v>98</v>
      </c>
      <c r="F60" t="s">
        <v>99</v>
      </c>
      <c r="G60" t="s">
        <v>99</v>
      </c>
      <c r="H60" t="s">
        <v>99</v>
      </c>
      <c r="I60" t="s">
        <v>99</v>
      </c>
      <c r="J60" t="s">
        <v>99</v>
      </c>
      <c r="K60" t="s">
        <v>99</v>
      </c>
      <c r="L60" t="s">
        <v>99</v>
      </c>
      <c r="M60" t="s">
        <v>99</v>
      </c>
      <c r="N60" t="s">
        <v>99</v>
      </c>
      <c r="O60" t="s">
        <v>104</v>
      </c>
      <c r="P60" t="s">
        <v>104</v>
      </c>
      <c r="Q60" t="s">
        <v>105</v>
      </c>
    </row>
    <row r="61" spans="1:17" x14ac:dyDescent="0.3">
      <c r="A61">
        <v>20</v>
      </c>
      <c r="B61">
        <v>8501</v>
      </c>
      <c r="C61" t="s">
        <v>106</v>
      </c>
      <c r="D61" t="s">
        <v>54</v>
      </c>
      <c r="E61" t="s">
        <v>98</v>
      </c>
      <c r="F61" t="s">
        <v>134</v>
      </c>
      <c r="G61" t="s">
        <v>99</v>
      </c>
      <c r="H61" t="s">
        <v>127</v>
      </c>
      <c r="I61" t="s">
        <v>128</v>
      </c>
      <c r="J61" t="s">
        <v>99</v>
      </c>
      <c r="K61" t="s">
        <v>99</v>
      </c>
      <c r="L61" t="s">
        <v>99</v>
      </c>
      <c r="M61" t="s">
        <v>99</v>
      </c>
      <c r="N61" t="s">
        <v>99</v>
      </c>
      <c r="O61" t="s">
        <v>107</v>
      </c>
      <c r="P61" t="s">
        <v>54</v>
      </c>
      <c r="Q61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Canon AVG</vt:lpstr>
      <vt:lpstr>Hoja1</vt:lpstr>
      <vt:lpstr>Tarifas</vt:lpstr>
      <vt:lpstr>Valores de Tarifa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Guly Mary De Sousa Garrido</dc:creator>
  <cp:lastModifiedBy>Guly Mary De Sousa Garrido</cp:lastModifiedBy>
  <dcterms:created xsi:type="dcterms:W3CDTF">2024-02-01T15:01:36Z</dcterms:created>
  <dcterms:modified xsi:type="dcterms:W3CDTF">2024-07-29T15:54:43Z</dcterms:modified>
</cp:coreProperties>
</file>