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alis03\Downloads\"/>
    </mc:Choice>
  </mc:AlternateContent>
  <xr:revisionPtr revIDLastSave="0" documentId="13_ncr:1_{987D0B78-A212-4B34-B421-DDDF1408DE84}" xr6:coauthVersionLast="47" xr6:coauthVersionMax="47" xr10:uidLastSave="{00000000-0000-0000-0000-000000000000}"/>
  <bookViews>
    <workbookView xWindow="-110" yWindow="-110" windowWidth="19420" windowHeight="10420" tabRatio="599" xr2:uid="{897DEE2A-B68B-4D5D-BE23-28F4904060BC}"/>
  </bookViews>
  <sheets>
    <sheet name="Ferramenta" sheetId="1" r:id="rId1"/>
    <sheet name="Apoio" sheetId="2" state="hidden" r:id="rId2"/>
  </sheets>
  <externalReferences>
    <externalReference r:id="rId3"/>
  </externalReferences>
  <definedNames>
    <definedName name="aporte">Ferramenta!#REF!</definedName>
    <definedName name="patrimonio">Ferramenta!#REF!</definedName>
    <definedName name="qtd_anos">Ferramenta!#REF!</definedName>
    <definedName name="rendimento_carteira">Ferramenta!#REF!</definedName>
    <definedName name="taxa_mensal">Ferramenta!#REF!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A20" i="2"/>
  <c r="C32" i="1" s="1"/>
  <c r="D32" i="1" s="1"/>
  <c r="E32" i="1" s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D6" i="1"/>
  <c r="D10" i="1" s="1"/>
  <c r="D23" i="1" s="1"/>
  <c r="E23" i="1" s="1"/>
  <c r="D28" i="1" l="1"/>
  <c r="E28" i="1" s="1"/>
  <c r="D27" i="1"/>
  <c r="E27" i="1" s="1"/>
  <c r="E33" i="1" s="1"/>
  <c r="D29" i="1"/>
  <c r="E29" i="1" s="1"/>
  <c r="D30" i="1"/>
  <c r="E30" i="1" s="1"/>
  <c r="D31" i="1"/>
  <c r="E31" i="1" s="1"/>
  <c r="C19" i="1"/>
  <c r="D19" i="1" s="1"/>
  <c r="C18" i="1"/>
  <c r="D18" i="1" s="1"/>
  <c r="C17" i="1"/>
  <c r="D17" i="1" s="1"/>
  <c r="C20" i="1"/>
  <c r="D20" i="1" s="1"/>
  <c r="C16" i="1"/>
  <c r="D16" i="1" s="1"/>
  <c r="D33" i="1" l="1"/>
</calcChain>
</file>

<file path=xl/sharedStrings.xml><?xml version="1.0" encoding="utf-8"?>
<sst xmlns="http://schemas.openxmlformats.org/spreadsheetml/2006/main" count="87" uniqueCount="36">
  <si>
    <t>Rendimento Carteira</t>
  </si>
  <si>
    <t>Sugestão de Investimento (30%)</t>
  </si>
  <si>
    <t>Quanto investir por mês ?</t>
  </si>
  <si>
    <t>Taxa de Rendimento mensal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</si>
  <si>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</si>
  <si>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</si>
  <si>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</si>
  <si>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</si>
  <si>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</si>
  <si>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</si>
  <si>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</si>
  <si>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</si>
  <si>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</si>
  <si>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</si>
  <si>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</si>
  <si>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</si>
  <si>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</si>
  <si>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</si>
  <si>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</si>
  <si>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</si>
  <si>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</si>
  <si>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</si>
  <si>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Investimento (R$)</t>
  </si>
  <si>
    <t>Salário (R$)</t>
  </si>
  <si>
    <t>Simulação Cenário</t>
  </si>
  <si>
    <t>Tempo em Anos</t>
  </si>
  <si>
    <t>Investimento Mensal</t>
  </si>
  <si>
    <t>%</t>
  </si>
  <si>
    <t>Conservador</t>
  </si>
  <si>
    <t>Agressivo</t>
  </si>
  <si>
    <t>Apoio</t>
  </si>
  <si>
    <t>Dividendo Mensais</t>
  </si>
  <si>
    <t>Sum of Valores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</si>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</sst>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6" formatCode="&quot;R$&quot;\ #,##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20"/>
      <color theme="0"/>
      <name val="Segoe UI Semibold"/>
      <family val="2"/>
    </font>
    <font>
      <b/>
      <sz val="11"/>
      <color theme="1"/>
      <name val="Segoe UI"/>
      <family val="2"/>
    </font>
    <font>
      <b/>
      <sz val="12"/>
      <color theme="0"/>
      <name val="Segoe UI Semibold"/>
      <family val="2"/>
    </font>
    <font>
      <b/>
      <sz val="14"/>
      <color theme="0"/>
      <name val="Segoe UI Semibold"/>
      <family val="2"/>
    </font>
    <font>
      <i/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2" borderId="4" xfId="0" applyFont="1" applyFill="1" applyBorder="1" applyAlignment="1">
      <alignment horizontal="left" indent="3"/>
    </xf>
    <xf numFmtId="0" fontId="4" fillId="2" borderId="5" xfId="0" applyFont="1" applyFill="1" applyBorder="1" applyAlignment="1">
      <alignment horizontal="left" indent="3"/>
    </xf>
    <xf numFmtId="164" fontId="5" fillId="0" borderId="6" xfId="1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left" indent="3"/>
    </xf>
    <xf numFmtId="0" fontId="4" fillId="2" borderId="9" xfId="0" applyFont="1" applyFill="1" applyBorder="1" applyAlignment="1">
      <alignment horizontal="left" indent="3"/>
    </xf>
    <xf numFmtId="164" fontId="5" fillId="2" borderId="10" xfId="0" applyNumberFormat="1" applyFont="1" applyFill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0" fontId="7" fillId="0" borderId="7" xfId="0" applyNumberFormat="1" applyFont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indent="3"/>
    </xf>
    <xf numFmtId="164" fontId="5" fillId="4" borderId="12" xfId="0" applyNumberFormat="1" applyFont="1" applyFill="1" applyBorder="1" applyAlignment="1">
      <alignment horizontal="center"/>
    </xf>
    <xf numFmtId="164" fontId="5" fillId="4" borderId="13" xfId="0" applyNumberFormat="1" applyFont="1" applyFill="1" applyBorder="1" applyAlignment="1">
      <alignment horizontal="center"/>
    </xf>
    <xf numFmtId="0" fontId="4" fillId="4" borderId="14" xfId="0" applyFont="1" applyFill="1" applyBorder="1" applyAlignment="1">
      <alignment horizontal="left" indent="3"/>
    </xf>
    <xf numFmtId="164" fontId="5" fillId="4" borderId="15" xfId="0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left" indent="3"/>
    </xf>
    <xf numFmtId="164" fontId="5" fillId="4" borderId="17" xfId="0" applyNumberFormat="1" applyFont="1" applyFill="1" applyBorder="1" applyAlignment="1">
      <alignment horizontal="center"/>
    </xf>
    <xf numFmtId="164" fontId="5" fillId="4" borderId="18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5" borderId="0" xfId="0" applyFont="1" applyFill="1"/>
    <xf numFmtId="164" fontId="2" fillId="5" borderId="0" xfId="0" applyNumberFormat="1" applyFont="1" applyFill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10" fontId="5" fillId="4" borderId="18" xfId="2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indent="3"/>
    </xf>
    <xf numFmtId="0" fontId="4" fillId="2" borderId="0" xfId="0" applyFont="1" applyFill="1" applyBorder="1" applyAlignment="1">
      <alignment horizontal="left" indent="3"/>
    </xf>
    <xf numFmtId="10" fontId="7" fillId="0" borderId="20" xfId="0" applyNumberFormat="1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0" borderId="21" xfId="0" applyFont="1" applyBorder="1"/>
    <xf numFmtId="0" fontId="11" fillId="0" borderId="21" xfId="0" applyFont="1" applyBorder="1" applyAlignment="1">
      <alignment horizontal="center"/>
    </xf>
    <xf numFmtId="9" fontId="11" fillId="0" borderId="21" xfId="0" applyNumberFormat="1" applyFont="1" applyBorder="1" applyAlignment="1">
      <alignment horizontal="center"/>
    </xf>
    <xf numFmtId="0" fontId="10" fillId="0" borderId="21" xfId="0" applyFon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4" fillId="2" borderId="24" xfId="0" applyFont="1" applyFill="1" applyBorder="1" applyAlignment="1">
      <alignment horizontal="left" indent="3"/>
    </xf>
    <xf numFmtId="0" fontId="4" fillId="2" borderId="22" xfId="0" applyFont="1" applyFill="1" applyBorder="1" applyAlignment="1">
      <alignment horizontal="left" indent="3"/>
    </xf>
    <xf numFmtId="0" fontId="4" fillId="2" borderId="25" xfId="0" applyFont="1" applyFill="1" applyBorder="1" applyAlignment="1">
      <alignment horizontal="left" indent="3"/>
    </xf>
    <xf numFmtId="0" fontId="4" fillId="2" borderId="23" xfId="0" applyFont="1" applyFill="1" applyBorder="1" applyAlignment="1">
      <alignment horizontal="left" indent="3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[Book1.xlsx]Ferramenta!PivotTable3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386344990934328E-2"/>
          <c:y val="5.9372919835050449E-2"/>
          <c:w val="0.45569293943305589"/>
          <c:h val="0.852610592402208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Ferramenta!$C$36:$C$37</c:f>
              <c:strCache>
                <c:ptCount val="1"/>
                <c:pt idx="0">
                  <c:v>DESENVOLVIMENTO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Ferramenta!$C$38</c:f>
              <c:numCache>
                <c:formatCode>"R$"\ #,##0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3-4AC1-9E1A-961149F71CDE}"/>
            </c:ext>
          </c:extLst>
        </c:ser>
        <c:ser>
          <c:idx val="1"/>
          <c:order val="1"/>
          <c:tx>
            <c:strRef>
              <c:f>Ferramenta!$D$36:$D$37</c:f>
              <c:strCache>
                <c:ptCount val="1"/>
                <c:pt idx="0">
                  <c:v>FOFs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Ferramenta!$D$38</c:f>
              <c:numCache>
                <c:formatCode>"R$"\ #,##0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3-4AC1-9E1A-961149F71CDE}"/>
            </c:ext>
          </c:extLst>
        </c:ser>
        <c:ser>
          <c:idx val="2"/>
          <c:order val="2"/>
          <c:tx>
            <c:strRef>
              <c:f>Ferramenta!$E$36:$E$37</c:f>
              <c:strCache>
                <c:ptCount val="1"/>
                <c:pt idx="0">
                  <c:v>HÍBRIDOS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Ferramenta!$E$38</c:f>
              <c:numCache>
                <c:formatCode>"R$"\ #,##0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3-4AC1-9E1A-961149F71CDE}"/>
            </c:ext>
          </c:extLst>
        </c:ser>
        <c:ser>
          <c:idx val="3"/>
          <c:order val="3"/>
          <c:tx>
            <c:strRef>
              <c:f>Ferramenta!$F$36:$F$37</c:f>
              <c:strCache>
                <c:ptCount val="1"/>
                <c:pt idx="0">
                  <c:v>HOTELARIAS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Ferramenta!$F$38</c:f>
              <c:numCache>
                <c:formatCode>"R$"\ #,##0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3-4AC1-9E1A-961149F71CDE}"/>
            </c:ext>
          </c:extLst>
        </c:ser>
        <c:ser>
          <c:idx val="4"/>
          <c:order val="4"/>
          <c:tx>
            <c:strRef>
              <c:f>Ferramenta!$G$36:$G$37</c:f>
              <c:strCache>
                <c:ptCount val="1"/>
                <c:pt idx="0">
                  <c:v>PAPEL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Ferramenta!$G$38</c:f>
              <c:numCache>
                <c:formatCode>"R$"\ #,##0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F3-4AC1-9E1A-961149F71CDE}"/>
            </c:ext>
          </c:extLst>
        </c:ser>
        <c:ser>
          <c:idx val="5"/>
          <c:order val="5"/>
          <c:tx>
            <c:strRef>
              <c:f>Ferramenta!$H$36:$H$37</c:f>
              <c:strCache>
                <c:ptCount val="1"/>
                <c:pt idx="0">
                  <c:v>TIJOLO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Ferramenta!$B$38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Ferramenta!$H$38</c:f>
              <c:numCache>
                <c:formatCode>"R$"\ #,##0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F3-4AC1-9E1A-961149F71C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50402864"/>
        <c:axId val="550401904"/>
      </c:barChart>
      <c:catAx>
        <c:axId val="55040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0401904"/>
        <c:crosses val="autoZero"/>
        <c:auto val="1"/>
        <c:lblAlgn val="ctr"/>
        <c:lblOffset val="100"/>
        <c:noMultiLvlLbl val="0"/>
      </c:catAx>
      <c:valAx>
        <c:axId val="550401904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550402864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2.2540192718324768E-2"/>
          <c:y val="3.057980645647726E-2"/>
          <c:w val="0.94224204254562216"/>
          <c:h val="9.464450098279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[Book1.xlsx]Ferramenta!PivotTable4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Ferramenta!$L$36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Ferramenta!$K$37:$K$43</c:f>
              <c:strCache>
                <c:ptCount val="6"/>
                <c:pt idx="0">
                  <c:v>DESENVOLVIMENTO</c:v>
                </c:pt>
                <c:pt idx="1">
                  <c:v>FOFs</c:v>
                </c:pt>
                <c:pt idx="2">
                  <c:v>HÍBRIDOS</c:v>
                </c:pt>
                <c:pt idx="3">
                  <c:v>HOTELARIAS</c:v>
                </c:pt>
                <c:pt idx="4">
                  <c:v>PAPEL</c:v>
                </c:pt>
                <c:pt idx="5">
                  <c:v>TIJOLO</c:v>
                </c:pt>
              </c:strCache>
            </c:strRef>
          </c:cat>
          <c:val>
            <c:numRef>
              <c:f>Ferramenta!$L$37:$L$43</c:f>
              <c:numCache>
                <c:formatCode>"R$"\ #,##0</c:formatCode>
                <c:ptCount val="6"/>
                <c:pt idx="0">
                  <c:v>120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300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3-461C-81EF-65711BB0B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321781</xdr:colOff>
      <xdr:row>45</xdr:row>
      <xdr:rowOff>7135</xdr:rowOff>
    </xdr:from>
    <xdr:to>
      <xdr:col>7</xdr:col>
      <xdr:colOff>7135</xdr:colOff>
      <xdr:row>60</xdr:row>
      <xdr:rowOff>107023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DF59B-7024-7282-3ADE-192232CFC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460751</xdr:colOff>
      <xdr:row>47</xdr:row>
      <xdr:rowOff>44157</xdr:rowOff>
    </xdr:from>
    <xdr:to>
      <xdr:col>5</xdr:col>
      <xdr:colOff>486832</xdr:colOff>
      <xdr:row>60</xdr:row>
      <xdr:rowOff>35279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FC1795-53D1-40E1-5F72-E95140FF6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lis03\Downloads\a04b81b1-8e35-4e72-aeb9-98aed8ed4403.xlsx" TargetMode="External"/><Relationship Id="rId1" Type="http://schemas.openxmlformats.org/officeDocument/2006/relationships/externalLinkPath" Target="a04b81b1-8e35-4e72-aeb9-98aed8ed4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"/>
      <sheetName val="Planilha2"/>
    </sheetNames>
    <sheetDataSet>
      <sheetData sheetId="0">
        <row r="27">
          <cell r="C27" t="str">
            <v>Percentual Sugerido</v>
          </cell>
        </row>
        <row r="28">
          <cell r="B28" t="str">
            <v>PAPEL</v>
          </cell>
          <cell r="C28">
            <v>0.32</v>
          </cell>
        </row>
        <row r="29">
          <cell r="B29" t="str">
            <v>TIJOLO</v>
          </cell>
          <cell r="C29">
            <v>0.35</v>
          </cell>
        </row>
        <row r="30">
          <cell r="B30" t="str">
            <v>HÍBRIDOS</v>
          </cell>
          <cell r="C30">
            <v>0.08</v>
          </cell>
        </row>
        <row r="31">
          <cell r="B31" t="str">
            <v>FOFs</v>
          </cell>
          <cell r="C31">
            <v>0.05</v>
          </cell>
        </row>
        <row r="32">
          <cell r="B32" t="str">
            <v>DESENVOLVIMENTO</v>
          </cell>
          <cell r="C32">
            <v>0.1</v>
          </cell>
        </row>
        <row r="33">
          <cell r="B33" t="str">
            <v>HOTELARIAS</v>
          </cell>
          <cell r="C33">
            <v>0.1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LITA SENA BORDINO SANDES" refreshedDate="45837.637862731484" createdVersion="8" refreshedVersion="8" minRefreshableVersion="3" recordCount="6" xr:uid="{5FB13D87-4136-49D1-A8F4-7637724C8985}">
  <cacheSource type="worksheet">
    <worksheetSource ref="B26:E32" sheet="Ferramenta"/>
  </cacheSource>
  <cacheFields count="4">
    <cacheField name="TIPO DE FII" numFmtId="0">
      <sharedItems count="6">
        <s v="PAPEL"/>
        <s v="TIJOLO"/>
        <s v="HÍBRIDOS"/>
        <s v="FOFs"/>
        <s v="DESENVOLVIMENTO"/>
        <s v="HOTELARIAS"/>
      </sharedItems>
    </cacheField>
    <cacheField name="Percentual Sugerido" numFmtId="9">
      <sharedItems containsSemiMixedTypes="0" containsString="0" containsNumber="1" minValue="0.05" maxValue="0.5"/>
    </cacheField>
    <cacheField name="Valores" numFmtId="164">
      <sharedItems containsSemiMixedTypes="0" containsString="0" containsNumber="1" containsInteger="1" minValue="30" maxValue="300"/>
    </cacheField>
    <cacheField name="Dividendo Mensais" numFmtId="164">
      <sharedItems containsSemiMixedTypes="0" containsString="0" containsNumber="1" minValue="0.18" maxValue="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0.5"/>
    <n v="300"/>
    <n v="1.8"/>
  </r>
  <r>
    <x v="1"/>
    <n v="0.1"/>
    <n v="60"/>
    <n v="0.36"/>
  </r>
  <r>
    <x v="2"/>
    <n v="0.05"/>
    <n v="30"/>
    <n v="0.18"/>
  </r>
  <r>
    <x v="3"/>
    <n v="0.05"/>
    <n v="30"/>
    <n v="0.18"/>
  </r>
  <r>
    <x v="4"/>
    <n v="0.2"/>
    <n v="120"/>
    <n v="0.72"/>
  </r>
  <r>
    <x v="5"/>
    <n v="0.1"/>
    <n v="60"/>
    <n v="0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1F46A-F842-4DD7-8164-B0364384EF88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K36:L43" firstHeaderRow="1" firstDataRow="1" firstDataCol="1"/>
  <pivotFields count="4">
    <pivotField axis="axisRow" showAll="0">
      <items count="7">
        <item x="4"/>
        <item x="3"/>
        <item x="2"/>
        <item x="5"/>
        <item x="0"/>
        <item x="1"/>
        <item t="default"/>
      </items>
    </pivotField>
    <pivotField showAll="0"/>
    <pivotField dataField="1" numFmtId="164" showAll="0"/>
    <pivotField numFmtId="16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alores" fld="2" baseField="0" baseItem="0" numFmtId="166"/>
  </dataFields>
  <chartFormats count="19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C5E49-39A1-41A4-805A-A7A0FF06B8D0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B36:I38" firstHeaderRow="1" firstDataRow="2" firstDataCol="1"/>
  <pivotFields count="4">
    <pivotField axis="axisCol" showAll="0">
      <items count="7">
        <item x="4"/>
        <item x="3"/>
        <item x="2"/>
        <item x="5"/>
        <item x="0"/>
        <item x="1"/>
        <item t="default"/>
      </items>
    </pivotField>
    <pivotField showAll="0"/>
    <pivotField dataField="1" numFmtId="164" showAll="0"/>
    <pivotField numFmtId="164" showAll="0"/>
  </pivotFields>
  <rowItems count="1">
    <i/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ores" fld="2" baseField="0" baseItem="0" numFmtId="166"/>
  </dataFields>
  <chartFormats count="1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7D0-DBF4-43DE-A0EB-C46B492BCDBE}">
  <dimension ref="B3:L45"/>
  <sheetViews>
    <sheetView showGridLines="0" tabSelected="1" zoomScale="75" zoomScaleNormal="75" workbookViewId="0">
      <selection activeCell="E13" sqref="E13"/>
    </sheetView>
  </sheetViews>
  <sheetFormatPr defaultRowHeight="14.5" x14ac:dyDescent="0.35"/>
  <cols>
    <col min="2" max="2" width="30.90625" customWidth="1"/>
    <col min="3" max="3" width="18.08984375" bestFit="1" customWidth="1"/>
    <col min="4" max="4" width="15.08984375" customWidth="1"/>
    <col min="5" max="5" width="26.36328125" customWidth="1"/>
    <col min="6" max="6" width="11.453125" bestFit="1" customWidth="1"/>
    <col min="7" max="7" width="6.54296875" bestFit="1" customWidth="1"/>
    <col min="8" max="8" width="6.6328125" bestFit="1" customWidth="1"/>
    <col min="9" max="9" width="10.7265625" bestFit="1" customWidth="1"/>
    <col min="11" max="11" width="17.90625" bestFit="1" customWidth="1"/>
    <col min="12" max="12" width="13.6328125" bestFit="1" customWidth="1"/>
  </cols>
  <sheetData>
    <row r="3" spans="2:4" ht="15" thickBot="1" x14ac:dyDescent="0.4"/>
    <row r="4" spans="2:4" ht="21" x14ac:dyDescent="0.35">
      <c r="B4" s="28" t="s">
        <v>1</v>
      </c>
      <c r="C4" s="29"/>
      <c r="D4" s="30"/>
    </row>
    <row r="5" spans="2:4" ht="17.5" x14ac:dyDescent="0.45">
      <c r="B5" s="1" t="s">
        <v>23</v>
      </c>
      <c r="C5" s="2"/>
      <c r="D5" s="3">
        <v>2000</v>
      </c>
    </row>
    <row r="6" spans="2:4" ht="18" thickBot="1" x14ac:dyDescent="0.5">
      <c r="B6" s="4" t="s">
        <v>22</v>
      </c>
      <c r="C6" s="5"/>
      <c r="D6" s="6">
        <f>D5*30%</f>
        <v>600</v>
      </c>
    </row>
    <row r="8" spans="2:4" ht="15" thickBot="1" x14ac:dyDescent="0.4"/>
    <row r="9" spans="2:4" ht="21" x14ac:dyDescent="0.35">
      <c r="B9" s="28" t="s">
        <v>26</v>
      </c>
      <c r="C9" s="29"/>
      <c r="D9" s="30"/>
    </row>
    <row r="10" spans="2:4" ht="17.5" x14ac:dyDescent="0.45">
      <c r="B10" s="47" t="s">
        <v>2</v>
      </c>
      <c r="C10" s="48"/>
      <c r="D10" s="7">
        <f>D6</f>
        <v>600</v>
      </c>
    </row>
    <row r="11" spans="2:4" ht="17.5" x14ac:dyDescent="0.45">
      <c r="B11" s="49" t="s">
        <v>3</v>
      </c>
      <c r="C11" s="50"/>
      <c r="D11" s="8">
        <v>1.0789999999999999E-2</v>
      </c>
    </row>
    <row r="12" spans="2:4" ht="17.5" x14ac:dyDescent="0.45">
      <c r="B12" s="31" t="s">
        <v>11</v>
      </c>
      <c r="C12" s="32"/>
      <c r="D12" s="33" t="s">
        <v>29</v>
      </c>
    </row>
    <row r="13" spans="2:4" ht="18" thickBot="1" x14ac:dyDescent="0.5">
      <c r="B13" s="15" t="s">
        <v>0</v>
      </c>
      <c r="C13" s="16"/>
      <c r="D13" s="25">
        <v>6.0000000000000001E-3</v>
      </c>
    </row>
    <row r="14" spans="2:4" ht="15" thickBot="1" x14ac:dyDescent="0.4"/>
    <row r="15" spans="2:4" ht="21" x14ac:dyDescent="0.35">
      <c r="B15" s="26" t="s">
        <v>4</v>
      </c>
      <c r="C15" s="27"/>
      <c r="D15" s="9" t="s">
        <v>5</v>
      </c>
    </row>
    <row r="16" spans="2:4" ht="17.5" x14ac:dyDescent="0.45">
      <c r="B16" s="10" t="s">
        <v>6</v>
      </c>
      <c r="C16" s="11">
        <f>FV($D$11,2*12,$D$10*-1)</f>
        <v>16336.57637858713</v>
      </c>
      <c r="D16" s="12">
        <f>C16*$D$13</f>
        <v>98.01945827152278</v>
      </c>
    </row>
    <row r="17" spans="2:5" ht="17.5" x14ac:dyDescent="0.45">
      <c r="B17" s="13" t="s">
        <v>7</v>
      </c>
      <c r="C17" s="11">
        <f>FV($D$11,5*12,$D$10*-1)</f>
        <v>50266.148399092584</v>
      </c>
      <c r="D17" s="14">
        <f>C17*$D$13</f>
        <v>301.59689039455549</v>
      </c>
    </row>
    <row r="18" spans="2:5" ht="17.5" x14ac:dyDescent="0.45">
      <c r="B18" s="13" t="s">
        <v>8</v>
      </c>
      <c r="C18" s="11">
        <f>FV($D$11,10*12,$D$10*-1)</f>
        <v>145970.52751810331</v>
      </c>
      <c r="D18" s="14">
        <f>C18*$D$13</f>
        <v>875.82316510861983</v>
      </c>
    </row>
    <row r="19" spans="2:5" ht="17.5" x14ac:dyDescent="0.45">
      <c r="B19" s="13" t="s">
        <v>9</v>
      </c>
      <c r="C19" s="11">
        <f>FV($D$11,20*12,$D$10*-1)</f>
        <v>675119.04005824833</v>
      </c>
      <c r="D19" s="14">
        <f>C19*$D$13</f>
        <v>4050.71424034949</v>
      </c>
    </row>
    <row r="20" spans="2:5" ht="18" thickBot="1" x14ac:dyDescent="0.5">
      <c r="B20" s="15" t="s">
        <v>10</v>
      </c>
      <c r="C20" s="16">
        <f>FV($D$11,30*12,$D$10*-1)</f>
        <v>2593301.7930028285</v>
      </c>
      <c r="D20" s="17">
        <f>C20*$D$13</f>
        <v>15559.810758016971</v>
      </c>
    </row>
    <row r="21" spans="2:5" ht="15" thickBot="1" x14ac:dyDescent="0.4"/>
    <row r="22" spans="2:5" ht="29" x14ac:dyDescent="0.35">
      <c r="B22" s="26" t="s">
        <v>24</v>
      </c>
      <c r="C22" s="27"/>
      <c r="D22" s="24"/>
      <c r="E22" s="9" t="s">
        <v>5</v>
      </c>
    </row>
    <row r="23" spans="2:5" ht="18" thickBot="1" x14ac:dyDescent="0.5">
      <c r="B23" s="15" t="s">
        <v>25</v>
      </c>
      <c r="C23" s="16">
        <v>7.5</v>
      </c>
      <c r="D23" s="16">
        <f>FV($D$11,C23*12,$D$10*-1)</f>
        <v>90480.809724871346</v>
      </c>
      <c r="E23" s="17">
        <f>D23*$D$13</f>
        <v>542.88485834922813</v>
      </c>
    </row>
    <row r="26" spans="2:5" x14ac:dyDescent="0.35">
      <c r="B26" s="18" t="s">
        <v>13</v>
      </c>
      <c r="C26" s="18" t="s">
        <v>14</v>
      </c>
      <c r="D26" s="18" t="s">
        <v>15</v>
      </c>
      <c r="E26" s="18" t="s">
        <v>31</v>
      </c>
    </row>
    <row r="27" spans="2:5" x14ac:dyDescent="0.35">
      <c r="B27" s="19" t="s">
        <v>16</v>
      </c>
      <c r="C27" s="20">
        <f>_xlfn.XLOOKUP($D$12&amp;B27,Apoio!A:A,Apoio!D:D,"Avaliar",0,1)</f>
        <v>0.5</v>
      </c>
      <c r="D27" s="21">
        <f>C27*$D$10</f>
        <v>300</v>
      </c>
      <c r="E27" s="21">
        <f>D27*$D$13</f>
        <v>1.8</v>
      </c>
    </row>
    <row r="28" spans="2:5" x14ac:dyDescent="0.35">
      <c r="B28" s="19" t="s">
        <v>17</v>
      </c>
      <c r="C28" s="20">
        <f>_xlfn.XLOOKUP($D$12&amp;B28,Apoio!A:A,Apoio!D:D,"Avaliar",0,1)</f>
        <v>0.1</v>
      </c>
      <c r="D28" s="21">
        <f>C28*$D$10</f>
        <v>60</v>
      </c>
      <c r="E28" s="21">
        <f>D28*$D$13</f>
        <v>0.36</v>
      </c>
    </row>
    <row r="29" spans="2:5" x14ac:dyDescent="0.35">
      <c r="B29" s="19" t="s">
        <v>18</v>
      </c>
      <c r="C29" s="20">
        <f>_xlfn.XLOOKUP($D$12&amp;B29,Apoio!A:A,Apoio!D:D,"Avaliar",0,1)</f>
        <v>0.05</v>
      </c>
      <c r="D29" s="21">
        <f>C29*$D$10</f>
        <v>30</v>
      </c>
      <c r="E29" s="21">
        <f>D29*$D$13</f>
        <v>0.18</v>
      </c>
    </row>
    <row r="30" spans="2:5" x14ac:dyDescent="0.35">
      <c r="B30" s="19" t="s">
        <v>19</v>
      </c>
      <c r="C30" s="20">
        <f>_xlfn.XLOOKUP($D$12&amp;B30,Apoio!A:A,Apoio!D:D,"Avaliar",0,1)</f>
        <v>0.05</v>
      </c>
      <c r="D30" s="21">
        <f>C30*$D$10</f>
        <v>30</v>
      </c>
      <c r="E30" s="21">
        <f>D30*$D$13</f>
        <v>0.18</v>
      </c>
    </row>
    <row r="31" spans="2:5" x14ac:dyDescent="0.35">
      <c r="B31" s="19" t="s">
        <v>20</v>
      </c>
      <c r="C31" s="20">
        <f>_xlfn.XLOOKUP($D$12&amp;B31,Apoio!A:A,Apoio!D:D,"Avaliar",0,1)</f>
        <v>0.2</v>
      </c>
      <c r="D31" s="21">
        <f>C31*$D$10</f>
        <v>120</v>
      </c>
      <c r="E31" s="21">
        <f>D31*$D$13</f>
        <v>0.72</v>
      </c>
    </row>
    <row r="32" spans="2:5" x14ac:dyDescent="0.35">
      <c r="B32" s="19" t="s">
        <v>21</v>
      </c>
      <c r="C32" s="20">
        <f>_xlfn.XLOOKUP($D$12&amp;B32,Apoio!A:A,Apoio!D:D,"Avaliar",0,1)</f>
        <v>0.1</v>
      </c>
      <c r="D32" s="21">
        <f>C32*$D$10</f>
        <v>60</v>
      </c>
      <c r="E32" s="21">
        <f>D32*$D$13</f>
        <v>0.36</v>
      </c>
    </row>
    <row r="33" spans="2:12" x14ac:dyDescent="0.35">
      <c r="B33" s="22"/>
      <c r="C33" s="22"/>
      <c r="D33" s="23">
        <f>SUM(D27:D32)</f>
        <v>600</v>
      </c>
      <c r="E33" s="23">
        <f>SUM(E27:E32)</f>
        <v>3.6</v>
      </c>
    </row>
    <row r="35" spans="2:12" ht="15.5" customHeight="1" x14ac:dyDescent="0.35"/>
    <row r="36" spans="2:12" hidden="1" x14ac:dyDescent="0.35">
      <c r="C36" s="44" t="s">
        <v>35</v>
      </c>
      <c r="K36" s="44" t="s">
        <v>33</v>
      </c>
      <c r="L36" t="s">
        <v>32</v>
      </c>
    </row>
    <row r="37" spans="2:12" hidden="1" x14ac:dyDescent="0.35">
      <c r="C37" t="s">
        <v>20</v>
      </c>
      <c r="D37" t="s">
        <v>19</v>
      </c>
      <c r="E37" t="s">
        <v>18</v>
      </c>
      <c r="F37" t="s">
        <v>21</v>
      </c>
      <c r="G37" t="s">
        <v>16</v>
      </c>
      <c r="H37" t="s">
        <v>17</v>
      </c>
      <c r="I37" t="s">
        <v>34</v>
      </c>
      <c r="K37" s="45" t="s">
        <v>20</v>
      </c>
      <c r="L37" s="46">
        <v>120</v>
      </c>
    </row>
    <row r="38" spans="2:12" hidden="1" x14ac:dyDescent="0.35">
      <c r="B38" t="s">
        <v>32</v>
      </c>
      <c r="C38" s="46">
        <v>120</v>
      </c>
      <c r="D38" s="46">
        <v>30</v>
      </c>
      <c r="E38" s="46">
        <v>30</v>
      </c>
      <c r="F38" s="46">
        <v>60</v>
      </c>
      <c r="G38" s="46">
        <v>300</v>
      </c>
      <c r="H38" s="46">
        <v>60</v>
      </c>
      <c r="I38" s="46">
        <v>600</v>
      </c>
      <c r="K38" s="45" t="s">
        <v>19</v>
      </c>
      <c r="L38" s="46">
        <v>30</v>
      </c>
    </row>
    <row r="39" spans="2:12" hidden="1" x14ac:dyDescent="0.35">
      <c r="K39" s="45" t="s">
        <v>18</v>
      </c>
      <c r="L39" s="46">
        <v>30</v>
      </c>
    </row>
    <row r="40" spans="2:12" hidden="1" x14ac:dyDescent="0.35">
      <c r="K40" s="45" t="s">
        <v>21</v>
      </c>
      <c r="L40" s="46">
        <v>60</v>
      </c>
    </row>
    <row r="41" spans="2:12" hidden="1" x14ac:dyDescent="0.35">
      <c r="K41" s="45" t="s">
        <v>16</v>
      </c>
      <c r="L41" s="46">
        <v>300</v>
      </c>
    </row>
    <row r="42" spans="2:12" hidden="1" x14ac:dyDescent="0.35">
      <c r="K42" s="45" t="s">
        <v>17</v>
      </c>
      <c r="L42" s="46">
        <v>60</v>
      </c>
    </row>
    <row r="43" spans="2:12" hidden="1" x14ac:dyDescent="0.35">
      <c r="K43" s="45" t="s">
        <v>34</v>
      </c>
      <c r="L43" s="46">
        <v>600</v>
      </c>
    </row>
    <row r="44" spans="2:12" hidden="1" x14ac:dyDescent="0.35"/>
    <row r="45" spans="2:12" hidden="1" x14ac:dyDescent="0.35"/>
  </sheetData>
  <mergeCells count="8">
    <mergeCell ref="B15:C15"/>
    <mergeCell ref="B22:C22"/>
    <mergeCell ref="B11:C11"/>
    <mergeCell ref="B4:D4"/>
    <mergeCell ref="B9:D9"/>
    <mergeCell ref="B10:C10"/>
    <mergeCell ref="B5:C5"/>
    <mergeCell ref="B6:C6"/>
  </mergeCell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DCE0C1E-2760-4555-9C14-623CD4927217}">
          <x14:formula1>
            <xm:f>Apoio!$B$3:$B$20</xm:f>
          </x14:formula1>
          <xm:sqref>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5ADF-56D9-4D4A-BBF7-C3F1AA04E646}">
  <dimension ref="A2:D21"/>
  <sheetViews>
    <sheetView showGridLines="0" topLeftCell="A18" workbookViewId="0">
      <selection activeCell="E13" sqref="E13"/>
    </sheetView>
  </sheetViews>
  <sheetFormatPr defaultRowHeight="14.5" x14ac:dyDescent="0.35"/>
  <cols>
    <col min="1" max="1" width="16.36328125" bestFit="1" customWidth="1"/>
    <col min="2" max="2" width="14.6328125" customWidth="1"/>
    <col min="3" max="3" width="17.7265625" bestFit="1" customWidth="1"/>
  </cols>
  <sheetData>
    <row r="2" spans="1:4" x14ac:dyDescent="0.35">
      <c r="A2" s="34" t="s">
        <v>30</v>
      </c>
      <c r="B2" s="34" t="s">
        <v>11</v>
      </c>
      <c r="C2" s="35" t="s">
        <v>13</v>
      </c>
      <c r="D2" s="35" t="s">
        <v>27</v>
      </c>
    </row>
    <row r="3" spans="1:4" x14ac:dyDescent="0.35">
      <c r="A3" s="36" t="str">
        <f>B3&amp;C3</f>
        <v>ConservadorPAPEL</v>
      </c>
      <c r="B3" s="37" t="s">
        <v>28</v>
      </c>
      <c r="C3" s="38" t="s">
        <v>16</v>
      </c>
      <c r="D3" s="39">
        <v>0.3</v>
      </c>
    </row>
    <row r="4" spans="1:4" x14ac:dyDescent="0.35">
      <c r="A4" s="36" t="str">
        <f t="shared" ref="A4:A20" si="0">B4&amp;C4</f>
        <v>ConservadorTIJOLO</v>
      </c>
      <c r="B4" s="37" t="s">
        <v>28</v>
      </c>
      <c r="C4" s="38" t="s">
        <v>17</v>
      </c>
      <c r="D4" s="39">
        <v>0.5</v>
      </c>
    </row>
    <row r="5" spans="1:4" x14ac:dyDescent="0.35">
      <c r="A5" s="36" t="str">
        <f t="shared" si="0"/>
        <v>ConservadorHÍBRIDOS</v>
      </c>
      <c r="B5" s="37" t="s">
        <v>28</v>
      </c>
      <c r="C5" s="38" t="s">
        <v>18</v>
      </c>
      <c r="D5" s="39">
        <v>0.1</v>
      </c>
    </row>
    <row r="6" spans="1:4" x14ac:dyDescent="0.35">
      <c r="A6" s="36" t="str">
        <f t="shared" si="0"/>
        <v>ConservadorFOFs</v>
      </c>
      <c r="B6" s="37" t="s">
        <v>28</v>
      </c>
      <c r="C6" s="38" t="s">
        <v>19</v>
      </c>
      <c r="D6" s="39">
        <v>0.1</v>
      </c>
    </row>
    <row r="7" spans="1:4" x14ac:dyDescent="0.35">
      <c r="A7" s="36" t="str">
        <f t="shared" si="0"/>
        <v>ConservadorDESENVOLVIMENTO</v>
      </c>
      <c r="B7" s="37" t="s">
        <v>28</v>
      </c>
      <c r="C7" s="38" t="s">
        <v>20</v>
      </c>
      <c r="D7" s="39">
        <v>0</v>
      </c>
    </row>
    <row r="8" spans="1:4" ht="15" thickBot="1" x14ac:dyDescent="0.4">
      <c r="A8" s="43" t="str">
        <f t="shared" si="0"/>
        <v>ConservadorHOTELARIAS</v>
      </c>
      <c r="B8" s="40" t="s">
        <v>28</v>
      </c>
      <c r="C8" s="41" t="s">
        <v>21</v>
      </c>
      <c r="D8" s="42">
        <v>0</v>
      </c>
    </row>
    <row r="9" spans="1:4" x14ac:dyDescent="0.35">
      <c r="A9" s="36" t="str">
        <f t="shared" si="0"/>
        <v>ModeradoPAPEL</v>
      </c>
      <c r="B9" s="37" t="s">
        <v>12</v>
      </c>
      <c r="C9" s="38" t="s">
        <v>16</v>
      </c>
      <c r="D9" s="39">
        <v>0.32</v>
      </c>
    </row>
    <row r="10" spans="1:4" x14ac:dyDescent="0.35">
      <c r="A10" s="36" t="str">
        <f t="shared" si="0"/>
        <v>ModeradoTIJOLO</v>
      </c>
      <c r="B10" s="37" t="s">
        <v>12</v>
      </c>
      <c r="C10" s="38" t="s">
        <v>17</v>
      </c>
      <c r="D10" s="39">
        <v>0.35</v>
      </c>
    </row>
    <row r="11" spans="1:4" x14ac:dyDescent="0.35">
      <c r="A11" s="36" t="str">
        <f t="shared" si="0"/>
        <v>ModeradoHÍBRIDOS</v>
      </c>
      <c r="B11" s="37" t="s">
        <v>12</v>
      </c>
      <c r="C11" s="38" t="s">
        <v>18</v>
      </c>
      <c r="D11" s="39">
        <v>0.08</v>
      </c>
    </row>
    <row r="12" spans="1:4" x14ac:dyDescent="0.35">
      <c r="A12" s="36" t="str">
        <f t="shared" si="0"/>
        <v>ModeradoFOFs</v>
      </c>
      <c r="B12" s="37" t="s">
        <v>12</v>
      </c>
      <c r="C12" s="38" t="s">
        <v>19</v>
      </c>
      <c r="D12" s="39">
        <v>0.05</v>
      </c>
    </row>
    <row r="13" spans="1:4" x14ac:dyDescent="0.35">
      <c r="A13" s="36" t="str">
        <f t="shared" si="0"/>
        <v>ModeradoDESENVOLVIMENTO</v>
      </c>
      <c r="B13" s="37" t="s">
        <v>12</v>
      </c>
      <c r="C13" s="38" t="s">
        <v>20</v>
      </c>
      <c r="D13" s="39">
        <v>0.1</v>
      </c>
    </row>
    <row r="14" spans="1:4" ht="15" thickBot="1" x14ac:dyDescent="0.4">
      <c r="A14" s="43" t="str">
        <f t="shared" si="0"/>
        <v>ModeradoHOTELARIAS</v>
      </c>
      <c r="B14" s="40" t="s">
        <v>12</v>
      </c>
      <c r="C14" s="41" t="s">
        <v>21</v>
      </c>
      <c r="D14" s="42">
        <v>0.1</v>
      </c>
    </row>
    <row r="15" spans="1:4" x14ac:dyDescent="0.35">
      <c r="A15" s="36" t="str">
        <f t="shared" si="0"/>
        <v>AgressivoPAPEL</v>
      </c>
      <c r="B15" s="37" t="s">
        <v>29</v>
      </c>
      <c r="C15" s="38" t="s">
        <v>16</v>
      </c>
      <c r="D15" s="39">
        <v>0.5</v>
      </c>
    </row>
    <row r="16" spans="1:4" x14ac:dyDescent="0.35">
      <c r="A16" s="36" t="str">
        <f t="shared" si="0"/>
        <v>AgressivoTIJOLO</v>
      </c>
      <c r="B16" s="37" t="s">
        <v>29</v>
      </c>
      <c r="C16" s="38" t="s">
        <v>17</v>
      </c>
      <c r="D16" s="39">
        <v>0.1</v>
      </c>
    </row>
    <row r="17" spans="1:4" x14ac:dyDescent="0.35">
      <c r="A17" s="36" t="str">
        <f t="shared" si="0"/>
        <v>AgressivoHÍBRIDOS</v>
      </c>
      <c r="B17" s="37" t="s">
        <v>29</v>
      </c>
      <c r="C17" s="38" t="s">
        <v>18</v>
      </c>
      <c r="D17" s="39">
        <v>0.05</v>
      </c>
    </row>
    <row r="18" spans="1:4" x14ac:dyDescent="0.35">
      <c r="A18" s="36" t="str">
        <f t="shared" si="0"/>
        <v>AgressivoFOFs</v>
      </c>
      <c r="B18" s="37" t="s">
        <v>29</v>
      </c>
      <c r="C18" s="38" t="s">
        <v>19</v>
      </c>
      <c r="D18" s="39">
        <v>0.05</v>
      </c>
    </row>
    <row r="19" spans="1:4" x14ac:dyDescent="0.35">
      <c r="A19" s="36" t="str">
        <f t="shared" si="0"/>
        <v>AgressivoDESENVOLVIMENTO</v>
      </c>
      <c r="B19" s="37" t="s">
        <v>29</v>
      </c>
      <c r="C19" s="38" t="s">
        <v>20</v>
      </c>
      <c r="D19" s="39">
        <v>0.2</v>
      </c>
    </row>
    <row r="20" spans="1:4" ht="15" thickBot="1" x14ac:dyDescent="0.4">
      <c r="A20" s="43" t="str">
        <f t="shared" si="0"/>
        <v>AgressivoHOTELARIAS</v>
      </c>
      <c r="B20" s="40" t="s">
        <v>29</v>
      </c>
      <c r="C20" s="41" t="s">
        <v>21</v>
      </c>
      <c r="D20" s="42">
        <v>0.1</v>
      </c>
    </row>
    <row r="21" spans="1:4" x14ac:dyDescent="0.35">
      <c r="D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Ferramenta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SENA BORDINO SANDES</dc:creator>
  <cp:lastModifiedBy>THALITA SENA BORDINO SANDES</cp:lastModifiedBy>
  <dcterms:created xsi:type="dcterms:W3CDTF">2025-06-29T17:45:55Z</dcterms:created>
  <dcterms:modified xsi:type="dcterms:W3CDTF">2025-06-29T18:26:54Z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4a03c1-3a9a-4c6c-ad56-2da790c11b21_Enabled">
    <vt:lpwstr>true</vt:lpwstr>
  </property>
  <property fmtid="{D5CDD505-2E9C-101B-9397-08002B2CF9AE}" pid="3" name="MSIP_Label_cd4a03c1-3a9a-4c6c-ad56-2da790c11b21_SetDate">
    <vt:lpwstr>2025-06-29T18:12:55Z</vt:lpwstr>
  </property>
  <property fmtid="{D5CDD505-2E9C-101B-9397-08002B2CF9AE}" pid="4" name="MSIP_Label_cd4a03c1-3a9a-4c6c-ad56-2da790c11b21_Method">
    <vt:lpwstr>Privileged</vt:lpwstr>
  </property>
  <property fmtid="{D5CDD505-2E9C-101B-9397-08002B2CF9AE}" pid="5" name="MSIP_Label_cd4a03c1-3a9a-4c6c-ad56-2da790c11b21_Name">
    <vt:lpwstr>Internal Use.</vt:lpwstr>
  </property>
  <property fmtid="{D5CDD505-2E9C-101B-9397-08002B2CF9AE}" pid="6" name="MSIP_Label_cd4a03c1-3a9a-4c6c-ad56-2da790c11b21_SiteId">
    <vt:lpwstr>592b5396-bf52-4b35-a844-d5ab522c3666</vt:lpwstr>
  </property>
  <property fmtid="{D5CDD505-2E9C-101B-9397-08002B2CF9AE}" pid="7" name="MSIP_Label_cd4a03c1-3a9a-4c6c-ad56-2da790c11b21_ActionId">
    <vt:lpwstr>87ca97b3-1a91-402a-af81-d88270c88f8e</vt:lpwstr>
  </property>
  <property fmtid="{D5CDD505-2E9C-101B-9397-08002B2CF9AE}" pid="8" name="MSIP_Label_cd4a03c1-3a9a-4c6c-ad56-2da790c11b21_ContentBits">
    <vt:lpwstr>0</vt:lpwstr>
  </property>
  <property fmtid="{D5CDD505-2E9C-101B-9397-08002B2CF9AE}" pid="9" name="MSIP_Label_cd4a03c1-3a9a-4c6c-ad56-2da790c11b21_Tag">
    <vt:lpwstr>10, 0, 1, 1</vt:lpwstr>
  </property>
</Properties>
</file>