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niyou/Desktop/"/>
    </mc:Choice>
  </mc:AlternateContent>
  <bookViews>
    <workbookView xWindow="-460" yWindow="3240" windowWidth="28800" windowHeight="11120"/>
  </bookViews>
  <sheets>
    <sheet name="证据链计算求和" sheetId="1" r:id="rId1"/>
    <sheet name="方案一" sheetId="3" r:id="rId2"/>
    <sheet name="方案二" sheetId="2" r:id="rId3"/>
  </sheets>
  <definedNames>
    <definedName name="_xlnm._FilterDatabase" localSheetId="2" hidden="1">方案二!$A$1:$M$60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" i="3" l="1"/>
  <c r="L40" i="3"/>
  <c r="M40" i="3"/>
  <c r="N40" i="3"/>
  <c r="O40" i="3"/>
  <c r="P40" i="3"/>
  <c r="Q40" i="3"/>
  <c r="K39" i="3"/>
  <c r="L39" i="3"/>
  <c r="M39" i="3"/>
  <c r="N39" i="3"/>
  <c r="O39" i="3"/>
  <c r="P39" i="3"/>
  <c r="Q39" i="3"/>
  <c r="K38" i="3"/>
  <c r="L38" i="3"/>
  <c r="M38" i="3"/>
  <c r="N38" i="3"/>
  <c r="O38" i="3"/>
  <c r="P38" i="3"/>
  <c r="Q38" i="3"/>
  <c r="K37" i="3"/>
  <c r="L37" i="3"/>
  <c r="M37" i="3"/>
  <c r="N37" i="3"/>
  <c r="O37" i="3"/>
  <c r="P37" i="3"/>
  <c r="Q37" i="3"/>
  <c r="K36" i="3"/>
  <c r="L36" i="3"/>
  <c r="M36" i="3"/>
  <c r="N36" i="3"/>
  <c r="O36" i="3"/>
  <c r="P36" i="3"/>
  <c r="Q36" i="3"/>
  <c r="K35" i="3"/>
  <c r="L35" i="3"/>
  <c r="M35" i="3"/>
  <c r="N35" i="3"/>
  <c r="O35" i="3"/>
  <c r="P35" i="3"/>
  <c r="Q35" i="3"/>
  <c r="K34" i="3"/>
  <c r="L34" i="3"/>
  <c r="M34" i="3"/>
  <c r="N34" i="3"/>
  <c r="O34" i="3"/>
  <c r="P34" i="3"/>
  <c r="Q34" i="3"/>
  <c r="K33" i="3"/>
  <c r="L33" i="3"/>
  <c r="M33" i="3"/>
  <c r="N33" i="3"/>
  <c r="O33" i="3"/>
  <c r="P33" i="3"/>
  <c r="Q33" i="3"/>
  <c r="K32" i="3"/>
  <c r="L32" i="3"/>
  <c r="M32" i="3"/>
  <c r="N32" i="3"/>
  <c r="O32" i="3"/>
  <c r="P32" i="3"/>
  <c r="Q32" i="3"/>
  <c r="Q31" i="3"/>
  <c r="K31" i="3"/>
  <c r="L31" i="3"/>
  <c r="M31" i="3"/>
  <c r="N31" i="3"/>
  <c r="O31" i="3"/>
  <c r="P31" i="3"/>
  <c r="K30" i="3"/>
  <c r="L30" i="3"/>
  <c r="M30" i="3"/>
  <c r="N30" i="3"/>
  <c r="O30" i="3"/>
  <c r="P30" i="3"/>
  <c r="Q30" i="3"/>
  <c r="K29" i="3"/>
  <c r="L29" i="3"/>
  <c r="M29" i="3"/>
  <c r="N29" i="3"/>
  <c r="O29" i="3"/>
  <c r="P29" i="3"/>
  <c r="Q29" i="3"/>
  <c r="K28" i="3"/>
  <c r="L28" i="3"/>
  <c r="M28" i="3"/>
  <c r="N28" i="3"/>
  <c r="O28" i="3"/>
  <c r="P28" i="3"/>
  <c r="Q28" i="3"/>
  <c r="K27" i="3"/>
  <c r="L27" i="3"/>
  <c r="M27" i="3"/>
  <c r="N27" i="3"/>
  <c r="O27" i="3"/>
  <c r="P27" i="3"/>
  <c r="Q27" i="3"/>
  <c r="K26" i="3"/>
  <c r="L26" i="3"/>
  <c r="M26" i="3"/>
  <c r="N26" i="3"/>
  <c r="O26" i="3"/>
  <c r="P26" i="3"/>
  <c r="Q26" i="3"/>
  <c r="K25" i="3"/>
  <c r="L25" i="3"/>
  <c r="M25" i="3"/>
  <c r="N25" i="3"/>
  <c r="O25" i="3"/>
  <c r="P25" i="3"/>
  <c r="Q25" i="3"/>
  <c r="K24" i="3"/>
  <c r="L24" i="3"/>
  <c r="M24" i="3"/>
  <c r="N24" i="3"/>
  <c r="O24" i="3"/>
  <c r="P24" i="3"/>
  <c r="Q24" i="3"/>
  <c r="K23" i="3"/>
  <c r="L23" i="3"/>
  <c r="M23" i="3"/>
  <c r="N23" i="3"/>
  <c r="O23" i="3"/>
  <c r="P23" i="3"/>
  <c r="Q23" i="3"/>
  <c r="K22" i="3"/>
  <c r="L22" i="3"/>
  <c r="M22" i="3"/>
  <c r="N22" i="3"/>
  <c r="O22" i="3"/>
  <c r="P22" i="3"/>
  <c r="Q22" i="3"/>
  <c r="K21" i="3"/>
  <c r="L21" i="3"/>
  <c r="M21" i="3"/>
  <c r="N21" i="3"/>
  <c r="O21" i="3"/>
  <c r="P21" i="3"/>
  <c r="Q2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K20" i="3"/>
  <c r="L20" i="3"/>
  <c r="M20" i="3"/>
  <c r="N20" i="3"/>
  <c r="O20" i="3"/>
  <c r="P20" i="3"/>
  <c r="Q20" i="3"/>
  <c r="Q19" i="3"/>
  <c r="K19" i="3"/>
  <c r="L19" i="3"/>
  <c r="M19" i="3"/>
  <c r="N19" i="3"/>
  <c r="O19" i="3"/>
  <c r="P19" i="3"/>
  <c r="K18" i="3"/>
  <c r="L18" i="3"/>
  <c r="M18" i="3"/>
  <c r="N18" i="3"/>
  <c r="O18" i="3"/>
  <c r="P18" i="3"/>
  <c r="Q18" i="3"/>
  <c r="K17" i="3"/>
  <c r="L17" i="3"/>
  <c r="M17" i="3"/>
  <c r="N17" i="3"/>
  <c r="O17" i="3"/>
  <c r="P17" i="3"/>
  <c r="Q17" i="3"/>
  <c r="K16" i="3"/>
  <c r="L16" i="3"/>
  <c r="M16" i="3"/>
  <c r="N16" i="3"/>
  <c r="O16" i="3"/>
  <c r="P16" i="3"/>
  <c r="Q16" i="3"/>
  <c r="K15" i="3"/>
  <c r="L15" i="3"/>
  <c r="M15" i="3"/>
  <c r="N15" i="3"/>
  <c r="O15" i="3"/>
  <c r="P15" i="3"/>
  <c r="Q15" i="3"/>
  <c r="Q14" i="3"/>
  <c r="K14" i="3"/>
  <c r="L14" i="3"/>
  <c r="M14" i="3"/>
  <c r="N14" i="3"/>
  <c r="O14" i="3"/>
  <c r="P14" i="3"/>
  <c r="Q13" i="3"/>
  <c r="K13" i="3"/>
  <c r="L13" i="3"/>
  <c r="M13" i="3"/>
  <c r="N13" i="3"/>
  <c r="O13" i="3"/>
  <c r="P13" i="3"/>
  <c r="K12" i="3"/>
  <c r="L12" i="3"/>
  <c r="M12" i="3"/>
  <c r="N12" i="3"/>
  <c r="O12" i="3"/>
  <c r="P12" i="3"/>
  <c r="Q12" i="3"/>
  <c r="Q11" i="3"/>
  <c r="K11" i="3"/>
  <c r="L11" i="3"/>
  <c r="M11" i="3"/>
  <c r="N11" i="3"/>
  <c r="O11" i="3"/>
  <c r="P11" i="3"/>
  <c r="K10" i="3"/>
  <c r="L10" i="3"/>
  <c r="M10" i="3"/>
  <c r="N10" i="3"/>
  <c r="O10" i="3"/>
  <c r="P10" i="3"/>
  <c r="Q10" i="3"/>
  <c r="Q9" i="3"/>
  <c r="K9" i="3"/>
  <c r="L9" i="3"/>
  <c r="M9" i="3"/>
  <c r="N9" i="3"/>
  <c r="O9" i="3"/>
  <c r="P9" i="3"/>
  <c r="K8" i="3"/>
  <c r="L8" i="3"/>
  <c r="M8" i="3"/>
  <c r="N8" i="3"/>
  <c r="O8" i="3"/>
  <c r="P8" i="3"/>
  <c r="Q8" i="3"/>
  <c r="K7" i="3"/>
  <c r="L7" i="3"/>
  <c r="M7" i="3"/>
  <c r="N7" i="3"/>
  <c r="O7" i="3"/>
  <c r="P7" i="3"/>
  <c r="Q7" i="3"/>
  <c r="Q6" i="3"/>
  <c r="K6" i="3"/>
  <c r="L6" i="3"/>
  <c r="M6" i="3"/>
  <c r="N6" i="3"/>
  <c r="O6" i="3"/>
  <c r="P6" i="3"/>
  <c r="K5" i="3"/>
  <c r="L5" i="3"/>
  <c r="M5" i="3"/>
  <c r="N5" i="3"/>
  <c r="O5" i="3"/>
  <c r="P5" i="3"/>
  <c r="Q5" i="3"/>
  <c r="Q4" i="3"/>
  <c r="K4" i="3"/>
  <c r="L4" i="3"/>
  <c r="M4" i="3"/>
  <c r="N4" i="3"/>
  <c r="O4" i="3"/>
  <c r="P4" i="3"/>
  <c r="Q3" i="3"/>
  <c r="K3" i="3"/>
  <c r="L3" i="3"/>
  <c r="M3" i="3"/>
  <c r="N3" i="3"/>
  <c r="O3" i="3"/>
  <c r="P3" i="3"/>
  <c r="Q2" i="3"/>
  <c r="K2" i="3"/>
  <c r="L2" i="3"/>
  <c r="M2" i="3"/>
  <c r="N2" i="3"/>
  <c r="O2" i="3"/>
  <c r="P2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2" i="2"/>
</calcChain>
</file>

<file path=xl/sharedStrings.xml><?xml version="1.0" encoding="utf-8"?>
<sst xmlns="http://schemas.openxmlformats.org/spreadsheetml/2006/main" count="235" uniqueCount="112">
  <si>
    <t>SO</t>
  </si>
  <si>
    <t>blogs</t>
  </si>
  <si>
    <t>citeulike</t>
  </si>
  <si>
    <t>dimensions_citation</t>
  </si>
  <si>
    <t>f1000</t>
  </si>
  <si>
    <t>facebook pages</t>
  </si>
  <si>
    <t>mendeley_</t>
  </si>
  <si>
    <t>news outlets</t>
  </si>
  <si>
    <t>policy</t>
  </si>
  <si>
    <t>redditors</t>
  </si>
  <si>
    <t>tweeters</t>
  </si>
  <si>
    <t>video uploader</t>
  </si>
  <si>
    <t>weibo</t>
  </si>
  <si>
    <t>wikipedia</t>
  </si>
  <si>
    <t>tweets_count</t>
  </si>
  <si>
    <t>tweets_origin_count</t>
  </si>
  <si>
    <t>TC_</t>
  </si>
  <si>
    <t>mendeley</t>
  </si>
  <si>
    <t>评论数</t>
  </si>
  <si>
    <t>TC</t>
  </si>
  <si>
    <t>l1</t>
  </si>
  <si>
    <t>l2</t>
  </si>
  <si>
    <t>l3</t>
  </si>
  <si>
    <t>l4</t>
  </si>
  <si>
    <t>l5</t>
  </si>
  <si>
    <t>l6</t>
  </si>
  <si>
    <t>l7</t>
  </si>
  <si>
    <t>l8</t>
  </si>
  <si>
    <t>ANNALS OF OPERATIONS RESEARCH</t>
  </si>
  <si>
    <t>APPLIED STOCHASTIC MODELS IN BUSINESS AND INDUSTRY</t>
  </si>
  <si>
    <t>ASIA-PACIFIC JOURNAL OF OPERATIONAL RESEARCH</t>
  </si>
  <si>
    <t>COMPUTATIONAL OPTIMIZATION AND APPLICATIONS</t>
  </si>
  <si>
    <t>COMPUTERS &amp; OPERATIONS RESEARCH</t>
  </si>
  <si>
    <t>CONCURRENT ENGINEERING-RESEARCH AND APPLICATIONS</t>
  </si>
  <si>
    <t>DECISION SUPPORT SYSTEMS</t>
  </si>
  <si>
    <t>DISCRETE EVENT DYNAMIC SYSTEMS-THEORY AND APPLICATIONS</t>
  </si>
  <si>
    <t>DISCRETE OPTIMIZATION</t>
  </si>
  <si>
    <t>ENGINEERING OPTIMIZATION</t>
  </si>
  <si>
    <t>EUROPEAN JOURNAL OF OPERATIONAL RESEARCH</t>
  </si>
  <si>
    <t>EXPERT SYSTEMS WITH APPLICATIONS</t>
  </si>
  <si>
    <t>IIE TRANSACTIONS</t>
  </si>
  <si>
    <t>INFOR</t>
  </si>
  <si>
    <t>INFORMS JOURNAL ON COMPUTING</t>
  </si>
  <si>
    <t>INTERFACES</t>
  </si>
  <si>
    <t>INTERNATIONAL JOURNAL OF COMPUTER INTEGRATED MANUFACTURING</t>
  </si>
  <si>
    <t>INTERNATIONAL JOURNAL OF INFORMATION TECHNOLOGY &amp; DECISION MAKING</t>
  </si>
  <si>
    <t>INTERNATIONAL JOURNAL OF PRODUCTION ECONOMICS</t>
  </si>
  <si>
    <t>INTERNATIONAL JOURNAL OF PRODUCTION RESEARCH</t>
  </si>
  <si>
    <t>INTERNATIONAL JOURNAL OF TECHNOLOGY MANAGEMENT</t>
  </si>
  <si>
    <t>JOURNAL OF GLOBAL OPTIMIZATION</t>
  </si>
  <si>
    <t>JOURNAL OF INDUSTRIAL AND MANAGEMENT OPTIMIZATION</t>
  </si>
  <si>
    <t>JOURNAL OF MANUFACTURING SYSTEMS</t>
  </si>
  <si>
    <t>JOURNAL OF OPERATIONS MANAGEMENT</t>
  </si>
  <si>
    <t>JOURNAL OF OPTIMIZATION THEORY AND APPLICATIONS</t>
  </si>
  <si>
    <t>JOURNAL OF QUALITY TECHNOLOGY</t>
  </si>
  <si>
    <t>JOURNAL OF SCHEDULING</t>
  </si>
  <si>
    <t>JOURNAL OF THE OPERATIONAL RESEARCH SOCIETY</t>
  </si>
  <si>
    <t>M&amp;SOM-MANUFACTURING &amp; SERVICE OPERATIONS MANAGEMENT</t>
  </si>
  <si>
    <t>MANAGEMENT SCIENCE</t>
  </si>
  <si>
    <t>MATHEMATICAL METHODS OF OPERATIONS RESEARCH</t>
  </si>
  <si>
    <t>MATHEMATICAL PROGRAMMING</t>
  </si>
  <si>
    <t>MATHEMATICS OF OPERATIONS RESEARCH</t>
  </si>
  <si>
    <t>MILITARY OPERATIONS RESEARCH</t>
  </si>
  <si>
    <t>NAVAL RESEARCH LOGISTICS</t>
  </si>
  <si>
    <t>NETWORKS</t>
  </si>
  <si>
    <t>NETWORKS &amp; SPATIAL ECONOMICS</t>
  </si>
  <si>
    <t>OMEGA-INTERNATIONAL JOURNAL OF MANAGEMENT SCIENCE</t>
  </si>
  <si>
    <t>OPERATIONAL RESEARCH</t>
  </si>
  <si>
    <t>OPERATIONS RESEARCH</t>
  </si>
  <si>
    <t>OPERATIONS RESEARCH LETTERS</t>
  </si>
  <si>
    <t>OPTIMAL CONTROL APPLICATIONS &amp; METHODS</t>
  </si>
  <si>
    <t>OPTIMIZATION AND ENGINEERING</t>
  </si>
  <si>
    <t>OPTIMIZATION LETTERS</t>
  </si>
  <si>
    <t>OPTIMIZATION METHODS &amp; SOFTWARE</t>
  </si>
  <si>
    <t>PROBABILITY IN THE ENGINEERING AND INFORMATIONAL SCIENCES</t>
  </si>
  <si>
    <t>PRODUCTION AND OPERATIONS MANAGEMENT</t>
  </si>
  <si>
    <t>PRODUCTION PLANNING &amp; CONTROL</t>
  </si>
  <si>
    <t>QUALITY AND RELIABILITY ENGINEERING INTERNATIONAL</t>
  </si>
  <si>
    <t>QUEUEING SYSTEMS</t>
  </si>
  <si>
    <t>RAIRO-OPERATIONS RESEARCH</t>
  </si>
  <si>
    <t>RELIABILITY ENGINEERING &amp; SYSTEM SAFETY</t>
  </si>
  <si>
    <t>SAFETY SCIENCE</t>
  </si>
  <si>
    <t>SYSTEMS &amp; CONTROL LETTERS</t>
  </si>
  <si>
    <t>TOP</t>
  </si>
  <si>
    <t>TRANSPORTATION RESEARCH PART B-METHODOLOGICAL</t>
  </si>
  <si>
    <t>TRANSPORTATION RESEARCH PART E-LOGISTICS AND TRANSPORTATION REVIEW</t>
  </si>
  <si>
    <t>TRANSPORTATION SCIENCE</t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</si>
  <si>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</si>
  <si>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</si>
  <si>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</si>
  <si>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</si>
  <si>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</si>
  <si>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</si>
  <si>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</si>
  <si>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</si>
  <si>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%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</si>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</sst>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1"/>
      <color rgb="FF000000"/>
      <name val="宋体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0" fontId="0" fillId="4" borderId="0" xfId="0" applyFill="1" applyAlignment="1"/>
    <xf numFmtId="0" fontId="0" fillId="3" borderId="0" xfId="0" applyFill="1" applyAlignment="1"/>
    <xf numFmtId="0" fontId="0" fillId="5" borderId="0" xfId="0" applyFill="1" applyAlignment="1"/>
    <xf numFmtId="0" fontId="0" fillId="2" borderId="0" xfId="0" applyFont="1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abSelected="1" topLeftCell="O1" workbookViewId="0">
      <selection activeCell="X1" sqref="X1"/>
    </sheetView>
  </sheetViews>
  <sheetFormatPr baseColWidth="10" defaultColWidth="8.5" defaultRowHeight="14" x14ac:dyDescent="0.15"/>
  <sheetData>
    <row r="1" spans="1:52" ht="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3" t="s">
        <v>18</v>
      </c>
      <c r="T1" s="2" t="s">
        <v>19</v>
      </c>
      <c r="U1" s="4">
        <v>0.2</v>
      </c>
      <c r="V1" s="4">
        <v>0.6</v>
      </c>
      <c r="W1" s="4">
        <v>0.2</v>
      </c>
      <c r="X1" s="4" t="s">
        <v>104</v>
      </c>
      <c r="Y1" s="5">
        <v>0.6</v>
      </c>
      <c r="Z1" s="5">
        <v>0.2</v>
      </c>
      <c r="AA1" s="5">
        <v>0.2</v>
      </c>
      <c r="AB1" s="5" t="s">
        <v>105</v>
      </c>
      <c r="AC1" s="6">
        <v>0.2</v>
      </c>
      <c r="AD1" s="6">
        <v>0.4</v>
      </c>
      <c r="AE1" s="6">
        <v>0.4</v>
      </c>
      <c r="AF1" s="6" t="s">
        <v>106</v>
      </c>
      <c r="AG1" s="7">
        <v>0.4</v>
      </c>
      <c r="AH1" s="7">
        <v>0.2</v>
      </c>
      <c r="AI1" s="7">
        <v>0.4</v>
      </c>
      <c r="AJ1" s="7" t="s">
        <v>107</v>
      </c>
      <c r="AK1" s="8">
        <v>0.1</v>
      </c>
      <c r="AL1" s="8">
        <v>0.3</v>
      </c>
      <c r="AM1" s="8">
        <v>0.6</v>
      </c>
      <c r="AN1" s="8" t="s">
        <v>108</v>
      </c>
      <c r="AO1" s="9">
        <v>0.3</v>
      </c>
      <c r="AP1" s="9">
        <v>0.1</v>
      </c>
      <c r="AQ1" s="9">
        <v>0.6</v>
      </c>
      <c r="AR1" s="9" t="s">
        <v>109</v>
      </c>
      <c r="AS1" s="10">
        <v>0.05</v>
      </c>
      <c r="AT1" s="10">
        <v>0.15</v>
      </c>
      <c r="AU1" s="10">
        <v>0.8</v>
      </c>
      <c r="AV1" s="10" t="s">
        <v>110</v>
      </c>
      <c r="AW1" s="11">
        <v>0.15</v>
      </c>
      <c r="AX1" s="11">
        <v>0.05</v>
      </c>
      <c r="AY1" s="11">
        <v>0.8</v>
      </c>
      <c r="AZ1" s="11" t="s">
        <v>111</v>
      </c>
    </row>
    <row r="2" spans="1:52" x14ac:dyDescent="0.15">
      <c r="A2" t="s">
        <v>28</v>
      </c>
      <c r="B2">
        <v>0</v>
      </c>
      <c r="C2">
        <v>0</v>
      </c>
      <c r="D2">
        <v>160</v>
      </c>
      <c r="E2">
        <v>0</v>
      </c>
      <c r="F2">
        <v>1</v>
      </c>
      <c r="G2">
        <v>162</v>
      </c>
      <c r="H2">
        <v>0</v>
      </c>
      <c r="I2">
        <v>0</v>
      </c>
      <c r="J2">
        <v>0</v>
      </c>
      <c r="K2">
        <v>7</v>
      </c>
      <c r="L2">
        <v>0</v>
      </c>
      <c r="M2">
        <v>0</v>
      </c>
      <c r="N2">
        <v>2</v>
      </c>
      <c r="O2">
        <v>8</v>
      </c>
      <c r="P2">
        <v>6</v>
      </c>
      <c r="Q2">
        <v>706</v>
      </c>
      <c r="R2">
        <v>162</v>
      </c>
      <c r="S2">
        <v>11</v>
      </c>
      <c r="T2">
        <v>706</v>
      </c>
      <c r="U2">
        <v>13.90806212</v>
      </c>
      <c r="V2">
        <v>9.2973967099999992</v>
      </c>
      <c r="W2">
        <v>109.06301550000001</v>
      </c>
      <c r="X2">
        <v>27.587390580000001</v>
      </c>
      <c r="Y2">
        <v>45.361365759999998</v>
      </c>
      <c r="Z2">
        <v>8.3195079110000005</v>
      </c>
      <c r="AA2">
        <v>109.06301550000001</v>
      </c>
      <c r="AB2">
        <v>82.06522966</v>
      </c>
      <c r="AC2">
        <v>13.90806212</v>
      </c>
      <c r="AD2">
        <v>8.7411011270000003</v>
      </c>
      <c r="AE2">
        <v>164.8031885</v>
      </c>
      <c r="AF2">
        <v>42.491331459999998</v>
      </c>
      <c r="AG2">
        <v>24.81411795</v>
      </c>
      <c r="AH2">
        <v>8.3195079110000005</v>
      </c>
      <c r="AI2">
        <v>164.8031885</v>
      </c>
      <c r="AJ2">
        <v>73.825780769999994</v>
      </c>
      <c r="AK2">
        <v>10.513044300000001</v>
      </c>
      <c r="AL2">
        <v>8.5157165670000001</v>
      </c>
      <c r="AM2">
        <v>258.4985643</v>
      </c>
      <c r="AN2">
        <v>51.322563469999999</v>
      </c>
      <c r="AO2">
        <v>18.519070729999999</v>
      </c>
      <c r="AP2">
        <v>8.1486983550000005</v>
      </c>
      <c r="AQ2">
        <v>258.4985643</v>
      </c>
      <c r="AR2">
        <v>89.905484689999994</v>
      </c>
      <c r="AS2">
        <v>8.1</v>
      </c>
      <c r="AT2">
        <v>1.65</v>
      </c>
      <c r="AU2">
        <v>564.79999999999995</v>
      </c>
      <c r="AV2">
        <v>35.01</v>
      </c>
      <c r="AW2">
        <v>24.3</v>
      </c>
      <c r="AX2">
        <v>0.55000000000000004</v>
      </c>
      <c r="AY2">
        <v>564.79999999999995</v>
      </c>
      <c r="AZ2">
        <v>35.01</v>
      </c>
    </row>
    <row r="3" spans="1:52" x14ac:dyDescent="0.15">
      <c r="A3" t="s">
        <v>29</v>
      </c>
      <c r="B3">
        <v>0</v>
      </c>
      <c r="C3">
        <v>3</v>
      </c>
      <c r="D3">
        <v>57</v>
      </c>
      <c r="E3">
        <v>0</v>
      </c>
      <c r="F3">
        <v>6</v>
      </c>
      <c r="G3">
        <v>53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9</v>
      </c>
      <c r="P3">
        <v>7</v>
      </c>
      <c r="Q3">
        <v>418</v>
      </c>
      <c r="R3">
        <v>53</v>
      </c>
      <c r="S3">
        <v>15</v>
      </c>
      <c r="T3">
        <v>418</v>
      </c>
      <c r="U3">
        <v>10.373196249999999</v>
      </c>
      <c r="V3">
        <v>10.83097927</v>
      </c>
      <c r="W3">
        <v>68.634584509999996</v>
      </c>
      <c r="X3">
        <v>21.66925324</v>
      </c>
      <c r="Y3">
        <v>23.1909162</v>
      </c>
      <c r="Z3">
        <v>8.0345895289999998</v>
      </c>
      <c r="AA3">
        <v>68.634584509999996</v>
      </c>
      <c r="AB3">
        <v>36.307623640000003</v>
      </c>
      <c r="AC3">
        <v>10.373196249999999</v>
      </c>
      <c r="AD3">
        <v>9.294552543</v>
      </c>
      <c r="AE3">
        <v>94.555440140000002</v>
      </c>
      <c r="AF3">
        <v>25.88351741</v>
      </c>
      <c r="AG3">
        <v>15.46523706</v>
      </c>
      <c r="AH3">
        <v>8.0345895289999998</v>
      </c>
      <c r="AI3">
        <v>94.555440140000002</v>
      </c>
      <c r="AJ3">
        <v>33.73140008</v>
      </c>
      <c r="AK3">
        <v>8.5147189680000004</v>
      </c>
      <c r="AL3">
        <v>8.6334563380000002</v>
      </c>
      <c r="AM3">
        <v>140.62417869999999</v>
      </c>
      <c r="AN3">
        <v>27.962329910000001</v>
      </c>
      <c r="AO3">
        <v>12.65646793</v>
      </c>
      <c r="AP3">
        <v>7.4919164470000004</v>
      </c>
      <c r="AQ3">
        <v>140.62417869999999</v>
      </c>
      <c r="AR3">
        <v>36.710802059999999</v>
      </c>
      <c r="AS3">
        <v>2.65</v>
      </c>
      <c r="AT3">
        <v>2.25</v>
      </c>
      <c r="AU3">
        <v>334.4</v>
      </c>
      <c r="AV3">
        <v>4.5</v>
      </c>
      <c r="AW3">
        <v>7.95</v>
      </c>
      <c r="AX3">
        <v>0.75</v>
      </c>
      <c r="AY3">
        <v>334.4</v>
      </c>
      <c r="AZ3">
        <v>4.5</v>
      </c>
    </row>
    <row r="4" spans="1:52" x14ac:dyDescent="0.15">
      <c r="A4" t="s">
        <v>30</v>
      </c>
      <c r="B4">
        <v>0</v>
      </c>
      <c r="C4">
        <v>0</v>
      </c>
      <c r="D4">
        <v>36</v>
      </c>
      <c r="E4">
        <v>0</v>
      </c>
      <c r="F4">
        <v>0</v>
      </c>
      <c r="G4">
        <v>21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2</v>
      </c>
      <c r="P4">
        <v>2</v>
      </c>
      <c r="Q4">
        <v>223</v>
      </c>
      <c r="R4">
        <v>21</v>
      </c>
      <c r="S4">
        <v>3</v>
      </c>
      <c r="T4">
        <v>223</v>
      </c>
      <c r="U4">
        <v>3.2002874590000001</v>
      </c>
      <c r="V4">
        <v>2.5157165670000001</v>
      </c>
      <c r="W4">
        <v>50.967353979999999</v>
      </c>
      <c r="X4">
        <v>6.2932799409999998</v>
      </c>
      <c r="Y4">
        <v>8.1964408389999992</v>
      </c>
      <c r="Z4">
        <v>2.1486983550000001</v>
      </c>
      <c r="AA4">
        <v>50.967353979999999</v>
      </c>
      <c r="AB4">
        <v>13.120444620000001</v>
      </c>
      <c r="AC4">
        <v>3.2002874590000001</v>
      </c>
      <c r="AD4">
        <v>2.3195079110000001</v>
      </c>
      <c r="AE4">
        <v>66.795721589999999</v>
      </c>
      <c r="AF4">
        <v>9.5454312140000006</v>
      </c>
      <c r="AG4">
        <v>5.1213850670000003</v>
      </c>
      <c r="AH4">
        <v>2.1486983550000001</v>
      </c>
      <c r="AI4">
        <v>66.795721589999999</v>
      </c>
      <c r="AJ4">
        <v>13.55080583</v>
      </c>
      <c r="AK4">
        <v>2.5299070270000001</v>
      </c>
      <c r="AL4">
        <v>2.231144413</v>
      </c>
      <c r="AM4">
        <v>93.156583179999998</v>
      </c>
      <c r="AN4">
        <v>12.715665919999999</v>
      </c>
      <c r="AO4">
        <v>4.0483987289999996</v>
      </c>
      <c r="AP4">
        <v>2.071773463</v>
      </c>
      <c r="AQ4">
        <v>93.156583179999998</v>
      </c>
      <c r="AR4">
        <v>17.843706820000001</v>
      </c>
      <c r="AS4">
        <v>1.05</v>
      </c>
      <c r="AT4">
        <v>0.45</v>
      </c>
      <c r="AU4">
        <v>178.4</v>
      </c>
      <c r="AV4">
        <v>3.4260000000000002</v>
      </c>
      <c r="AW4">
        <v>3.15</v>
      </c>
      <c r="AX4">
        <v>0.15</v>
      </c>
      <c r="AY4">
        <v>178.4</v>
      </c>
      <c r="AZ4">
        <v>3.4260000000000002</v>
      </c>
    </row>
    <row r="5" spans="1:52" x14ac:dyDescent="0.15">
      <c r="A5" t="s">
        <v>31</v>
      </c>
      <c r="B5">
        <v>0</v>
      </c>
      <c r="C5">
        <v>0</v>
      </c>
      <c r="D5">
        <v>9</v>
      </c>
      <c r="E5">
        <v>0</v>
      </c>
      <c r="F5">
        <v>1</v>
      </c>
      <c r="G5">
        <v>24</v>
      </c>
      <c r="H5">
        <v>0</v>
      </c>
      <c r="I5">
        <v>0</v>
      </c>
      <c r="J5">
        <v>0</v>
      </c>
      <c r="K5">
        <v>13</v>
      </c>
      <c r="L5">
        <v>0</v>
      </c>
      <c r="M5">
        <v>0</v>
      </c>
      <c r="N5">
        <v>0</v>
      </c>
      <c r="O5">
        <v>13</v>
      </c>
      <c r="P5">
        <v>6</v>
      </c>
      <c r="Q5">
        <v>469</v>
      </c>
      <c r="R5">
        <v>24</v>
      </c>
      <c r="S5">
        <v>14</v>
      </c>
      <c r="T5">
        <v>469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 t="s">
        <v>32</v>
      </c>
      <c r="B6">
        <v>0</v>
      </c>
      <c r="C6">
        <v>0</v>
      </c>
      <c r="D6">
        <v>614</v>
      </c>
      <c r="E6">
        <v>0</v>
      </c>
      <c r="F6">
        <v>3</v>
      </c>
      <c r="G6">
        <v>1239</v>
      </c>
      <c r="H6">
        <v>1</v>
      </c>
      <c r="I6">
        <v>0</v>
      </c>
      <c r="J6">
        <v>0</v>
      </c>
      <c r="K6">
        <v>42</v>
      </c>
      <c r="L6">
        <v>0</v>
      </c>
      <c r="M6">
        <v>0</v>
      </c>
      <c r="N6">
        <v>2</v>
      </c>
      <c r="O6">
        <v>47</v>
      </c>
      <c r="P6">
        <v>36</v>
      </c>
      <c r="Q6">
        <v>3376</v>
      </c>
      <c r="R6">
        <v>1239</v>
      </c>
      <c r="S6">
        <v>53</v>
      </c>
      <c r="T6">
        <v>3376</v>
      </c>
      <c r="U6">
        <v>58.149472639999999</v>
      </c>
      <c r="V6">
        <v>40.101599620000002</v>
      </c>
      <c r="W6">
        <v>341.31670630000002</v>
      </c>
      <c r="X6">
        <v>136.29113169999999</v>
      </c>
      <c r="Y6">
        <v>254.77087890000001</v>
      </c>
      <c r="Z6">
        <v>31.917114980000001</v>
      </c>
      <c r="AA6">
        <v>341.31670630000002</v>
      </c>
      <c r="AB6">
        <v>493.83632619999997</v>
      </c>
      <c r="AC6">
        <v>58.149472639999999</v>
      </c>
      <c r="AD6">
        <v>35.553368059999997</v>
      </c>
      <c r="AE6">
        <v>575.71154720000004</v>
      </c>
      <c r="AF6">
        <v>208.492076</v>
      </c>
      <c r="AG6">
        <v>120.0307474</v>
      </c>
      <c r="AH6">
        <v>31.917114980000001</v>
      </c>
      <c r="AI6">
        <v>575.71154720000004</v>
      </c>
      <c r="AJ6">
        <v>402.03079760000003</v>
      </c>
      <c r="AK6">
        <v>40.914610269999997</v>
      </c>
      <c r="AL6">
        <v>33.634430250000001</v>
      </c>
      <c r="AM6">
        <v>1005.515936</v>
      </c>
      <c r="AN6">
        <v>239.3547916</v>
      </c>
      <c r="AO6">
        <v>83.2468808</v>
      </c>
      <c r="AP6">
        <v>30.378923650000001</v>
      </c>
      <c r="AQ6">
        <v>1005.515936</v>
      </c>
      <c r="AR6">
        <v>467.10764599999999</v>
      </c>
      <c r="AS6">
        <v>61.95</v>
      </c>
      <c r="AT6">
        <v>7.95</v>
      </c>
      <c r="AU6">
        <v>2700.8</v>
      </c>
      <c r="AV6">
        <v>469.86599999999999</v>
      </c>
      <c r="AW6">
        <v>185.85</v>
      </c>
      <c r="AX6">
        <v>2.65</v>
      </c>
      <c r="AY6">
        <v>2700.8</v>
      </c>
      <c r="AZ6">
        <v>469.86599999999999</v>
      </c>
    </row>
    <row r="7" spans="1:52" x14ac:dyDescent="0.15">
      <c r="A7" t="s">
        <v>33</v>
      </c>
      <c r="B7">
        <v>0</v>
      </c>
      <c r="C7">
        <v>0</v>
      </c>
      <c r="D7">
        <v>3</v>
      </c>
      <c r="E7">
        <v>0</v>
      </c>
      <c r="F7">
        <v>0</v>
      </c>
      <c r="G7">
        <v>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166</v>
      </c>
      <c r="R7">
        <v>9</v>
      </c>
      <c r="S7">
        <v>1</v>
      </c>
      <c r="T7">
        <v>166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 t="s">
        <v>34</v>
      </c>
      <c r="B8">
        <v>0</v>
      </c>
      <c r="C8">
        <v>5</v>
      </c>
      <c r="D8">
        <v>1193</v>
      </c>
      <c r="E8">
        <v>0</v>
      </c>
      <c r="F8">
        <v>1</v>
      </c>
      <c r="G8">
        <v>5497</v>
      </c>
      <c r="H8">
        <v>5</v>
      </c>
      <c r="I8">
        <v>0</v>
      </c>
      <c r="J8">
        <v>2</v>
      </c>
      <c r="K8">
        <v>184</v>
      </c>
      <c r="L8">
        <v>0</v>
      </c>
      <c r="M8">
        <v>0</v>
      </c>
      <c r="N8">
        <v>1</v>
      </c>
      <c r="O8">
        <v>223</v>
      </c>
      <c r="P8">
        <v>166</v>
      </c>
      <c r="Q8">
        <v>1905</v>
      </c>
      <c r="R8">
        <v>5497</v>
      </c>
      <c r="S8">
        <v>230</v>
      </c>
      <c r="T8">
        <v>1905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 t="s">
        <v>35</v>
      </c>
      <c r="B9">
        <v>0</v>
      </c>
      <c r="C9">
        <v>0</v>
      </c>
      <c r="D9">
        <v>41</v>
      </c>
      <c r="E9">
        <v>0</v>
      </c>
      <c r="F9">
        <v>1</v>
      </c>
      <c r="G9">
        <v>30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3</v>
      </c>
      <c r="P9">
        <v>3</v>
      </c>
      <c r="Q9">
        <v>172</v>
      </c>
      <c r="R9">
        <v>30</v>
      </c>
      <c r="S9">
        <v>4</v>
      </c>
      <c r="T9">
        <v>172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 t="s">
        <v>36</v>
      </c>
      <c r="B10">
        <v>0</v>
      </c>
      <c r="C10">
        <v>0</v>
      </c>
      <c r="D10">
        <v>12</v>
      </c>
      <c r="E10">
        <v>0</v>
      </c>
      <c r="F10">
        <v>0</v>
      </c>
      <c r="G10">
        <v>46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8</v>
      </c>
      <c r="P10">
        <v>8</v>
      </c>
      <c r="Q10">
        <v>53</v>
      </c>
      <c r="R10">
        <v>46</v>
      </c>
      <c r="S10">
        <v>8</v>
      </c>
      <c r="T10">
        <v>53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 t="s">
        <v>37</v>
      </c>
      <c r="B11">
        <v>0</v>
      </c>
      <c r="C11">
        <v>0</v>
      </c>
      <c r="D11">
        <v>66</v>
      </c>
      <c r="E11">
        <v>0</v>
      </c>
      <c r="F11">
        <v>1</v>
      </c>
      <c r="G11">
        <v>45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5</v>
      </c>
      <c r="P11">
        <v>5</v>
      </c>
      <c r="Q11">
        <v>687</v>
      </c>
      <c r="R11">
        <v>45</v>
      </c>
      <c r="S11">
        <v>6</v>
      </c>
      <c r="T11">
        <v>687</v>
      </c>
      <c r="U11">
        <v>5.0667163200000003</v>
      </c>
      <c r="V11">
        <v>4.2973967100000001</v>
      </c>
      <c r="W11">
        <v>125.0039479</v>
      </c>
      <c r="X11">
        <v>10.90902481</v>
      </c>
      <c r="Y11">
        <v>14.85365943</v>
      </c>
      <c r="Z11">
        <v>3.3195079110000001</v>
      </c>
      <c r="AA11">
        <v>125.0039479</v>
      </c>
      <c r="AB11">
        <v>25.822486779999998</v>
      </c>
      <c r="AC11">
        <v>5.0667163200000003</v>
      </c>
      <c r="AD11">
        <v>3.7411011269999999</v>
      </c>
      <c r="AE11">
        <v>183.60521230000001</v>
      </c>
      <c r="AF11">
        <v>15.89237814</v>
      </c>
      <c r="AG11">
        <v>8.6371084800000002</v>
      </c>
      <c r="AH11">
        <v>3.3195079110000001</v>
      </c>
      <c r="AI11">
        <v>183.60521230000001</v>
      </c>
      <c r="AJ11">
        <v>25.038645259999999</v>
      </c>
      <c r="AK11">
        <v>3.8941065500000001</v>
      </c>
      <c r="AL11">
        <v>3.5157165670000001</v>
      </c>
      <c r="AM11">
        <v>277.89622800000001</v>
      </c>
      <c r="AN11">
        <v>19.690649659999998</v>
      </c>
      <c r="AO11">
        <v>6.6077748459999999</v>
      </c>
      <c r="AP11">
        <v>3.1486983550000001</v>
      </c>
      <c r="AQ11">
        <v>277.89622800000001</v>
      </c>
      <c r="AR11">
        <v>31.671197079999999</v>
      </c>
      <c r="AS11">
        <v>2.25</v>
      </c>
      <c r="AT11">
        <v>0.9</v>
      </c>
      <c r="AU11">
        <v>549.6</v>
      </c>
      <c r="AV11">
        <v>4.6440000000000001</v>
      </c>
      <c r="AW11">
        <v>6.75</v>
      </c>
      <c r="AX11">
        <v>0.3</v>
      </c>
      <c r="AY11">
        <v>549.6</v>
      </c>
      <c r="AZ11">
        <v>4.6440000000000001</v>
      </c>
    </row>
    <row r="12" spans="1:52" x14ac:dyDescent="0.15">
      <c r="A12" t="s">
        <v>38</v>
      </c>
      <c r="B12">
        <v>0</v>
      </c>
      <c r="C12">
        <v>2</v>
      </c>
      <c r="D12">
        <v>1628</v>
      </c>
      <c r="E12">
        <v>0</v>
      </c>
      <c r="F12">
        <v>3</v>
      </c>
      <c r="G12">
        <v>5269</v>
      </c>
      <c r="H12">
        <v>6</v>
      </c>
      <c r="I12">
        <v>0</v>
      </c>
      <c r="J12">
        <v>0</v>
      </c>
      <c r="K12">
        <v>125</v>
      </c>
      <c r="L12">
        <v>0</v>
      </c>
      <c r="M12">
        <v>0</v>
      </c>
      <c r="N12">
        <v>1</v>
      </c>
      <c r="O12">
        <v>156</v>
      </c>
      <c r="P12">
        <v>106</v>
      </c>
      <c r="Q12">
        <v>4048</v>
      </c>
      <c r="R12">
        <v>5269</v>
      </c>
      <c r="S12">
        <v>166</v>
      </c>
      <c r="T12">
        <v>4048</v>
      </c>
      <c r="U12">
        <v>131.82483139999999</v>
      </c>
      <c r="V12">
        <v>94.976311870000004</v>
      </c>
      <c r="W12">
        <v>428.99868789999999</v>
      </c>
      <c r="X12">
        <v>439.01802040000001</v>
      </c>
      <c r="Y12">
        <v>777.91893259999995</v>
      </c>
      <c r="Z12">
        <v>63.85155675</v>
      </c>
      <c r="AA12">
        <v>428.99868789999999</v>
      </c>
      <c r="AB12">
        <v>1794.1009260000001</v>
      </c>
      <c r="AC12">
        <v>131.82483139999999</v>
      </c>
      <c r="AD12">
        <v>76.476749400000003</v>
      </c>
      <c r="AE12">
        <v>714.28597520000005</v>
      </c>
      <c r="AF12">
        <v>651.88886100000002</v>
      </c>
      <c r="AG12">
        <v>314.90603290000001</v>
      </c>
      <c r="AH12">
        <v>63.85155675</v>
      </c>
      <c r="AI12">
        <v>714.28597520000005</v>
      </c>
      <c r="AJ12">
        <v>1334.7024429999999</v>
      </c>
      <c r="AK12">
        <v>86.339602319999997</v>
      </c>
      <c r="AL12">
        <v>69.585418669999996</v>
      </c>
      <c r="AM12">
        <v>1231.3315950000001</v>
      </c>
      <c r="AN12">
        <v>696.85407120000002</v>
      </c>
      <c r="AO12">
        <v>202.908096</v>
      </c>
      <c r="AP12">
        <v>59.04887179</v>
      </c>
      <c r="AQ12">
        <v>1231.3315950000001</v>
      </c>
      <c r="AR12">
        <v>1444.353294</v>
      </c>
      <c r="AS12">
        <v>263.45</v>
      </c>
      <c r="AT12">
        <v>24.9</v>
      </c>
      <c r="AU12">
        <v>3238.4</v>
      </c>
      <c r="AV12">
        <v>15454.35</v>
      </c>
      <c r="AW12">
        <v>790.35</v>
      </c>
      <c r="AX12">
        <v>8.3000000000000007</v>
      </c>
      <c r="AY12">
        <v>3238.4</v>
      </c>
      <c r="AZ12">
        <v>15454.35</v>
      </c>
    </row>
    <row r="13" spans="1:52" x14ac:dyDescent="0.15">
      <c r="A13" t="s">
        <v>39</v>
      </c>
      <c r="B13">
        <v>3</v>
      </c>
      <c r="C13">
        <v>7</v>
      </c>
      <c r="D13">
        <v>3082</v>
      </c>
      <c r="E13">
        <v>0</v>
      </c>
      <c r="F13">
        <v>16</v>
      </c>
      <c r="G13">
        <v>8658</v>
      </c>
      <c r="H13">
        <v>2</v>
      </c>
      <c r="I13">
        <v>2</v>
      </c>
      <c r="J13">
        <v>0</v>
      </c>
      <c r="K13">
        <v>137</v>
      </c>
      <c r="L13">
        <v>0</v>
      </c>
      <c r="M13">
        <v>1</v>
      </c>
      <c r="N13">
        <v>11</v>
      </c>
      <c r="O13">
        <v>163</v>
      </c>
      <c r="P13">
        <v>124</v>
      </c>
      <c r="Q13">
        <v>15025</v>
      </c>
      <c r="R13">
        <v>8658</v>
      </c>
      <c r="S13">
        <v>196</v>
      </c>
      <c r="T13">
        <v>15025</v>
      </c>
      <c r="U13">
        <v>225.1099634</v>
      </c>
      <c r="V13">
        <v>132.83777520000001</v>
      </c>
      <c r="W13">
        <v>1318.831999</v>
      </c>
      <c r="X13">
        <v>560.18605509999998</v>
      </c>
      <c r="Y13">
        <v>1318.264336</v>
      </c>
      <c r="Z13">
        <v>101.00473390000001</v>
      </c>
      <c r="AA13">
        <v>1318.831999</v>
      </c>
      <c r="AB13">
        <v>2640.8441280000002</v>
      </c>
      <c r="AC13">
        <v>225.1099634</v>
      </c>
      <c r="AD13">
        <v>114.42953</v>
      </c>
      <c r="AE13">
        <v>2305.2290269999999</v>
      </c>
      <c r="AF13">
        <v>907.08106110000006</v>
      </c>
      <c r="AG13">
        <v>537.1158666</v>
      </c>
      <c r="AH13">
        <v>101.00473390000001</v>
      </c>
      <c r="AI13">
        <v>2305.2290269999999</v>
      </c>
      <c r="AJ13">
        <v>2020.2836950000001</v>
      </c>
      <c r="AK13">
        <v>147.26184520000001</v>
      </c>
      <c r="AL13">
        <v>107.20802569999999</v>
      </c>
      <c r="AM13">
        <v>4168.9230630000002</v>
      </c>
      <c r="AN13">
        <v>1047.2530469999999</v>
      </c>
      <c r="AO13">
        <v>346.50682360000002</v>
      </c>
      <c r="AP13">
        <v>95.648155430000003</v>
      </c>
      <c r="AQ13">
        <v>4168.9230630000002</v>
      </c>
      <c r="AR13">
        <v>2393.9409460000002</v>
      </c>
      <c r="AS13">
        <v>432.9</v>
      </c>
      <c r="AT13">
        <v>29.4</v>
      </c>
      <c r="AU13">
        <v>12020</v>
      </c>
      <c r="AV13">
        <v>4700.2560000000003</v>
      </c>
      <c r="AW13">
        <v>1298.7</v>
      </c>
      <c r="AX13">
        <v>9.8000000000000007</v>
      </c>
      <c r="AY13">
        <v>12020</v>
      </c>
      <c r="AZ13">
        <v>4700.2560000000003</v>
      </c>
    </row>
    <row r="14" spans="1:52" x14ac:dyDescent="0.15">
      <c r="A14" t="s">
        <v>40</v>
      </c>
      <c r="B14">
        <v>0</v>
      </c>
      <c r="C14">
        <v>0</v>
      </c>
      <c r="D14">
        <v>72</v>
      </c>
      <c r="E14">
        <v>0</v>
      </c>
      <c r="F14">
        <v>0</v>
      </c>
      <c r="G14">
        <v>88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2</v>
      </c>
      <c r="P14">
        <v>2</v>
      </c>
      <c r="Q14">
        <v>643</v>
      </c>
      <c r="R14">
        <v>88</v>
      </c>
      <c r="S14">
        <v>2</v>
      </c>
      <c r="T14">
        <v>643</v>
      </c>
      <c r="U14">
        <v>3.7997310679999998</v>
      </c>
      <c r="V14">
        <v>2</v>
      </c>
      <c r="W14">
        <v>116.2886359</v>
      </c>
      <c r="X14">
        <v>7.3697169779999996</v>
      </c>
      <c r="Y14">
        <v>16.799040519999998</v>
      </c>
      <c r="Z14">
        <v>2</v>
      </c>
      <c r="AA14">
        <v>116.2886359</v>
      </c>
      <c r="AB14">
        <v>35.111591769999997</v>
      </c>
      <c r="AC14">
        <v>3.7997310679999998</v>
      </c>
      <c r="AD14">
        <v>2</v>
      </c>
      <c r="AE14">
        <v>170.1538353</v>
      </c>
      <c r="AF14">
        <v>14.75976842</v>
      </c>
      <c r="AG14">
        <v>7.7600607479999999</v>
      </c>
      <c r="AH14">
        <v>2</v>
      </c>
      <c r="AI14">
        <v>170.1538353</v>
      </c>
      <c r="AJ14">
        <v>32.592724799999999</v>
      </c>
      <c r="AK14">
        <v>2.7302543140000002</v>
      </c>
      <c r="AL14">
        <v>2</v>
      </c>
      <c r="AM14">
        <v>256.89854800000001</v>
      </c>
      <c r="AN14">
        <v>20.429002530000002</v>
      </c>
      <c r="AO14">
        <v>5.385296383</v>
      </c>
      <c r="AP14">
        <v>2</v>
      </c>
      <c r="AQ14">
        <v>256.89854800000001</v>
      </c>
      <c r="AR14">
        <v>45.510837549999998</v>
      </c>
      <c r="AS14">
        <v>4.4000000000000004</v>
      </c>
      <c r="AT14">
        <v>0.3</v>
      </c>
      <c r="AU14">
        <v>514.4</v>
      </c>
      <c r="AV14">
        <v>26.106000000000002</v>
      </c>
      <c r="AW14">
        <v>13.2</v>
      </c>
      <c r="AX14">
        <v>0.1</v>
      </c>
      <c r="AY14">
        <v>514.4</v>
      </c>
      <c r="AZ14">
        <v>26.106000000000002</v>
      </c>
    </row>
    <row r="15" spans="1:52" x14ac:dyDescent="0.1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8</v>
      </c>
      <c r="U15">
        <v>0</v>
      </c>
      <c r="V15">
        <v>0</v>
      </c>
      <c r="W15">
        <v>4.491461879</v>
      </c>
      <c r="X15">
        <v>0</v>
      </c>
      <c r="Y15">
        <v>0</v>
      </c>
      <c r="Z15">
        <v>0</v>
      </c>
      <c r="AA15">
        <v>4.491461879</v>
      </c>
      <c r="AB15">
        <v>0</v>
      </c>
      <c r="AC15">
        <v>0</v>
      </c>
      <c r="AD15">
        <v>0</v>
      </c>
      <c r="AE15">
        <v>5.1036911480000002</v>
      </c>
      <c r="AF15">
        <v>0</v>
      </c>
      <c r="AG15">
        <v>0</v>
      </c>
      <c r="AH15">
        <v>0</v>
      </c>
      <c r="AI15">
        <v>5.1036911480000002</v>
      </c>
      <c r="AJ15">
        <v>0</v>
      </c>
      <c r="AK15">
        <v>0</v>
      </c>
      <c r="AL15">
        <v>0</v>
      </c>
      <c r="AM15">
        <v>5.8663640900000003</v>
      </c>
      <c r="AN15">
        <v>0</v>
      </c>
      <c r="AO15">
        <v>0</v>
      </c>
      <c r="AP15">
        <v>0</v>
      </c>
      <c r="AQ15">
        <v>5.8663640900000003</v>
      </c>
      <c r="AR15">
        <v>0</v>
      </c>
      <c r="AS15">
        <v>0</v>
      </c>
      <c r="AT15">
        <v>0</v>
      </c>
      <c r="AU15">
        <v>6.4</v>
      </c>
      <c r="AV15">
        <v>0</v>
      </c>
      <c r="AW15">
        <v>0</v>
      </c>
      <c r="AX15">
        <v>0</v>
      </c>
      <c r="AY15">
        <v>6.4</v>
      </c>
      <c r="AZ15">
        <v>0</v>
      </c>
    </row>
    <row r="16" spans="1:52" x14ac:dyDescent="0.15">
      <c r="A16" t="s">
        <v>42</v>
      </c>
      <c r="B16">
        <v>0</v>
      </c>
      <c r="C16">
        <v>1</v>
      </c>
      <c r="D16">
        <v>206</v>
      </c>
      <c r="E16">
        <v>0</v>
      </c>
      <c r="F16">
        <v>9</v>
      </c>
      <c r="G16">
        <v>353</v>
      </c>
      <c r="H16">
        <v>0</v>
      </c>
      <c r="I16">
        <v>0</v>
      </c>
      <c r="J16">
        <v>0</v>
      </c>
      <c r="K16">
        <v>31</v>
      </c>
      <c r="L16">
        <v>0</v>
      </c>
      <c r="M16">
        <v>0</v>
      </c>
      <c r="N16">
        <v>0</v>
      </c>
      <c r="O16">
        <v>31</v>
      </c>
      <c r="P16">
        <v>24</v>
      </c>
      <c r="Q16">
        <v>359</v>
      </c>
      <c r="R16">
        <v>353</v>
      </c>
      <c r="S16">
        <v>40</v>
      </c>
      <c r="T16">
        <v>359</v>
      </c>
      <c r="U16">
        <v>21.45534662</v>
      </c>
      <c r="V16">
        <v>21.577374349999999</v>
      </c>
      <c r="W16">
        <v>62.510029879999998</v>
      </c>
      <c r="X16">
        <v>76.058828039999995</v>
      </c>
      <c r="Y16">
        <v>78.524445869999994</v>
      </c>
      <c r="Z16">
        <v>14.10718363</v>
      </c>
      <c r="AA16">
        <v>62.510029879999998</v>
      </c>
      <c r="AB16">
        <v>184.57840379999999</v>
      </c>
      <c r="AC16">
        <v>21.45534662</v>
      </c>
      <c r="AD16">
        <v>17.102854969999999</v>
      </c>
      <c r="AE16">
        <v>90.311943839999998</v>
      </c>
      <c r="AF16">
        <v>100.27910129999999</v>
      </c>
      <c r="AG16">
        <v>40.062814019999998</v>
      </c>
      <c r="AH16">
        <v>14.10718363</v>
      </c>
      <c r="AI16">
        <v>90.311943839999998</v>
      </c>
      <c r="AJ16">
        <v>156.17992419999999</v>
      </c>
      <c r="AK16">
        <v>15.96424732</v>
      </c>
      <c r="AL16">
        <v>15.46485612</v>
      </c>
      <c r="AM16">
        <v>136.167936</v>
      </c>
      <c r="AN16">
        <v>107.2144456</v>
      </c>
      <c r="AO16">
        <v>29.149856360000001</v>
      </c>
      <c r="AP16">
        <v>12.96782026</v>
      </c>
      <c r="AQ16">
        <v>136.167936</v>
      </c>
      <c r="AR16">
        <v>166.9913737</v>
      </c>
      <c r="AS16">
        <v>17.649999999999999</v>
      </c>
      <c r="AT16">
        <v>6</v>
      </c>
      <c r="AU16">
        <v>287.2</v>
      </c>
      <c r="AV16">
        <v>1846.4880000000001</v>
      </c>
      <c r="AW16">
        <v>52.95</v>
      </c>
      <c r="AX16">
        <v>2</v>
      </c>
      <c r="AY16">
        <v>287.2</v>
      </c>
      <c r="AZ16">
        <v>1846.4880000000001</v>
      </c>
    </row>
    <row r="17" spans="1:52" x14ac:dyDescent="0.15">
      <c r="A17" t="s">
        <v>43</v>
      </c>
      <c r="B17">
        <v>2</v>
      </c>
      <c r="C17">
        <v>0</v>
      </c>
      <c r="D17">
        <v>89</v>
      </c>
      <c r="E17">
        <v>0</v>
      </c>
      <c r="F17">
        <v>11</v>
      </c>
      <c r="G17">
        <v>311</v>
      </c>
      <c r="H17">
        <v>1</v>
      </c>
      <c r="I17">
        <v>2</v>
      </c>
      <c r="J17">
        <v>0</v>
      </c>
      <c r="K17">
        <v>24</v>
      </c>
      <c r="L17">
        <v>0</v>
      </c>
      <c r="M17">
        <v>0</v>
      </c>
      <c r="N17">
        <v>0</v>
      </c>
      <c r="O17">
        <v>30</v>
      </c>
      <c r="P17">
        <v>24</v>
      </c>
      <c r="Q17">
        <v>3660</v>
      </c>
      <c r="R17">
        <v>311</v>
      </c>
      <c r="S17">
        <v>44</v>
      </c>
      <c r="T17">
        <v>3660</v>
      </c>
      <c r="U17">
        <v>32.533597039999997</v>
      </c>
      <c r="V17">
        <v>30.245475419999998</v>
      </c>
      <c r="W17">
        <v>506.97969469999998</v>
      </c>
      <c r="X17">
        <v>38.987630299999999</v>
      </c>
      <c r="Y17">
        <v>95.093749669999994</v>
      </c>
      <c r="Z17">
        <v>21.898587559999999</v>
      </c>
      <c r="AA17">
        <v>506.97969469999998</v>
      </c>
      <c r="AB17">
        <v>88.566360250000002</v>
      </c>
      <c r="AC17">
        <v>32.533597039999997</v>
      </c>
      <c r="AD17">
        <v>25.5681403</v>
      </c>
      <c r="AE17">
        <v>771.19862079999996</v>
      </c>
      <c r="AF17">
        <v>42.159351579999999</v>
      </c>
      <c r="AG17">
        <v>54.782531550000002</v>
      </c>
      <c r="AH17">
        <v>21.898587559999999</v>
      </c>
      <c r="AI17">
        <v>771.19862079999996</v>
      </c>
      <c r="AJ17">
        <v>64.58816616</v>
      </c>
      <c r="AK17">
        <v>25.390007690000001</v>
      </c>
      <c r="AL17">
        <v>23.623791430000001</v>
      </c>
      <c r="AM17">
        <v>1233.900852</v>
      </c>
      <c r="AN17">
        <v>38.43562094</v>
      </c>
      <c r="AO17">
        <v>42.047625969999999</v>
      </c>
      <c r="AP17">
        <v>20.365212320000001</v>
      </c>
      <c r="AQ17">
        <v>1233.900852</v>
      </c>
      <c r="AR17">
        <v>59.73441614</v>
      </c>
      <c r="AS17">
        <v>15.55</v>
      </c>
      <c r="AT17">
        <v>6.6</v>
      </c>
      <c r="AU17">
        <v>2928</v>
      </c>
      <c r="AV17">
        <v>8.0879999999999992</v>
      </c>
      <c r="AW17">
        <v>46.65</v>
      </c>
      <c r="AX17">
        <v>2.2000000000000002</v>
      </c>
      <c r="AY17">
        <v>2928</v>
      </c>
      <c r="AZ17">
        <v>8.0879999999999992</v>
      </c>
    </row>
    <row r="18" spans="1:52" x14ac:dyDescent="0.15">
      <c r="A18" t="s">
        <v>44</v>
      </c>
      <c r="B18">
        <v>0</v>
      </c>
      <c r="C18">
        <v>0</v>
      </c>
      <c r="D18">
        <v>11</v>
      </c>
      <c r="E18">
        <v>0</v>
      </c>
      <c r="F18">
        <v>0</v>
      </c>
      <c r="G18">
        <v>19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813</v>
      </c>
      <c r="R18">
        <v>19</v>
      </c>
      <c r="S18">
        <v>1</v>
      </c>
      <c r="T18">
        <v>813</v>
      </c>
      <c r="U18">
        <v>1.801983127</v>
      </c>
      <c r="V18">
        <v>1</v>
      </c>
      <c r="W18">
        <v>131.4866639</v>
      </c>
      <c r="X18">
        <v>2.7963995399999999</v>
      </c>
      <c r="Y18">
        <v>5.8512972420000002</v>
      </c>
      <c r="Z18">
        <v>1</v>
      </c>
      <c r="AA18">
        <v>131.4866639</v>
      </c>
      <c r="AB18">
        <v>9.0803097269999995</v>
      </c>
      <c r="AC18">
        <v>1.801983127</v>
      </c>
      <c r="AD18">
        <v>1</v>
      </c>
      <c r="AE18">
        <v>193.60811659999999</v>
      </c>
      <c r="AF18">
        <v>4.33958025</v>
      </c>
      <c r="AG18">
        <v>3.2471431910000002</v>
      </c>
      <c r="AH18">
        <v>1</v>
      </c>
      <c r="AI18">
        <v>193.60811659999999</v>
      </c>
      <c r="AJ18">
        <v>7.81985039</v>
      </c>
      <c r="AK18">
        <v>1.3423796509999999</v>
      </c>
      <c r="AL18">
        <v>1</v>
      </c>
      <c r="AM18">
        <v>297.80523290000002</v>
      </c>
      <c r="AN18">
        <v>5.0167315920000002</v>
      </c>
      <c r="AO18">
        <v>2.4189454810000002</v>
      </c>
      <c r="AP18">
        <v>1</v>
      </c>
      <c r="AQ18">
        <v>297.80523290000002</v>
      </c>
      <c r="AR18">
        <v>9.0400656829999999</v>
      </c>
      <c r="AS18">
        <v>0.95</v>
      </c>
      <c r="AT18">
        <v>0.15</v>
      </c>
      <c r="AU18">
        <v>650.4</v>
      </c>
      <c r="AV18">
        <v>1.026</v>
      </c>
      <c r="AW18">
        <v>2.85</v>
      </c>
      <c r="AX18">
        <v>0.05</v>
      </c>
      <c r="AY18">
        <v>650.4</v>
      </c>
      <c r="AZ18">
        <v>1.026</v>
      </c>
    </row>
    <row r="19" spans="1:52" x14ac:dyDescent="0.15">
      <c r="A19" t="s">
        <v>45</v>
      </c>
      <c r="B19">
        <v>0</v>
      </c>
      <c r="C19">
        <v>0</v>
      </c>
      <c r="D19">
        <v>15</v>
      </c>
      <c r="E19">
        <v>0</v>
      </c>
      <c r="F19">
        <v>0</v>
      </c>
      <c r="G19">
        <v>33</v>
      </c>
      <c r="H19">
        <v>1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9</v>
      </c>
      <c r="P19">
        <v>9</v>
      </c>
      <c r="Q19">
        <v>323</v>
      </c>
      <c r="R19">
        <v>33</v>
      </c>
      <c r="S19">
        <v>10</v>
      </c>
      <c r="T19">
        <v>323</v>
      </c>
      <c r="U19">
        <v>4.6631083330000003</v>
      </c>
      <c r="V19">
        <v>5.7298124159999997</v>
      </c>
      <c r="W19">
        <v>61.97722521</v>
      </c>
      <c r="X19">
        <v>12.15952631</v>
      </c>
      <c r="Y19">
        <v>11.999848419999999</v>
      </c>
      <c r="Z19">
        <v>3.6244715169999999</v>
      </c>
      <c r="AA19">
        <v>61.97722521</v>
      </c>
      <c r="AB19">
        <v>19.389113259999998</v>
      </c>
      <c r="AC19">
        <v>4.6631083330000003</v>
      </c>
      <c r="AD19">
        <v>4.4974143350000002</v>
      </c>
      <c r="AE19">
        <v>86.448179940000003</v>
      </c>
      <c r="AF19">
        <v>12.89235931</v>
      </c>
      <c r="AG19">
        <v>7.4084874000000003</v>
      </c>
      <c r="AH19">
        <v>3.6244715169999999</v>
      </c>
      <c r="AI19">
        <v>86.448179940000003</v>
      </c>
      <c r="AJ19">
        <v>16.305572680000001</v>
      </c>
      <c r="AK19">
        <v>3.7294844399999998</v>
      </c>
      <c r="AL19">
        <v>4.0239343759999997</v>
      </c>
      <c r="AM19">
        <v>127.5448517</v>
      </c>
      <c r="AN19">
        <v>12.417043680000001</v>
      </c>
      <c r="AO19">
        <v>5.8624710650000003</v>
      </c>
      <c r="AP19">
        <v>3.2865875070000001</v>
      </c>
      <c r="AQ19">
        <v>127.5448517</v>
      </c>
      <c r="AR19">
        <v>15.746404439999999</v>
      </c>
      <c r="AS19">
        <v>1.65</v>
      </c>
      <c r="AT19">
        <v>1.5</v>
      </c>
      <c r="AU19">
        <v>258.39999999999998</v>
      </c>
      <c r="AV19">
        <v>3.3359999999999999</v>
      </c>
      <c r="AW19">
        <v>4.95</v>
      </c>
      <c r="AX19">
        <v>0.5</v>
      </c>
      <c r="AY19">
        <v>258.39999999999998</v>
      </c>
      <c r="AZ19">
        <v>3.3359999999999999</v>
      </c>
    </row>
    <row r="20" spans="1:52" x14ac:dyDescent="0.15">
      <c r="A20" t="s">
        <v>46</v>
      </c>
      <c r="B20">
        <v>2</v>
      </c>
      <c r="C20">
        <v>5</v>
      </c>
      <c r="D20">
        <v>2111</v>
      </c>
      <c r="E20">
        <v>0</v>
      </c>
      <c r="F20">
        <v>10</v>
      </c>
      <c r="G20">
        <v>9201</v>
      </c>
      <c r="H20">
        <v>2</v>
      </c>
      <c r="I20">
        <v>3</v>
      </c>
      <c r="J20">
        <v>0</v>
      </c>
      <c r="K20">
        <v>77</v>
      </c>
      <c r="L20">
        <v>0</v>
      </c>
      <c r="M20">
        <v>0</v>
      </c>
      <c r="N20">
        <v>1</v>
      </c>
      <c r="O20">
        <v>89</v>
      </c>
      <c r="P20">
        <v>57</v>
      </c>
      <c r="Q20">
        <v>7511</v>
      </c>
      <c r="R20">
        <v>9201</v>
      </c>
      <c r="S20">
        <v>104</v>
      </c>
      <c r="T20">
        <v>7511</v>
      </c>
      <c r="U20">
        <v>113.2205361</v>
      </c>
      <c r="V20">
        <v>62.750650219999997</v>
      </c>
      <c r="W20">
        <v>611.44128160000002</v>
      </c>
      <c r="X20">
        <v>388.35812750000002</v>
      </c>
      <c r="Y20">
        <v>938.29950429999997</v>
      </c>
      <c r="Z20">
        <v>44.922626100000002</v>
      </c>
      <c r="AA20">
        <v>611.44128160000002</v>
      </c>
      <c r="AB20">
        <v>2383.900729</v>
      </c>
      <c r="AC20">
        <v>113.2205361</v>
      </c>
      <c r="AD20">
        <v>52.087539960000001</v>
      </c>
      <c r="AE20">
        <v>1075.143352</v>
      </c>
      <c r="AF20">
        <v>657.08136930000001</v>
      </c>
      <c r="AG20">
        <v>318.90797429999998</v>
      </c>
      <c r="AH20">
        <v>44.922626100000002</v>
      </c>
      <c r="AI20">
        <v>1075.143352</v>
      </c>
      <c r="AJ20">
        <v>1651.3240519999999</v>
      </c>
      <c r="AK20">
        <v>68.582585050000006</v>
      </c>
      <c r="AL20">
        <v>48.160245070000002</v>
      </c>
      <c r="AM20">
        <v>1971.9758830000001</v>
      </c>
      <c r="AN20">
        <v>722.59064230000001</v>
      </c>
      <c r="AO20">
        <v>188.9773103</v>
      </c>
      <c r="AP20">
        <v>42.238398750000002</v>
      </c>
      <c r="AQ20">
        <v>1971.9758830000001</v>
      </c>
      <c r="AR20">
        <v>1840.8065099999999</v>
      </c>
      <c r="AS20">
        <v>460.05</v>
      </c>
      <c r="AT20">
        <v>15.6</v>
      </c>
      <c r="AU20">
        <v>6008.8</v>
      </c>
      <c r="AV20">
        <v>39989.64</v>
      </c>
      <c r="AW20">
        <v>1380.15</v>
      </c>
      <c r="AX20">
        <v>5.2</v>
      </c>
      <c r="AY20">
        <v>6008.8</v>
      </c>
      <c r="AZ20">
        <v>39989.64</v>
      </c>
    </row>
    <row r="21" spans="1:52" x14ac:dyDescent="0.15">
      <c r="A21" t="s">
        <v>47</v>
      </c>
      <c r="B21">
        <v>0</v>
      </c>
      <c r="C21">
        <v>0</v>
      </c>
      <c r="D21">
        <v>1213</v>
      </c>
      <c r="E21">
        <v>0</v>
      </c>
      <c r="F21">
        <v>8</v>
      </c>
      <c r="G21">
        <v>4236</v>
      </c>
      <c r="H21">
        <v>3</v>
      </c>
      <c r="I21">
        <v>0</v>
      </c>
      <c r="J21">
        <v>0</v>
      </c>
      <c r="K21">
        <v>74</v>
      </c>
      <c r="L21">
        <v>0</v>
      </c>
      <c r="M21">
        <v>0</v>
      </c>
      <c r="N21">
        <v>3</v>
      </c>
      <c r="O21">
        <v>80</v>
      </c>
      <c r="P21">
        <v>47</v>
      </c>
      <c r="Q21">
        <v>5308</v>
      </c>
      <c r="R21">
        <v>4236</v>
      </c>
      <c r="S21">
        <v>94</v>
      </c>
      <c r="T21">
        <v>5308</v>
      </c>
      <c r="U21">
        <v>96.903848980000006</v>
      </c>
      <c r="V21">
        <v>61.10605528</v>
      </c>
      <c r="W21">
        <v>661.72234089999995</v>
      </c>
      <c r="X21">
        <v>259.32777440000001</v>
      </c>
      <c r="Y21">
        <v>591.71866939999995</v>
      </c>
      <c r="Z21">
        <v>46.303936989999997</v>
      </c>
      <c r="AA21">
        <v>661.72234089999995</v>
      </c>
      <c r="AB21">
        <v>1246.381134</v>
      </c>
      <c r="AC21">
        <v>96.903848980000006</v>
      </c>
      <c r="AD21">
        <v>52.359307680000001</v>
      </c>
      <c r="AE21">
        <v>1059.044267</v>
      </c>
      <c r="AF21">
        <v>408.80025430000001</v>
      </c>
      <c r="AG21">
        <v>234.27954460000001</v>
      </c>
      <c r="AH21">
        <v>46.303936989999997</v>
      </c>
      <c r="AI21">
        <v>1059.044267</v>
      </c>
      <c r="AJ21">
        <v>917.20012629999997</v>
      </c>
      <c r="AK21">
        <v>63.415622560000003</v>
      </c>
      <c r="AL21">
        <v>49.064733740000001</v>
      </c>
      <c r="AM21">
        <v>1753.2029419999999</v>
      </c>
      <c r="AN21">
        <v>457.06297890000002</v>
      </c>
      <c r="AO21">
        <v>149.8203092</v>
      </c>
      <c r="AP21">
        <v>43.975571889999998</v>
      </c>
      <c r="AQ21">
        <v>1753.2029419999999</v>
      </c>
      <c r="AR21">
        <v>1048.034322</v>
      </c>
      <c r="AS21">
        <v>211.8</v>
      </c>
      <c r="AT21">
        <v>14.1</v>
      </c>
      <c r="AU21">
        <v>4246.3999999999996</v>
      </c>
      <c r="AV21">
        <v>3074.9279999999999</v>
      </c>
      <c r="AW21">
        <v>635.4</v>
      </c>
      <c r="AX21">
        <v>4.7</v>
      </c>
      <c r="AY21">
        <v>4246.3999999999996</v>
      </c>
      <c r="AZ21">
        <v>3074.9279999999999</v>
      </c>
    </row>
    <row r="22" spans="1:52" x14ac:dyDescent="0.15">
      <c r="A22" t="s">
        <v>48</v>
      </c>
      <c r="B22">
        <v>0</v>
      </c>
      <c r="C22">
        <v>0</v>
      </c>
      <c r="D22">
        <v>113</v>
      </c>
      <c r="E22">
        <v>0</v>
      </c>
      <c r="F22">
        <v>0</v>
      </c>
      <c r="G22">
        <v>724</v>
      </c>
      <c r="H22">
        <v>0</v>
      </c>
      <c r="I22">
        <v>0</v>
      </c>
      <c r="J22">
        <v>0</v>
      </c>
      <c r="K22">
        <v>35</v>
      </c>
      <c r="L22">
        <v>0</v>
      </c>
      <c r="M22">
        <v>0</v>
      </c>
      <c r="N22">
        <v>0</v>
      </c>
      <c r="O22">
        <v>35</v>
      </c>
      <c r="P22">
        <v>20</v>
      </c>
      <c r="Q22">
        <v>733</v>
      </c>
      <c r="R22">
        <v>724</v>
      </c>
      <c r="S22">
        <v>35</v>
      </c>
      <c r="T22">
        <v>733</v>
      </c>
      <c r="U22">
        <v>38.120023170000003</v>
      </c>
      <c r="V22">
        <v>25.116247479999998</v>
      </c>
      <c r="W22">
        <v>122.38082609999999</v>
      </c>
      <c r="X22">
        <v>64.850461780000003</v>
      </c>
      <c r="Y22">
        <v>160.84433329999999</v>
      </c>
      <c r="Z22">
        <v>20.37724395</v>
      </c>
      <c r="AA22">
        <v>122.38082609999999</v>
      </c>
      <c r="AB22">
        <v>221.48792889999999</v>
      </c>
      <c r="AC22">
        <v>38.120023170000003</v>
      </c>
      <c r="AD22">
        <v>22.327250679999999</v>
      </c>
      <c r="AE22">
        <v>178.22337780000001</v>
      </c>
      <c r="AF22">
        <v>77.35143309</v>
      </c>
      <c r="AG22">
        <v>77.681234380000006</v>
      </c>
      <c r="AH22">
        <v>20.37724395</v>
      </c>
      <c r="AI22">
        <v>178.22337780000001</v>
      </c>
      <c r="AJ22">
        <v>145.0087532</v>
      </c>
      <c r="AK22">
        <v>26.86085928</v>
      </c>
      <c r="AL22">
        <v>21.266485490000001</v>
      </c>
      <c r="AM22">
        <v>272.23460360000001</v>
      </c>
      <c r="AN22">
        <v>70.473724730000001</v>
      </c>
      <c r="AO22">
        <v>54.309762489999997</v>
      </c>
      <c r="AP22">
        <v>19.629858779999999</v>
      </c>
      <c r="AQ22">
        <v>272.23460360000001</v>
      </c>
      <c r="AR22">
        <v>134.06689779999999</v>
      </c>
      <c r="AS22">
        <v>36.200000000000003</v>
      </c>
      <c r="AT22">
        <v>5.25</v>
      </c>
      <c r="AU22">
        <v>586.4</v>
      </c>
      <c r="AV22">
        <v>68.748000000000005</v>
      </c>
      <c r="AW22">
        <v>108.6</v>
      </c>
      <c r="AX22">
        <v>1.75</v>
      </c>
      <c r="AY22">
        <v>586.4</v>
      </c>
      <c r="AZ22">
        <v>68.748000000000005</v>
      </c>
    </row>
    <row r="23" spans="1:52" x14ac:dyDescent="0.15">
      <c r="A23" t="s">
        <v>49</v>
      </c>
      <c r="B23">
        <v>0</v>
      </c>
      <c r="C23">
        <v>0</v>
      </c>
      <c r="D23">
        <v>224</v>
      </c>
      <c r="E23">
        <v>0</v>
      </c>
      <c r="F23">
        <v>1</v>
      </c>
      <c r="G23">
        <v>143</v>
      </c>
      <c r="H23">
        <v>0</v>
      </c>
      <c r="I23">
        <v>0</v>
      </c>
      <c r="J23">
        <v>0</v>
      </c>
      <c r="K23">
        <v>22</v>
      </c>
      <c r="L23">
        <v>0</v>
      </c>
      <c r="M23">
        <v>0</v>
      </c>
      <c r="N23">
        <v>0</v>
      </c>
      <c r="O23">
        <v>23</v>
      </c>
      <c r="P23">
        <v>21</v>
      </c>
      <c r="Q23">
        <v>804</v>
      </c>
      <c r="R23">
        <v>143</v>
      </c>
      <c r="S23">
        <v>24</v>
      </c>
      <c r="T23">
        <v>804</v>
      </c>
      <c r="U23">
        <v>21.212935099999999</v>
      </c>
      <c r="V23">
        <v>19.543198010000001</v>
      </c>
      <c r="W23">
        <v>155.70118840000001</v>
      </c>
      <c r="X23">
        <v>36.99063056</v>
      </c>
      <c r="Y23">
        <v>49.445636360000002</v>
      </c>
      <c r="Z23">
        <v>16.286619420000001</v>
      </c>
      <c r="AA23">
        <v>155.70118840000001</v>
      </c>
      <c r="AB23">
        <v>80.561615720000006</v>
      </c>
      <c r="AC23">
        <v>21.212935099999999</v>
      </c>
      <c r="AD23">
        <v>17.78840095</v>
      </c>
      <c r="AE23">
        <v>222.68458290000001</v>
      </c>
      <c r="AF23">
        <v>56.77725667</v>
      </c>
      <c r="AG23">
        <v>31.52445088</v>
      </c>
      <c r="AH23">
        <v>16.286619420000001</v>
      </c>
      <c r="AI23">
        <v>222.68458290000001</v>
      </c>
      <c r="AJ23">
        <v>84.014219690000004</v>
      </c>
      <c r="AK23">
        <v>17.734282239999999</v>
      </c>
      <c r="AL23">
        <v>17.00840006</v>
      </c>
      <c r="AM23">
        <v>330.2679278</v>
      </c>
      <c r="AN23">
        <v>75.535703080000005</v>
      </c>
      <c r="AO23">
        <v>25.691254690000001</v>
      </c>
      <c r="AP23">
        <v>15.61853741</v>
      </c>
      <c r="AQ23">
        <v>330.2679278</v>
      </c>
      <c r="AR23">
        <v>111.55771559999999</v>
      </c>
      <c r="AS23">
        <v>7.15</v>
      </c>
      <c r="AT23">
        <v>3.6</v>
      </c>
      <c r="AU23">
        <v>643.20000000000005</v>
      </c>
      <c r="AV23">
        <v>19.14</v>
      </c>
      <c r="AW23">
        <v>21.45</v>
      </c>
      <c r="AX23">
        <v>1.2</v>
      </c>
      <c r="AY23">
        <v>643.20000000000005</v>
      </c>
      <c r="AZ23">
        <v>19.14</v>
      </c>
    </row>
    <row r="24" spans="1:52" x14ac:dyDescent="0.1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313</v>
      </c>
      <c r="R24">
        <v>0</v>
      </c>
      <c r="S24">
        <v>0</v>
      </c>
      <c r="T24">
        <v>313</v>
      </c>
      <c r="U24">
        <v>0</v>
      </c>
      <c r="V24">
        <v>0</v>
      </c>
      <c r="W24">
        <v>87.511420560000005</v>
      </c>
      <c r="X24">
        <v>0</v>
      </c>
      <c r="Y24">
        <v>0</v>
      </c>
      <c r="Z24">
        <v>0</v>
      </c>
      <c r="AA24">
        <v>87.511420560000005</v>
      </c>
      <c r="AB24">
        <v>0</v>
      </c>
      <c r="AC24">
        <v>0</v>
      </c>
      <c r="AD24">
        <v>0</v>
      </c>
      <c r="AE24">
        <v>114.5846531</v>
      </c>
      <c r="AF24">
        <v>0</v>
      </c>
      <c r="AG24">
        <v>0</v>
      </c>
      <c r="AH24">
        <v>0</v>
      </c>
      <c r="AI24">
        <v>114.5846531</v>
      </c>
      <c r="AJ24">
        <v>0</v>
      </c>
      <c r="AK24">
        <v>0</v>
      </c>
      <c r="AL24">
        <v>0</v>
      </c>
      <c r="AM24">
        <v>155.02977540000001</v>
      </c>
      <c r="AN24">
        <v>0</v>
      </c>
      <c r="AO24">
        <v>0</v>
      </c>
      <c r="AP24">
        <v>0</v>
      </c>
      <c r="AQ24">
        <v>155.02977540000001</v>
      </c>
      <c r="AR24">
        <v>0</v>
      </c>
      <c r="AS24">
        <v>0</v>
      </c>
      <c r="AT24">
        <v>0</v>
      </c>
      <c r="AU24">
        <v>250.4</v>
      </c>
      <c r="AV24">
        <v>0</v>
      </c>
      <c r="AW24">
        <v>0</v>
      </c>
      <c r="AX24">
        <v>0</v>
      </c>
      <c r="AY24">
        <v>250.4</v>
      </c>
      <c r="AZ24">
        <v>0</v>
      </c>
    </row>
    <row r="25" spans="1:52" x14ac:dyDescent="0.15">
      <c r="A25" t="s">
        <v>51</v>
      </c>
      <c r="B25">
        <v>0</v>
      </c>
      <c r="C25">
        <v>0</v>
      </c>
      <c r="D25">
        <v>332</v>
      </c>
      <c r="E25">
        <v>0</v>
      </c>
      <c r="F25">
        <v>5</v>
      </c>
      <c r="G25">
        <v>737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5</v>
      </c>
      <c r="P25">
        <v>5</v>
      </c>
      <c r="Q25">
        <v>1779</v>
      </c>
      <c r="R25">
        <v>737</v>
      </c>
      <c r="S25">
        <v>10</v>
      </c>
      <c r="T25">
        <v>1779</v>
      </c>
      <c r="U25">
        <v>18.197574360000001</v>
      </c>
      <c r="V25">
        <v>8.5471497000000003</v>
      </c>
      <c r="W25">
        <v>190.52606520000001</v>
      </c>
      <c r="X25">
        <v>35.535457579999999</v>
      </c>
      <c r="Y25">
        <v>108.2930727</v>
      </c>
      <c r="Z25">
        <v>7.4460950649999997</v>
      </c>
      <c r="AA25">
        <v>190.52606520000001</v>
      </c>
      <c r="AB25">
        <v>176.7231845</v>
      </c>
      <c r="AC25">
        <v>18.197574360000001</v>
      </c>
      <c r="AD25">
        <v>7.9585237319999997</v>
      </c>
      <c r="AE25">
        <v>315.01527929999997</v>
      </c>
      <c r="AF25">
        <v>66.136750199999994</v>
      </c>
      <c r="AG25">
        <v>43.489923140000002</v>
      </c>
      <c r="AH25">
        <v>7.4460950649999997</v>
      </c>
      <c r="AI25">
        <v>315.01527929999997</v>
      </c>
      <c r="AJ25">
        <v>147.99905519999999</v>
      </c>
      <c r="AK25">
        <v>11.985177289999999</v>
      </c>
      <c r="AL25">
        <v>7.6934332400000001</v>
      </c>
      <c r="AM25">
        <v>541.06531740000003</v>
      </c>
      <c r="AN25">
        <v>85.450568959999998</v>
      </c>
      <c r="AO25">
        <v>27.97355022</v>
      </c>
      <c r="AP25">
        <v>7.2153203880000003</v>
      </c>
      <c r="AQ25">
        <v>541.06531740000003</v>
      </c>
      <c r="AR25">
        <v>191.54093230000001</v>
      </c>
      <c r="AS25">
        <v>36.85</v>
      </c>
      <c r="AT25">
        <v>1.5</v>
      </c>
      <c r="AU25">
        <v>1423.2</v>
      </c>
      <c r="AV25">
        <v>160.80000000000001</v>
      </c>
      <c r="AW25">
        <v>110.55</v>
      </c>
      <c r="AX25">
        <v>0.5</v>
      </c>
      <c r="AY25">
        <v>1423.2</v>
      </c>
      <c r="AZ25">
        <v>160.80000000000001</v>
      </c>
    </row>
    <row r="26" spans="1:52" x14ac:dyDescent="0.15">
      <c r="A26" t="s">
        <v>52</v>
      </c>
      <c r="B26">
        <v>4</v>
      </c>
      <c r="C26">
        <v>3</v>
      </c>
      <c r="D26">
        <v>926</v>
      </c>
      <c r="E26">
        <v>0</v>
      </c>
      <c r="F26">
        <v>2</v>
      </c>
      <c r="G26">
        <v>4241</v>
      </c>
      <c r="H26">
        <v>1</v>
      </c>
      <c r="I26">
        <v>0</v>
      </c>
      <c r="J26">
        <v>0</v>
      </c>
      <c r="K26">
        <v>70</v>
      </c>
      <c r="L26">
        <v>0</v>
      </c>
      <c r="M26">
        <v>0</v>
      </c>
      <c r="N26">
        <v>0</v>
      </c>
      <c r="O26">
        <v>121</v>
      </c>
      <c r="P26">
        <v>93</v>
      </c>
      <c r="Q26">
        <v>1409</v>
      </c>
      <c r="R26">
        <v>4241</v>
      </c>
      <c r="S26">
        <v>128</v>
      </c>
      <c r="T26">
        <v>1409</v>
      </c>
      <c r="U26">
        <v>72.847701310000005</v>
      </c>
      <c r="V26">
        <v>63.45518474</v>
      </c>
      <c r="W26">
        <v>93.422937439999998</v>
      </c>
      <c r="X26">
        <v>302.42864049999997</v>
      </c>
      <c r="Y26">
        <v>545.37032499999998</v>
      </c>
      <c r="Z26">
        <v>34.936979409999999</v>
      </c>
      <c r="AA26">
        <v>93.422937439999998</v>
      </c>
      <c r="AB26">
        <v>1300.703407</v>
      </c>
      <c r="AC26">
        <v>72.847701310000005</v>
      </c>
      <c r="AD26">
        <v>46.45298245</v>
      </c>
      <c r="AE26">
        <v>174.3447922</v>
      </c>
      <c r="AF26">
        <v>412.8205825</v>
      </c>
      <c r="AG26">
        <v>198.38262330000001</v>
      </c>
      <c r="AH26">
        <v>34.936979409999999</v>
      </c>
      <c r="AI26">
        <v>174.3447922</v>
      </c>
      <c r="AJ26">
        <v>880.16209939999999</v>
      </c>
      <c r="AK26">
        <v>44.298635099999998</v>
      </c>
      <c r="AL26">
        <v>40.148900959999999</v>
      </c>
      <c r="AM26">
        <v>337.69644030000001</v>
      </c>
      <c r="AN26">
        <v>407.93775099999999</v>
      </c>
      <c r="AO26">
        <v>120.07445749999999</v>
      </c>
      <c r="AP26">
        <v>30.6092136</v>
      </c>
      <c r="AQ26">
        <v>337.69644030000001</v>
      </c>
      <c r="AR26">
        <v>893.47906469999998</v>
      </c>
      <c r="AS26">
        <v>212.05</v>
      </c>
      <c r="AT26">
        <v>19.2</v>
      </c>
      <c r="AU26">
        <v>1127.2</v>
      </c>
      <c r="AV26">
        <v>3159.18</v>
      </c>
      <c r="AW26">
        <v>636.15</v>
      </c>
      <c r="AX26">
        <v>6.4</v>
      </c>
      <c r="AY26">
        <v>1127.2</v>
      </c>
      <c r="AZ26">
        <v>3159.18</v>
      </c>
    </row>
    <row r="27" spans="1:52" x14ac:dyDescent="0.15">
      <c r="A27" t="s">
        <v>53</v>
      </c>
      <c r="B27">
        <v>0</v>
      </c>
      <c r="C27">
        <v>0</v>
      </c>
      <c r="D27">
        <v>101</v>
      </c>
      <c r="E27">
        <v>0</v>
      </c>
      <c r="F27">
        <v>1</v>
      </c>
      <c r="G27">
        <v>89</v>
      </c>
      <c r="H27">
        <v>0</v>
      </c>
      <c r="I27">
        <v>0</v>
      </c>
      <c r="J27">
        <v>0</v>
      </c>
      <c r="K27">
        <v>25</v>
      </c>
      <c r="L27">
        <v>0</v>
      </c>
      <c r="M27">
        <v>0</v>
      </c>
      <c r="N27">
        <v>0</v>
      </c>
      <c r="O27">
        <v>25</v>
      </c>
      <c r="P27">
        <v>23</v>
      </c>
      <c r="Q27">
        <v>1309</v>
      </c>
      <c r="R27">
        <v>89</v>
      </c>
      <c r="S27">
        <v>26</v>
      </c>
      <c r="T27">
        <v>1309</v>
      </c>
      <c r="U27">
        <v>16.63234289</v>
      </c>
      <c r="V27">
        <v>18.773776770000001</v>
      </c>
      <c r="W27">
        <v>256.48037599999998</v>
      </c>
      <c r="X27">
        <v>31.34886891</v>
      </c>
      <c r="Y27">
        <v>35.794547080000001</v>
      </c>
      <c r="Z27">
        <v>13.851858269999999</v>
      </c>
      <c r="AA27">
        <v>256.48037599999998</v>
      </c>
      <c r="AB27">
        <v>57.03516922</v>
      </c>
      <c r="AC27">
        <v>16.63234289</v>
      </c>
      <c r="AD27">
        <v>16.081347650000001</v>
      </c>
      <c r="AE27">
        <v>365.8756143</v>
      </c>
      <c r="AF27">
        <v>41.963085290000002</v>
      </c>
      <c r="AG27">
        <v>23.93871373</v>
      </c>
      <c r="AH27">
        <v>13.851858269999999</v>
      </c>
      <c r="AI27">
        <v>365.8756143</v>
      </c>
      <c r="AJ27">
        <v>57.607358069999997</v>
      </c>
      <c r="AK27">
        <v>14.06270563</v>
      </c>
      <c r="AL27">
        <v>14.914505800000001</v>
      </c>
      <c r="AM27">
        <v>540.24452729999996</v>
      </c>
      <c r="AN27">
        <v>50.609953670000003</v>
      </c>
      <c r="AO27">
        <v>19.858481189999999</v>
      </c>
      <c r="AP27">
        <v>12.883358940000001</v>
      </c>
      <c r="AQ27">
        <v>540.24452729999996</v>
      </c>
      <c r="AR27">
        <v>70.629787489999998</v>
      </c>
      <c r="AS27">
        <v>4.45</v>
      </c>
      <c r="AT27">
        <v>3.9</v>
      </c>
      <c r="AU27">
        <v>1047.2</v>
      </c>
      <c r="AV27">
        <v>13.614000000000001</v>
      </c>
      <c r="AW27">
        <v>13.35</v>
      </c>
      <c r="AX27">
        <v>1.3</v>
      </c>
      <c r="AY27">
        <v>1047.2</v>
      </c>
      <c r="AZ27">
        <v>13.614000000000001</v>
      </c>
    </row>
    <row r="28" spans="1:52" x14ac:dyDescent="0.15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9520</v>
      </c>
      <c r="R28">
        <v>0</v>
      </c>
      <c r="S28">
        <v>0</v>
      </c>
      <c r="T28">
        <v>9520</v>
      </c>
      <c r="U28">
        <v>0</v>
      </c>
      <c r="V28">
        <v>0</v>
      </c>
      <c r="W28">
        <v>1279.3365160000001</v>
      </c>
      <c r="X28">
        <v>0</v>
      </c>
      <c r="Y28">
        <v>0</v>
      </c>
      <c r="Z28">
        <v>0</v>
      </c>
      <c r="AA28">
        <v>1279.3365160000001</v>
      </c>
      <c r="AB28">
        <v>0</v>
      </c>
      <c r="AC28">
        <v>0</v>
      </c>
      <c r="AD28">
        <v>0</v>
      </c>
      <c r="AE28">
        <v>1963.3677009999999</v>
      </c>
      <c r="AF28">
        <v>0</v>
      </c>
      <c r="AG28">
        <v>0</v>
      </c>
      <c r="AH28">
        <v>0</v>
      </c>
      <c r="AI28">
        <v>1963.3677009999999</v>
      </c>
      <c r="AJ28">
        <v>0</v>
      </c>
      <c r="AK28">
        <v>0</v>
      </c>
      <c r="AL28">
        <v>0</v>
      </c>
      <c r="AM28">
        <v>3166.929427</v>
      </c>
      <c r="AN28">
        <v>0</v>
      </c>
      <c r="AO28">
        <v>0</v>
      </c>
      <c r="AP28">
        <v>0</v>
      </c>
      <c r="AQ28">
        <v>3166.929427</v>
      </c>
      <c r="AR28">
        <v>0</v>
      </c>
      <c r="AS28">
        <v>0</v>
      </c>
      <c r="AT28">
        <v>0</v>
      </c>
      <c r="AU28">
        <v>7616</v>
      </c>
      <c r="AV28">
        <v>0</v>
      </c>
      <c r="AW28">
        <v>0</v>
      </c>
      <c r="AX28">
        <v>0</v>
      </c>
      <c r="AY28">
        <v>7616</v>
      </c>
      <c r="AZ28">
        <v>0</v>
      </c>
    </row>
    <row r="29" spans="1:52" x14ac:dyDescent="0.15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S29">
        <v>0</v>
      </c>
      <c r="T29">
        <v>14</v>
      </c>
      <c r="U29">
        <v>0</v>
      </c>
      <c r="V29">
        <v>0</v>
      </c>
      <c r="W29">
        <v>4.0789672340000003</v>
      </c>
      <c r="X29">
        <v>0</v>
      </c>
      <c r="Y29">
        <v>0</v>
      </c>
      <c r="Z29">
        <v>0</v>
      </c>
      <c r="AA29">
        <v>4.0789672340000003</v>
      </c>
      <c r="AB29">
        <v>0</v>
      </c>
      <c r="AC29">
        <v>0</v>
      </c>
      <c r="AD29">
        <v>0</v>
      </c>
      <c r="AE29">
        <v>5.5484090039999998</v>
      </c>
      <c r="AF29">
        <v>0</v>
      </c>
      <c r="AG29">
        <v>0</v>
      </c>
      <c r="AH29">
        <v>0</v>
      </c>
      <c r="AI29">
        <v>5.5484090039999998</v>
      </c>
      <c r="AJ29">
        <v>0</v>
      </c>
      <c r="AK29">
        <v>0</v>
      </c>
      <c r="AL29">
        <v>0</v>
      </c>
      <c r="AM29">
        <v>7.5504523189999997</v>
      </c>
      <c r="AN29">
        <v>0</v>
      </c>
      <c r="AO29">
        <v>0</v>
      </c>
      <c r="AP29">
        <v>0</v>
      </c>
      <c r="AQ29">
        <v>7.5504523189999997</v>
      </c>
      <c r="AR29">
        <v>0</v>
      </c>
      <c r="AS29">
        <v>0</v>
      </c>
      <c r="AT29">
        <v>0</v>
      </c>
      <c r="AU29">
        <v>11.2</v>
      </c>
      <c r="AV29">
        <v>0</v>
      </c>
      <c r="AW29">
        <v>0</v>
      </c>
      <c r="AX29">
        <v>0</v>
      </c>
      <c r="AY29">
        <v>11.2</v>
      </c>
      <c r="AZ29">
        <v>0</v>
      </c>
    </row>
    <row r="30" spans="1:52" x14ac:dyDescent="0.15">
      <c r="A30" t="s">
        <v>56</v>
      </c>
      <c r="B30">
        <v>1</v>
      </c>
      <c r="C30">
        <v>0</v>
      </c>
      <c r="D30">
        <v>379</v>
      </c>
      <c r="E30">
        <v>0</v>
      </c>
      <c r="F30">
        <v>0</v>
      </c>
      <c r="G30">
        <v>942</v>
      </c>
      <c r="H30">
        <v>7</v>
      </c>
      <c r="I30">
        <v>1</v>
      </c>
      <c r="J30">
        <v>0</v>
      </c>
      <c r="K30">
        <v>51</v>
      </c>
      <c r="L30">
        <v>0</v>
      </c>
      <c r="M30">
        <v>0</v>
      </c>
      <c r="N30">
        <v>0</v>
      </c>
      <c r="O30">
        <v>67</v>
      </c>
      <c r="P30">
        <v>58</v>
      </c>
      <c r="Q30">
        <v>891</v>
      </c>
      <c r="R30">
        <v>942</v>
      </c>
      <c r="S30">
        <v>75</v>
      </c>
      <c r="T30">
        <v>891</v>
      </c>
      <c r="U30">
        <v>55.832861389999998</v>
      </c>
      <c r="V30">
        <v>49.476651169999997</v>
      </c>
      <c r="W30">
        <v>199.2645972</v>
      </c>
      <c r="X30">
        <v>115.0992968</v>
      </c>
      <c r="Y30">
        <v>215.11874280000001</v>
      </c>
      <c r="Z30">
        <v>34.859716849999998</v>
      </c>
      <c r="AA30">
        <v>199.2645972</v>
      </c>
      <c r="AB30">
        <v>347.39838930000002</v>
      </c>
      <c r="AC30">
        <v>55.832861389999998</v>
      </c>
      <c r="AD30">
        <v>41.184363040000001</v>
      </c>
      <c r="AE30">
        <v>273.58613659999997</v>
      </c>
      <c r="AF30">
        <v>146.34440330000001</v>
      </c>
      <c r="AG30">
        <v>107.75958540000001</v>
      </c>
      <c r="AH30">
        <v>34.859716849999998</v>
      </c>
      <c r="AI30">
        <v>273.58613659999997</v>
      </c>
      <c r="AJ30">
        <v>261.45630940000001</v>
      </c>
      <c r="AK30">
        <v>40.732383810000002</v>
      </c>
      <c r="AL30">
        <v>37.811224860000003</v>
      </c>
      <c r="AM30">
        <v>389.35892419999999</v>
      </c>
      <c r="AN30">
        <v>150.9641977</v>
      </c>
      <c r="AO30">
        <v>77.228975039999995</v>
      </c>
      <c r="AP30">
        <v>32.272351880000002</v>
      </c>
      <c r="AQ30">
        <v>389.35892419999999</v>
      </c>
      <c r="AR30">
        <v>277.16589640000001</v>
      </c>
      <c r="AS30">
        <v>47.1</v>
      </c>
      <c r="AT30">
        <v>11.25</v>
      </c>
      <c r="AU30">
        <v>712.8</v>
      </c>
      <c r="AV30">
        <v>237.27600000000001</v>
      </c>
      <c r="AW30">
        <v>141.30000000000001</v>
      </c>
      <c r="AX30">
        <v>3.75</v>
      </c>
      <c r="AY30">
        <v>712.8</v>
      </c>
      <c r="AZ30">
        <v>237.27600000000001</v>
      </c>
    </row>
    <row r="31" spans="1:52" x14ac:dyDescent="0.15">
      <c r="A31" t="s">
        <v>57</v>
      </c>
      <c r="B31">
        <v>0</v>
      </c>
      <c r="C31">
        <v>0</v>
      </c>
      <c r="D31">
        <v>278</v>
      </c>
      <c r="E31">
        <v>0</v>
      </c>
      <c r="F31">
        <v>18</v>
      </c>
      <c r="G31">
        <v>586</v>
      </c>
      <c r="H31">
        <v>5</v>
      </c>
      <c r="I31">
        <v>0</v>
      </c>
      <c r="J31">
        <v>0</v>
      </c>
      <c r="K31">
        <v>24</v>
      </c>
      <c r="L31">
        <v>0</v>
      </c>
      <c r="M31">
        <v>0</v>
      </c>
      <c r="N31">
        <v>1</v>
      </c>
      <c r="O31">
        <v>25</v>
      </c>
      <c r="P31">
        <v>20</v>
      </c>
      <c r="Q31">
        <v>374</v>
      </c>
      <c r="R31">
        <v>586</v>
      </c>
      <c r="S31">
        <v>49</v>
      </c>
      <c r="T31">
        <v>374</v>
      </c>
      <c r="U31">
        <v>31.82335454</v>
      </c>
      <c r="V31">
        <v>29.76463661</v>
      </c>
      <c r="W31">
        <v>61.7160741</v>
      </c>
      <c r="X31">
        <v>81.70520612</v>
      </c>
      <c r="Y31">
        <v>132.4393455</v>
      </c>
      <c r="Z31">
        <v>19.335101569999999</v>
      </c>
      <c r="AA31">
        <v>61.7160741</v>
      </c>
      <c r="AB31">
        <v>235.89245020000001</v>
      </c>
      <c r="AC31">
        <v>31.82335454</v>
      </c>
      <c r="AD31">
        <v>23.78180961</v>
      </c>
      <c r="AE31">
        <v>94.541304019999998</v>
      </c>
      <c r="AF31">
        <v>100.3947835</v>
      </c>
      <c r="AG31">
        <v>64.392771659999994</v>
      </c>
      <c r="AH31">
        <v>19.335101569999999</v>
      </c>
      <c r="AI31">
        <v>94.541304019999998</v>
      </c>
      <c r="AJ31">
        <v>174.64591329999999</v>
      </c>
      <c r="AK31">
        <v>22.515351339999999</v>
      </c>
      <c r="AL31">
        <v>21.396396630000002</v>
      </c>
      <c r="AM31">
        <v>147.2374006</v>
      </c>
      <c r="AN31">
        <v>98.588176160000003</v>
      </c>
      <c r="AO31">
        <v>45.173165849999997</v>
      </c>
      <c r="AP31">
        <v>17.549812299999999</v>
      </c>
      <c r="AQ31">
        <v>147.2374006</v>
      </c>
      <c r="AR31">
        <v>175.38875300000001</v>
      </c>
      <c r="AS31">
        <v>29.3</v>
      </c>
      <c r="AT31">
        <v>7.35</v>
      </c>
      <c r="AU31">
        <v>299.2</v>
      </c>
      <c r="AV31">
        <v>102.492</v>
      </c>
      <c r="AW31">
        <v>87.9</v>
      </c>
      <c r="AX31">
        <v>2.4500000000000002</v>
      </c>
      <c r="AY31">
        <v>299.2</v>
      </c>
      <c r="AZ31">
        <v>102.492</v>
      </c>
    </row>
    <row r="32" spans="1:52" x14ac:dyDescent="0.15">
      <c r="A32" t="s">
        <v>58</v>
      </c>
      <c r="B32">
        <v>22</v>
      </c>
      <c r="C32">
        <v>5</v>
      </c>
      <c r="D32">
        <v>2984</v>
      </c>
      <c r="E32">
        <v>0</v>
      </c>
      <c r="F32">
        <v>34</v>
      </c>
      <c r="G32">
        <v>8600</v>
      </c>
      <c r="H32">
        <v>125</v>
      </c>
      <c r="I32">
        <v>7</v>
      </c>
      <c r="J32">
        <v>0</v>
      </c>
      <c r="K32">
        <v>404</v>
      </c>
      <c r="L32">
        <v>1</v>
      </c>
      <c r="M32">
        <v>2</v>
      </c>
      <c r="N32">
        <v>7</v>
      </c>
      <c r="O32">
        <v>474</v>
      </c>
      <c r="P32">
        <v>305</v>
      </c>
      <c r="Q32">
        <v>2590</v>
      </c>
      <c r="R32">
        <v>8600</v>
      </c>
      <c r="S32">
        <v>664</v>
      </c>
      <c r="T32">
        <v>2590</v>
      </c>
      <c r="U32">
        <v>227.4984201</v>
      </c>
      <c r="V32">
        <v>251.044816</v>
      </c>
      <c r="W32">
        <v>269.34621290000001</v>
      </c>
      <c r="X32">
        <v>1078.9947050000001</v>
      </c>
      <c r="Y32">
        <v>1348.484234</v>
      </c>
      <c r="Z32">
        <v>123.73426910000001</v>
      </c>
      <c r="AA32">
        <v>269.34621290000001</v>
      </c>
      <c r="AB32">
        <v>3206.4986079999999</v>
      </c>
      <c r="AC32">
        <v>227.4984201</v>
      </c>
      <c r="AD32">
        <v>170.66897230000001</v>
      </c>
      <c r="AE32">
        <v>448.69507069999997</v>
      </c>
      <c r="AF32">
        <v>1279.433616</v>
      </c>
      <c r="AG32">
        <v>548.87824000000001</v>
      </c>
      <c r="AH32">
        <v>123.73426910000001</v>
      </c>
      <c r="AI32">
        <v>448.69507069999997</v>
      </c>
      <c r="AJ32">
        <v>2279.384462</v>
      </c>
      <c r="AK32">
        <v>147.45399660000001</v>
      </c>
      <c r="AL32">
        <v>144.20885699999999</v>
      </c>
      <c r="AM32">
        <v>775.99736840000003</v>
      </c>
      <c r="AN32">
        <v>1216.8619610000001</v>
      </c>
      <c r="AO32">
        <v>352.57218169999999</v>
      </c>
      <c r="AP32">
        <v>107.7020917</v>
      </c>
      <c r="AQ32">
        <v>775.99736840000003</v>
      </c>
      <c r="AR32">
        <v>2239.1807170000002</v>
      </c>
      <c r="AS32">
        <v>430</v>
      </c>
      <c r="AT32">
        <v>99.6</v>
      </c>
      <c r="AU32">
        <v>2072</v>
      </c>
      <c r="AV32">
        <v>14338.451999999999</v>
      </c>
      <c r="AW32">
        <v>1290</v>
      </c>
      <c r="AX32">
        <v>33.200000000000003</v>
      </c>
      <c r="AY32">
        <v>2072</v>
      </c>
      <c r="AZ32">
        <v>14338.451999999999</v>
      </c>
    </row>
    <row r="33" spans="1:52" x14ac:dyDescent="0.15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86</v>
      </c>
      <c r="R33">
        <v>0</v>
      </c>
      <c r="S33">
        <v>0</v>
      </c>
      <c r="T33">
        <v>86</v>
      </c>
      <c r="U33">
        <v>0</v>
      </c>
      <c r="V33">
        <v>0</v>
      </c>
      <c r="W33">
        <v>31.655133589999998</v>
      </c>
      <c r="X33">
        <v>0</v>
      </c>
      <c r="Y33">
        <v>0</v>
      </c>
      <c r="Z33">
        <v>0</v>
      </c>
      <c r="AA33">
        <v>31.655133589999998</v>
      </c>
      <c r="AB33">
        <v>0</v>
      </c>
      <c r="AC33">
        <v>0</v>
      </c>
      <c r="AD33">
        <v>0</v>
      </c>
      <c r="AE33">
        <v>39.348322580000001</v>
      </c>
      <c r="AF33">
        <v>0</v>
      </c>
      <c r="AG33">
        <v>0</v>
      </c>
      <c r="AH33">
        <v>0</v>
      </c>
      <c r="AI33">
        <v>39.348322580000001</v>
      </c>
      <c r="AJ33">
        <v>0</v>
      </c>
      <c r="AK33">
        <v>0</v>
      </c>
      <c r="AL33">
        <v>0</v>
      </c>
      <c r="AM33">
        <v>49.969291169999998</v>
      </c>
      <c r="AN33">
        <v>0</v>
      </c>
      <c r="AO33">
        <v>0</v>
      </c>
      <c r="AP33">
        <v>0</v>
      </c>
      <c r="AQ33">
        <v>49.969291169999998</v>
      </c>
      <c r="AR33">
        <v>0</v>
      </c>
      <c r="AS33">
        <v>0</v>
      </c>
      <c r="AT33">
        <v>0</v>
      </c>
      <c r="AU33">
        <v>68.8</v>
      </c>
      <c r="AV33">
        <v>0</v>
      </c>
      <c r="AW33">
        <v>0</v>
      </c>
      <c r="AX33">
        <v>0</v>
      </c>
      <c r="AY33">
        <v>68.8</v>
      </c>
      <c r="AZ33">
        <v>0</v>
      </c>
    </row>
    <row r="34" spans="1:52" x14ac:dyDescent="0.15">
      <c r="A34" t="s">
        <v>60</v>
      </c>
      <c r="B34">
        <v>5</v>
      </c>
      <c r="C34">
        <v>1</v>
      </c>
      <c r="D34">
        <v>1255</v>
      </c>
      <c r="E34">
        <v>0</v>
      </c>
      <c r="F34">
        <v>2</v>
      </c>
      <c r="G34">
        <v>2632</v>
      </c>
      <c r="H34">
        <v>1</v>
      </c>
      <c r="I34">
        <v>0</v>
      </c>
      <c r="J34">
        <v>0</v>
      </c>
      <c r="K34">
        <v>123</v>
      </c>
      <c r="L34">
        <v>0</v>
      </c>
      <c r="M34">
        <v>0</v>
      </c>
      <c r="N34">
        <v>0</v>
      </c>
      <c r="O34">
        <v>128</v>
      </c>
      <c r="P34">
        <v>110</v>
      </c>
      <c r="Q34">
        <v>1545</v>
      </c>
      <c r="R34">
        <v>2632</v>
      </c>
      <c r="S34">
        <v>136</v>
      </c>
      <c r="T34">
        <v>1545</v>
      </c>
      <c r="U34">
        <v>140.20573529999999</v>
      </c>
      <c r="V34">
        <v>105.2507343</v>
      </c>
      <c r="W34">
        <v>180.789018</v>
      </c>
      <c r="X34">
        <v>259.5031568</v>
      </c>
      <c r="Y34">
        <v>491.96856439999999</v>
      </c>
      <c r="Z34">
        <v>89.127986800000002</v>
      </c>
      <c r="AA34">
        <v>180.789018</v>
      </c>
      <c r="AB34">
        <v>842.38244480000003</v>
      </c>
      <c r="AC34">
        <v>140.20573529999999</v>
      </c>
      <c r="AD34">
        <v>95.97237964</v>
      </c>
      <c r="AE34">
        <v>284.11737310000001</v>
      </c>
      <c r="AF34">
        <v>387.54848959999998</v>
      </c>
      <c r="AG34">
        <v>252.13068609999999</v>
      </c>
      <c r="AH34">
        <v>89.127986800000002</v>
      </c>
      <c r="AI34">
        <v>284.11737310000001</v>
      </c>
      <c r="AJ34">
        <v>707.04730970000003</v>
      </c>
      <c r="AK34">
        <v>107.12980899999999</v>
      </c>
      <c r="AL34">
        <v>92.297463440000001</v>
      </c>
      <c r="AM34">
        <v>471.10772459999998</v>
      </c>
      <c r="AN34">
        <v>463.64855799999998</v>
      </c>
      <c r="AO34">
        <v>186.36358809999999</v>
      </c>
      <c r="AP34">
        <v>86.384065910000004</v>
      </c>
      <c r="AQ34">
        <v>471.10772459999998</v>
      </c>
      <c r="AR34">
        <v>864.43751120000002</v>
      </c>
      <c r="AS34">
        <v>131.6</v>
      </c>
      <c r="AT34">
        <v>20.399999999999999</v>
      </c>
      <c r="AU34">
        <v>1236</v>
      </c>
      <c r="AV34">
        <v>629.68799999999999</v>
      </c>
      <c r="AW34">
        <v>394.8</v>
      </c>
      <c r="AX34">
        <v>6.8</v>
      </c>
      <c r="AY34">
        <v>1236</v>
      </c>
      <c r="AZ34">
        <v>629.68799999999999</v>
      </c>
    </row>
    <row r="35" spans="1:52" x14ac:dyDescent="0.15">
      <c r="A35" t="s">
        <v>61</v>
      </c>
      <c r="B35">
        <v>0</v>
      </c>
      <c r="C35">
        <v>1</v>
      </c>
      <c r="D35">
        <v>64</v>
      </c>
      <c r="E35">
        <v>0</v>
      </c>
      <c r="F35">
        <v>9</v>
      </c>
      <c r="G35">
        <v>113</v>
      </c>
      <c r="H35">
        <v>0</v>
      </c>
      <c r="I35">
        <v>0</v>
      </c>
      <c r="J35">
        <v>0</v>
      </c>
      <c r="K35">
        <v>20</v>
      </c>
      <c r="L35">
        <v>0</v>
      </c>
      <c r="M35">
        <v>0</v>
      </c>
      <c r="N35">
        <v>0</v>
      </c>
      <c r="O35">
        <v>21</v>
      </c>
      <c r="P35">
        <v>19</v>
      </c>
      <c r="Q35">
        <v>271</v>
      </c>
      <c r="R35">
        <v>113</v>
      </c>
      <c r="S35">
        <v>30</v>
      </c>
      <c r="T35">
        <v>271</v>
      </c>
      <c r="U35">
        <v>21.360078550000001</v>
      </c>
      <c r="V35">
        <v>22.342744150000001</v>
      </c>
      <c r="W35">
        <v>63.549061080000001</v>
      </c>
      <c r="X35">
        <v>33.183958939999997</v>
      </c>
      <c r="Y35">
        <v>46.658284010000003</v>
      </c>
      <c r="Z35">
        <v>17.023812240000002</v>
      </c>
      <c r="AA35">
        <v>63.549061080000001</v>
      </c>
      <c r="AB35">
        <v>59.679056580000001</v>
      </c>
      <c r="AC35">
        <v>21.360078550000001</v>
      </c>
      <c r="AD35">
        <v>19.44393767</v>
      </c>
      <c r="AE35">
        <v>88.214914629999996</v>
      </c>
      <c r="AF35">
        <v>36.594958570000003</v>
      </c>
      <c r="AG35">
        <v>31.170827769999999</v>
      </c>
      <c r="AH35">
        <v>17.023812240000002</v>
      </c>
      <c r="AI35">
        <v>88.214914629999996</v>
      </c>
      <c r="AJ35">
        <v>48.833243330000002</v>
      </c>
      <c r="AK35">
        <v>17.8463332</v>
      </c>
      <c r="AL35">
        <v>18.17956757</v>
      </c>
      <c r="AM35">
        <v>125.4841627</v>
      </c>
      <c r="AN35">
        <v>36.078626569999997</v>
      </c>
      <c r="AO35">
        <v>25.722753600000001</v>
      </c>
      <c r="AP35">
        <v>15.96690693</v>
      </c>
      <c r="AQ35">
        <v>125.4841627</v>
      </c>
      <c r="AR35">
        <v>47.943792729999998</v>
      </c>
      <c r="AS35">
        <v>5.65</v>
      </c>
      <c r="AT35">
        <v>4.5</v>
      </c>
      <c r="AU35">
        <v>216.8</v>
      </c>
      <c r="AV35">
        <v>3.6659999999999999</v>
      </c>
      <c r="AW35">
        <v>16.95</v>
      </c>
      <c r="AX35">
        <v>1.5</v>
      </c>
      <c r="AY35">
        <v>216.8</v>
      </c>
      <c r="AZ35">
        <v>3.6659999999999999</v>
      </c>
    </row>
    <row r="36" spans="1:52" x14ac:dyDescent="0.1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  <c r="R36">
        <v>0</v>
      </c>
      <c r="S36">
        <v>0</v>
      </c>
      <c r="T36">
        <v>13</v>
      </c>
      <c r="U36">
        <v>0</v>
      </c>
      <c r="V36">
        <v>0</v>
      </c>
      <c r="W36">
        <v>7.6771263709999999</v>
      </c>
      <c r="X36">
        <v>0</v>
      </c>
      <c r="Y36">
        <v>0</v>
      </c>
      <c r="Z36">
        <v>0</v>
      </c>
      <c r="AA36">
        <v>7.6771263709999999</v>
      </c>
      <c r="AB36">
        <v>0</v>
      </c>
      <c r="AC36">
        <v>0</v>
      </c>
      <c r="AD36">
        <v>0</v>
      </c>
      <c r="AE36">
        <v>8.5426697600000008</v>
      </c>
      <c r="AF36">
        <v>0</v>
      </c>
      <c r="AG36">
        <v>0</v>
      </c>
      <c r="AH36">
        <v>0</v>
      </c>
      <c r="AI36">
        <v>8.5426697600000008</v>
      </c>
      <c r="AJ36">
        <v>0</v>
      </c>
      <c r="AK36">
        <v>0</v>
      </c>
      <c r="AL36">
        <v>0</v>
      </c>
      <c r="AM36">
        <v>9.6579609370000004</v>
      </c>
      <c r="AN36">
        <v>0</v>
      </c>
      <c r="AO36">
        <v>0</v>
      </c>
      <c r="AP36">
        <v>0</v>
      </c>
      <c r="AQ36">
        <v>9.6579609370000004</v>
      </c>
      <c r="AR36">
        <v>0</v>
      </c>
      <c r="AS36">
        <v>0</v>
      </c>
      <c r="AT36">
        <v>0</v>
      </c>
      <c r="AU36">
        <v>10.4</v>
      </c>
      <c r="AV36">
        <v>0</v>
      </c>
      <c r="AW36">
        <v>0</v>
      </c>
      <c r="AX36">
        <v>0</v>
      </c>
      <c r="AY36">
        <v>10.4</v>
      </c>
      <c r="AZ36">
        <v>0</v>
      </c>
    </row>
    <row r="37" spans="1:52" x14ac:dyDescent="0.15">
      <c r="A37" t="s">
        <v>63</v>
      </c>
      <c r="B37">
        <v>0</v>
      </c>
      <c r="C37">
        <v>0</v>
      </c>
      <c r="D37">
        <v>24</v>
      </c>
      <c r="E37">
        <v>0</v>
      </c>
      <c r="F37">
        <v>0</v>
      </c>
      <c r="G37">
        <v>43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1</v>
      </c>
      <c r="O37">
        <v>3</v>
      </c>
      <c r="P37">
        <v>3</v>
      </c>
      <c r="Q37">
        <v>201</v>
      </c>
      <c r="R37">
        <v>43</v>
      </c>
      <c r="S37">
        <v>4</v>
      </c>
      <c r="T37">
        <v>201</v>
      </c>
      <c r="U37">
        <v>3.6901581499999998</v>
      </c>
      <c r="V37">
        <v>3.0314331330000002</v>
      </c>
      <c r="W37">
        <v>55.283479210000003</v>
      </c>
      <c r="X37">
        <v>8.6128017020000005</v>
      </c>
      <c r="Y37">
        <v>12.58302812</v>
      </c>
      <c r="Z37">
        <v>2.2973967100000001</v>
      </c>
      <c r="AA37">
        <v>55.283479210000003</v>
      </c>
      <c r="AB37">
        <v>22.450953550000001</v>
      </c>
      <c r="AC37">
        <v>3.6901581499999998</v>
      </c>
      <c r="AD37">
        <v>2.6390158220000002</v>
      </c>
      <c r="AE37">
        <v>73.21735348</v>
      </c>
      <c r="AF37">
        <v>11.947707149999999</v>
      </c>
      <c r="AG37">
        <v>6.812348107</v>
      </c>
      <c r="AH37">
        <v>2.2973967100000001</v>
      </c>
      <c r="AI37">
        <v>73.21735348</v>
      </c>
      <c r="AJ37">
        <v>19.362198190000001</v>
      </c>
      <c r="AK37">
        <v>2.716488461</v>
      </c>
      <c r="AL37">
        <v>2.4622888270000001</v>
      </c>
      <c r="AM37">
        <v>99.813086859999999</v>
      </c>
      <c r="AN37">
        <v>13.403074159999999</v>
      </c>
      <c r="AO37">
        <v>5.0135034149999997</v>
      </c>
      <c r="AP37">
        <v>2.1435469249999999</v>
      </c>
      <c r="AQ37">
        <v>99.813086859999999</v>
      </c>
      <c r="AR37">
        <v>21.79160035</v>
      </c>
      <c r="AS37">
        <v>2.15</v>
      </c>
      <c r="AT37">
        <v>0.6</v>
      </c>
      <c r="AU37">
        <v>160.80000000000001</v>
      </c>
      <c r="AV37">
        <v>6.444</v>
      </c>
      <c r="AW37">
        <v>6.45</v>
      </c>
      <c r="AX37">
        <v>0.2</v>
      </c>
      <c r="AY37">
        <v>160.80000000000001</v>
      </c>
      <c r="AZ37">
        <v>6.444</v>
      </c>
    </row>
    <row r="38" spans="1:52" x14ac:dyDescent="0.15">
      <c r="A38" t="s">
        <v>64</v>
      </c>
      <c r="B38">
        <v>0</v>
      </c>
      <c r="C38">
        <v>0</v>
      </c>
      <c r="D38">
        <v>59</v>
      </c>
      <c r="E38">
        <v>0</v>
      </c>
      <c r="F38">
        <v>1</v>
      </c>
      <c r="G38">
        <v>66</v>
      </c>
      <c r="H38">
        <v>0</v>
      </c>
      <c r="I38">
        <v>0</v>
      </c>
      <c r="J38">
        <v>0</v>
      </c>
      <c r="K38">
        <v>12</v>
      </c>
      <c r="L38">
        <v>0</v>
      </c>
      <c r="M38">
        <v>0</v>
      </c>
      <c r="N38">
        <v>0</v>
      </c>
      <c r="O38">
        <v>12</v>
      </c>
      <c r="P38">
        <v>9</v>
      </c>
      <c r="Q38">
        <v>236</v>
      </c>
      <c r="R38">
        <v>66</v>
      </c>
      <c r="S38">
        <v>13</v>
      </c>
      <c r="T38">
        <v>236</v>
      </c>
      <c r="U38">
        <v>9.9257031379999994</v>
      </c>
      <c r="V38">
        <v>9.8977972229999995</v>
      </c>
      <c r="W38">
        <v>58.390060720000001</v>
      </c>
      <c r="X38">
        <v>19.026064989999998</v>
      </c>
      <c r="Y38">
        <v>23.42668407</v>
      </c>
      <c r="Z38">
        <v>7.7888585890000002</v>
      </c>
      <c r="AA38">
        <v>58.390060720000001</v>
      </c>
      <c r="AB38">
        <v>37.914573150000002</v>
      </c>
      <c r="AC38">
        <v>9.9257031379999994</v>
      </c>
      <c r="AD38">
        <v>8.7427069690000003</v>
      </c>
      <c r="AE38">
        <v>78.544664870000005</v>
      </c>
      <c r="AF38">
        <v>23.694539079999998</v>
      </c>
      <c r="AG38">
        <v>14.864072999999999</v>
      </c>
      <c r="AH38">
        <v>7.7888585890000002</v>
      </c>
      <c r="AI38">
        <v>78.544664870000005</v>
      </c>
      <c r="AJ38">
        <v>33.82388375</v>
      </c>
      <c r="AK38">
        <v>8.2782334090000003</v>
      </c>
      <c r="AL38">
        <v>8.2430671669999995</v>
      </c>
      <c r="AM38">
        <v>109.5235473</v>
      </c>
      <c r="AN38">
        <v>25.520430690000001</v>
      </c>
      <c r="AO38">
        <v>12.06540483</v>
      </c>
      <c r="AP38">
        <v>7.3757932730000002</v>
      </c>
      <c r="AQ38">
        <v>109.5235473</v>
      </c>
      <c r="AR38">
        <v>36.745609100000003</v>
      </c>
      <c r="AS38">
        <v>3.3</v>
      </c>
      <c r="AT38">
        <v>1.95</v>
      </c>
      <c r="AU38">
        <v>188.8</v>
      </c>
      <c r="AV38">
        <v>7.1040000000000001</v>
      </c>
      <c r="AW38">
        <v>9.9</v>
      </c>
      <c r="AX38">
        <v>0.65</v>
      </c>
      <c r="AY38">
        <v>188.8</v>
      </c>
      <c r="AZ38">
        <v>7.1040000000000001</v>
      </c>
    </row>
    <row r="39" spans="1:52" x14ac:dyDescent="0.15">
      <c r="A39" t="s">
        <v>65</v>
      </c>
      <c r="B39">
        <v>0</v>
      </c>
      <c r="C39">
        <v>0</v>
      </c>
      <c r="D39">
        <v>52</v>
      </c>
      <c r="E39">
        <v>0</v>
      </c>
      <c r="F39">
        <v>0</v>
      </c>
      <c r="G39">
        <v>68</v>
      </c>
      <c r="H39">
        <v>0</v>
      </c>
      <c r="I39">
        <v>0</v>
      </c>
      <c r="J39">
        <v>0</v>
      </c>
      <c r="K39">
        <v>7</v>
      </c>
      <c r="L39">
        <v>2</v>
      </c>
      <c r="M39">
        <v>0</v>
      </c>
      <c r="N39">
        <v>0</v>
      </c>
      <c r="O39">
        <v>7</v>
      </c>
      <c r="P39">
        <v>4</v>
      </c>
      <c r="Q39">
        <v>474</v>
      </c>
      <c r="R39">
        <v>68</v>
      </c>
      <c r="S39">
        <v>7</v>
      </c>
      <c r="T39">
        <v>474</v>
      </c>
      <c r="U39">
        <v>8.3728699399999993</v>
      </c>
      <c r="V39">
        <v>5.2973967100000001</v>
      </c>
      <c r="W39">
        <v>68.445149970000003</v>
      </c>
      <c r="X39">
        <v>11.81200295</v>
      </c>
      <c r="Y39">
        <v>23.702798749999999</v>
      </c>
      <c r="Z39">
        <v>4.3195079109999996</v>
      </c>
      <c r="AA39">
        <v>68.445149970000003</v>
      </c>
      <c r="AB39">
        <v>26.535249440000001</v>
      </c>
      <c r="AC39">
        <v>8.3728699399999993</v>
      </c>
      <c r="AD39">
        <v>4.7411011270000003</v>
      </c>
      <c r="AE39">
        <v>106.88592199999999</v>
      </c>
      <c r="AF39">
        <v>15.24335879</v>
      </c>
      <c r="AG39">
        <v>14.064835090000001</v>
      </c>
      <c r="AH39">
        <v>4.3195079109999996</v>
      </c>
      <c r="AI39">
        <v>106.88592199999999</v>
      </c>
      <c r="AJ39">
        <v>23.360643490000001</v>
      </c>
      <c r="AK39">
        <v>6.4677901719999999</v>
      </c>
      <c r="AL39">
        <v>4.5157165670000001</v>
      </c>
      <c r="AM39">
        <v>171.2441886</v>
      </c>
      <c r="AN39">
        <v>16.752037860000002</v>
      </c>
      <c r="AO39">
        <v>10.84755427</v>
      </c>
      <c r="AP39">
        <v>4.1486983549999996</v>
      </c>
      <c r="AQ39">
        <v>171.2441886</v>
      </c>
      <c r="AR39">
        <v>26.193223939999999</v>
      </c>
      <c r="AS39">
        <v>3.4</v>
      </c>
      <c r="AT39">
        <v>1.05</v>
      </c>
      <c r="AU39">
        <v>379.2</v>
      </c>
      <c r="AV39">
        <v>2.706</v>
      </c>
      <c r="AW39">
        <v>10.199999999999999</v>
      </c>
      <c r="AX39">
        <v>0.35</v>
      </c>
      <c r="AY39">
        <v>379.2</v>
      </c>
      <c r="AZ39">
        <v>2.706</v>
      </c>
    </row>
    <row r="40" spans="1:52" x14ac:dyDescent="0.15">
      <c r="A40" t="s">
        <v>66</v>
      </c>
      <c r="B40">
        <v>0</v>
      </c>
      <c r="C40">
        <v>4</v>
      </c>
      <c r="D40">
        <v>916</v>
      </c>
      <c r="E40">
        <v>0</v>
      </c>
      <c r="F40">
        <v>3</v>
      </c>
      <c r="G40">
        <v>2090</v>
      </c>
      <c r="H40">
        <v>2</v>
      </c>
      <c r="I40">
        <v>0</v>
      </c>
      <c r="J40">
        <v>0</v>
      </c>
      <c r="K40">
        <v>36</v>
      </c>
      <c r="L40">
        <v>0</v>
      </c>
      <c r="M40">
        <v>0</v>
      </c>
      <c r="N40">
        <v>2</v>
      </c>
      <c r="O40">
        <v>41</v>
      </c>
      <c r="P40">
        <v>33</v>
      </c>
      <c r="Q40">
        <v>2653</v>
      </c>
      <c r="R40">
        <v>2090</v>
      </c>
      <c r="S40">
        <v>48</v>
      </c>
      <c r="T40">
        <v>2653</v>
      </c>
      <c r="U40">
        <v>42.863660369999998</v>
      </c>
      <c r="V40">
        <v>31.994091000000001</v>
      </c>
      <c r="W40">
        <v>200.8316882</v>
      </c>
      <c r="X40">
        <v>135.84343620000001</v>
      </c>
      <c r="Y40">
        <v>262.41518689999998</v>
      </c>
      <c r="Z40">
        <v>22.318955849999998</v>
      </c>
      <c r="AA40">
        <v>200.8316882</v>
      </c>
      <c r="AB40">
        <v>661.00336049999999</v>
      </c>
      <c r="AC40">
        <v>42.863660369999998</v>
      </c>
      <c r="AD40">
        <v>26.559107310000002</v>
      </c>
      <c r="AE40">
        <v>359.02831500000002</v>
      </c>
      <c r="AF40">
        <v>227.66694709999999</v>
      </c>
      <c r="AG40">
        <v>102.6050546</v>
      </c>
      <c r="AH40">
        <v>22.318955849999998</v>
      </c>
      <c r="AI40">
        <v>359.02831500000002</v>
      </c>
      <c r="AJ40">
        <v>523.62346219999995</v>
      </c>
      <c r="AK40">
        <v>28.343613189999999</v>
      </c>
      <c r="AL40">
        <v>24.308514590000001</v>
      </c>
      <c r="AM40">
        <v>669.10364560000005</v>
      </c>
      <c r="AN40">
        <v>273.12171569999998</v>
      </c>
      <c r="AO40">
        <v>65.792794439999994</v>
      </c>
      <c r="AP40">
        <v>20.558694030000002</v>
      </c>
      <c r="AQ40">
        <v>669.10364560000005</v>
      </c>
      <c r="AR40">
        <v>654.37238669999999</v>
      </c>
      <c r="AS40">
        <v>104.5</v>
      </c>
      <c r="AT40">
        <v>7.2</v>
      </c>
      <c r="AU40">
        <v>2122.4</v>
      </c>
      <c r="AV40">
        <v>3663.1439999999998</v>
      </c>
      <c r="AW40">
        <v>313.5</v>
      </c>
      <c r="AX40">
        <v>2.4</v>
      </c>
      <c r="AY40">
        <v>2122.4</v>
      </c>
      <c r="AZ40">
        <v>3663.1439999999998</v>
      </c>
    </row>
    <row r="41" spans="1:52" x14ac:dyDescent="0.15">
      <c r="A41" t="s">
        <v>67</v>
      </c>
      <c r="B41">
        <v>0</v>
      </c>
      <c r="C41">
        <v>0</v>
      </c>
      <c r="D41">
        <v>14</v>
      </c>
      <c r="E41">
        <v>0</v>
      </c>
      <c r="F41">
        <v>2</v>
      </c>
      <c r="G41">
        <v>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15">
      <c r="A42" t="s">
        <v>68</v>
      </c>
      <c r="B42">
        <v>4</v>
      </c>
      <c r="C42">
        <v>24</v>
      </c>
      <c r="D42">
        <v>450</v>
      </c>
      <c r="E42">
        <v>0</v>
      </c>
      <c r="F42">
        <v>39</v>
      </c>
      <c r="G42">
        <v>1029</v>
      </c>
      <c r="H42">
        <v>3</v>
      </c>
      <c r="I42">
        <v>0</v>
      </c>
      <c r="J42">
        <v>1</v>
      </c>
      <c r="K42">
        <v>126</v>
      </c>
      <c r="L42">
        <v>0</v>
      </c>
      <c r="M42">
        <v>0</v>
      </c>
      <c r="N42">
        <v>0</v>
      </c>
      <c r="O42">
        <v>133</v>
      </c>
      <c r="P42">
        <v>69</v>
      </c>
      <c r="Q42">
        <v>0</v>
      </c>
      <c r="R42">
        <v>1029</v>
      </c>
      <c r="S42">
        <v>179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15">
      <c r="A43" t="s">
        <v>69</v>
      </c>
      <c r="B43">
        <v>0</v>
      </c>
      <c r="C43">
        <v>1</v>
      </c>
      <c r="D43">
        <v>46</v>
      </c>
      <c r="E43">
        <v>0</v>
      </c>
      <c r="F43">
        <v>0</v>
      </c>
      <c r="G43">
        <v>62</v>
      </c>
      <c r="H43">
        <v>1</v>
      </c>
      <c r="I43">
        <v>0</v>
      </c>
      <c r="J43">
        <v>0</v>
      </c>
      <c r="K43">
        <v>15</v>
      </c>
      <c r="L43">
        <v>0</v>
      </c>
      <c r="M43">
        <v>0</v>
      </c>
      <c r="N43">
        <v>1</v>
      </c>
      <c r="O43">
        <v>16</v>
      </c>
      <c r="P43">
        <v>12</v>
      </c>
      <c r="Q43">
        <v>391</v>
      </c>
      <c r="R43">
        <v>62</v>
      </c>
      <c r="S43">
        <v>18</v>
      </c>
      <c r="T43">
        <v>391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15">
      <c r="A44" t="s">
        <v>70</v>
      </c>
      <c r="B44">
        <v>1</v>
      </c>
      <c r="C44">
        <v>0</v>
      </c>
      <c r="D44">
        <v>159</v>
      </c>
      <c r="E44">
        <v>0</v>
      </c>
      <c r="F44">
        <v>0</v>
      </c>
      <c r="G44">
        <v>236</v>
      </c>
      <c r="H44">
        <v>0</v>
      </c>
      <c r="I44">
        <v>0</v>
      </c>
      <c r="J44">
        <v>0</v>
      </c>
      <c r="K44">
        <v>5</v>
      </c>
      <c r="L44">
        <v>1</v>
      </c>
      <c r="M44">
        <v>0</v>
      </c>
      <c r="N44">
        <v>1</v>
      </c>
      <c r="O44">
        <v>5</v>
      </c>
      <c r="P44">
        <v>5</v>
      </c>
      <c r="Q44">
        <v>441</v>
      </c>
      <c r="R44">
        <v>236</v>
      </c>
      <c r="S44">
        <v>7</v>
      </c>
      <c r="T44">
        <v>441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15">
      <c r="A45" t="s">
        <v>71</v>
      </c>
      <c r="B45">
        <v>0</v>
      </c>
      <c r="C45">
        <v>0</v>
      </c>
      <c r="D45">
        <v>10</v>
      </c>
      <c r="E45">
        <v>0</v>
      </c>
      <c r="F45">
        <v>1</v>
      </c>
      <c r="G45">
        <v>4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4</v>
      </c>
      <c r="P45">
        <v>2</v>
      </c>
      <c r="Q45">
        <v>148</v>
      </c>
      <c r="R45">
        <v>4</v>
      </c>
      <c r="S45">
        <v>5</v>
      </c>
      <c r="T45">
        <v>148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15">
      <c r="A46" t="s">
        <v>72</v>
      </c>
      <c r="B46">
        <v>0</v>
      </c>
      <c r="C46">
        <v>0</v>
      </c>
      <c r="D46">
        <v>212</v>
      </c>
      <c r="E46">
        <v>0</v>
      </c>
      <c r="F46">
        <v>1</v>
      </c>
      <c r="G46">
        <v>279</v>
      </c>
      <c r="H46">
        <v>0</v>
      </c>
      <c r="I46">
        <v>0</v>
      </c>
      <c r="J46">
        <v>0</v>
      </c>
      <c r="K46">
        <v>58</v>
      </c>
      <c r="L46">
        <v>0</v>
      </c>
      <c r="M46">
        <v>0</v>
      </c>
      <c r="N46">
        <v>0</v>
      </c>
      <c r="O46">
        <v>58</v>
      </c>
      <c r="P46">
        <v>57</v>
      </c>
      <c r="Q46">
        <v>437</v>
      </c>
      <c r="R46">
        <v>279</v>
      </c>
      <c r="S46">
        <v>59</v>
      </c>
      <c r="T46">
        <v>437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15">
      <c r="A47" t="s">
        <v>73</v>
      </c>
      <c r="B47">
        <v>0</v>
      </c>
      <c r="C47">
        <v>0</v>
      </c>
      <c r="D47">
        <v>20</v>
      </c>
      <c r="E47">
        <v>0</v>
      </c>
      <c r="F47">
        <v>1</v>
      </c>
      <c r="G47">
        <v>58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0</v>
      </c>
      <c r="O47">
        <v>9</v>
      </c>
      <c r="P47">
        <v>6</v>
      </c>
      <c r="Q47">
        <v>347</v>
      </c>
      <c r="R47">
        <v>58</v>
      </c>
      <c r="S47">
        <v>10</v>
      </c>
      <c r="T47">
        <v>347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15">
      <c r="A48" t="s">
        <v>74</v>
      </c>
      <c r="B48">
        <v>0</v>
      </c>
      <c r="C48">
        <v>0</v>
      </c>
      <c r="D48">
        <v>27</v>
      </c>
      <c r="E48">
        <v>0</v>
      </c>
      <c r="F48">
        <v>2</v>
      </c>
      <c r="G48">
        <v>15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10</v>
      </c>
      <c r="P48">
        <v>10</v>
      </c>
      <c r="Q48">
        <v>100</v>
      </c>
      <c r="R48">
        <v>15</v>
      </c>
      <c r="S48">
        <v>12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15">
      <c r="A49" t="s">
        <v>75</v>
      </c>
      <c r="B49">
        <v>2</v>
      </c>
      <c r="C49">
        <v>0</v>
      </c>
      <c r="D49">
        <v>608</v>
      </c>
      <c r="E49">
        <v>0</v>
      </c>
      <c r="F49">
        <v>9</v>
      </c>
      <c r="G49">
        <v>1396</v>
      </c>
      <c r="H49">
        <v>11</v>
      </c>
      <c r="I49">
        <v>5</v>
      </c>
      <c r="J49">
        <v>0</v>
      </c>
      <c r="K49">
        <v>48</v>
      </c>
      <c r="L49">
        <v>0</v>
      </c>
      <c r="M49">
        <v>0</v>
      </c>
      <c r="N49">
        <v>1</v>
      </c>
      <c r="O49">
        <v>52</v>
      </c>
      <c r="P49">
        <v>34</v>
      </c>
      <c r="Q49">
        <v>4009</v>
      </c>
      <c r="R49">
        <v>1396</v>
      </c>
      <c r="S49">
        <v>75</v>
      </c>
      <c r="T49">
        <v>4009</v>
      </c>
      <c r="U49">
        <v>0</v>
      </c>
      <c r="V49">
        <v>0</v>
      </c>
      <c r="W49">
        <v>365.52471869999999</v>
      </c>
      <c r="X49">
        <v>0</v>
      </c>
      <c r="Y49">
        <v>0</v>
      </c>
      <c r="Z49">
        <v>0</v>
      </c>
      <c r="AA49">
        <v>365.52471869999999</v>
      </c>
      <c r="AB49">
        <v>0</v>
      </c>
      <c r="AC49">
        <v>0</v>
      </c>
      <c r="AD49">
        <v>0</v>
      </c>
      <c r="AE49">
        <v>560.96220029999995</v>
      </c>
      <c r="AF49">
        <v>0</v>
      </c>
      <c r="AG49">
        <v>0</v>
      </c>
      <c r="AH49">
        <v>0</v>
      </c>
      <c r="AI49">
        <v>560.96220029999995</v>
      </c>
      <c r="AJ49">
        <v>0</v>
      </c>
      <c r="AK49">
        <v>0</v>
      </c>
      <c r="AL49">
        <v>0</v>
      </c>
      <c r="AM49">
        <v>904.83697910000001</v>
      </c>
      <c r="AN49">
        <v>0</v>
      </c>
      <c r="AO49">
        <v>0</v>
      </c>
      <c r="AP49">
        <v>0</v>
      </c>
      <c r="AQ49">
        <v>904.83697910000001</v>
      </c>
      <c r="AR49">
        <v>0</v>
      </c>
      <c r="AS49">
        <v>0</v>
      </c>
      <c r="AT49">
        <v>0</v>
      </c>
      <c r="AU49">
        <v>2176</v>
      </c>
      <c r="AV49">
        <v>0</v>
      </c>
      <c r="AW49">
        <v>0</v>
      </c>
      <c r="AX49">
        <v>0</v>
      </c>
      <c r="AY49">
        <v>2176</v>
      </c>
      <c r="AZ49">
        <v>0</v>
      </c>
    </row>
    <row r="50" spans="1:52" x14ac:dyDescent="0.15">
      <c r="A50" t="s">
        <v>76</v>
      </c>
      <c r="B50">
        <v>1</v>
      </c>
      <c r="C50">
        <v>0</v>
      </c>
      <c r="D50">
        <v>200</v>
      </c>
      <c r="E50">
        <v>0</v>
      </c>
      <c r="F50">
        <v>1</v>
      </c>
      <c r="G50">
        <v>886</v>
      </c>
      <c r="H50">
        <v>0</v>
      </c>
      <c r="I50">
        <v>0</v>
      </c>
      <c r="J50">
        <v>0</v>
      </c>
      <c r="K50">
        <v>16</v>
      </c>
      <c r="L50">
        <v>0</v>
      </c>
      <c r="M50">
        <v>0</v>
      </c>
      <c r="N50">
        <v>1</v>
      </c>
      <c r="O50">
        <v>25</v>
      </c>
      <c r="P50">
        <v>15</v>
      </c>
      <c r="Q50">
        <v>922</v>
      </c>
      <c r="R50">
        <v>886</v>
      </c>
      <c r="S50">
        <v>28</v>
      </c>
      <c r="T50">
        <v>922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15">
      <c r="A51" t="s">
        <v>77</v>
      </c>
      <c r="B51">
        <v>0</v>
      </c>
      <c r="C51">
        <v>0</v>
      </c>
      <c r="D51">
        <v>60</v>
      </c>
      <c r="E51">
        <v>0</v>
      </c>
      <c r="F51">
        <v>2</v>
      </c>
      <c r="G51">
        <v>34</v>
      </c>
      <c r="H51">
        <v>0</v>
      </c>
      <c r="I51">
        <v>0</v>
      </c>
      <c r="J51">
        <v>0</v>
      </c>
      <c r="K51">
        <v>7</v>
      </c>
      <c r="L51">
        <v>0</v>
      </c>
      <c r="M51">
        <v>0</v>
      </c>
      <c r="N51">
        <v>1</v>
      </c>
      <c r="O51">
        <v>7</v>
      </c>
      <c r="P51">
        <v>6</v>
      </c>
      <c r="Q51">
        <v>1016</v>
      </c>
      <c r="R51">
        <v>34</v>
      </c>
      <c r="S51">
        <v>10</v>
      </c>
      <c r="T51">
        <v>1016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15">
      <c r="A52" t="s">
        <v>78</v>
      </c>
      <c r="B52">
        <v>0</v>
      </c>
      <c r="C52">
        <v>0</v>
      </c>
      <c r="D52">
        <v>65</v>
      </c>
      <c r="E52">
        <v>0</v>
      </c>
      <c r="F52">
        <v>1</v>
      </c>
      <c r="G52">
        <v>55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9</v>
      </c>
      <c r="P52">
        <v>9</v>
      </c>
      <c r="Q52">
        <v>151</v>
      </c>
      <c r="R52">
        <v>55</v>
      </c>
      <c r="S52">
        <v>10</v>
      </c>
      <c r="T52">
        <v>151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15">
      <c r="A53" t="s">
        <v>79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2</v>
      </c>
      <c r="P53">
        <v>2</v>
      </c>
      <c r="Q53">
        <v>97</v>
      </c>
      <c r="R53">
        <v>3</v>
      </c>
      <c r="S53">
        <v>2</v>
      </c>
      <c r="T53">
        <v>97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15">
      <c r="A54" t="s">
        <v>80</v>
      </c>
      <c r="B54">
        <v>0</v>
      </c>
      <c r="C54">
        <v>1</v>
      </c>
      <c r="D54">
        <v>795</v>
      </c>
      <c r="E54">
        <v>0</v>
      </c>
      <c r="F54">
        <v>2</v>
      </c>
      <c r="G54">
        <v>3160</v>
      </c>
      <c r="H54">
        <v>6</v>
      </c>
      <c r="I54">
        <v>1</v>
      </c>
      <c r="J54">
        <v>0</v>
      </c>
      <c r="K54">
        <v>116</v>
      </c>
      <c r="L54">
        <v>0</v>
      </c>
      <c r="M54">
        <v>0</v>
      </c>
      <c r="N54">
        <v>1</v>
      </c>
      <c r="O54">
        <v>125</v>
      </c>
      <c r="P54">
        <v>60</v>
      </c>
      <c r="Q54">
        <v>4413</v>
      </c>
      <c r="R54">
        <v>3160</v>
      </c>
      <c r="S54">
        <v>134</v>
      </c>
      <c r="T54">
        <v>4413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15">
      <c r="A55" t="s">
        <v>81</v>
      </c>
      <c r="B55">
        <v>6</v>
      </c>
      <c r="C55">
        <v>4</v>
      </c>
      <c r="D55">
        <v>1493</v>
      </c>
      <c r="E55">
        <v>0</v>
      </c>
      <c r="F55">
        <v>10</v>
      </c>
      <c r="G55">
        <v>7552</v>
      </c>
      <c r="H55">
        <v>19</v>
      </c>
      <c r="I55">
        <v>23</v>
      </c>
      <c r="J55">
        <v>0</v>
      </c>
      <c r="K55">
        <v>230</v>
      </c>
      <c r="L55">
        <v>1</v>
      </c>
      <c r="M55">
        <v>0</v>
      </c>
      <c r="N55">
        <v>0</v>
      </c>
      <c r="O55">
        <v>268</v>
      </c>
      <c r="P55">
        <v>147</v>
      </c>
      <c r="Q55">
        <v>3411</v>
      </c>
      <c r="R55">
        <v>7552</v>
      </c>
      <c r="S55">
        <v>303</v>
      </c>
      <c r="T55">
        <v>3411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15">
      <c r="A56" t="s">
        <v>82</v>
      </c>
      <c r="B56">
        <v>0</v>
      </c>
      <c r="C56">
        <v>0</v>
      </c>
      <c r="D56">
        <v>54</v>
      </c>
      <c r="E56">
        <v>0</v>
      </c>
      <c r="F56">
        <v>1</v>
      </c>
      <c r="G56">
        <v>75</v>
      </c>
      <c r="H56">
        <v>0</v>
      </c>
      <c r="I56">
        <v>0</v>
      </c>
      <c r="J56">
        <v>0</v>
      </c>
      <c r="K56">
        <v>9</v>
      </c>
      <c r="L56">
        <v>0</v>
      </c>
      <c r="M56">
        <v>0</v>
      </c>
      <c r="N56">
        <v>1</v>
      </c>
      <c r="O56">
        <v>9</v>
      </c>
      <c r="P56">
        <v>9</v>
      </c>
      <c r="Q56">
        <v>1658</v>
      </c>
      <c r="R56">
        <v>75</v>
      </c>
      <c r="S56">
        <v>11</v>
      </c>
      <c r="T56">
        <v>1658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1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126</v>
      </c>
      <c r="R57">
        <v>0</v>
      </c>
      <c r="S57">
        <v>0</v>
      </c>
      <c r="T57">
        <v>126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15">
      <c r="A58" t="s">
        <v>84</v>
      </c>
      <c r="B58">
        <v>0</v>
      </c>
      <c r="C58">
        <v>0</v>
      </c>
      <c r="D58">
        <v>1460</v>
      </c>
      <c r="E58">
        <v>0</v>
      </c>
      <c r="F58">
        <v>3</v>
      </c>
      <c r="G58">
        <v>3533</v>
      </c>
      <c r="H58">
        <v>3</v>
      </c>
      <c r="I58">
        <v>3</v>
      </c>
      <c r="J58">
        <v>0</v>
      </c>
      <c r="K58">
        <v>98</v>
      </c>
      <c r="L58">
        <v>0</v>
      </c>
      <c r="M58">
        <v>0</v>
      </c>
      <c r="N58">
        <v>1</v>
      </c>
      <c r="O58">
        <v>109</v>
      </c>
      <c r="P58">
        <v>79</v>
      </c>
      <c r="Q58">
        <v>3153</v>
      </c>
      <c r="R58">
        <v>3533</v>
      </c>
      <c r="S58">
        <v>116</v>
      </c>
      <c r="T58">
        <v>3153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15">
      <c r="A59" t="s">
        <v>85</v>
      </c>
      <c r="B59">
        <v>0</v>
      </c>
      <c r="C59">
        <v>0</v>
      </c>
      <c r="D59">
        <v>390</v>
      </c>
      <c r="E59">
        <v>0</v>
      </c>
      <c r="F59">
        <v>1</v>
      </c>
      <c r="G59">
        <v>1330</v>
      </c>
      <c r="H59">
        <v>1</v>
      </c>
      <c r="I59">
        <v>1</v>
      </c>
      <c r="J59">
        <v>0</v>
      </c>
      <c r="K59">
        <v>10</v>
      </c>
      <c r="L59">
        <v>0</v>
      </c>
      <c r="M59">
        <v>1</v>
      </c>
      <c r="N59">
        <v>0</v>
      </c>
      <c r="O59">
        <v>11</v>
      </c>
      <c r="P59">
        <v>10</v>
      </c>
      <c r="Q59">
        <v>2047</v>
      </c>
      <c r="R59">
        <v>1330</v>
      </c>
      <c r="S59">
        <v>14</v>
      </c>
      <c r="T59">
        <v>2047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15">
      <c r="A60" t="s">
        <v>86</v>
      </c>
      <c r="B60">
        <v>0</v>
      </c>
      <c r="C60">
        <v>1</v>
      </c>
      <c r="D60">
        <v>321</v>
      </c>
      <c r="E60">
        <v>0</v>
      </c>
      <c r="F60">
        <v>7</v>
      </c>
      <c r="G60">
        <v>670</v>
      </c>
      <c r="H60">
        <v>6</v>
      </c>
      <c r="I60">
        <v>0</v>
      </c>
      <c r="J60">
        <v>0</v>
      </c>
      <c r="K60">
        <v>40</v>
      </c>
      <c r="L60">
        <v>0</v>
      </c>
      <c r="M60">
        <v>0</v>
      </c>
      <c r="N60">
        <v>2</v>
      </c>
      <c r="O60">
        <v>41</v>
      </c>
      <c r="P60">
        <v>29</v>
      </c>
      <c r="Q60">
        <v>847</v>
      </c>
      <c r="R60">
        <v>670</v>
      </c>
      <c r="S60">
        <v>56</v>
      </c>
      <c r="T60">
        <v>847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opLeftCell="A47" workbookViewId="0">
      <selection activeCell="I51" sqref="I51"/>
    </sheetView>
  </sheetViews>
  <sheetFormatPr baseColWidth="10" defaultRowHeight="14" x14ac:dyDescent="0.15"/>
  <cols>
    <col min="10" max="17" width="10.83203125" style="1"/>
  </cols>
  <sheetData>
    <row r="1" spans="1:17" x14ac:dyDescent="0.1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 x14ac:dyDescent="0.15">
      <c r="A2" t="s">
        <v>28</v>
      </c>
      <c r="B2">
        <v>27.587390580000001</v>
      </c>
      <c r="C2">
        <v>82.06522966</v>
      </c>
      <c r="D2">
        <v>42.491331459999998</v>
      </c>
      <c r="E2">
        <v>73.825780769999994</v>
      </c>
      <c r="F2">
        <v>51.322563469999999</v>
      </c>
      <c r="G2">
        <v>89.905484689999994</v>
      </c>
      <c r="H2">
        <v>35.01</v>
      </c>
      <c r="I2">
        <v>35.01</v>
      </c>
      <c r="J2" s="1">
        <f>B2/82</f>
        <v>0.33643159243902443</v>
      </c>
      <c r="K2" s="1">
        <f t="shared" ref="K2:P2" si="0">C2/82</f>
        <v>1.0007954836585367</v>
      </c>
      <c r="L2" s="1">
        <f t="shared" si="0"/>
        <v>0.51818696902439021</v>
      </c>
      <c r="M2" s="1">
        <f t="shared" si="0"/>
        <v>0.90031439963414628</v>
      </c>
      <c r="N2" s="1">
        <f t="shared" si="0"/>
        <v>0.62588492036585364</v>
      </c>
      <c r="O2" s="1">
        <f t="shared" si="0"/>
        <v>1.0964083498780488</v>
      </c>
      <c r="P2" s="1">
        <f t="shared" si="0"/>
        <v>0.42695121951219511</v>
      </c>
      <c r="Q2" s="1">
        <f>I2/82</f>
        <v>0.42695121951219511</v>
      </c>
    </row>
    <row r="3" spans="1:17" x14ac:dyDescent="0.15">
      <c r="A3" t="s">
        <v>29</v>
      </c>
      <c r="B3">
        <v>21.66925324</v>
      </c>
      <c r="C3">
        <v>36.307623640000003</v>
      </c>
      <c r="D3">
        <v>25.88351741</v>
      </c>
      <c r="E3">
        <v>33.73140008</v>
      </c>
      <c r="F3">
        <v>27.962329910000001</v>
      </c>
      <c r="G3">
        <v>36.710802059999999</v>
      </c>
      <c r="H3">
        <v>4.5</v>
      </c>
      <c r="I3">
        <v>4.5</v>
      </c>
      <c r="J3" s="1">
        <f>B3/78</f>
        <v>0.27781093897435899</v>
      </c>
      <c r="K3" s="1">
        <f t="shared" ref="K3:P3" si="1">C3/78</f>
        <v>0.46548235435897439</v>
      </c>
      <c r="L3" s="1">
        <f t="shared" si="1"/>
        <v>0.33183996679487177</v>
      </c>
      <c r="M3" s="1">
        <f t="shared" si="1"/>
        <v>0.43245384717948721</v>
      </c>
      <c r="N3" s="1">
        <f t="shared" si="1"/>
        <v>0.35849140910256411</v>
      </c>
      <c r="O3" s="1">
        <f t="shared" si="1"/>
        <v>0.47065130846153846</v>
      </c>
      <c r="P3" s="1">
        <f t="shared" si="1"/>
        <v>5.7692307692307696E-2</v>
      </c>
      <c r="Q3" s="1">
        <f>I3/78</f>
        <v>5.7692307692307696E-2</v>
      </c>
    </row>
    <row r="4" spans="1:17" x14ac:dyDescent="0.15">
      <c r="A4" t="s">
        <v>30</v>
      </c>
      <c r="B4">
        <v>6.2932799409999998</v>
      </c>
      <c r="C4">
        <v>13.120444620000001</v>
      </c>
      <c r="D4">
        <v>9.5454312140000006</v>
      </c>
      <c r="E4">
        <v>13.55080583</v>
      </c>
      <c r="F4">
        <v>12.715665919999999</v>
      </c>
      <c r="G4">
        <v>17.843706820000001</v>
      </c>
      <c r="H4">
        <v>3.4260000000000002</v>
      </c>
      <c r="I4">
        <v>3.4260000000000002</v>
      </c>
      <c r="J4" s="1">
        <f>B4/63</f>
        <v>9.9893332396825393E-2</v>
      </c>
      <c r="K4" s="1">
        <f t="shared" ref="K4:P4" si="2">C4/63</f>
        <v>0.20826102571428573</v>
      </c>
      <c r="L4" s="1">
        <f t="shared" si="2"/>
        <v>0.15151478117460318</v>
      </c>
      <c r="M4" s="1">
        <f t="shared" si="2"/>
        <v>0.21509215603174603</v>
      </c>
      <c r="N4" s="1">
        <f t="shared" si="2"/>
        <v>0.20183596698412698</v>
      </c>
      <c r="O4" s="1">
        <f t="shared" si="2"/>
        <v>0.28323344158730163</v>
      </c>
      <c r="P4" s="1">
        <f t="shared" si="2"/>
        <v>5.4380952380952384E-2</v>
      </c>
      <c r="Q4" s="1">
        <f>I4/63</f>
        <v>5.4380952380952384E-2</v>
      </c>
    </row>
    <row r="5" spans="1:17" x14ac:dyDescent="0.1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f>B5/94</f>
        <v>0</v>
      </c>
      <c r="K5" s="1">
        <f t="shared" ref="K5:Q5" si="3">C5/94</f>
        <v>0</v>
      </c>
      <c r="L5" s="1">
        <f t="shared" si="3"/>
        <v>0</v>
      </c>
      <c r="M5" s="1">
        <f t="shared" si="3"/>
        <v>0</v>
      </c>
      <c r="N5" s="1">
        <f t="shared" si="3"/>
        <v>0</v>
      </c>
      <c r="O5" s="1">
        <f t="shared" si="3"/>
        <v>0</v>
      </c>
      <c r="P5" s="1">
        <f t="shared" si="3"/>
        <v>0</v>
      </c>
      <c r="Q5" s="1">
        <f t="shared" si="3"/>
        <v>0</v>
      </c>
    </row>
    <row r="6" spans="1:17" x14ac:dyDescent="0.15">
      <c r="A6" t="s">
        <v>32</v>
      </c>
      <c r="B6">
        <v>136.29113169999999</v>
      </c>
      <c r="C6">
        <v>493.83632619999997</v>
      </c>
      <c r="D6">
        <v>208.492076</v>
      </c>
      <c r="E6">
        <v>402.03079760000003</v>
      </c>
      <c r="F6">
        <v>239.3547916</v>
      </c>
      <c r="G6">
        <v>467.10764599999999</v>
      </c>
      <c r="H6">
        <v>469.86599999999999</v>
      </c>
      <c r="I6">
        <v>469.86599999999999</v>
      </c>
      <c r="J6" s="1">
        <f>B6/214</f>
        <v>0.63687444719626163</v>
      </c>
      <c r="K6" s="1">
        <f t="shared" ref="K6:P6" si="4">C6/214</f>
        <v>2.3076463841121493</v>
      </c>
      <c r="L6" s="1">
        <f t="shared" si="4"/>
        <v>0.97426203738317751</v>
      </c>
      <c r="M6" s="1">
        <f t="shared" si="4"/>
        <v>1.878648586915888</v>
      </c>
      <c r="N6" s="1">
        <f t="shared" si="4"/>
        <v>1.1184803345794392</v>
      </c>
      <c r="O6" s="1">
        <f t="shared" si="4"/>
        <v>2.1827460093457942</v>
      </c>
      <c r="P6" s="1">
        <f t="shared" si="4"/>
        <v>2.1956355140186914</v>
      </c>
      <c r="Q6" s="1">
        <f>I6/214</f>
        <v>2.1956355140186914</v>
      </c>
    </row>
    <row r="7" spans="1:17" x14ac:dyDescent="0.1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f>B7/29</f>
        <v>0</v>
      </c>
      <c r="K7" s="1">
        <f t="shared" ref="K7:Q7" si="5">C7/29</f>
        <v>0</v>
      </c>
      <c r="L7" s="1">
        <f t="shared" si="5"/>
        <v>0</v>
      </c>
      <c r="M7" s="1">
        <f t="shared" si="5"/>
        <v>0</v>
      </c>
      <c r="N7" s="1">
        <f t="shared" si="5"/>
        <v>0</v>
      </c>
      <c r="O7" s="1">
        <f t="shared" si="5"/>
        <v>0</v>
      </c>
      <c r="P7" s="1">
        <f t="shared" si="5"/>
        <v>0</v>
      </c>
      <c r="Q7" s="1">
        <f t="shared" si="5"/>
        <v>0</v>
      </c>
    </row>
    <row r="8" spans="1:17" x14ac:dyDescent="0.1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f>B8/116</f>
        <v>0</v>
      </c>
      <c r="K8" s="1">
        <f t="shared" ref="K8:Q8" si="6">C8/116</f>
        <v>0</v>
      </c>
      <c r="L8" s="1">
        <f t="shared" si="6"/>
        <v>0</v>
      </c>
      <c r="M8" s="1">
        <f t="shared" si="6"/>
        <v>0</v>
      </c>
      <c r="N8" s="1">
        <f t="shared" si="6"/>
        <v>0</v>
      </c>
      <c r="O8" s="1">
        <f t="shared" si="6"/>
        <v>0</v>
      </c>
      <c r="P8" s="1">
        <f t="shared" si="6"/>
        <v>0</v>
      </c>
      <c r="Q8" s="1">
        <f t="shared" si="6"/>
        <v>0</v>
      </c>
    </row>
    <row r="9" spans="1:17" x14ac:dyDescent="0.1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f>B9/25</f>
        <v>0</v>
      </c>
      <c r="K9" s="1">
        <f t="shared" ref="K9:P9" si="7">C9/25</f>
        <v>0</v>
      </c>
      <c r="L9" s="1">
        <f t="shared" si="7"/>
        <v>0</v>
      </c>
      <c r="M9" s="1">
        <f t="shared" si="7"/>
        <v>0</v>
      </c>
      <c r="N9" s="1">
        <f t="shared" si="7"/>
        <v>0</v>
      </c>
      <c r="O9" s="1">
        <f t="shared" si="7"/>
        <v>0</v>
      </c>
      <c r="P9" s="1">
        <f t="shared" si="7"/>
        <v>0</v>
      </c>
      <c r="Q9" s="1">
        <f>I9/25</f>
        <v>0</v>
      </c>
    </row>
    <row r="10" spans="1:17" x14ac:dyDescent="0.1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f>B10/31</f>
        <v>0</v>
      </c>
      <c r="K10" s="1">
        <f t="shared" ref="K10:Q10" si="8">C10/31</f>
        <v>0</v>
      </c>
      <c r="L10" s="1">
        <f t="shared" si="8"/>
        <v>0</v>
      </c>
      <c r="M10" s="1">
        <f t="shared" si="8"/>
        <v>0</v>
      </c>
      <c r="N10" s="1">
        <f t="shared" si="8"/>
        <v>0</v>
      </c>
      <c r="O10" s="1">
        <f t="shared" si="8"/>
        <v>0</v>
      </c>
      <c r="P10" s="1">
        <f t="shared" si="8"/>
        <v>0</v>
      </c>
      <c r="Q10" s="1">
        <f t="shared" si="8"/>
        <v>0</v>
      </c>
    </row>
    <row r="11" spans="1:17" x14ac:dyDescent="0.15">
      <c r="A11" t="s">
        <v>37</v>
      </c>
      <c r="B11">
        <v>10.90902481</v>
      </c>
      <c r="C11">
        <v>25.822486779999998</v>
      </c>
      <c r="D11">
        <v>15.89237814</v>
      </c>
      <c r="E11">
        <v>25.038645259999999</v>
      </c>
      <c r="F11">
        <v>19.690649659999998</v>
      </c>
      <c r="G11">
        <v>31.671197079999999</v>
      </c>
      <c r="H11">
        <v>4.6440000000000001</v>
      </c>
      <c r="I11">
        <v>4.6440000000000001</v>
      </c>
      <c r="J11" s="1">
        <f>B11/94</f>
        <v>0.11605345542553192</v>
      </c>
      <c r="K11" s="1">
        <f t="shared" ref="K11:P11" si="9">C11/94</f>
        <v>0.27470730617021277</v>
      </c>
      <c r="L11" s="1">
        <f t="shared" si="9"/>
        <v>0.16906785255319148</v>
      </c>
      <c r="M11" s="1">
        <f t="shared" si="9"/>
        <v>0.26636856659574465</v>
      </c>
      <c r="N11" s="1">
        <f t="shared" si="9"/>
        <v>0.2094749963829787</v>
      </c>
      <c r="O11" s="1">
        <f t="shared" si="9"/>
        <v>0.33692762851063829</v>
      </c>
      <c r="P11" s="1">
        <f t="shared" si="9"/>
        <v>4.9404255319148938E-2</v>
      </c>
      <c r="Q11" s="1">
        <f>I11/94</f>
        <v>4.9404255319148938E-2</v>
      </c>
    </row>
    <row r="12" spans="1:17" x14ac:dyDescent="0.15">
      <c r="A12" t="s">
        <v>38</v>
      </c>
      <c r="B12">
        <v>439.01802040000001</v>
      </c>
      <c r="C12">
        <v>1794.1009260000001</v>
      </c>
      <c r="D12">
        <v>651.88886100000002</v>
      </c>
      <c r="E12">
        <v>1334.7024429999999</v>
      </c>
      <c r="F12">
        <v>696.85407120000002</v>
      </c>
      <c r="G12">
        <v>1444.353294</v>
      </c>
      <c r="H12">
        <v>15454.35</v>
      </c>
      <c r="I12">
        <v>15454.35</v>
      </c>
      <c r="J12" s="1">
        <f>B12/271</f>
        <v>1.619992695202952</v>
      </c>
      <c r="K12" s="1">
        <f t="shared" ref="K12:Q12" si="10">C12/271</f>
        <v>6.6202986199261993</v>
      </c>
      <c r="L12" s="1">
        <f t="shared" si="10"/>
        <v>2.4054939520295204</v>
      </c>
      <c r="M12" s="1">
        <f t="shared" si="10"/>
        <v>4.925101265682656</v>
      </c>
      <c r="N12" s="1">
        <f t="shared" si="10"/>
        <v>2.5714172369003689</v>
      </c>
      <c r="O12" s="1">
        <f t="shared" si="10"/>
        <v>5.3297169520295204</v>
      </c>
      <c r="P12" s="1">
        <f t="shared" si="10"/>
        <v>57.027121771217715</v>
      </c>
      <c r="Q12" s="1">
        <f t="shared" si="10"/>
        <v>57.027121771217715</v>
      </c>
    </row>
    <row r="13" spans="1:17" x14ac:dyDescent="0.15">
      <c r="A13" t="s">
        <v>39</v>
      </c>
      <c r="B13">
        <v>560.18605509999998</v>
      </c>
      <c r="C13">
        <v>2640.8441280000002</v>
      </c>
      <c r="D13">
        <v>907.08106110000006</v>
      </c>
      <c r="E13">
        <v>2020.2836950000001</v>
      </c>
      <c r="F13">
        <v>1047.2530469999999</v>
      </c>
      <c r="G13">
        <v>2393.9409460000002</v>
      </c>
      <c r="H13">
        <v>4700.2560000000003</v>
      </c>
      <c r="I13">
        <v>4700.2560000000003</v>
      </c>
      <c r="J13" s="1">
        <f>B13/795</f>
        <v>0.70463654729559744</v>
      </c>
      <c r="K13" s="1">
        <f t="shared" ref="K13:P13" si="11">C13/795</f>
        <v>3.3218165132075472</v>
      </c>
      <c r="L13" s="1">
        <f t="shared" si="11"/>
        <v>1.1409824667924529</v>
      </c>
      <c r="M13" s="1">
        <f t="shared" si="11"/>
        <v>2.5412373522012581</v>
      </c>
      <c r="N13" s="1">
        <f t="shared" si="11"/>
        <v>1.3172994301886791</v>
      </c>
      <c r="O13" s="1">
        <f t="shared" si="11"/>
        <v>3.0112464729559751</v>
      </c>
      <c r="P13" s="1">
        <f t="shared" si="11"/>
        <v>5.9122716981132077</v>
      </c>
      <c r="Q13" s="1">
        <f>I13/795</f>
        <v>5.9122716981132077</v>
      </c>
    </row>
    <row r="14" spans="1:17" x14ac:dyDescent="0.15">
      <c r="A14" t="s">
        <v>40</v>
      </c>
      <c r="B14">
        <v>7.3697169779999996</v>
      </c>
      <c r="C14">
        <v>35.111591769999997</v>
      </c>
      <c r="D14">
        <v>14.75976842</v>
      </c>
      <c r="E14">
        <v>32.592724799999999</v>
      </c>
      <c r="F14">
        <v>20.429002530000002</v>
      </c>
      <c r="G14">
        <v>45.510837549999998</v>
      </c>
      <c r="H14">
        <v>26.106000000000002</v>
      </c>
      <c r="I14">
        <v>26.106000000000002</v>
      </c>
      <c r="J14" s="1">
        <f>B14/89</f>
        <v>8.2805808741573034E-2</v>
      </c>
      <c r="K14" s="1">
        <f t="shared" ref="K14:P14" si="12">C14/89</f>
        <v>0.39451226707865167</v>
      </c>
      <c r="L14" s="1">
        <f t="shared" si="12"/>
        <v>0.16584009460674157</v>
      </c>
      <c r="M14" s="1">
        <f t="shared" si="12"/>
        <v>0.36621039101123593</v>
      </c>
      <c r="N14" s="1">
        <f t="shared" si="12"/>
        <v>0.22953935426966293</v>
      </c>
      <c r="O14" s="1">
        <f t="shared" si="12"/>
        <v>0.51135772528089884</v>
      </c>
      <c r="P14" s="1">
        <f t="shared" si="12"/>
        <v>0.29332584269662926</v>
      </c>
      <c r="Q14" s="1">
        <f>I14/89</f>
        <v>0.29332584269662926</v>
      </c>
    </row>
    <row r="15" spans="1:17" x14ac:dyDescent="0.1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f>B15/7</f>
        <v>0</v>
      </c>
      <c r="K15" s="1">
        <f t="shared" ref="K15:Q15" si="13">C15/7</f>
        <v>0</v>
      </c>
      <c r="L15" s="1">
        <f t="shared" si="13"/>
        <v>0</v>
      </c>
      <c r="M15" s="1">
        <f t="shared" si="13"/>
        <v>0</v>
      </c>
      <c r="N15" s="1">
        <f t="shared" si="13"/>
        <v>0</v>
      </c>
      <c r="O15" s="1">
        <f t="shared" si="13"/>
        <v>0</v>
      </c>
      <c r="P15" s="1">
        <f t="shared" si="13"/>
        <v>0</v>
      </c>
      <c r="Q15" s="1">
        <f t="shared" si="13"/>
        <v>0</v>
      </c>
    </row>
    <row r="16" spans="1:17" x14ac:dyDescent="0.15">
      <c r="A16" t="s">
        <v>42</v>
      </c>
      <c r="B16">
        <v>76.058828039999995</v>
      </c>
      <c r="C16">
        <v>184.57840379999999</v>
      </c>
      <c r="D16">
        <v>100.27910129999999</v>
      </c>
      <c r="E16">
        <v>156.17992419999999</v>
      </c>
      <c r="F16">
        <v>107.2144456</v>
      </c>
      <c r="G16">
        <v>166.9913737</v>
      </c>
      <c r="H16">
        <v>1846.4880000000001</v>
      </c>
      <c r="I16">
        <v>1846.4880000000001</v>
      </c>
      <c r="J16" s="1">
        <f>B16/50</f>
        <v>1.5211765607999999</v>
      </c>
      <c r="K16" s="1">
        <f t="shared" ref="K16:Q16" si="14">C16/50</f>
        <v>3.6915680759999998</v>
      </c>
      <c r="L16" s="1">
        <f t="shared" si="14"/>
        <v>2.0055820259999999</v>
      </c>
      <c r="M16" s="1">
        <f t="shared" si="14"/>
        <v>3.123598484</v>
      </c>
      <c r="N16" s="1">
        <f t="shared" si="14"/>
        <v>2.1442889119999999</v>
      </c>
      <c r="O16" s="1">
        <f t="shared" si="14"/>
        <v>3.3398274739999998</v>
      </c>
      <c r="P16" s="1">
        <f t="shared" si="14"/>
        <v>36.929760000000002</v>
      </c>
      <c r="Q16" s="1">
        <f t="shared" si="14"/>
        <v>36.929760000000002</v>
      </c>
    </row>
    <row r="17" spans="1:17" x14ac:dyDescent="0.15">
      <c r="A17" t="s">
        <v>43</v>
      </c>
      <c r="B17">
        <v>38.987630299999999</v>
      </c>
      <c r="C17">
        <v>88.566360250000002</v>
      </c>
      <c r="D17">
        <v>42.159351579999999</v>
      </c>
      <c r="E17">
        <v>64.58816616</v>
      </c>
      <c r="F17">
        <v>38.43562094</v>
      </c>
      <c r="G17">
        <v>59.73441614</v>
      </c>
      <c r="H17">
        <v>8.0879999999999992</v>
      </c>
      <c r="I17">
        <v>8.0879999999999992</v>
      </c>
      <c r="J17" s="1">
        <f>B17/823</f>
        <v>4.7372576306196838E-2</v>
      </c>
      <c r="K17" s="1">
        <f t="shared" ref="K17:Q17" si="15">C17/823</f>
        <v>0.10761404647630619</v>
      </c>
      <c r="L17" s="1">
        <f t="shared" si="15"/>
        <v>5.1226429623329281E-2</v>
      </c>
      <c r="M17" s="1">
        <f t="shared" si="15"/>
        <v>7.8478938226002437E-2</v>
      </c>
      <c r="N17" s="1">
        <f t="shared" si="15"/>
        <v>4.6701848043742403E-2</v>
      </c>
      <c r="O17" s="1">
        <f t="shared" si="15"/>
        <v>7.2581307582017016E-2</v>
      </c>
      <c r="P17" s="1">
        <f t="shared" si="15"/>
        <v>9.8274605103280677E-3</v>
      </c>
      <c r="Q17" s="1">
        <f t="shared" si="15"/>
        <v>9.8274605103280677E-3</v>
      </c>
    </row>
    <row r="18" spans="1:17" x14ac:dyDescent="0.15">
      <c r="A18" t="s">
        <v>44</v>
      </c>
      <c r="B18">
        <v>2.7963995399999999</v>
      </c>
      <c r="C18">
        <v>9.0803097269999995</v>
      </c>
      <c r="D18">
        <v>4.33958025</v>
      </c>
      <c r="E18">
        <v>7.81985039</v>
      </c>
      <c r="F18">
        <v>5.0167315920000002</v>
      </c>
      <c r="G18">
        <v>9.0400656829999999</v>
      </c>
      <c r="H18">
        <v>1.026</v>
      </c>
      <c r="I18">
        <v>1.026</v>
      </c>
      <c r="J18" s="1">
        <f>B18/98</f>
        <v>2.8534689183673467E-2</v>
      </c>
      <c r="K18" s="1">
        <f t="shared" ref="K18:Q18" si="16">C18/98</f>
        <v>9.2656221704081623E-2</v>
      </c>
      <c r="L18" s="1">
        <f t="shared" si="16"/>
        <v>4.4281431122448978E-2</v>
      </c>
      <c r="M18" s="1">
        <f t="shared" si="16"/>
        <v>7.9794391734693881E-2</v>
      </c>
      <c r="N18" s="1">
        <f t="shared" si="16"/>
        <v>5.119113869387755E-2</v>
      </c>
      <c r="O18" s="1">
        <f t="shared" si="16"/>
        <v>9.2245568193877553E-2</v>
      </c>
      <c r="P18" s="1">
        <f t="shared" si="16"/>
        <v>1.0469387755102042E-2</v>
      </c>
      <c r="Q18" s="1">
        <f t="shared" si="16"/>
        <v>1.0469387755102042E-2</v>
      </c>
    </row>
    <row r="19" spans="1:17" x14ac:dyDescent="0.15">
      <c r="A19" t="s">
        <v>45</v>
      </c>
      <c r="B19">
        <v>12.15952631</v>
      </c>
      <c r="C19">
        <v>19.389113259999998</v>
      </c>
      <c r="D19">
        <v>12.89235931</v>
      </c>
      <c r="E19">
        <v>16.305572680000001</v>
      </c>
      <c r="F19">
        <v>12.417043680000001</v>
      </c>
      <c r="G19">
        <v>15.746404439999999</v>
      </c>
      <c r="H19">
        <v>3.3359999999999999</v>
      </c>
      <c r="I19">
        <v>3.3359999999999999</v>
      </c>
      <c r="J19" s="1">
        <f>B19/60</f>
        <v>0.20265877183333333</v>
      </c>
      <c r="K19" s="1">
        <f t="shared" ref="K19:P19" si="17">C19/60</f>
        <v>0.32315188766666664</v>
      </c>
      <c r="L19" s="1">
        <f t="shared" si="17"/>
        <v>0.21487265516666668</v>
      </c>
      <c r="M19" s="1">
        <f t="shared" si="17"/>
        <v>0.27175954466666669</v>
      </c>
      <c r="N19" s="1">
        <f t="shared" si="17"/>
        <v>0.206950728</v>
      </c>
      <c r="O19" s="1">
        <f t="shared" si="17"/>
        <v>0.26244007399999997</v>
      </c>
      <c r="P19" s="1">
        <f t="shared" si="17"/>
        <v>5.5599999999999997E-2</v>
      </c>
      <c r="Q19" s="1">
        <f>I19/60</f>
        <v>5.5599999999999997E-2</v>
      </c>
    </row>
    <row r="20" spans="1:17" x14ac:dyDescent="0.15">
      <c r="A20" t="s">
        <v>46</v>
      </c>
      <c r="B20">
        <v>388.35812750000002</v>
      </c>
      <c r="C20">
        <v>2383.900729</v>
      </c>
      <c r="D20">
        <v>657.08136930000001</v>
      </c>
      <c r="E20">
        <v>1651.3240519999999</v>
      </c>
      <c r="F20">
        <v>722.59064230000001</v>
      </c>
      <c r="G20">
        <v>1840.8065099999999</v>
      </c>
      <c r="H20">
        <v>39989.64</v>
      </c>
      <c r="I20">
        <v>39989.64</v>
      </c>
      <c r="J20" s="1">
        <f>B20/371</f>
        <v>1.0467874056603774</v>
      </c>
      <c r="K20" s="1">
        <f t="shared" ref="K20:Q20" si="18">C20/371</f>
        <v>6.4256084339622639</v>
      </c>
      <c r="L20" s="1">
        <f t="shared" si="18"/>
        <v>1.7711088121293801</v>
      </c>
      <c r="M20" s="1">
        <f t="shared" si="18"/>
        <v>4.4510082264150945</v>
      </c>
      <c r="N20" s="1">
        <f t="shared" si="18"/>
        <v>1.9476836719676551</v>
      </c>
      <c r="O20" s="1">
        <f t="shared" si="18"/>
        <v>4.9617426145552557</v>
      </c>
      <c r="P20" s="1">
        <f t="shared" si="18"/>
        <v>107.78878706199461</v>
      </c>
      <c r="Q20" s="1">
        <f t="shared" si="18"/>
        <v>107.78878706199461</v>
      </c>
    </row>
    <row r="21" spans="1:17" x14ac:dyDescent="0.15">
      <c r="A21" t="s">
        <v>47</v>
      </c>
      <c r="B21">
        <v>259.32777440000001</v>
      </c>
      <c r="C21">
        <v>1246.381134</v>
      </c>
      <c r="D21">
        <v>408.80025430000001</v>
      </c>
      <c r="E21">
        <v>917.20012629999997</v>
      </c>
      <c r="F21">
        <v>457.06297890000002</v>
      </c>
      <c r="G21">
        <v>1048.034322</v>
      </c>
      <c r="H21">
        <v>3074.9279999999999</v>
      </c>
      <c r="I21">
        <v>3074.9279999999999</v>
      </c>
      <c r="J21" s="1">
        <f>B21/445</f>
        <v>0.58275904359550568</v>
      </c>
      <c r="K21" s="1">
        <f t="shared" ref="K21:Q21" si="19">C21/445</f>
        <v>2.8008564808988763</v>
      </c>
      <c r="L21" s="1">
        <f t="shared" si="19"/>
        <v>0.91865225685393259</v>
      </c>
      <c r="M21" s="1">
        <f t="shared" si="19"/>
        <v>2.0611238793258426</v>
      </c>
      <c r="N21" s="1">
        <f t="shared" si="19"/>
        <v>1.027107817752809</v>
      </c>
      <c r="O21" s="1">
        <f t="shared" si="19"/>
        <v>2.3551333078651684</v>
      </c>
      <c r="P21" s="1">
        <f t="shared" si="19"/>
        <v>6.9099505617977526</v>
      </c>
      <c r="Q21" s="1">
        <f t="shared" si="19"/>
        <v>6.9099505617977526</v>
      </c>
    </row>
    <row r="22" spans="1:17" x14ac:dyDescent="0.15">
      <c r="A22" t="s">
        <v>48</v>
      </c>
      <c r="B22">
        <v>64.850461780000003</v>
      </c>
      <c r="C22">
        <v>221.48792889999999</v>
      </c>
      <c r="D22">
        <v>77.35143309</v>
      </c>
      <c r="E22">
        <v>145.0087532</v>
      </c>
      <c r="F22">
        <v>70.473724730000001</v>
      </c>
      <c r="G22">
        <v>134.06689779999999</v>
      </c>
      <c r="H22">
        <v>68.748000000000005</v>
      </c>
      <c r="I22">
        <v>68.748000000000005</v>
      </c>
      <c r="J22" s="1">
        <f>B22/161</f>
        <v>0.40279789925465842</v>
      </c>
      <c r="K22" s="1">
        <f t="shared" ref="K22:Q22" si="20">C22/161</f>
        <v>1.3757014217391303</v>
      </c>
      <c r="L22" s="1">
        <f t="shared" si="20"/>
        <v>0.48044368378881985</v>
      </c>
      <c r="M22" s="1">
        <f t="shared" si="20"/>
        <v>0.90067548571428568</v>
      </c>
      <c r="N22" s="1">
        <f t="shared" si="20"/>
        <v>0.4377249983229814</v>
      </c>
      <c r="O22" s="1">
        <f t="shared" si="20"/>
        <v>0.83271365093167693</v>
      </c>
      <c r="P22" s="1">
        <f t="shared" si="20"/>
        <v>0.42700621118012427</v>
      </c>
      <c r="Q22" s="1">
        <f t="shared" si="20"/>
        <v>0.42700621118012427</v>
      </c>
    </row>
    <row r="23" spans="1:17" x14ac:dyDescent="0.15">
      <c r="A23" t="s">
        <v>49</v>
      </c>
      <c r="B23">
        <v>36.99063056</v>
      </c>
      <c r="C23">
        <v>80.561615720000006</v>
      </c>
      <c r="D23">
        <v>56.77725667</v>
      </c>
      <c r="E23">
        <v>84.014219690000004</v>
      </c>
      <c r="F23">
        <v>75.535703080000005</v>
      </c>
      <c r="G23">
        <v>111.55771559999999</v>
      </c>
      <c r="H23">
        <v>19.14</v>
      </c>
      <c r="I23">
        <v>19.14</v>
      </c>
      <c r="J23" s="1">
        <f>B23/127</f>
        <v>0.29126480755905509</v>
      </c>
      <c r="K23" s="1">
        <f t="shared" ref="K23:Q23" si="21">C23/127</f>
        <v>0.63434343086614176</v>
      </c>
      <c r="L23" s="1">
        <f t="shared" si="21"/>
        <v>0.44706501314960628</v>
      </c>
      <c r="M23" s="1">
        <f t="shared" si="21"/>
        <v>0.66152928889763785</v>
      </c>
      <c r="N23" s="1">
        <f t="shared" si="21"/>
        <v>0.59476931559055124</v>
      </c>
      <c r="O23" s="1">
        <f t="shared" si="21"/>
        <v>0.87840720944881889</v>
      </c>
      <c r="P23" s="1">
        <f t="shared" si="21"/>
        <v>0.15070866141732284</v>
      </c>
      <c r="Q23" s="1">
        <f t="shared" si="21"/>
        <v>0.15070866141732284</v>
      </c>
    </row>
    <row r="24" spans="1:17" x14ac:dyDescent="0.1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f>B24/81</f>
        <v>0</v>
      </c>
      <c r="K24" s="1">
        <f t="shared" ref="K24:Q24" si="22">C24/81</f>
        <v>0</v>
      </c>
      <c r="L24" s="1">
        <f t="shared" si="22"/>
        <v>0</v>
      </c>
      <c r="M24" s="1">
        <f t="shared" si="22"/>
        <v>0</v>
      </c>
      <c r="N24" s="1">
        <f t="shared" si="22"/>
        <v>0</v>
      </c>
      <c r="O24" s="1">
        <f t="shared" si="22"/>
        <v>0</v>
      </c>
      <c r="P24" s="1">
        <f t="shared" si="22"/>
        <v>0</v>
      </c>
      <c r="Q24" s="1">
        <f t="shared" si="22"/>
        <v>0</v>
      </c>
    </row>
    <row r="25" spans="1:17" x14ac:dyDescent="0.15">
      <c r="A25" t="s">
        <v>51</v>
      </c>
      <c r="B25">
        <v>35.535457579999999</v>
      </c>
      <c r="C25">
        <v>176.7231845</v>
      </c>
      <c r="D25">
        <v>66.136750199999994</v>
      </c>
      <c r="E25">
        <v>147.99905519999999</v>
      </c>
      <c r="F25">
        <v>85.450568959999998</v>
      </c>
      <c r="G25">
        <v>191.54093230000001</v>
      </c>
      <c r="H25">
        <v>160.80000000000001</v>
      </c>
      <c r="I25">
        <v>160.80000000000001</v>
      </c>
      <c r="J25" s="1">
        <f>B25/123</f>
        <v>0.28890615918699186</v>
      </c>
      <c r="K25" s="1">
        <f t="shared" ref="K25:Q25" si="23">C25/123</f>
        <v>1.4367738577235774</v>
      </c>
      <c r="L25" s="1">
        <f t="shared" si="23"/>
        <v>0.53769715609756097</v>
      </c>
      <c r="M25" s="1">
        <f t="shared" si="23"/>
        <v>1.2032443512195121</v>
      </c>
      <c r="N25" s="1">
        <f t="shared" si="23"/>
        <v>0.69472007284552839</v>
      </c>
      <c r="O25" s="1">
        <f t="shared" si="23"/>
        <v>1.5572433520325204</v>
      </c>
      <c r="P25" s="1">
        <f t="shared" si="23"/>
        <v>1.3073170731707318</v>
      </c>
      <c r="Q25" s="1">
        <f t="shared" si="23"/>
        <v>1.3073170731707318</v>
      </c>
    </row>
    <row r="26" spans="1:17" x14ac:dyDescent="0.15">
      <c r="A26" t="s">
        <v>52</v>
      </c>
      <c r="B26">
        <v>302.42864049999997</v>
      </c>
      <c r="C26">
        <v>1300.703407</v>
      </c>
      <c r="D26">
        <v>412.8205825</v>
      </c>
      <c r="E26">
        <v>880.16209939999999</v>
      </c>
      <c r="F26">
        <v>407.93775099999999</v>
      </c>
      <c r="G26">
        <v>893.47906469999998</v>
      </c>
      <c r="H26">
        <v>3159.18</v>
      </c>
      <c r="I26">
        <v>3159.18</v>
      </c>
      <c r="J26" s="1">
        <f>B26/53</f>
        <v>5.7062007641509425</v>
      </c>
      <c r="K26" s="1">
        <f t="shared" ref="K26:Q26" si="24">C26/53</f>
        <v>24.54157371698113</v>
      </c>
      <c r="L26" s="1">
        <f t="shared" si="24"/>
        <v>7.789067594339623</v>
      </c>
      <c r="M26" s="1">
        <f t="shared" si="24"/>
        <v>16.606832064150943</v>
      </c>
      <c r="N26" s="1">
        <f t="shared" si="24"/>
        <v>7.6969386981132075</v>
      </c>
      <c r="O26" s="1">
        <f t="shared" si="24"/>
        <v>16.858095560377357</v>
      </c>
      <c r="P26" s="1">
        <f t="shared" si="24"/>
        <v>59.607169811320752</v>
      </c>
      <c r="Q26" s="1">
        <f t="shared" si="24"/>
        <v>59.607169811320752</v>
      </c>
    </row>
    <row r="27" spans="1:17" x14ac:dyDescent="0.15">
      <c r="A27" t="s">
        <v>53</v>
      </c>
      <c r="B27">
        <v>31.34886891</v>
      </c>
      <c r="C27">
        <v>57.03516922</v>
      </c>
      <c r="D27">
        <v>41.963085290000002</v>
      </c>
      <c r="E27">
        <v>57.607358069999997</v>
      </c>
      <c r="F27">
        <v>50.609953670000003</v>
      </c>
      <c r="G27">
        <v>70.629787489999998</v>
      </c>
      <c r="H27">
        <v>13.614000000000001</v>
      </c>
      <c r="I27">
        <v>13.614000000000001</v>
      </c>
      <c r="J27" s="1">
        <f>B27/219</f>
        <v>0.14314552013698631</v>
      </c>
      <c r="K27" s="1">
        <f t="shared" ref="K27:Q27" si="25">C27/219</f>
        <v>0.26043456264840181</v>
      </c>
      <c r="L27" s="1">
        <f t="shared" si="25"/>
        <v>0.19161226159817352</v>
      </c>
      <c r="M27" s="1">
        <f t="shared" si="25"/>
        <v>0.26304729712328767</v>
      </c>
      <c r="N27" s="1">
        <f t="shared" si="25"/>
        <v>0.23109567885844751</v>
      </c>
      <c r="O27" s="1">
        <f t="shared" si="25"/>
        <v>0.32251044515981736</v>
      </c>
      <c r="P27" s="1">
        <f t="shared" si="25"/>
        <v>6.2164383561643839E-2</v>
      </c>
      <c r="Q27" s="1">
        <f t="shared" si="25"/>
        <v>6.2164383561643839E-2</v>
      </c>
    </row>
    <row r="28" spans="1:17" x14ac:dyDescent="0.15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f>B28/2100</f>
        <v>0</v>
      </c>
      <c r="K28" s="1">
        <f t="shared" ref="K28:Q28" si="26">C28/2100</f>
        <v>0</v>
      </c>
      <c r="L28" s="1">
        <f t="shared" si="26"/>
        <v>0</v>
      </c>
      <c r="M28" s="1">
        <f t="shared" si="26"/>
        <v>0</v>
      </c>
      <c r="N28" s="1">
        <f t="shared" si="26"/>
        <v>0</v>
      </c>
      <c r="O28" s="1">
        <f t="shared" si="26"/>
        <v>0</v>
      </c>
      <c r="P28" s="1">
        <f t="shared" si="26"/>
        <v>0</v>
      </c>
      <c r="Q28" s="1">
        <f t="shared" si="26"/>
        <v>0</v>
      </c>
    </row>
    <row r="29" spans="1:17" x14ac:dyDescent="0.15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f>B29/3</f>
        <v>0</v>
      </c>
      <c r="K29" s="1">
        <f t="shared" ref="K29:Q29" si="27">C29/3</f>
        <v>0</v>
      </c>
      <c r="L29" s="1">
        <f t="shared" si="27"/>
        <v>0</v>
      </c>
      <c r="M29" s="1">
        <f t="shared" si="27"/>
        <v>0</v>
      </c>
      <c r="N29" s="1">
        <f t="shared" si="27"/>
        <v>0</v>
      </c>
      <c r="O29" s="1">
        <f t="shared" si="27"/>
        <v>0</v>
      </c>
      <c r="P29" s="1">
        <f t="shared" si="27"/>
        <v>0</v>
      </c>
      <c r="Q29" s="1">
        <f t="shared" si="27"/>
        <v>0</v>
      </c>
    </row>
    <row r="30" spans="1:17" x14ac:dyDescent="0.15">
      <c r="A30" t="s">
        <v>56</v>
      </c>
      <c r="B30">
        <v>115.0992968</v>
      </c>
      <c r="C30">
        <v>347.39838930000002</v>
      </c>
      <c r="D30">
        <v>146.34440330000001</v>
      </c>
      <c r="E30">
        <v>261.45630940000001</v>
      </c>
      <c r="F30">
        <v>150.9641977</v>
      </c>
      <c r="G30">
        <v>277.16589640000001</v>
      </c>
      <c r="H30">
        <v>237.27600000000001</v>
      </c>
      <c r="I30">
        <v>237.27600000000001</v>
      </c>
      <c r="J30" s="1">
        <f>B30/181</f>
        <v>0.63590771712707184</v>
      </c>
      <c r="K30" s="1">
        <f t="shared" ref="K30:Q30" si="28">C30/181</f>
        <v>1.919328117679558</v>
      </c>
      <c r="L30" s="1">
        <f t="shared" si="28"/>
        <v>0.80853261491712713</v>
      </c>
      <c r="M30" s="1">
        <f t="shared" si="28"/>
        <v>1.444509996685083</v>
      </c>
      <c r="N30" s="1">
        <f t="shared" si="28"/>
        <v>0.83405634088397795</v>
      </c>
      <c r="O30" s="1">
        <f t="shared" si="28"/>
        <v>1.5313032950276244</v>
      </c>
      <c r="P30" s="1">
        <f t="shared" si="28"/>
        <v>1.3109171270718232</v>
      </c>
      <c r="Q30" s="1">
        <f t="shared" si="28"/>
        <v>1.3109171270718232</v>
      </c>
    </row>
    <row r="31" spans="1:17" x14ac:dyDescent="0.15">
      <c r="A31" t="s">
        <v>57</v>
      </c>
      <c r="B31">
        <v>81.70520612</v>
      </c>
      <c r="C31">
        <v>235.89245020000001</v>
      </c>
      <c r="D31">
        <v>100.3947835</v>
      </c>
      <c r="E31">
        <v>174.64591329999999</v>
      </c>
      <c r="F31">
        <v>98.588176160000003</v>
      </c>
      <c r="G31">
        <v>175.38875300000001</v>
      </c>
      <c r="H31">
        <v>102.492</v>
      </c>
      <c r="I31">
        <v>102.492</v>
      </c>
      <c r="J31" s="1">
        <f>B31/42</f>
        <v>1.9453620504761904</v>
      </c>
      <c r="K31" s="1">
        <f t="shared" ref="K31:P31" si="29">C31/42</f>
        <v>5.6164869095238101</v>
      </c>
      <c r="L31" s="1">
        <f t="shared" si="29"/>
        <v>2.390351988095238</v>
      </c>
      <c r="M31" s="1">
        <f t="shared" si="29"/>
        <v>4.1582360309523807</v>
      </c>
      <c r="N31" s="1">
        <f t="shared" si="29"/>
        <v>2.3473375276190476</v>
      </c>
      <c r="O31" s="1">
        <f t="shared" si="29"/>
        <v>4.1759226904761908</v>
      </c>
      <c r="P31" s="1">
        <f t="shared" si="29"/>
        <v>2.4402857142857144</v>
      </c>
      <c r="Q31" s="1">
        <f>I31/42</f>
        <v>2.4402857142857144</v>
      </c>
    </row>
    <row r="32" spans="1:17" x14ac:dyDescent="0.15">
      <c r="A32" t="s">
        <v>58</v>
      </c>
      <c r="B32">
        <v>1078.9947050000001</v>
      </c>
      <c r="C32">
        <v>3206.4986079999999</v>
      </c>
      <c r="D32">
        <v>1279.433616</v>
      </c>
      <c r="E32">
        <v>2279.384462</v>
      </c>
      <c r="F32">
        <v>1216.8619610000001</v>
      </c>
      <c r="G32">
        <v>2239.1807170000002</v>
      </c>
      <c r="H32">
        <v>14338.451999999999</v>
      </c>
      <c r="I32">
        <v>14338.451999999999</v>
      </c>
      <c r="J32" s="1">
        <f>B32/174</f>
        <v>6.2011189942528739</v>
      </c>
      <c r="K32" s="1">
        <f t="shared" ref="K32:Q32" si="30">C32/174</f>
        <v>18.428152919540228</v>
      </c>
      <c r="L32" s="1">
        <f t="shared" si="30"/>
        <v>7.3530667586206899</v>
      </c>
      <c r="M32" s="1">
        <f t="shared" si="30"/>
        <v>13.099910701149426</v>
      </c>
      <c r="N32" s="1">
        <f t="shared" si="30"/>
        <v>6.9934595459770117</v>
      </c>
      <c r="O32" s="1">
        <f t="shared" si="30"/>
        <v>12.8688546954023</v>
      </c>
      <c r="P32" s="1">
        <f t="shared" si="30"/>
        <v>82.404896551724136</v>
      </c>
      <c r="Q32" s="1">
        <f t="shared" si="30"/>
        <v>82.404896551724136</v>
      </c>
    </row>
    <row r="33" spans="1:17" x14ac:dyDescent="0.15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f>B33/32</f>
        <v>0</v>
      </c>
      <c r="K33" s="1">
        <f t="shared" ref="K33:Q33" si="31">C33/32</f>
        <v>0</v>
      </c>
      <c r="L33" s="1">
        <f t="shared" si="31"/>
        <v>0</v>
      </c>
      <c r="M33" s="1">
        <f t="shared" si="31"/>
        <v>0</v>
      </c>
      <c r="N33" s="1">
        <f t="shared" si="31"/>
        <v>0</v>
      </c>
      <c r="O33" s="1">
        <f t="shared" si="31"/>
        <v>0</v>
      </c>
      <c r="P33" s="1">
        <f t="shared" si="31"/>
        <v>0</v>
      </c>
      <c r="Q33" s="1">
        <f t="shared" si="31"/>
        <v>0</v>
      </c>
    </row>
    <row r="34" spans="1:17" x14ac:dyDescent="0.15">
      <c r="A34" t="s">
        <v>60</v>
      </c>
      <c r="B34">
        <v>259.5031568</v>
      </c>
      <c r="C34">
        <v>842.38244480000003</v>
      </c>
      <c r="D34">
        <v>387.54848959999998</v>
      </c>
      <c r="E34">
        <v>707.04730970000003</v>
      </c>
      <c r="F34">
        <v>463.64855799999998</v>
      </c>
      <c r="G34">
        <v>864.43751120000002</v>
      </c>
      <c r="H34">
        <v>629.68799999999999</v>
      </c>
      <c r="I34">
        <v>629.68799999999999</v>
      </c>
      <c r="J34" s="1">
        <f>B34/137</f>
        <v>1.8941836262773724</v>
      </c>
      <c r="K34" s="1">
        <f t="shared" ref="K34:Q34" si="32">C34/137</f>
        <v>6.1487769693430661</v>
      </c>
      <c r="L34" s="1">
        <f t="shared" si="32"/>
        <v>2.828821091970803</v>
      </c>
      <c r="M34" s="1">
        <f t="shared" si="32"/>
        <v>5.1609292678832119</v>
      </c>
      <c r="N34" s="1">
        <f t="shared" si="32"/>
        <v>3.3842960437956204</v>
      </c>
      <c r="O34" s="1">
        <f t="shared" si="32"/>
        <v>6.3097628554744523</v>
      </c>
      <c r="P34" s="1">
        <f t="shared" si="32"/>
        <v>4.5962627737226276</v>
      </c>
      <c r="Q34" s="1">
        <f t="shared" si="32"/>
        <v>4.5962627737226276</v>
      </c>
    </row>
    <row r="35" spans="1:17" x14ac:dyDescent="0.15">
      <c r="A35" t="s">
        <v>61</v>
      </c>
      <c r="B35">
        <v>33.183958939999997</v>
      </c>
      <c r="C35">
        <v>59.679056580000001</v>
      </c>
      <c r="D35">
        <v>36.594958570000003</v>
      </c>
      <c r="E35">
        <v>48.833243330000002</v>
      </c>
      <c r="F35">
        <v>36.078626569999997</v>
      </c>
      <c r="G35">
        <v>47.943792729999998</v>
      </c>
      <c r="H35">
        <v>3.6659999999999999</v>
      </c>
      <c r="I35">
        <v>3.6659999999999999</v>
      </c>
      <c r="J35" s="1">
        <f>B35/52</f>
        <v>0.63815305653846144</v>
      </c>
      <c r="K35" s="1">
        <f t="shared" ref="K35:Q35" si="33">C35/52</f>
        <v>1.147674165</v>
      </c>
      <c r="L35" s="1">
        <f t="shared" si="33"/>
        <v>0.70374920326923085</v>
      </c>
      <c r="M35" s="1">
        <f t="shared" si="33"/>
        <v>0.93910083326923077</v>
      </c>
      <c r="N35" s="1">
        <f t="shared" si="33"/>
        <v>0.69381974173076921</v>
      </c>
      <c r="O35" s="1">
        <f t="shared" si="33"/>
        <v>0.92199601403846154</v>
      </c>
      <c r="P35" s="1">
        <f t="shared" si="33"/>
        <v>7.0499999999999993E-2</v>
      </c>
      <c r="Q35" s="1">
        <f t="shared" si="33"/>
        <v>7.0499999999999993E-2</v>
      </c>
    </row>
    <row r="36" spans="1:17" x14ac:dyDescent="0.1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f>B36/19</f>
        <v>0</v>
      </c>
      <c r="K36" s="1">
        <f t="shared" ref="K36:Q36" si="34">C36/19</f>
        <v>0</v>
      </c>
      <c r="L36" s="1">
        <f t="shared" si="34"/>
        <v>0</v>
      </c>
      <c r="M36" s="1">
        <f t="shared" si="34"/>
        <v>0</v>
      </c>
      <c r="N36" s="1">
        <f t="shared" si="34"/>
        <v>0</v>
      </c>
      <c r="O36" s="1">
        <f t="shared" si="34"/>
        <v>0</v>
      </c>
      <c r="P36" s="1">
        <f t="shared" si="34"/>
        <v>0</v>
      </c>
      <c r="Q36" s="1">
        <f t="shared" si="34"/>
        <v>0</v>
      </c>
    </row>
    <row r="37" spans="1:17" x14ac:dyDescent="0.15">
      <c r="A37" t="s">
        <v>63</v>
      </c>
      <c r="B37">
        <v>8.6128017020000005</v>
      </c>
      <c r="C37">
        <v>22.450953550000001</v>
      </c>
      <c r="D37">
        <v>11.947707149999999</v>
      </c>
      <c r="E37">
        <v>19.362198190000001</v>
      </c>
      <c r="F37">
        <v>13.403074159999999</v>
      </c>
      <c r="G37">
        <v>21.79160035</v>
      </c>
      <c r="H37">
        <v>6.444</v>
      </c>
      <c r="I37">
        <v>6.444</v>
      </c>
      <c r="J37" s="1">
        <f>B37/47</f>
        <v>0.18325110004255321</v>
      </c>
      <c r="K37" s="1">
        <f t="shared" ref="K37:Q37" si="35">C37/47</f>
        <v>0.47767986276595747</v>
      </c>
      <c r="L37" s="1">
        <f t="shared" si="35"/>
        <v>0.25420653510638297</v>
      </c>
      <c r="M37" s="1">
        <f t="shared" si="35"/>
        <v>0.4119616636170213</v>
      </c>
      <c r="N37" s="1">
        <f t="shared" si="35"/>
        <v>0.28517179063829784</v>
      </c>
      <c r="O37" s="1">
        <f t="shared" si="35"/>
        <v>0.46365107127659572</v>
      </c>
      <c r="P37" s="1">
        <f t="shared" si="35"/>
        <v>0.13710638297872341</v>
      </c>
      <c r="Q37" s="1">
        <f t="shared" si="35"/>
        <v>0.13710638297872341</v>
      </c>
    </row>
    <row r="38" spans="1:17" x14ac:dyDescent="0.15">
      <c r="A38" t="s">
        <v>64</v>
      </c>
      <c r="B38">
        <v>19.026064989999998</v>
      </c>
      <c r="C38">
        <v>37.914573150000002</v>
      </c>
      <c r="D38">
        <v>23.694539079999998</v>
      </c>
      <c r="E38">
        <v>33.82388375</v>
      </c>
      <c r="F38">
        <v>25.520430690000001</v>
      </c>
      <c r="G38">
        <v>36.745609100000003</v>
      </c>
      <c r="H38">
        <v>7.1040000000000001</v>
      </c>
      <c r="I38">
        <v>7.1040000000000001</v>
      </c>
      <c r="J38" s="1">
        <f>B38/59</f>
        <v>0.32247567779661013</v>
      </c>
      <c r="K38" s="1">
        <f t="shared" ref="K38:Q38" si="36">C38/59</f>
        <v>0.64261988389830516</v>
      </c>
      <c r="L38" s="1">
        <f t="shared" si="36"/>
        <v>0.40160235728813559</v>
      </c>
      <c r="M38" s="1">
        <f t="shared" si="36"/>
        <v>0.57328616525423726</v>
      </c>
      <c r="N38" s="1">
        <f t="shared" si="36"/>
        <v>0.43254967271186445</v>
      </c>
      <c r="O38" s="1">
        <f t="shared" si="36"/>
        <v>0.6228069338983051</v>
      </c>
      <c r="P38" s="1">
        <f t="shared" si="36"/>
        <v>0.12040677966101695</v>
      </c>
      <c r="Q38" s="1">
        <f t="shared" si="36"/>
        <v>0.12040677966101695</v>
      </c>
    </row>
    <row r="39" spans="1:17" x14ac:dyDescent="0.15">
      <c r="A39" t="s">
        <v>65</v>
      </c>
      <c r="B39">
        <v>11.81200295</v>
      </c>
      <c r="C39">
        <v>26.535249440000001</v>
      </c>
      <c r="D39">
        <v>15.24335879</v>
      </c>
      <c r="E39">
        <v>23.360643490000001</v>
      </c>
      <c r="F39">
        <v>16.752037860000002</v>
      </c>
      <c r="G39">
        <v>26.193223939999999</v>
      </c>
      <c r="H39">
        <v>2.706</v>
      </c>
      <c r="I39">
        <v>2.706</v>
      </c>
      <c r="J39" s="1">
        <f>B39/48</f>
        <v>0.24608339479166666</v>
      </c>
      <c r="K39" s="1">
        <f t="shared" ref="K39:Q39" si="37">C39/48</f>
        <v>0.55281769666666669</v>
      </c>
      <c r="L39" s="1">
        <f t="shared" si="37"/>
        <v>0.31756997479166665</v>
      </c>
      <c r="M39" s="1">
        <f t="shared" si="37"/>
        <v>0.48668007270833336</v>
      </c>
      <c r="N39" s="1">
        <f t="shared" si="37"/>
        <v>0.34900078875000001</v>
      </c>
      <c r="O39" s="1">
        <f t="shared" si="37"/>
        <v>0.54569216541666665</v>
      </c>
      <c r="P39" s="1">
        <f t="shared" si="37"/>
        <v>5.6375000000000001E-2</v>
      </c>
      <c r="Q39" s="1">
        <f t="shared" si="37"/>
        <v>5.6375000000000001E-2</v>
      </c>
    </row>
    <row r="40" spans="1:17" x14ac:dyDescent="0.15">
      <c r="A40" t="s">
        <v>66</v>
      </c>
      <c r="B40">
        <v>135.84343620000001</v>
      </c>
      <c r="C40">
        <v>661.00336049999999</v>
      </c>
      <c r="D40">
        <v>227.66694709999999</v>
      </c>
      <c r="E40">
        <v>523.62346219999995</v>
      </c>
      <c r="F40">
        <v>273.12171569999998</v>
      </c>
      <c r="G40">
        <v>654.37238669999999</v>
      </c>
      <c r="H40">
        <v>3663.1439999999998</v>
      </c>
      <c r="I40">
        <v>3663.1439999999998</v>
      </c>
      <c r="J40" s="1">
        <f>B40/118</f>
        <v>1.1512155610169492</v>
      </c>
      <c r="K40" s="1">
        <f t="shared" ref="K40:Q40" si="38">C40/118</f>
        <v>5.6017233940677968</v>
      </c>
      <c r="L40" s="1">
        <f t="shared" si="38"/>
        <v>1.9293809076271184</v>
      </c>
      <c r="M40" s="1">
        <f t="shared" si="38"/>
        <v>4.4374869677966098</v>
      </c>
      <c r="N40" s="1">
        <f t="shared" si="38"/>
        <v>2.3145908110169491</v>
      </c>
      <c r="O40" s="1">
        <f t="shared" si="38"/>
        <v>5.5455287008474574</v>
      </c>
      <c r="P40" s="1">
        <f t="shared" si="38"/>
        <v>31.04359322033898</v>
      </c>
      <c r="Q40" s="1">
        <f t="shared" si="38"/>
        <v>31.04359322033898</v>
      </c>
    </row>
    <row r="41" spans="1:17" x14ac:dyDescent="0.1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1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1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15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1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1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1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15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1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1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15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1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1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1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1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1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1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1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15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15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36" workbookViewId="0">
      <selection activeCell="F9" sqref="F9"/>
    </sheetView>
  </sheetViews>
  <sheetFormatPr baseColWidth="10" defaultRowHeight="14" x14ac:dyDescent="0.15"/>
  <cols>
    <col min="5" max="12" width="10.83203125" style="1"/>
  </cols>
  <sheetData>
    <row r="1" spans="1:13" x14ac:dyDescent="0.15">
      <c r="A1" t="s">
        <v>0</v>
      </c>
      <c r="B1" t="s">
        <v>17</v>
      </c>
      <c r="C1" t="s">
        <v>18</v>
      </c>
      <c r="D1" t="s">
        <v>19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t="s">
        <v>95</v>
      </c>
    </row>
    <row r="2" spans="1:13" x14ac:dyDescent="0.15">
      <c r="A2" t="s">
        <v>28</v>
      </c>
      <c r="B2">
        <v>162</v>
      </c>
      <c r="C2">
        <v>11</v>
      </c>
      <c r="D2">
        <v>706</v>
      </c>
      <c r="E2" s="1">
        <f>(B2^0.2)*(C2^0.6)*(D2^0.2)/100</f>
        <v>0.43301162326840176</v>
      </c>
      <c r="F2" s="1">
        <f>(B2^0.6)*(C2^0.2)*(D2^0.2)/100</f>
        <v>1.2698384875297941</v>
      </c>
      <c r="G2" s="1">
        <f>(B2^0.2)*(C2^0.4)*(D2^0.4)/100</f>
        <v>0.9953640644518249</v>
      </c>
      <c r="H2" s="1">
        <f>(B2^0.4)*(C2^0.2)*(D2^0.4)/100</f>
        <v>1.7045369625957856</v>
      </c>
      <c r="I2" s="1">
        <f>(B2^0.1)*(C2^0.3)*(D2^0.6)/100</f>
        <v>1.7484456126156496</v>
      </c>
      <c r="J2" s="1">
        <f>(B2^0.3)*(C2^0.1)*(D2^0.6)/100</f>
        <v>2.9941709573703941</v>
      </c>
      <c r="K2" s="1">
        <f>(B2^0.05)*(C2^0.15)*(D2^0.8)/100</f>
        <v>3.5134066125438004</v>
      </c>
      <c r="L2" s="1">
        <f>(B2^0.15)*(C2^0.05)*(D2^0.8)/100</f>
        <v>4.597700181507598</v>
      </c>
    </row>
    <row r="3" spans="1:13" x14ac:dyDescent="0.15">
      <c r="A3" t="s">
        <v>29</v>
      </c>
      <c r="B3">
        <v>53</v>
      </c>
      <c r="C3">
        <v>15</v>
      </c>
      <c r="D3">
        <v>418</v>
      </c>
      <c r="E3" s="1">
        <f t="shared" ref="E3:E60" si="0">(B3^0.2)*(C3^0.6)*(D3^0.2)/100</f>
        <v>0.37561695329015682</v>
      </c>
      <c r="F3" s="1">
        <f t="shared" ref="F3:F60" si="1">(B3^0.6)*(C3^0.2)*(D3^0.2)/100</f>
        <v>0.62232755373625248</v>
      </c>
      <c r="G3" s="1">
        <f t="shared" ref="G3:G60" si="2">(B3^0.2)*(C3^0.4)*(D3^0.4)/100</f>
        <v>0.73073883799876993</v>
      </c>
      <c r="H3" s="1">
        <f t="shared" ref="H3:H60" si="3">(B3^0.4)*(C3^0.2)*(D3^0.4)/100</f>
        <v>0.94058730399319923</v>
      </c>
      <c r="I3" s="1">
        <f t="shared" ref="I3:I60" si="4">(B3^0.1)*(C3^0.3)*(D3^0.6)/100</f>
        <v>1.2530278786814184</v>
      </c>
      <c r="J3" s="1">
        <f t="shared" ref="J3:J60" si="5">(B3^0.3)*(C3^0.1)*(D3^0.6)/100</f>
        <v>1.6128636565492867</v>
      </c>
      <c r="K3" s="1">
        <f t="shared" ref="K3:K60" si="6">(B3^0.05)*(C3^0.15)*(D3^0.8)/100</f>
        <v>2.2885926970276582</v>
      </c>
      <c r="L3" s="1">
        <f t="shared" ref="L3:L60" si="7">(B3^0.15)*(C3^0.05)*(D3^0.8)/100</f>
        <v>2.5964918802830903</v>
      </c>
    </row>
    <row r="4" spans="1:13" x14ac:dyDescent="0.15">
      <c r="A4" t="s">
        <v>30</v>
      </c>
      <c r="B4">
        <v>21</v>
      </c>
      <c r="C4">
        <v>3</v>
      </c>
      <c r="D4">
        <v>223</v>
      </c>
      <c r="E4" s="1">
        <f t="shared" si="0"/>
        <v>0.10480393386179281</v>
      </c>
      <c r="F4" s="1">
        <f t="shared" si="1"/>
        <v>0.22825316086866693</v>
      </c>
      <c r="G4" s="1">
        <f t="shared" si="2"/>
        <v>0.24809288307875016</v>
      </c>
      <c r="H4" s="1">
        <f t="shared" si="3"/>
        <v>0.36612881843023465</v>
      </c>
      <c r="I4" s="1">
        <f t="shared" si="4"/>
        <v>0.48343848886057672</v>
      </c>
      <c r="J4" s="1">
        <f t="shared" si="5"/>
        <v>0.71344554714226593</v>
      </c>
      <c r="K4" s="1">
        <f t="shared" si="6"/>
        <v>1.0383004527395172</v>
      </c>
      <c r="L4" s="1">
        <f t="shared" si="7"/>
        <v>1.2613419719200869</v>
      </c>
    </row>
    <row r="5" spans="1:13" x14ac:dyDescent="0.15">
      <c r="A5" t="s">
        <v>31</v>
      </c>
      <c r="B5">
        <v>24</v>
      </c>
      <c r="C5">
        <v>14</v>
      </c>
      <c r="D5">
        <v>469</v>
      </c>
      <c r="E5" s="1">
        <f t="shared" si="0"/>
        <v>0.31474123043101243</v>
      </c>
      <c r="F5" s="1">
        <f t="shared" si="1"/>
        <v>0.39046932412450652</v>
      </c>
      <c r="G5" s="1">
        <f t="shared" si="2"/>
        <v>0.63527622117603721</v>
      </c>
      <c r="H5" s="1">
        <f t="shared" si="3"/>
        <v>0.70758601523734055</v>
      </c>
      <c r="I5" s="1">
        <f t="shared" si="4"/>
        <v>1.2149635264984078</v>
      </c>
      <c r="J5" s="1">
        <f t="shared" si="5"/>
        <v>1.3532557519345463</v>
      </c>
      <c r="K5" s="1">
        <f t="shared" si="6"/>
        <v>2.3870858675962068</v>
      </c>
      <c r="L5" s="1">
        <f t="shared" si="7"/>
        <v>2.5192795550658973</v>
      </c>
    </row>
    <row r="6" spans="1:13" x14ac:dyDescent="0.15">
      <c r="A6" t="s">
        <v>32</v>
      </c>
      <c r="B6">
        <v>1239</v>
      </c>
      <c r="C6">
        <v>53</v>
      </c>
      <c r="D6">
        <v>3376</v>
      </c>
      <c r="E6" s="1">
        <f t="shared" si="0"/>
        <v>2.284863555906739</v>
      </c>
      <c r="F6" s="1">
        <f t="shared" si="1"/>
        <v>8.0608055592683279</v>
      </c>
      <c r="G6" s="1">
        <f t="shared" si="2"/>
        <v>5.2442765346514344</v>
      </c>
      <c r="H6" s="1">
        <f t="shared" si="3"/>
        <v>9.8501914511524298</v>
      </c>
      <c r="I6" s="1">
        <f t="shared" si="4"/>
        <v>8.7827668560318415</v>
      </c>
      <c r="J6" s="1">
        <f t="shared" si="5"/>
        <v>16.496447971636151</v>
      </c>
      <c r="K6" s="1">
        <f t="shared" si="6"/>
        <v>17.219355651697168</v>
      </c>
      <c r="L6" s="1">
        <f t="shared" si="7"/>
        <v>23.599154296763196</v>
      </c>
    </row>
    <row r="7" spans="1:13" x14ac:dyDescent="0.15">
      <c r="A7" t="s">
        <v>33</v>
      </c>
      <c r="B7">
        <v>9</v>
      </c>
      <c r="C7">
        <v>1</v>
      </c>
      <c r="D7">
        <v>166</v>
      </c>
      <c r="E7" s="1">
        <f t="shared" si="0"/>
        <v>4.3139004563387123E-2</v>
      </c>
      <c r="F7" s="1">
        <f t="shared" si="1"/>
        <v>0.10388841568798528</v>
      </c>
      <c r="G7" s="1">
        <f t="shared" si="2"/>
        <v>0.11992003237955139</v>
      </c>
      <c r="H7" s="1">
        <f t="shared" si="3"/>
        <v>0.18609737147199343</v>
      </c>
      <c r="I7" s="1">
        <f t="shared" si="4"/>
        <v>0.26760184523882241</v>
      </c>
      <c r="J7" s="1">
        <f t="shared" si="5"/>
        <v>0.4152767391054496</v>
      </c>
      <c r="K7" s="1">
        <f t="shared" si="6"/>
        <v>0.66649760922035195</v>
      </c>
      <c r="L7" s="1">
        <f t="shared" si="7"/>
        <v>0.83027669298556506</v>
      </c>
    </row>
    <row r="8" spans="1:13" x14ac:dyDescent="0.15">
      <c r="A8" t="s">
        <v>34</v>
      </c>
      <c r="B8">
        <v>5497</v>
      </c>
      <c r="C8">
        <v>230</v>
      </c>
      <c r="D8">
        <v>1905</v>
      </c>
      <c r="E8" s="1">
        <f t="shared" si="0"/>
        <v>6.6227878749809088</v>
      </c>
      <c r="F8" s="1">
        <f t="shared" si="1"/>
        <v>23.572193928807078</v>
      </c>
      <c r="G8" s="1">
        <f t="shared" si="2"/>
        <v>10.108210416905386</v>
      </c>
      <c r="H8" s="1">
        <f t="shared" si="3"/>
        <v>19.070138798693112</v>
      </c>
      <c r="I8" s="1">
        <f t="shared" si="4"/>
        <v>11.232279778316883</v>
      </c>
      <c r="J8" s="1">
        <f t="shared" si="5"/>
        <v>21.190806835601496</v>
      </c>
      <c r="K8" s="1">
        <f t="shared" si="6"/>
        <v>14.627881930646586</v>
      </c>
      <c r="L8" s="1">
        <f t="shared" si="7"/>
        <v>20.091910566648686</v>
      </c>
    </row>
    <row r="9" spans="1:13" x14ac:dyDescent="0.15">
      <c r="A9" t="s">
        <v>35</v>
      </c>
      <c r="B9">
        <v>30</v>
      </c>
      <c r="C9">
        <v>4</v>
      </c>
      <c r="D9">
        <v>172</v>
      </c>
      <c r="E9" s="1">
        <f t="shared" si="0"/>
        <v>0.12698895083329276</v>
      </c>
      <c r="F9" s="1">
        <f t="shared" si="1"/>
        <v>0.28430889046186125</v>
      </c>
      <c r="G9" s="1">
        <f t="shared" si="2"/>
        <v>0.26943848398551551</v>
      </c>
      <c r="H9" s="1">
        <f t="shared" si="3"/>
        <v>0.40315484084351089</v>
      </c>
      <c r="I9" s="1">
        <f t="shared" si="4"/>
        <v>0.4673553203219829</v>
      </c>
      <c r="J9" s="1">
        <f t="shared" si="5"/>
        <v>0.6992934231024921</v>
      </c>
      <c r="K9" s="1">
        <f t="shared" si="6"/>
        <v>0.89657746511598857</v>
      </c>
      <c r="L9" s="1">
        <f t="shared" si="7"/>
        <v>1.0967154087256583</v>
      </c>
    </row>
    <row r="10" spans="1:13" x14ac:dyDescent="0.15">
      <c r="A10" t="s">
        <v>36</v>
      </c>
      <c r="B10">
        <v>46</v>
      </c>
      <c r="C10">
        <v>8</v>
      </c>
      <c r="D10">
        <v>53</v>
      </c>
      <c r="E10" s="1">
        <f t="shared" si="0"/>
        <v>0.16567643177548447</v>
      </c>
      <c r="F10" s="1">
        <f t="shared" si="1"/>
        <v>0.33352459872598272</v>
      </c>
      <c r="G10" s="1">
        <f t="shared" si="2"/>
        <v>0.24182316946810403</v>
      </c>
      <c r="H10" s="1">
        <f t="shared" si="3"/>
        <v>0.34310850057320941</v>
      </c>
      <c r="I10" s="1">
        <f t="shared" si="4"/>
        <v>0.29632500542648571</v>
      </c>
      <c r="J10" s="1">
        <f t="shared" si="5"/>
        <v>0.42043791137904174</v>
      </c>
      <c r="K10" s="1">
        <f t="shared" si="6"/>
        <v>0.39629818681901308</v>
      </c>
      <c r="L10" s="1">
        <f t="shared" si="7"/>
        <v>0.47205094325813191</v>
      </c>
    </row>
    <row r="11" spans="1:13" x14ac:dyDescent="0.15">
      <c r="A11" t="s">
        <v>37</v>
      </c>
      <c r="B11">
        <v>45</v>
      </c>
      <c r="C11">
        <v>6</v>
      </c>
      <c r="D11">
        <v>687</v>
      </c>
      <c r="E11" s="1">
        <f t="shared" si="0"/>
        <v>0.23169923527334568</v>
      </c>
      <c r="F11" s="1">
        <f t="shared" si="1"/>
        <v>0.5187392451797187</v>
      </c>
      <c r="G11" s="1">
        <f t="shared" si="2"/>
        <v>0.59797867664360949</v>
      </c>
      <c r="H11" s="1">
        <f t="shared" si="3"/>
        <v>0.89474226043755334</v>
      </c>
      <c r="I11" s="1">
        <f t="shared" si="4"/>
        <v>1.2616551614160996</v>
      </c>
      <c r="J11" s="1">
        <f t="shared" si="5"/>
        <v>1.8877866972686994</v>
      </c>
      <c r="K11" s="1">
        <f t="shared" si="6"/>
        <v>2.9440738711738543</v>
      </c>
      <c r="L11" s="1">
        <f t="shared" si="7"/>
        <v>3.6012629187877923</v>
      </c>
    </row>
    <row r="12" spans="1:13" x14ac:dyDescent="0.15">
      <c r="A12" t="s">
        <v>38</v>
      </c>
      <c r="B12">
        <v>5269</v>
      </c>
      <c r="C12">
        <v>166</v>
      </c>
      <c r="D12">
        <v>4048</v>
      </c>
      <c r="E12" s="1">
        <f t="shared" si="0"/>
        <v>6.2785389570472603</v>
      </c>
      <c r="F12" s="1">
        <f t="shared" si="1"/>
        <v>25.032639065997571</v>
      </c>
      <c r="G12" s="1">
        <f t="shared" si="2"/>
        <v>11.892826316350499</v>
      </c>
      <c r="H12" s="1">
        <f t="shared" si="3"/>
        <v>23.747018936843425</v>
      </c>
      <c r="I12" s="1">
        <f t="shared" si="4"/>
        <v>15.942247551122557</v>
      </c>
      <c r="J12" s="1">
        <f t="shared" si="5"/>
        <v>31.832706912727076</v>
      </c>
      <c r="K12" s="1">
        <f t="shared" si="6"/>
        <v>25.403585984451908</v>
      </c>
      <c r="L12" s="1">
        <f t="shared" si="7"/>
        <v>35.896907608137951</v>
      </c>
    </row>
    <row r="13" spans="1:13" x14ac:dyDescent="0.15">
      <c r="A13" t="s">
        <v>39</v>
      </c>
      <c r="B13">
        <v>8658</v>
      </c>
      <c r="C13">
        <v>196</v>
      </c>
      <c r="D13">
        <v>15025</v>
      </c>
      <c r="E13" s="1">
        <f t="shared" si="0"/>
        <v>9.9586405073209843</v>
      </c>
      <c r="F13" s="1">
        <f t="shared" si="1"/>
        <v>45.31736600473036</v>
      </c>
      <c r="G13" s="1">
        <f t="shared" si="2"/>
        <v>23.719839011396299</v>
      </c>
      <c r="H13" s="1">
        <f t="shared" si="3"/>
        <v>50.59924528268084</v>
      </c>
      <c r="I13" s="1">
        <f t="shared" si="4"/>
        <v>38.681852802379815</v>
      </c>
      <c r="J13" s="1">
        <f t="shared" si="5"/>
        <v>82.516266530973994</v>
      </c>
      <c r="K13" s="1">
        <f t="shared" si="6"/>
        <v>76.236135680906415</v>
      </c>
      <c r="L13" s="1">
        <f t="shared" si="7"/>
        <v>111.34661668088016</v>
      </c>
    </row>
    <row r="14" spans="1:13" x14ac:dyDescent="0.15">
      <c r="A14" t="s">
        <v>40</v>
      </c>
      <c r="B14">
        <v>88</v>
      </c>
      <c r="C14">
        <v>2</v>
      </c>
      <c r="D14">
        <v>643</v>
      </c>
      <c r="E14" s="1">
        <f t="shared" si="0"/>
        <v>0.13525605816530159</v>
      </c>
      <c r="F14" s="1">
        <f t="shared" si="1"/>
        <v>0.61452251178067629</v>
      </c>
      <c r="G14" s="1">
        <f t="shared" si="2"/>
        <v>0.42913399714230827</v>
      </c>
      <c r="H14" s="1">
        <f t="shared" si="3"/>
        <v>0.91471006352077266</v>
      </c>
      <c r="I14" s="1">
        <f t="shared" si="4"/>
        <v>0.93257517337900919</v>
      </c>
      <c r="J14" s="1">
        <f t="shared" si="5"/>
        <v>1.9878077751004364</v>
      </c>
      <c r="K14" s="1">
        <f t="shared" si="6"/>
        <v>2.4487667028173647</v>
      </c>
      <c r="L14" s="1">
        <f t="shared" si="7"/>
        <v>3.5751369196012348</v>
      </c>
    </row>
    <row r="15" spans="1:13" x14ac:dyDescent="0.15">
      <c r="A15" t="s">
        <v>41</v>
      </c>
      <c r="B15">
        <v>0</v>
      </c>
      <c r="C15">
        <v>0</v>
      </c>
      <c r="D15">
        <v>8</v>
      </c>
      <c r="E15" s="1">
        <f t="shared" si="0"/>
        <v>0</v>
      </c>
      <c r="F15" s="1">
        <f t="shared" si="1"/>
        <v>0</v>
      </c>
      <c r="G15" s="1">
        <f t="shared" si="2"/>
        <v>0</v>
      </c>
      <c r="H15" s="1">
        <f t="shared" si="3"/>
        <v>0</v>
      </c>
      <c r="I15" s="1">
        <f t="shared" si="4"/>
        <v>0</v>
      </c>
      <c r="J15" s="1">
        <f t="shared" si="5"/>
        <v>0</v>
      </c>
      <c r="K15" s="1">
        <f t="shared" si="6"/>
        <v>0</v>
      </c>
      <c r="L15" s="1">
        <f t="shared" si="7"/>
        <v>0</v>
      </c>
    </row>
    <row r="16" spans="1:13" x14ac:dyDescent="0.15">
      <c r="A16" t="s">
        <v>42</v>
      </c>
      <c r="B16">
        <v>353</v>
      </c>
      <c r="C16">
        <v>40</v>
      </c>
      <c r="D16">
        <v>359</v>
      </c>
      <c r="E16" s="1">
        <f t="shared" si="0"/>
        <v>0.95898060889313752</v>
      </c>
      <c r="F16" s="1">
        <f t="shared" si="1"/>
        <v>2.2913725771814111</v>
      </c>
      <c r="G16" s="1">
        <f t="shared" si="2"/>
        <v>1.4873621210931973</v>
      </c>
      <c r="H16" s="1">
        <f t="shared" si="3"/>
        <v>2.2991095205826331</v>
      </c>
      <c r="I16" s="1">
        <f t="shared" si="4"/>
        <v>1.8554623105647716</v>
      </c>
      <c r="J16" s="1">
        <f t="shared" si="5"/>
        <v>2.8681052198413606</v>
      </c>
      <c r="K16" s="1">
        <f t="shared" si="6"/>
        <v>2.58091257018279</v>
      </c>
      <c r="L16" s="1">
        <f t="shared" si="7"/>
        <v>3.2088156287375709</v>
      </c>
    </row>
    <row r="17" spans="1:12" x14ac:dyDescent="0.15">
      <c r="A17" t="s">
        <v>43</v>
      </c>
      <c r="B17">
        <v>311</v>
      </c>
      <c r="C17">
        <v>44</v>
      </c>
      <c r="D17">
        <v>3660</v>
      </c>
      <c r="E17" s="1">
        <f t="shared" si="0"/>
        <v>1.5751426853981352</v>
      </c>
      <c r="F17" s="1">
        <f t="shared" si="1"/>
        <v>3.4438401567061576</v>
      </c>
      <c r="G17" s="1">
        <f t="shared" si="2"/>
        <v>3.8135160851903231</v>
      </c>
      <c r="H17" s="1">
        <f t="shared" si="3"/>
        <v>5.6388056349164764</v>
      </c>
      <c r="I17" s="1">
        <f t="shared" si="4"/>
        <v>7.5927743470731217</v>
      </c>
      <c r="J17" s="1">
        <f t="shared" si="5"/>
        <v>11.226956387883815</v>
      </c>
      <c r="K17" s="1">
        <f t="shared" si="6"/>
        <v>16.670199192057556</v>
      </c>
      <c r="L17" s="1">
        <f t="shared" si="7"/>
        <v>20.270831354351202</v>
      </c>
    </row>
    <row r="18" spans="1:12" x14ac:dyDescent="0.15">
      <c r="A18" t="s">
        <v>44</v>
      </c>
      <c r="B18">
        <v>19</v>
      </c>
      <c r="C18">
        <v>1</v>
      </c>
      <c r="D18">
        <v>813</v>
      </c>
      <c r="E18" s="1">
        <f t="shared" si="0"/>
        <v>6.8828583102685414E-2</v>
      </c>
      <c r="F18" s="1">
        <f t="shared" si="1"/>
        <v>0.22349626497740036</v>
      </c>
      <c r="G18" s="1">
        <f t="shared" si="2"/>
        <v>0.26289779188867574</v>
      </c>
      <c r="H18" s="1">
        <f t="shared" si="3"/>
        <v>0.47373738519232717</v>
      </c>
      <c r="I18" s="1">
        <f t="shared" si="4"/>
        <v>0.74804838120594308</v>
      </c>
      <c r="J18" s="1">
        <f t="shared" si="5"/>
        <v>1.347970561350011</v>
      </c>
      <c r="K18" s="1">
        <f t="shared" si="6"/>
        <v>2.4660967822054998</v>
      </c>
      <c r="L18" s="1">
        <f t="shared" si="7"/>
        <v>3.3104381377357881</v>
      </c>
    </row>
    <row r="19" spans="1:12" x14ac:dyDescent="0.15">
      <c r="A19" t="s">
        <v>45</v>
      </c>
      <c r="B19">
        <v>33</v>
      </c>
      <c r="C19">
        <v>10</v>
      </c>
      <c r="D19">
        <v>323</v>
      </c>
      <c r="E19" s="1">
        <f t="shared" si="0"/>
        <v>0.2544153393227695</v>
      </c>
      <c r="F19" s="1">
        <f t="shared" si="1"/>
        <v>0.41015581050024907</v>
      </c>
      <c r="G19" s="1">
        <f t="shared" si="2"/>
        <v>0.50978117844580717</v>
      </c>
      <c r="H19" s="1">
        <f t="shared" si="3"/>
        <v>0.64727164882719979</v>
      </c>
      <c r="I19" s="1">
        <f t="shared" si="4"/>
        <v>0.90651064307736928</v>
      </c>
      <c r="J19" s="1">
        <f t="shared" si="5"/>
        <v>1.1510009851932379</v>
      </c>
      <c r="K19" s="1">
        <f t="shared" si="6"/>
        <v>1.7111485549594756</v>
      </c>
      <c r="L19" s="1">
        <f t="shared" si="7"/>
        <v>1.9281424175029593</v>
      </c>
    </row>
    <row r="20" spans="1:12" x14ac:dyDescent="0.15">
      <c r="A20" t="s">
        <v>46</v>
      </c>
      <c r="B20">
        <v>9201</v>
      </c>
      <c r="C20">
        <v>104</v>
      </c>
      <c r="D20">
        <v>7511</v>
      </c>
      <c r="E20" s="1">
        <f t="shared" si="0"/>
        <v>5.9996589286686151</v>
      </c>
      <c r="F20" s="1">
        <f t="shared" si="1"/>
        <v>36.045183324985118</v>
      </c>
      <c r="G20" s="1">
        <f t="shared" si="2"/>
        <v>14.120804705268842</v>
      </c>
      <c r="H20" s="1">
        <f t="shared" si="3"/>
        <v>34.611449288801012</v>
      </c>
      <c r="I20" s="1">
        <f t="shared" si="4"/>
        <v>21.228150699773622</v>
      </c>
      <c r="J20" s="1">
        <f t="shared" si="5"/>
        <v>52.032237310533063</v>
      </c>
      <c r="K20" s="1">
        <f t="shared" si="6"/>
        <v>39.930519644252051</v>
      </c>
      <c r="L20" s="1">
        <f t="shared" si="7"/>
        <v>62.515128924078397</v>
      </c>
    </row>
    <row r="21" spans="1:12" x14ac:dyDescent="0.15">
      <c r="A21" t="s">
        <v>47</v>
      </c>
      <c r="B21">
        <v>4236</v>
      </c>
      <c r="C21">
        <v>94</v>
      </c>
      <c r="D21">
        <v>5308</v>
      </c>
      <c r="E21" s="1">
        <f t="shared" si="0"/>
        <v>4.5108053337201</v>
      </c>
      <c r="F21" s="1">
        <f t="shared" si="1"/>
        <v>20.691183125923274</v>
      </c>
      <c r="G21" s="1">
        <f t="shared" si="2"/>
        <v>10.106823870408233</v>
      </c>
      <c r="H21" s="1">
        <f t="shared" si="3"/>
        <v>21.646132722040129</v>
      </c>
      <c r="I21" s="1">
        <f t="shared" si="4"/>
        <v>15.473640396295341</v>
      </c>
      <c r="J21" s="1">
        <f t="shared" si="5"/>
        <v>33.140428487332628</v>
      </c>
      <c r="K21" s="1">
        <f t="shared" si="6"/>
        <v>28.659044510160456</v>
      </c>
      <c r="L21" s="1">
        <f t="shared" si="7"/>
        <v>41.941553906688043</v>
      </c>
    </row>
    <row r="22" spans="1:12" x14ac:dyDescent="0.15">
      <c r="A22" t="s">
        <v>48</v>
      </c>
      <c r="B22">
        <v>724</v>
      </c>
      <c r="C22">
        <v>35</v>
      </c>
      <c r="D22">
        <v>733</v>
      </c>
      <c r="E22" s="1">
        <f t="shared" si="0"/>
        <v>1.1787164235422352</v>
      </c>
      <c r="F22" s="1">
        <f t="shared" si="1"/>
        <v>3.9598391356019942</v>
      </c>
      <c r="G22" s="1">
        <f t="shared" si="2"/>
        <v>2.1657908811940816</v>
      </c>
      <c r="H22" s="1">
        <f t="shared" si="3"/>
        <v>3.9696354489377113</v>
      </c>
      <c r="I22" s="1">
        <f t="shared" si="4"/>
        <v>2.9393862258241223</v>
      </c>
      <c r="J22" s="1">
        <f t="shared" si="5"/>
        <v>5.3875431194527437</v>
      </c>
      <c r="K22" s="1">
        <f t="shared" si="6"/>
        <v>4.6417347010886827</v>
      </c>
      <c r="L22" s="1">
        <f t="shared" si="7"/>
        <v>6.2841619222923155</v>
      </c>
    </row>
    <row r="23" spans="1:12" x14ac:dyDescent="0.15">
      <c r="A23" t="s">
        <v>49</v>
      </c>
      <c r="B23">
        <v>143</v>
      </c>
      <c r="C23">
        <v>24</v>
      </c>
      <c r="D23">
        <v>804</v>
      </c>
      <c r="E23" s="1">
        <f t="shared" si="0"/>
        <v>0.69222162458917713</v>
      </c>
      <c r="F23" s="1">
        <f t="shared" si="1"/>
        <v>1.413497616730371</v>
      </c>
      <c r="G23" s="1">
        <f t="shared" si="2"/>
        <v>1.3971856730786292</v>
      </c>
      <c r="H23" s="1">
        <f t="shared" si="3"/>
        <v>1.9965449064536656</v>
      </c>
      <c r="I23" s="1">
        <f t="shared" si="4"/>
        <v>2.3591231128741414</v>
      </c>
      <c r="J23" s="1">
        <f t="shared" si="5"/>
        <v>3.3711304985882964</v>
      </c>
      <c r="K23" s="1">
        <f t="shared" si="6"/>
        <v>4.355152101535392</v>
      </c>
      <c r="L23" s="1">
        <f t="shared" si="7"/>
        <v>5.2061395686871439</v>
      </c>
    </row>
    <row r="24" spans="1:12" x14ac:dyDescent="0.15">
      <c r="A24" t="s">
        <v>50</v>
      </c>
      <c r="B24">
        <v>0</v>
      </c>
      <c r="C24">
        <v>0</v>
      </c>
      <c r="D24">
        <v>313</v>
      </c>
      <c r="E24" s="1">
        <f t="shared" si="0"/>
        <v>0</v>
      </c>
      <c r="F24" s="1">
        <f t="shared" si="1"/>
        <v>0</v>
      </c>
      <c r="G24" s="1">
        <f t="shared" si="2"/>
        <v>0</v>
      </c>
      <c r="H24" s="1">
        <f t="shared" si="3"/>
        <v>0</v>
      </c>
      <c r="I24" s="1">
        <f t="shared" si="4"/>
        <v>0</v>
      </c>
      <c r="J24" s="1">
        <f t="shared" si="5"/>
        <v>0</v>
      </c>
      <c r="K24" s="1">
        <f t="shared" si="6"/>
        <v>0</v>
      </c>
      <c r="L24" s="1">
        <f t="shared" si="7"/>
        <v>0</v>
      </c>
    </row>
    <row r="25" spans="1:12" x14ac:dyDescent="0.15">
      <c r="A25" t="s">
        <v>51</v>
      </c>
      <c r="B25">
        <v>737</v>
      </c>
      <c r="C25">
        <v>10</v>
      </c>
      <c r="D25">
        <v>1779</v>
      </c>
      <c r="E25" s="1">
        <f t="shared" si="0"/>
        <v>0.66608351778747932</v>
      </c>
      <c r="F25" s="1">
        <f t="shared" si="1"/>
        <v>3.7197665296081524</v>
      </c>
      <c r="G25" s="1">
        <f t="shared" si="2"/>
        <v>1.8774305338932269</v>
      </c>
      <c r="H25" s="1">
        <f t="shared" si="3"/>
        <v>4.4366725266814324</v>
      </c>
      <c r="I25" s="1">
        <f t="shared" si="4"/>
        <v>3.4423285406014426</v>
      </c>
      <c r="J25" s="1">
        <f t="shared" si="5"/>
        <v>8.1347800561372896</v>
      </c>
      <c r="K25" s="1">
        <f t="shared" si="6"/>
        <v>7.8255367060221275</v>
      </c>
      <c r="L25" s="1">
        <f t="shared" si="7"/>
        <v>12.029868544530418</v>
      </c>
    </row>
    <row r="26" spans="1:12" x14ac:dyDescent="0.15">
      <c r="A26" t="s">
        <v>52</v>
      </c>
      <c r="B26">
        <v>4241</v>
      </c>
      <c r="C26">
        <v>128</v>
      </c>
      <c r="D26">
        <v>1409</v>
      </c>
      <c r="E26" s="1">
        <f t="shared" si="0"/>
        <v>4.1648736900416399</v>
      </c>
      <c r="F26" s="1">
        <f t="shared" si="1"/>
        <v>16.892936751370421</v>
      </c>
      <c r="G26" s="1">
        <f t="shared" si="2"/>
        <v>6.7288684764395565</v>
      </c>
      <c r="H26" s="1">
        <f t="shared" si="3"/>
        <v>13.551697542188332</v>
      </c>
      <c r="I26" s="1">
        <f t="shared" si="4"/>
        <v>7.6604876014968317</v>
      </c>
      <c r="J26" s="1">
        <f t="shared" si="5"/>
        <v>15.427944737611977</v>
      </c>
      <c r="K26" s="1">
        <f t="shared" si="6"/>
        <v>10.389238196571023</v>
      </c>
      <c r="L26" s="1">
        <f t="shared" si="7"/>
        <v>14.743803490041255</v>
      </c>
    </row>
    <row r="27" spans="1:12" x14ac:dyDescent="0.15">
      <c r="A27" t="s">
        <v>53</v>
      </c>
      <c r="B27">
        <v>89</v>
      </c>
      <c r="C27">
        <v>26</v>
      </c>
      <c r="D27">
        <v>1309</v>
      </c>
      <c r="E27" s="1">
        <f t="shared" si="0"/>
        <v>0.72819876729972155</v>
      </c>
      <c r="F27" s="1">
        <f t="shared" si="1"/>
        <v>1.1912875495675253</v>
      </c>
      <c r="G27" s="1">
        <f t="shared" si="2"/>
        <v>1.5945685682635948</v>
      </c>
      <c r="H27" s="1">
        <f t="shared" si="3"/>
        <v>2.039513248833976</v>
      </c>
      <c r="I27" s="1">
        <f t="shared" si="4"/>
        <v>3.087413458536667</v>
      </c>
      <c r="J27" s="1">
        <f t="shared" si="5"/>
        <v>3.9489180826954229</v>
      </c>
      <c r="K27" s="1">
        <f t="shared" si="6"/>
        <v>6.3572196888455128</v>
      </c>
      <c r="L27" s="1">
        <f t="shared" si="7"/>
        <v>7.1896688173018903</v>
      </c>
    </row>
    <row r="28" spans="1:12" x14ac:dyDescent="0.15">
      <c r="A28" t="s">
        <v>54</v>
      </c>
      <c r="B28">
        <v>0</v>
      </c>
      <c r="C28">
        <v>0</v>
      </c>
      <c r="D28">
        <v>9520</v>
      </c>
      <c r="E28" s="1">
        <f t="shared" si="0"/>
        <v>0</v>
      </c>
      <c r="F28" s="1">
        <f t="shared" si="1"/>
        <v>0</v>
      </c>
      <c r="G28" s="1">
        <f t="shared" si="2"/>
        <v>0</v>
      </c>
      <c r="H28" s="1">
        <f t="shared" si="3"/>
        <v>0</v>
      </c>
      <c r="I28" s="1">
        <f t="shared" si="4"/>
        <v>0</v>
      </c>
      <c r="J28" s="1">
        <f t="shared" si="5"/>
        <v>0</v>
      </c>
      <c r="K28" s="1">
        <f t="shared" si="6"/>
        <v>0</v>
      </c>
      <c r="L28" s="1">
        <f t="shared" si="7"/>
        <v>0</v>
      </c>
    </row>
    <row r="29" spans="1:12" x14ac:dyDescent="0.15">
      <c r="A29" t="s">
        <v>55</v>
      </c>
      <c r="B29">
        <v>0</v>
      </c>
      <c r="C29">
        <v>0</v>
      </c>
      <c r="D29">
        <v>14</v>
      </c>
      <c r="E29" s="1">
        <f t="shared" si="0"/>
        <v>0</v>
      </c>
      <c r="F29" s="1">
        <f t="shared" si="1"/>
        <v>0</v>
      </c>
      <c r="G29" s="1">
        <f t="shared" si="2"/>
        <v>0</v>
      </c>
      <c r="H29" s="1">
        <f t="shared" si="3"/>
        <v>0</v>
      </c>
      <c r="I29" s="1">
        <f t="shared" si="4"/>
        <v>0</v>
      </c>
      <c r="J29" s="1">
        <f t="shared" si="5"/>
        <v>0</v>
      </c>
      <c r="K29" s="1">
        <f t="shared" si="6"/>
        <v>0</v>
      </c>
      <c r="L29" s="1">
        <f t="shared" si="7"/>
        <v>0</v>
      </c>
    </row>
    <row r="30" spans="1:12" x14ac:dyDescent="0.15">
      <c r="A30" t="s">
        <v>56</v>
      </c>
      <c r="B30">
        <v>942</v>
      </c>
      <c r="C30">
        <v>75</v>
      </c>
      <c r="D30">
        <v>891</v>
      </c>
      <c r="E30" s="1">
        <f t="shared" si="0"/>
        <v>2.0409035419975567</v>
      </c>
      <c r="F30" s="1">
        <f t="shared" si="1"/>
        <v>5.6158866715868303</v>
      </c>
      <c r="G30" s="1">
        <f t="shared" si="2"/>
        <v>3.3480024530898733</v>
      </c>
      <c r="H30" s="1">
        <f t="shared" si="3"/>
        <v>5.5537163569842365</v>
      </c>
      <c r="I30" s="1">
        <f t="shared" si="4"/>
        <v>4.2643229895492469</v>
      </c>
      <c r="J30" s="1">
        <f t="shared" si="5"/>
        <v>7.0737225167402933</v>
      </c>
      <c r="K30" s="1">
        <f t="shared" si="6"/>
        <v>6.1640179945295248</v>
      </c>
      <c r="L30" s="1">
        <f t="shared" si="7"/>
        <v>7.9389462540160833</v>
      </c>
    </row>
    <row r="31" spans="1:12" x14ac:dyDescent="0.15">
      <c r="A31" t="s">
        <v>57</v>
      </c>
      <c r="B31">
        <v>586</v>
      </c>
      <c r="C31">
        <v>49</v>
      </c>
      <c r="D31">
        <v>374</v>
      </c>
      <c r="E31" s="1">
        <f t="shared" si="0"/>
        <v>1.2085691150220053</v>
      </c>
      <c r="F31" s="1">
        <f t="shared" si="1"/>
        <v>3.2610098158072769</v>
      </c>
      <c r="G31" s="1">
        <f t="shared" si="2"/>
        <v>1.8147073410906855</v>
      </c>
      <c r="H31" s="1">
        <f t="shared" si="3"/>
        <v>2.9808965424185163</v>
      </c>
      <c r="I31" s="1">
        <f t="shared" si="4"/>
        <v>2.1260405664479443</v>
      </c>
      <c r="J31" s="1">
        <f t="shared" si="5"/>
        <v>3.4923024942177063</v>
      </c>
      <c r="K31" s="1">
        <f t="shared" si="6"/>
        <v>2.8198212210201063</v>
      </c>
      <c r="L31" s="1">
        <f t="shared" si="7"/>
        <v>3.6140297907424945</v>
      </c>
    </row>
    <row r="32" spans="1:12" x14ac:dyDescent="0.15">
      <c r="A32" t="s">
        <v>58</v>
      </c>
      <c r="B32">
        <v>8600</v>
      </c>
      <c r="C32">
        <v>664</v>
      </c>
      <c r="D32">
        <v>2590</v>
      </c>
      <c r="E32" s="1">
        <f t="shared" si="0"/>
        <v>14.549916155390845</v>
      </c>
      <c r="F32" s="1">
        <f t="shared" si="1"/>
        <v>40.531496539136633</v>
      </c>
      <c r="G32" s="1">
        <f t="shared" si="2"/>
        <v>19.102351298860984</v>
      </c>
      <c r="H32" s="1">
        <f t="shared" si="3"/>
        <v>31.882539176039721</v>
      </c>
      <c r="I32" s="1">
        <f t="shared" si="4"/>
        <v>19.412440043039989</v>
      </c>
      <c r="J32" s="1">
        <f t="shared" si="5"/>
        <v>32.400088894378634</v>
      </c>
      <c r="K32" s="1">
        <f t="shared" si="6"/>
        <v>22.422805290925062</v>
      </c>
      <c r="L32" s="1">
        <f t="shared" si="7"/>
        <v>28.968298230382953</v>
      </c>
    </row>
    <row r="33" spans="1:12" x14ac:dyDescent="0.15">
      <c r="A33" t="s">
        <v>59</v>
      </c>
      <c r="B33">
        <v>0</v>
      </c>
      <c r="C33">
        <v>0</v>
      </c>
      <c r="D33">
        <v>86</v>
      </c>
      <c r="E33" s="1">
        <f t="shared" si="0"/>
        <v>0</v>
      </c>
      <c r="F33" s="1">
        <f t="shared" si="1"/>
        <v>0</v>
      </c>
      <c r="G33" s="1">
        <f t="shared" si="2"/>
        <v>0</v>
      </c>
      <c r="H33" s="1">
        <f t="shared" si="3"/>
        <v>0</v>
      </c>
      <c r="I33" s="1">
        <f t="shared" si="4"/>
        <v>0</v>
      </c>
      <c r="J33" s="1">
        <f t="shared" si="5"/>
        <v>0</v>
      </c>
      <c r="K33" s="1">
        <f t="shared" si="6"/>
        <v>0</v>
      </c>
      <c r="L33" s="1">
        <f t="shared" si="7"/>
        <v>0</v>
      </c>
    </row>
    <row r="34" spans="1:12" x14ac:dyDescent="0.15">
      <c r="A34" t="s">
        <v>60</v>
      </c>
      <c r="B34">
        <v>2632</v>
      </c>
      <c r="C34">
        <v>136</v>
      </c>
      <c r="D34">
        <v>1545</v>
      </c>
      <c r="E34" s="1">
        <f t="shared" si="0"/>
        <v>3.9991364159918277</v>
      </c>
      <c r="F34" s="1">
        <f t="shared" si="1"/>
        <v>13.081724822417083</v>
      </c>
      <c r="G34" s="1">
        <f t="shared" si="2"/>
        <v>6.50195761130104</v>
      </c>
      <c r="H34" s="1">
        <f t="shared" si="3"/>
        <v>11.759626524788207</v>
      </c>
      <c r="I34" s="1">
        <f t="shared" si="4"/>
        <v>7.8604489456438627</v>
      </c>
      <c r="J34" s="1">
        <f t="shared" si="5"/>
        <v>14.216632811827976</v>
      </c>
      <c r="K34" s="1">
        <f t="shared" si="6"/>
        <v>11.020160443940814</v>
      </c>
      <c r="L34" s="1">
        <f t="shared" si="7"/>
        <v>14.820491791527781</v>
      </c>
    </row>
    <row r="35" spans="1:12" x14ac:dyDescent="0.15">
      <c r="A35" t="s">
        <v>61</v>
      </c>
      <c r="B35">
        <v>113</v>
      </c>
      <c r="C35">
        <v>30</v>
      </c>
      <c r="D35">
        <v>271</v>
      </c>
      <c r="E35" s="1">
        <f t="shared" si="0"/>
        <v>0.60741050646973171</v>
      </c>
      <c r="F35" s="1">
        <f t="shared" si="1"/>
        <v>1.0324408393361815</v>
      </c>
      <c r="G35" s="1">
        <f t="shared" si="2"/>
        <v>0.94330450153026457</v>
      </c>
      <c r="H35" s="1">
        <f t="shared" si="3"/>
        <v>1.2298250778993873</v>
      </c>
      <c r="I35" s="1">
        <f t="shared" si="4"/>
        <v>1.2829974561677715</v>
      </c>
      <c r="J35" s="1">
        <f t="shared" si="5"/>
        <v>1.6726968268640467</v>
      </c>
      <c r="K35" s="1">
        <f t="shared" si="6"/>
        <v>1.8646509341468347</v>
      </c>
      <c r="L35" s="1">
        <f t="shared" si="7"/>
        <v>2.1290862830805075</v>
      </c>
    </row>
    <row r="36" spans="1:12" x14ac:dyDescent="0.15">
      <c r="A36" t="s">
        <v>62</v>
      </c>
      <c r="B36">
        <v>0</v>
      </c>
      <c r="C36">
        <v>0</v>
      </c>
      <c r="D36">
        <v>13</v>
      </c>
      <c r="E36" s="1">
        <f t="shared" si="0"/>
        <v>0</v>
      </c>
      <c r="F36" s="1">
        <f t="shared" si="1"/>
        <v>0</v>
      </c>
      <c r="G36" s="1">
        <f t="shared" si="2"/>
        <v>0</v>
      </c>
      <c r="H36" s="1">
        <f t="shared" si="3"/>
        <v>0</v>
      </c>
      <c r="I36" s="1">
        <f t="shared" si="4"/>
        <v>0</v>
      </c>
      <c r="J36" s="1">
        <f t="shared" si="5"/>
        <v>0</v>
      </c>
      <c r="K36" s="1">
        <f t="shared" si="6"/>
        <v>0</v>
      </c>
      <c r="L36" s="1">
        <f t="shared" si="7"/>
        <v>0</v>
      </c>
    </row>
    <row r="37" spans="1:12" x14ac:dyDescent="0.15">
      <c r="A37" t="s">
        <v>63</v>
      </c>
      <c r="B37">
        <v>43</v>
      </c>
      <c r="C37">
        <v>4</v>
      </c>
      <c r="D37">
        <v>201</v>
      </c>
      <c r="E37" s="1">
        <f t="shared" si="0"/>
        <v>0.14078905613884815</v>
      </c>
      <c r="F37" s="1">
        <f t="shared" si="1"/>
        <v>0.36402589901509025</v>
      </c>
      <c r="G37" s="1">
        <f t="shared" si="2"/>
        <v>0.30817408175289474</v>
      </c>
      <c r="H37" s="1">
        <f t="shared" si="3"/>
        <v>0.49553895821169319</v>
      </c>
      <c r="I37" s="1">
        <f t="shared" si="4"/>
        <v>0.5319642871839092</v>
      </c>
      <c r="J37" s="1">
        <f t="shared" si="5"/>
        <v>0.85539000287607503</v>
      </c>
      <c r="K37" s="1">
        <f t="shared" si="6"/>
        <v>1.0340445915141463</v>
      </c>
      <c r="L37" s="1">
        <f t="shared" si="7"/>
        <v>1.3112337342292983</v>
      </c>
    </row>
    <row r="38" spans="1:12" x14ac:dyDescent="0.15">
      <c r="A38" t="s">
        <v>64</v>
      </c>
      <c r="B38">
        <v>66</v>
      </c>
      <c r="C38">
        <v>13</v>
      </c>
      <c r="D38">
        <v>236</v>
      </c>
      <c r="E38" s="1">
        <f t="shared" si="0"/>
        <v>0.32126040245928089</v>
      </c>
      <c r="F38" s="1">
        <f t="shared" si="1"/>
        <v>0.61531490087645924</v>
      </c>
      <c r="G38" s="1">
        <f t="shared" si="2"/>
        <v>0.5736551927887984</v>
      </c>
      <c r="H38" s="1">
        <f t="shared" si="3"/>
        <v>0.79390958606383932</v>
      </c>
      <c r="I38" s="1">
        <f t="shared" si="4"/>
        <v>0.8707321917810914</v>
      </c>
      <c r="J38" s="1">
        <f t="shared" si="5"/>
        <v>1.2050490305661608</v>
      </c>
      <c r="K38" s="1">
        <f t="shared" si="6"/>
        <v>1.4335019960235065</v>
      </c>
      <c r="L38" s="1">
        <f t="shared" si="7"/>
        <v>1.6863913282913137</v>
      </c>
    </row>
    <row r="39" spans="1:12" x14ac:dyDescent="0.15">
      <c r="A39" t="s">
        <v>65</v>
      </c>
      <c r="B39">
        <v>68</v>
      </c>
      <c r="C39">
        <v>7</v>
      </c>
      <c r="D39">
        <v>474</v>
      </c>
      <c r="E39" s="1">
        <f t="shared" si="0"/>
        <v>0.25628092031098737</v>
      </c>
      <c r="F39" s="1">
        <f t="shared" si="1"/>
        <v>0.63632739967493646</v>
      </c>
      <c r="G39" s="1">
        <f t="shared" si="2"/>
        <v>0.59545964643686244</v>
      </c>
      <c r="H39" s="1">
        <f t="shared" si="3"/>
        <v>0.9382844302206661</v>
      </c>
      <c r="I39" s="1">
        <f t="shared" si="4"/>
        <v>1.1021667579246257</v>
      </c>
      <c r="J39" s="1">
        <f t="shared" si="5"/>
        <v>1.736718709077322</v>
      </c>
      <c r="K39" s="1">
        <f t="shared" si="6"/>
        <v>2.285666299476528</v>
      </c>
      <c r="L39" s="1">
        <f t="shared" si="7"/>
        <v>2.8691543494602216</v>
      </c>
    </row>
    <row r="40" spans="1:12" x14ac:dyDescent="0.15">
      <c r="A40" t="s">
        <v>66</v>
      </c>
      <c r="B40">
        <v>2090</v>
      </c>
      <c r="C40">
        <v>48</v>
      </c>
      <c r="D40">
        <v>2653</v>
      </c>
      <c r="E40" s="1">
        <f t="shared" si="0"/>
        <v>2.2778307402979845</v>
      </c>
      <c r="F40" s="1">
        <f t="shared" si="1"/>
        <v>10.305841743209887</v>
      </c>
      <c r="G40" s="1">
        <f t="shared" si="2"/>
        <v>5.0818360782816994</v>
      </c>
      <c r="H40" s="1">
        <f t="shared" si="3"/>
        <v>10.809401836346797</v>
      </c>
      <c r="I40" s="1">
        <f t="shared" si="4"/>
        <v>7.7737281622208494</v>
      </c>
      <c r="J40" s="1">
        <f t="shared" si="5"/>
        <v>16.535234544673337</v>
      </c>
      <c r="K40" s="1">
        <f t="shared" si="6"/>
        <v>14.360954290844292</v>
      </c>
      <c r="L40" s="1">
        <f t="shared" si="7"/>
        <v>20.944683632611486</v>
      </c>
    </row>
    <row r="41" spans="1:12" x14ac:dyDescent="0.15">
      <c r="A41" t="s">
        <v>67</v>
      </c>
      <c r="B41">
        <v>31</v>
      </c>
      <c r="C41">
        <v>2</v>
      </c>
      <c r="D41">
        <v>0</v>
      </c>
      <c r="E41" s="1">
        <f t="shared" si="0"/>
        <v>0</v>
      </c>
      <c r="F41" s="1">
        <f t="shared" si="1"/>
        <v>0</v>
      </c>
      <c r="G41" s="1">
        <f t="shared" si="2"/>
        <v>0</v>
      </c>
      <c r="H41" s="1">
        <f t="shared" si="3"/>
        <v>0</v>
      </c>
      <c r="I41" s="1">
        <f t="shared" si="4"/>
        <v>0</v>
      </c>
      <c r="J41" s="1">
        <f t="shared" si="5"/>
        <v>0</v>
      </c>
      <c r="K41" s="1">
        <f t="shared" si="6"/>
        <v>0</v>
      </c>
      <c r="L41" s="1">
        <f t="shared" si="7"/>
        <v>0</v>
      </c>
    </row>
    <row r="42" spans="1:12" x14ac:dyDescent="0.15">
      <c r="A42" t="s">
        <v>68</v>
      </c>
      <c r="B42">
        <v>1029</v>
      </c>
      <c r="C42">
        <v>179</v>
      </c>
      <c r="D42">
        <v>0</v>
      </c>
      <c r="E42" s="1">
        <f t="shared" si="0"/>
        <v>0</v>
      </c>
      <c r="F42" s="1">
        <f t="shared" si="1"/>
        <v>0</v>
      </c>
      <c r="G42" s="1">
        <f t="shared" si="2"/>
        <v>0</v>
      </c>
      <c r="H42" s="1">
        <f t="shared" si="3"/>
        <v>0</v>
      </c>
      <c r="I42" s="1">
        <f t="shared" si="4"/>
        <v>0</v>
      </c>
      <c r="J42" s="1">
        <f t="shared" si="5"/>
        <v>0</v>
      </c>
      <c r="K42" s="1">
        <f t="shared" si="6"/>
        <v>0</v>
      </c>
      <c r="L42" s="1">
        <f t="shared" si="7"/>
        <v>0</v>
      </c>
    </row>
    <row r="43" spans="1:12" x14ac:dyDescent="0.15">
      <c r="A43" t="s">
        <v>69</v>
      </c>
      <c r="B43">
        <v>62</v>
      </c>
      <c r="C43">
        <v>18</v>
      </c>
      <c r="D43">
        <v>391</v>
      </c>
      <c r="E43" s="1">
        <f t="shared" si="0"/>
        <v>0.42665534670687572</v>
      </c>
      <c r="F43" s="1">
        <f t="shared" si="1"/>
        <v>0.69972093243023947</v>
      </c>
      <c r="G43" s="1">
        <f t="shared" si="2"/>
        <v>0.78969255367910263</v>
      </c>
      <c r="H43" s="1">
        <f t="shared" si="3"/>
        <v>1.0113043604086913</v>
      </c>
      <c r="I43" s="1">
        <f t="shared" si="4"/>
        <v>1.2915968433005267</v>
      </c>
      <c r="J43" s="1">
        <f t="shared" si="5"/>
        <v>1.6540582957689964</v>
      </c>
      <c r="K43" s="1">
        <f t="shared" si="6"/>
        <v>2.2472524685279707</v>
      </c>
      <c r="L43" s="1">
        <f t="shared" si="7"/>
        <v>2.5431020302883587</v>
      </c>
    </row>
    <row r="44" spans="1:12" x14ac:dyDescent="0.15">
      <c r="A44" t="s">
        <v>70</v>
      </c>
      <c r="B44">
        <v>236</v>
      </c>
      <c r="C44">
        <v>7</v>
      </c>
      <c r="D44">
        <v>441</v>
      </c>
      <c r="E44" s="1">
        <f t="shared" si="0"/>
        <v>0.32398801310606673</v>
      </c>
      <c r="F44" s="1">
        <f t="shared" si="1"/>
        <v>1.3232884676638921</v>
      </c>
      <c r="G44" s="1">
        <f t="shared" si="2"/>
        <v>0.74198829180180137</v>
      </c>
      <c r="H44" s="1">
        <f t="shared" si="3"/>
        <v>1.4995461805202408</v>
      </c>
      <c r="I44" s="1">
        <f t="shared" si="4"/>
        <v>1.1953188435717701</v>
      </c>
      <c r="J44" s="1">
        <f t="shared" si="5"/>
        <v>2.4157197979893619</v>
      </c>
      <c r="K44" s="1">
        <f t="shared" si="6"/>
        <v>2.2959434009033215</v>
      </c>
      <c r="L44" s="1">
        <f t="shared" si="7"/>
        <v>3.2639430615642011</v>
      </c>
    </row>
    <row r="45" spans="1:12" x14ac:dyDescent="0.15">
      <c r="A45" t="s">
        <v>71</v>
      </c>
      <c r="B45">
        <v>4</v>
      </c>
      <c r="C45">
        <v>5</v>
      </c>
      <c r="D45">
        <v>148</v>
      </c>
      <c r="E45" s="1">
        <f t="shared" si="0"/>
        <v>9.4155640914673364E-2</v>
      </c>
      <c r="F45" s="1">
        <f t="shared" si="1"/>
        <v>8.6115700515470822E-2</v>
      </c>
      <c r="G45" s="1">
        <f t="shared" si="2"/>
        <v>0.18539784688175651</v>
      </c>
      <c r="H45" s="1">
        <f t="shared" si="3"/>
        <v>0.17730569432105839</v>
      </c>
      <c r="I45" s="1">
        <f t="shared" si="4"/>
        <v>0.37329659595784775</v>
      </c>
      <c r="J45" s="1">
        <f t="shared" si="5"/>
        <v>0.35700313270739903</v>
      </c>
      <c r="K45" s="1">
        <f t="shared" si="6"/>
        <v>0.74328928555281526</v>
      </c>
      <c r="L45" s="1">
        <f t="shared" si="7"/>
        <v>0.7268869488489601</v>
      </c>
    </row>
    <row r="46" spans="1:12" x14ac:dyDescent="0.15">
      <c r="A46" t="s">
        <v>72</v>
      </c>
      <c r="B46">
        <v>279</v>
      </c>
      <c r="C46">
        <v>59</v>
      </c>
      <c r="D46">
        <v>437</v>
      </c>
      <c r="E46" s="1">
        <f t="shared" si="0"/>
        <v>1.2015126152687576</v>
      </c>
      <c r="F46" s="1">
        <f t="shared" si="1"/>
        <v>2.2368105976426969</v>
      </c>
      <c r="G46" s="1">
        <f t="shared" si="2"/>
        <v>1.7933052507980936</v>
      </c>
      <c r="H46" s="1">
        <f t="shared" si="3"/>
        <v>2.4468348553389321</v>
      </c>
      <c r="I46" s="1">
        <f t="shared" si="4"/>
        <v>2.2914209846129254</v>
      </c>
      <c r="J46" s="1">
        <f t="shared" si="5"/>
        <v>3.1264776205337821</v>
      </c>
      <c r="K46" s="1">
        <f t="shared" si="6"/>
        <v>3.164413010774429</v>
      </c>
      <c r="L46" s="1">
        <f t="shared" si="7"/>
        <v>3.6963099439485099</v>
      </c>
    </row>
    <row r="47" spans="1:12" x14ac:dyDescent="0.15">
      <c r="A47" t="s">
        <v>73</v>
      </c>
      <c r="B47">
        <v>58</v>
      </c>
      <c r="C47">
        <v>10</v>
      </c>
      <c r="D47">
        <v>347</v>
      </c>
      <c r="E47" s="1">
        <f t="shared" si="0"/>
        <v>0.28890262883351414</v>
      </c>
      <c r="F47" s="1">
        <f t="shared" si="1"/>
        <v>0.5836099547026804</v>
      </c>
      <c r="G47" s="1">
        <f t="shared" si="2"/>
        <v>0.58724237797942247</v>
      </c>
      <c r="H47" s="1">
        <f t="shared" si="3"/>
        <v>0.8346472894691529</v>
      </c>
      <c r="I47" s="1">
        <f t="shared" si="4"/>
        <v>1.0012452856579621</v>
      </c>
      <c r="J47" s="1">
        <f t="shared" si="5"/>
        <v>1.423069408995324</v>
      </c>
      <c r="K47" s="1">
        <f t="shared" si="6"/>
        <v>1.8639530952341936</v>
      </c>
      <c r="L47" s="1">
        <f t="shared" si="7"/>
        <v>2.2221725516290984</v>
      </c>
    </row>
    <row r="48" spans="1:12" x14ac:dyDescent="0.15">
      <c r="A48" t="s">
        <v>74</v>
      </c>
      <c r="B48">
        <v>15</v>
      </c>
      <c r="C48">
        <v>12</v>
      </c>
      <c r="D48">
        <v>100</v>
      </c>
      <c r="E48" s="1">
        <f t="shared" si="0"/>
        <v>0.19174630310283661</v>
      </c>
      <c r="F48" s="1">
        <f t="shared" si="1"/>
        <v>0.20964813563147378</v>
      </c>
      <c r="G48" s="1">
        <f t="shared" si="2"/>
        <v>0.29301560515835229</v>
      </c>
      <c r="H48" s="1">
        <f t="shared" si="3"/>
        <v>0.30638870628004061</v>
      </c>
      <c r="I48" s="1">
        <f t="shared" si="4"/>
        <v>0.43788845965934814</v>
      </c>
      <c r="J48" s="1">
        <f t="shared" si="5"/>
        <v>0.45787349304308256</v>
      </c>
      <c r="K48" s="1">
        <f t="shared" si="6"/>
        <v>0.66173141051286721</v>
      </c>
      <c r="L48" s="1">
        <f t="shared" si="7"/>
        <v>0.67666350059914082</v>
      </c>
    </row>
    <row r="49" spans="1:12" x14ac:dyDescent="0.15">
      <c r="A49" t="s">
        <v>75</v>
      </c>
      <c r="B49">
        <v>1396</v>
      </c>
      <c r="C49">
        <v>75</v>
      </c>
      <c r="D49">
        <v>4009</v>
      </c>
      <c r="E49" s="1">
        <f t="shared" si="0"/>
        <v>2.9827788360327605</v>
      </c>
      <c r="F49" s="1">
        <f t="shared" si="1"/>
        <v>9.6061798836251597</v>
      </c>
      <c r="G49" s="1">
        <f t="shared" si="2"/>
        <v>6.6102214868599445</v>
      </c>
      <c r="H49" s="1">
        <f t="shared" si="3"/>
        <v>11.862626112913276</v>
      </c>
      <c r="I49" s="1">
        <f t="shared" si="4"/>
        <v>10.935245929404307</v>
      </c>
      <c r="J49" s="1">
        <f t="shared" si="5"/>
        <v>19.624264356518768</v>
      </c>
      <c r="K49" s="1">
        <f t="shared" si="6"/>
        <v>20.937860666978832</v>
      </c>
      <c r="L49" s="1">
        <f t="shared" si="7"/>
        <v>28.048828104803921</v>
      </c>
    </row>
    <row r="50" spans="1:12" x14ac:dyDescent="0.15">
      <c r="A50" t="s">
        <v>76</v>
      </c>
      <c r="B50">
        <v>886</v>
      </c>
      <c r="C50">
        <v>28</v>
      </c>
      <c r="D50">
        <v>922</v>
      </c>
      <c r="E50" s="1">
        <f t="shared" si="0"/>
        <v>1.1239001971402613</v>
      </c>
      <c r="F50" s="1">
        <f t="shared" si="1"/>
        <v>4.475463541796656</v>
      </c>
      <c r="G50" s="1">
        <f t="shared" si="2"/>
        <v>2.2606968300170496</v>
      </c>
      <c r="H50" s="1">
        <f t="shared" si="3"/>
        <v>4.5112559040425673</v>
      </c>
      <c r="I50" s="1">
        <f t="shared" si="4"/>
        <v>3.2190619468461934</v>
      </c>
      <c r="J50" s="1">
        <f t="shared" si="5"/>
        <v>6.4236884930205891</v>
      </c>
      <c r="K50" s="1">
        <f t="shared" si="6"/>
        <v>5.4479125497682093</v>
      </c>
      <c r="L50" s="1">
        <f t="shared" si="7"/>
        <v>7.6958695353838973</v>
      </c>
    </row>
    <row r="51" spans="1:12" x14ac:dyDescent="0.15">
      <c r="A51" t="s">
        <v>77</v>
      </c>
      <c r="B51">
        <v>34</v>
      </c>
      <c r="C51">
        <v>10</v>
      </c>
      <c r="D51">
        <v>1016</v>
      </c>
      <c r="E51" s="1">
        <f t="shared" si="0"/>
        <v>0.32186557175092845</v>
      </c>
      <c r="F51" s="1">
        <f t="shared" si="1"/>
        <v>0.52512910780674193</v>
      </c>
      <c r="G51" s="1">
        <f t="shared" si="2"/>
        <v>0.81106052901736747</v>
      </c>
      <c r="H51" s="1">
        <f t="shared" si="3"/>
        <v>1.0359744627855207</v>
      </c>
      <c r="I51" s="1">
        <f t="shared" si="4"/>
        <v>1.8083567703828343</v>
      </c>
      <c r="J51" s="1">
        <f t="shared" si="5"/>
        <v>2.3098293736370441</v>
      </c>
      <c r="K51" s="1">
        <f t="shared" si="6"/>
        <v>4.2863626523066856</v>
      </c>
      <c r="L51" s="1">
        <f t="shared" si="7"/>
        <v>4.8443643996041814</v>
      </c>
    </row>
    <row r="52" spans="1:12" x14ac:dyDescent="0.15">
      <c r="A52" t="s">
        <v>78</v>
      </c>
      <c r="B52">
        <v>55</v>
      </c>
      <c r="C52">
        <v>10</v>
      </c>
      <c r="D52">
        <v>151</v>
      </c>
      <c r="E52" s="1">
        <f t="shared" si="0"/>
        <v>0.24202929031689474</v>
      </c>
      <c r="F52" s="1">
        <f t="shared" si="1"/>
        <v>0.47864442313916078</v>
      </c>
      <c r="G52" s="1">
        <f t="shared" si="2"/>
        <v>0.41654633418585441</v>
      </c>
      <c r="H52" s="1">
        <f t="shared" si="3"/>
        <v>0.58578177371299744</v>
      </c>
      <c r="I52" s="1">
        <f t="shared" si="4"/>
        <v>0.60453637473564081</v>
      </c>
      <c r="J52" s="1">
        <f t="shared" si="5"/>
        <v>0.85014885693043951</v>
      </c>
      <c r="K52" s="1">
        <f t="shared" si="6"/>
        <v>0.95543180073243195</v>
      </c>
      <c r="L52" s="1">
        <f t="shared" si="7"/>
        <v>1.1330157871649289</v>
      </c>
    </row>
    <row r="53" spans="1:12" x14ac:dyDescent="0.15">
      <c r="A53" t="s">
        <v>79</v>
      </c>
      <c r="B53">
        <v>3</v>
      </c>
      <c r="C53">
        <v>2</v>
      </c>
      <c r="D53">
        <v>97</v>
      </c>
      <c r="E53" s="1">
        <f t="shared" si="0"/>
        <v>4.7140761659216365E-2</v>
      </c>
      <c r="F53" s="1">
        <f t="shared" si="1"/>
        <v>5.5441260893239794E-2</v>
      </c>
      <c r="G53" s="1">
        <f t="shared" si="2"/>
        <v>0.10245778031440934</v>
      </c>
      <c r="H53" s="1">
        <f t="shared" si="3"/>
        <v>0.11111257049055222</v>
      </c>
      <c r="I53" s="1">
        <f t="shared" si="4"/>
        <v>0.21383764591259383</v>
      </c>
      <c r="J53" s="1">
        <f t="shared" si="5"/>
        <v>0.2319008906115769</v>
      </c>
      <c r="K53" s="1">
        <f t="shared" si="6"/>
        <v>0.45543662186435574</v>
      </c>
      <c r="L53" s="1">
        <f t="shared" si="7"/>
        <v>0.47428247268187107</v>
      </c>
    </row>
    <row r="54" spans="1:12" x14ac:dyDescent="0.15">
      <c r="A54" t="s">
        <v>80</v>
      </c>
      <c r="B54">
        <v>3160</v>
      </c>
      <c r="C54">
        <v>134</v>
      </c>
      <c r="D54">
        <v>4413</v>
      </c>
      <c r="E54" s="1">
        <f t="shared" si="0"/>
        <v>5.0716243816787427</v>
      </c>
      <c r="F54" s="1">
        <f t="shared" si="1"/>
        <v>17.954776140727358</v>
      </c>
      <c r="G54" s="1">
        <f t="shared" si="2"/>
        <v>10.201708426064316</v>
      </c>
      <c r="H54" s="1">
        <f t="shared" si="3"/>
        <v>19.195055125998739</v>
      </c>
      <c r="I54" s="1">
        <f t="shared" si="4"/>
        <v>14.960306947502206</v>
      </c>
      <c r="J54" s="1">
        <f t="shared" si="5"/>
        <v>28.148610464644563</v>
      </c>
      <c r="K54" s="1">
        <f t="shared" si="6"/>
        <v>25.694325163219858</v>
      </c>
      <c r="L54" s="1">
        <f t="shared" si="7"/>
        <v>35.244831958810167</v>
      </c>
    </row>
    <row r="55" spans="1:12" x14ac:dyDescent="0.15">
      <c r="A55" t="s">
        <v>81</v>
      </c>
      <c r="B55">
        <v>7552</v>
      </c>
      <c r="C55">
        <v>303</v>
      </c>
      <c r="D55">
        <v>3411</v>
      </c>
      <c r="E55" s="1">
        <f t="shared" si="0"/>
        <v>9.355226727162183</v>
      </c>
      <c r="F55" s="1">
        <f t="shared" si="1"/>
        <v>33.861177657319452</v>
      </c>
      <c r="G55" s="1">
        <f t="shared" si="2"/>
        <v>15.182459644339913</v>
      </c>
      <c r="H55" s="1">
        <f t="shared" si="3"/>
        <v>28.884576606141835</v>
      </c>
      <c r="I55" s="1">
        <f t="shared" si="4"/>
        <v>17.863560218038895</v>
      </c>
      <c r="J55" s="1">
        <f t="shared" si="5"/>
        <v>33.985361111678145</v>
      </c>
      <c r="K55" s="1">
        <f t="shared" si="6"/>
        <v>24.684530358856488</v>
      </c>
      <c r="L55" s="1">
        <f t="shared" si="7"/>
        <v>34.047623522345042</v>
      </c>
    </row>
    <row r="56" spans="1:12" x14ac:dyDescent="0.15">
      <c r="A56" t="s">
        <v>82</v>
      </c>
      <c r="B56">
        <v>75</v>
      </c>
      <c r="C56">
        <v>11</v>
      </c>
      <c r="D56">
        <v>1658</v>
      </c>
      <c r="E56" s="1">
        <f t="shared" si="0"/>
        <v>0.44031630626544144</v>
      </c>
      <c r="F56" s="1">
        <f t="shared" si="1"/>
        <v>0.94892568122039522</v>
      </c>
      <c r="G56" s="1">
        <f t="shared" si="2"/>
        <v>1.2006132646394561</v>
      </c>
      <c r="H56" s="1">
        <f t="shared" si="3"/>
        <v>1.7625313596658367</v>
      </c>
      <c r="I56" s="1">
        <f t="shared" si="4"/>
        <v>2.7019334480850974</v>
      </c>
      <c r="J56" s="1">
        <f t="shared" si="5"/>
        <v>3.9665082622672254</v>
      </c>
      <c r="K56" s="1">
        <f t="shared" si="6"/>
        <v>6.6931350329461425</v>
      </c>
      <c r="L56" s="1">
        <f t="shared" si="7"/>
        <v>8.1095441911608468</v>
      </c>
    </row>
    <row r="57" spans="1:12" x14ac:dyDescent="0.15">
      <c r="A57" t="s">
        <v>83</v>
      </c>
      <c r="B57">
        <v>0</v>
      </c>
      <c r="C57">
        <v>0</v>
      </c>
      <c r="D57">
        <v>126</v>
      </c>
      <c r="E57" s="1">
        <f t="shared" si="0"/>
        <v>0</v>
      </c>
      <c r="F57" s="1">
        <f t="shared" si="1"/>
        <v>0</v>
      </c>
      <c r="G57" s="1">
        <f t="shared" si="2"/>
        <v>0</v>
      </c>
      <c r="H57" s="1">
        <f t="shared" si="3"/>
        <v>0</v>
      </c>
      <c r="I57" s="1">
        <f t="shared" si="4"/>
        <v>0</v>
      </c>
      <c r="J57" s="1">
        <f t="shared" si="5"/>
        <v>0</v>
      </c>
      <c r="K57" s="1">
        <f t="shared" si="6"/>
        <v>0</v>
      </c>
      <c r="L57" s="1">
        <f t="shared" si="7"/>
        <v>0</v>
      </c>
    </row>
    <row r="58" spans="1:12" x14ac:dyDescent="0.15">
      <c r="A58" t="s">
        <v>84</v>
      </c>
      <c r="B58">
        <v>3533</v>
      </c>
      <c r="C58">
        <v>116</v>
      </c>
      <c r="D58">
        <v>3153</v>
      </c>
      <c r="E58" s="1">
        <f t="shared" si="0"/>
        <v>4.4468073535869506</v>
      </c>
      <c r="F58" s="1">
        <f t="shared" si="1"/>
        <v>17.439040025521798</v>
      </c>
      <c r="G58" s="1">
        <f t="shared" si="2"/>
        <v>8.6079851970492953</v>
      </c>
      <c r="H58" s="1">
        <f t="shared" si="3"/>
        <v>17.046634172340504</v>
      </c>
      <c r="I58" s="1">
        <f t="shared" si="4"/>
        <v>11.840938977065823</v>
      </c>
      <c r="J58" s="1">
        <f t="shared" si="5"/>
        <v>23.448943089288754</v>
      </c>
      <c r="K58" s="1">
        <f t="shared" si="6"/>
        <v>19.322132541385955</v>
      </c>
      <c r="L58" s="1">
        <f t="shared" si="7"/>
        <v>27.190902441906474</v>
      </c>
    </row>
    <row r="59" spans="1:12" x14ac:dyDescent="0.15">
      <c r="A59" t="s">
        <v>85</v>
      </c>
      <c r="B59">
        <v>1330</v>
      </c>
      <c r="C59">
        <v>14</v>
      </c>
      <c r="D59">
        <v>2047</v>
      </c>
      <c r="E59" s="1">
        <f t="shared" si="0"/>
        <v>0.943345361069854</v>
      </c>
      <c r="F59" s="1">
        <f t="shared" si="1"/>
        <v>5.8312298483029927</v>
      </c>
      <c r="G59" s="1">
        <f t="shared" si="2"/>
        <v>2.5566347025368241</v>
      </c>
      <c r="H59" s="1">
        <f t="shared" si="3"/>
        <v>6.3564319303715253</v>
      </c>
      <c r="I59" s="1">
        <f t="shared" si="4"/>
        <v>4.3943463155627462</v>
      </c>
      <c r="J59" s="1">
        <f t="shared" si="5"/>
        <v>10.925441638431009</v>
      </c>
      <c r="K59" s="1">
        <f t="shared" si="6"/>
        <v>9.4843170064886309</v>
      </c>
      <c r="L59" s="1">
        <f t="shared" si="7"/>
        <v>14.954724682811211</v>
      </c>
    </row>
    <row r="60" spans="1:12" x14ac:dyDescent="0.15">
      <c r="A60" t="s">
        <v>86</v>
      </c>
      <c r="B60">
        <v>670</v>
      </c>
      <c r="C60">
        <v>56</v>
      </c>
      <c r="D60">
        <v>847</v>
      </c>
      <c r="E60" s="1">
        <f t="shared" si="0"/>
        <v>1.5838150256867809</v>
      </c>
      <c r="F60" s="1">
        <f t="shared" si="1"/>
        <v>4.2742426060637051</v>
      </c>
      <c r="G60" s="1">
        <f t="shared" si="2"/>
        <v>2.7267387844015336</v>
      </c>
      <c r="H60" s="1">
        <f t="shared" si="3"/>
        <v>4.4794107778414585</v>
      </c>
      <c r="I60" s="1">
        <f t="shared" si="4"/>
        <v>3.6626374742208703</v>
      </c>
      <c r="J60" s="1">
        <f t="shared" si="5"/>
        <v>6.0168791639320451</v>
      </c>
      <c r="K60" s="1">
        <f t="shared" si="6"/>
        <v>5.5697880935140454</v>
      </c>
      <c r="L60" s="1">
        <f t="shared" si="7"/>
        <v>7.1388350953432518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证据链计算求和</vt:lpstr>
      <vt:lpstr>方案一</vt:lpstr>
      <vt:lpstr>方案二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2019-12-04T10:00:35Z</dcterms:created>
  <dcterms:modified xsi:type="dcterms:W3CDTF">2019-12-04T03:37:26Z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