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F2106F9-10A0-402C-BDA4-936C34F812C3}" xr6:coauthVersionLast="45" xr6:coauthVersionMax="45" xr10:uidLastSave="{00000000-0000-0000-0000-000000000000}"/>
  <bookViews>
    <workbookView xWindow="1200" yWindow="-120" windowWidth="19410" windowHeight="11760" xr2:uid="{00000000-000D-0000-FFFF-FFFF00000000}"/>
  </bookViews>
  <sheets>
    <sheet name="Watching" sheetId="1" r:id="rId1"/>
    <sheet name="Calculators" sheetId="11" r:id="rId2"/>
    <sheet name="Funds" sheetId="3" r:id="rId3"/>
    <sheet name="V-Equity Holdings" sheetId="2" r:id="rId4"/>
    <sheet name="V-MF Holdings" sheetId="10" r:id="rId5"/>
    <sheet name="SBI-Equity Holdings" sheetId="5" r:id="rId6"/>
    <sheet name="SBI-MF Holdings" sheetId="9" r:id="rId7"/>
    <sheet name="Transactions" sheetId="4" r:id="rId8"/>
    <sheet name="Initial Push" sheetId="6" r:id="rId9"/>
    <sheet name="Commod" sheetId="7" r:id="rId10"/>
    <sheet name="MidCap Crorepathi Fund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C9" i="11" l="1"/>
  <c r="C8" i="11"/>
  <c r="C7" i="11"/>
  <c r="C6" i="11"/>
  <c r="C5" i="11"/>
  <c r="C4" i="11"/>
  <c r="C3" i="11"/>
  <c r="A10" i="11"/>
  <c r="C2" i="11"/>
  <c r="C10" i="11" l="1"/>
  <c r="C11" i="11" s="1"/>
  <c r="M2" i="10"/>
  <c r="M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I22" i="10"/>
  <c r="K16" i="10"/>
  <c r="K22" i="10" s="1"/>
  <c r="C22" i="10"/>
  <c r="E16" i="10"/>
  <c r="E22" i="10" s="1"/>
  <c r="L5" i="5" l="1"/>
  <c r="K5" i="5"/>
  <c r="L4" i="5"/>
  <c r="K4" i="5"/>
  <c r="L3" i="5"/>
  <c r="K3" i="5"/>
  <c r="J5" i="5"/>
  <c r="J4" i="5"/>
  <c r="J3" i="5"/>
  <c r="I4" i="5"/>
  <c r="I3" i="5"/>
  <c r="F16" i="5" l="1"/>
  <c r="K16" i="2" l="1"/>
  <c r="K15" i="2"/>
  <c r="K14" i="2"/>
  <c r="I5" i="5"/>
  <c r="L13" i="5" l="1"/>
  <c r="K13" i="5"/>
  <c r="J13" i="5"/>
  <c r="I13" i="5"/>
  <c r="I10" i="10" l="1"/>
  <c r="C10" i="10"/>
  <c r="K4" i="10"/>
  <c r="K10" i="10" s="1"/>
  <c r="E4" i="10"/>
  <c r="E10" i="10" s="1"/>
  <c r="M9" i="2"/>
  <c r="M8" i="2"/>
  <c r="M2" i="2"/>
  <c r="L2" i="2"/>
  <c r="K2" i="2"/>
  <c r="J2" i="2"/>
  <c r="M12" i="2" l="1"/>
  <c r="K12" i="2"/>
  <c r="L12" i="2"/>
  <c r="K2" i="5"/>
  <c r="I14" i="9"/>
  <c r="K4" i="9"/>
  <c r="K14" i="9" s="1"/>
  <c r="K12" i="5" l="1"/>
  <c r="C14" i="9"/>
  <c r="E4" i="9"/>
  <c r="E14" i="9" s="1"/>
  <c r="M2" i="9" s="1"/>
  <c r="E4" i="8" l="1"/>
  <c r="E3" i="8"/>
  <c r="E2" i="8"/>
  <c r="E8" i="8" l="1"/>
  <c r="K5" i="3" l="1"/>
  <c r="K4" i="3"/>
  <c r="E6" i="3"/>
  <c r="E5" i="3"/>
  <c r="C5" i="3"/>
  <c r="E4" i="3"/>
  <c r="K3" i="3"/>
  <c r="E3" i="3"/>
  <c r="L2" i="5" l="1"/>
  <c r="L12" i="5" l="1"/>
  <c r="E3" i="7"/>
  <c r="F3" i="7" s="1"/>
  <c r="P7" i="6" l="1"/>
  <c r="Q7" i="6" s="1"/>
  <c r="O7" i="6"/>
  <c r="O5" i="6"/>
  <c r="Q5" i="6" s="1"/>
  <c r="P5" i="6"/>
  <c r="O6" i="6"/>
  <c r="Q6" i="6" s="1"/>
  <c r="P6" i="6"/>
  <c r="O4" i="6" l="1"/>
  <c r="P4" i="6"/>
  <c r="O3" i="6"/>
  <c r="P3" i="6"/>
  <c r="P2" i="6"/>
  <c r="O2" i="6"/>
  <c r="Q2" i="6" s="1"/>
  <c r="Q4" i="6" l="1"/>
  <c r="Q3" i="6"/>
  <c r="G13" i="4"/>
  <c r="F13" i="4"/>
  <c r="I2" i="5" l="1"/>
  <c r="J2" i="5" l="1"/>
  <c r="J12" i="5" s="1"/>
  <c r="G11" i="4" l="1"/>
  <c r="F3" i="4"/>
  <c r="F4" i="4"/>
  <c r="F5" i="4"/>
  <c r="F6" i="4"/>
  <c r="F7" i="4"/>
  <c r="F8" i="4"/>
  <c r="F9" i="4"/>
  <c r="F10" i="4"/>
  <c r="F11" i="4"/>
  <c r="F12" i="4"/>
  <c r="F2" i="4"/>
  <c r="G3" i="4"/>
  <c r="G2" i="4"/>
  <c r="L14" i="4"/>
  <c r="L13" i="4"/>
  <c r="L12" i="4"/>
  <c r="L11" i="4"/>
  <c r="L10" i="4"/>
  <c r="L9" i="4"/>
  <c r="J15" i="4"/>
  <c r="K5" i="4"/>
  <c r="L15" i="4" l="1"/>
  <c r="M15" i="4" s="1"/>
</calcChain>
</file>

<file path=xl/sharedStrings.xml><?xml version="1.0" encoding="utf-8"?>
<sst xmlns="http://schemas.openxmlformats.org/spreadsheetml/2006/main" count="232" uniqueCount="128">
  <si>
    <t>Name</t>
  </si>
  <si>
    <t>Ashok Leyland</t>
  </si>
  <si>
    <t>Colgate</t>
  </si>
  <si>
    <t>Jubliant Foodworks</t>
  </si>
  <si>
    <t>Indian Hotels</t>
  </si>
  <si>
    <t>Federal Bank</t>
  </si>
  <si>
    <t>Aditya Birla Fashion</t>
  </si>
  <si>
    <t>CG Consumer Elect</t>
  </si>
  <si>
    <t>JK Cements</t>
  </si>
  <si>
    <t>Qty</t>
  </si>
  <si>
    <t>Rate</t>
  </si>
  <si>
    <t>Date</t>
  </si>
  <si>
    <t>Balance</t>
  </si>
  <si>
    <t>Opening Balance</t>
  </si>
  <si>
    <t>NTPC 120 CE</t>
  </si>
  <si>
    <t>Buy</t>
  </si>
  <si>
    <t>IndusIndBank 1520 PE</t>
  </si>
  <si>
    <t>Sell</t>
  </si>
  <si>
    <t>Realized</t>
  </si>
  <si>
    <t>ICICI Pru Life 520 CE</t>
  </si>
  <si>
    <t>Bata India</t>
  </si>
  <si>
    <t>Total</t>
  </si>
  <si>
    <t>Jubliant Food</t>
  </si>
  <si>
    <t>Tata Motors</t>
  </si>
  <si>
    <t>ICICI Pru Life</t>
  </si>
  <si>
    <t>Chola Fin &amp; Inv</t>
  </si>
  <si>
    <t>Value</t>
  </si>
  <si>
    <t>Type</t>
  </si>
  <si>
    <t>Delivery</t>
  </si>
  <si>
    <t>Intraday</t>
  </si>
  <si>
    <t>Cur Rate</t>
  </si>
  <si>
    <t>Growth</t>
  </si>
  <si>
    <t>Godrej Consumer Goods</t>
  </si>
  <si>
    <t>Cholamandalam Inv and Fin</t>
  </si>
  <si>
    <t>TCS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</si>
  <si>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</si>
  <si>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</si>
  <si>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</si>
  <si>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</si>
  <si>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</si>
  <si>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</si>
  <si>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</si>
  <si>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</si>
  <si>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</si>
  <si>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</si>
  <si>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</si>
  <si>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IRCTC</t>
  </si>
  <si>
    <t>V Qty</t>
  </si>
  <si>
    <t>S Qty</t>
  </si>
  <si>
    <t>V Total</t>
  </si>
  <si>
    <t>S Total</t>
  </si>
  <si>
    <t>Asian Paints</t>
  </si>
  <si>
    <t>Hind. Uni</t>
  </si>
  <si>
    <t>Particulars</t>
  </si>
  <si>
    <t>Amount</t>
  </si>
  <si>
    <t>Brokerage</t>
  </si>
  <si>
    <t>Intraday Recovery</t>
  </si>
  <si>
    <t>Recovered</t>
  </si>
  <si>
    <t>Profit</t>
  </si>
  <si>
    <t>Inv. Amount</t>
  </si>
  <si>
    <t>NAV</t>
  </si>
  <si>
    <t>Axis Bluechip Fund-Reg(G)</t>
  </si>
  <si>
    <t>Units</t>
  </si>
  <si>
    <t>Axis Midcap Fund-Reg(G)</t>
  </si>
  <si>
    <t>GHCL</t>
  </si>
  <si>
    <t>YES BANK</t>
  </si>
  <si>
    <t>Tata Consumer Products Ltd</t>
  </si>
  <si>
    <t>Quantity</t>
  </si>
  <si>
    <t>Buy Rate</t>
  </si>
  <si>
    <t>Target Price</t>
  </si>
  <si>
    <t>UPL Limited</t>
  </si>
  <si>
    <t>PNC Infra</t>
  </si>
  <si>
    <t>DCB Bank</t>
  </si>
  <si>
    <t>LIC Housing Fin</t>
  </si>
  <si>
    <t>Fund Name: Edelweiss Govt. Securities Fund</t>
  </si>
  <si>
    <t>Transaction</t>
  </si>
  <si>
    <t>Folio No: 9105468544</t>
  </si>
  <si>
    <t>Purchase</t>
  </si>
  <si>
    <t>7th July 2020</t>
  </si>
  <si>
    <t>Sundaram LT MC Tax Advantage Fund</t>
  </si>
  <si>
    <t>24th March 2017</t>
  </si>
  <si>
    <t>Cur Value</t>
  </si>
  <si>
    <t>Growth %</t>
  </si>
  <si>
    <t>Total Value</t>
  </si>
  <si>
    <t>Equity</t>
  </si>
  <si>
    <t>MF</t>
  </si>
  <si>
    <t>EQ-Invested</t>
  </si>
  <si>
    <t>MF-Invested</t>
  </si>
  <si>
    <t>Date Updated</t>
  </si>
  <si>
    <t>Overal Gain</t>
  </si>
  <si>
    <t>OPENING BALANCE</t>
  </si>
  <si>
    <t>STAMPS</t>
  </si>
  <si>
    <t>OTHER CHARGES - EXCHANGE CHARGES</t>
  </si>
  <si>
    <t>DEMAT CHARGES</t>
  </si>
  <si>
    <t>STAMP DUTY</t>
  </si>
  <si>
    <t>SECURITY TRANSACTION TAX</t>
  </si>
  <si>
    <t>NSE CM CHARGES</t>
  </si>
  <si>
    <t>IGST</t>
  </si>
  <si>
    <t>BANK</t>
  </si>
  <si>
    <t>JOURNAL</t>
  </si>
  <si>
    <t>OPENING PORTFOLIO</t>
  </si>
  <si>
    <t>CLOSING PORTFOLIO</t>
  </si>
  <si>
    <t>SPECULATION</t>
  </si>
  <si>
    <t>SHORT TERM</t>
  </si>
  <si>
    <t>BUSINESS INCOME</t>
  </si>
  <si>
    <t>TOTAL</t>
  </si>
  <si>
    <t>Ashok Leylnd</t>
  </si>
  <si>
    <t>GreenPower</t>
  </si>
  <si>
    <t>JB Chem</t>
  </si>
  <si>
    <t>Axis Bluechip Fund - Reg(G)</t>
  </si>
  <si>
    <t>Axis Midcap Fund Reg(G)</t>
  </si>
  <si>
    <t>DSP Natural Res &amp; New Energy Fund - Reg(DR)</t>
  </si>
  <si>
    <t>Axis Focused 25 Fund - Reg(DR)</t>
  </si>
  <si>
    <t>Average</t>
  </si>
  <si>
    <t>Yes Bank</t>
  </si>
  <si>
    <t>REC Ltd</t>
  </si>
  <si>
    <t>Torrent Power</t>
  </si>
  <si>
    <t>Ashoke Leyland</t>
  </si>
  <si>
    <t>Jagran</t>
  </si>
  <si>
    <t>Adani Ports</t>
  </si>
  <si>
    <t>InfyBeam</t>
  </si>
  <si>
    <t>D-PL</t>
  </si>
  <si>
    <t>IPL</t>
  </si>
  <si>
    <t>D</t>
  </si>
  <si>
    <t>TT</t>
  </si>
  <si>
    <t>O-PL</t>
  </si>
  <si>
    <t>Rec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</si>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</sst>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;[Red]0.00"/>
    <numFmt numFmtId="165" formatCode="[$-409]d\-mmm\-yy;@"/>
    <numFmt numFmtId="166" formatCode="#,##0.00;[Red]#,##0.00"/>
    <numFmt numFmtId="167" formatCode="[$-409]dd\-mmm\-yy;@"/>
    <numFmt numFmtId="168" formatCode="[$-409]d\-mmm\-yyyy;@"/>
    <numFmt numFmtId="169" formatCode="0.00_);[Red]\(0.00\)"/>
    <numFmt numFmtId="170" formatCode="0.000"/>
    <numFmt numFmtId="171" formatCode="0.0000;[Red]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sz val="14"/>
      <color theme="8" tint="0.79998168889431442"/>
      <name val="Calibri"/>
      <family val="2"/>
      <scheme val="minor"/>
    </font>
    <font>
      <sz val="14"/>
      <color rgb="FF00759E"/>
      <name val="Calibri"/>
      <family val="2"/>
      <scheme val="minor"/>
    </font>
    <font>
      <sz val="8"/>
      <color rgb="FF000000"/>
      <name val="Arial"/>
      <family val="2"/>
    </font>
    <font>
      <b/>
      <sz val="14"/>
      <color theme="4" tint="0.79998168889431442"/>
      <name val="Verdana"/>
      <family val="2"/>
    </font>
    <font>
      <sz val="14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59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3E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164" fontId="2" fillId="5" borderId="1" xfId="0" applyNumberFormat="1" applyFont="1" applyFill="1" applyBorder="1" applyAlignment="1">
      <alignment horizontal="right"/>
    </xf>
    <xf numFmtId="167" fontId="2" fillId="5" borderId="1" xfId="0" applyNumberFormat="1" applyFont="1" applyFill="1" applyBorder="1"/>
    <xf numFmtId="167" fontId="0" fillId="3" borderId="1" xfId="0" applyNumberFormat="1" applyFill="1" applyBorder="1"/>
    <xf numFmtId="167" fontId="0" fillId="4" borderId="1" xfId="0" applyNumberFormat="1" applyFill="1" applyBorder="1"/>
    <xf numFmtId="167" fontId="0" fillId="0" borderId="1" xfId="0" applyNumberFormat="1" applyBorder="1"/>
    <xf numFmtId="0" fontId="0" fillId="6" borderId="1" xfId="0" applyFill="1" applyBorder="1"/>
    <xf numFmtId="167" fontId="0" fillId="6" borderId="1" xfId="0" applyNumberFormat="1" applyFill="1" applyBorder="1"/>
    <xf numFmtId="166" fontId="0" fillId="0" borderId="1" xfId="0" applyNumberFormat="1" applyBorder="1" applyAlignment="1">
      <alignment wrapText="1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9" fontId="0" fillId="0" borderId="1" xfId="0" applyNumberFormat="1" applyBorder="1"/>
    <xf numFmtId="16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165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40" fontId="3" fillId="2" borderId="1" xfId="0" applyNumberFormat="1" applyFont="1" applyFill="1" applyBorder="1" applyAlignment="1">
      <alignment horizontal="center"/>
    </xf>
    <xf numFmtId="40" fontId="3" fillId="2" borderId="2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40" fontId="4" fillId="0" borderId="1" xfId="0" applyNumberFormat="1" applyFont="1" applyBorder="1"/>
    <xf numFmtId="40" fontId="4" fillId="0" borderId="2" xfId="0" applyNumberFormat="1" applyFont="1" applyBorder="1"/>
    <xf numFmtId="40" fontId="4" fillId="0" borderId="3" xfId="0" applyNumberFormat="1" applyFont="1" applyBorder="1"/>
    <xf numFmtId="40" fontId="4" fillId="2" borderId="1" xfId="0" applyNumberFormat="1" applyFont="1" applyFill="1" applyBorder="1"/>
    <xf numFmtId="40" fontId="4" fillId="2" borderId="2" xfId="0" applyNumberFormat="1" applyFont="1" applyFill="1" applyBorder="1"/>
    <xf numFmtId="40" fontId="4" fillId="2" borderId="3" xfId="0" applyNumberFormat="1" applyFont="1" applyFill="1" applyBorder="1"/>
    <xf numFmtId="40" fontId="4" fillId="0" borderId="0" xfId="0" applyNumberFormat="1" applyFont="1"/>
    <xf numFmtId="40" fontId="4" fillId="0" borderId="0" xfId="0" applyNumberFormat="1" applyFont="1" applyBorder="1"/>
    <xf numFmtId="165" fontId="0" fillId="0" borderId="2" xfId="0" applyNumberFormat="1" applyBorder="1" applyAlignment="1"/>
    <xf numFmtId="165" fontId="1" fillId="2" borderId="4" xfId="0" applyNumberFormat="1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170" fontId="1" fillId="2" borderId="4" xfId="0" applyNumberFormat="1" applyFont="1" applyFill="1" applyBorder="1" applyAlignment="1">
      <alignment horizontal="center"/>
    </xf>
    <xf numFmtId="170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3" fillId="7" borderId="1" xfId="0" applyFont="1" applyFill="1" applyBorder="1"/>
    <xf numFmtId="0" fontId="3" fillId="7" borderId="8" xfId="0" applyFont="1" applyFill="1" applyBorder="1"/>
    <xf numFmtId="0" fontId="0" fillId="0" borderId="8" xfId="0" applyBorder="1"/>
    <xf numFmtId="0" fontId="3" fillId="7" borderId="10" xfId="0" applyFont="1" applyFill="1" applyBorder="1"/>
    <xf numFmtId="0" fontId="3" fillId="7" borderId="11" xfId="0" applyFont="1" applyFill="1" applyBorder="1"/>
    <xf numFmtId="171" fontId="3" fillId="7" borderId="11" xfId="0" applyNumberFormat="1" applyFont="1" applyFill="1" applyBorder="1"/>
    <xf numFmtId="0" fontId="0" fillId="0" borderId="13" xfId="0" applyBorder="1"/>
    <xf numFmtId="0" fontId="0" fillId="0" borderId="4" xfId="0" applyBorder="1"/>
    <xf numFmtId="166" fontId="3" fillId="7" borderId="9" xfId="0" applyNumberFormat="1" applyFont="1" applyFill="1" applyBorder="1"/>
    <xf numFmtId="166" fontId="0" fillId="0" borderId="9" xfId="0" applyNumberFormat="1" applyBorder="1"/>
    <xf numFmtId="166" fontId="0" fillId="0" borderId="14" xfId="0" applyNumberFormat="1" applyBorder="1"/>
    <xf numFmtId="166" fontId="3" fillId="7" borderId="12" xfId="0" applyNumberFormat="1" applyFont="1" applyFill="1" applyBorder="1"/>
    <xf numFmtId="165" fontId="7" fillId="7" borderId="1" xfId="0" applyNumberFormat="1" applyFont="1" applyFill="1" applyBorder="1" applyAlignment="1">
      <alignment horizontal="center"/>
    </xf>
    <xf numFmtId="0" fontId="8" fillId="7" borderId="1" xfId="0" applyFont="1" applyFill="1" applyBorder="1"/>
    <xf numFmtId="40" fontId="8" fillId="7" borderId="1" xfId="0" applyNumberFormat="1" applyFont="1" applyFill="1" applyBorder="1"/>
    <xf numFmtId="40" fontId="8" fillId="7" borderId="2" xfId="0" applyNumberFormat="1" applyFont="1" applyFill="1" applyBorder="1"/>
    <xf numFmtId="40" fontId="8" fillId="7" borderId="3" xfId="0" applyNumberFormat="1" applyFont="1" applyFill="1" applyBorder="1"/>
    <xf numFmtId="0" fontId="7" fillId="7" borderId="1" xfId="0" applyFont="1" applyFill="1" applyBorder="1" applyAlignment="1">
      <alignment horizontal="center"/>
    </xf>
    <xf numFmtId="40" fontId="7" fillId="7" borderId="1" xfId="0" applyNumberFormat="1" applyFont="1" applyFill="1" applyBorder="1" applyAlignment="1">
      <alignment horizontal="center"/>
    </xf>
    <xf numFmtId="40" fontId="7" fillId="7" borderId="2" xfId="0" applyNumberFormat="1" applyFont="1" applyFill="1" applyBorder="1" applyAlignment="1">
      <alignment horizontal="center"/>
    </xf>
    <xf numFmtId="40" fontId="7" fillId="7" borderId="0" xfId="0" applyNumberFormat="1" applyFont="1" applyFill="1" applyBorder="1" applyAlignment="1">
      <alignment horizontal="center"/>
    </xf>
    <xf numFmtId="0" fontId="9" fillId="0" borderId="1" xfId="0" applyFont="1" applyBorder="1"/>
    <xf numFmtId="40" fontId="9" fillId="0" borderId="1" xfId="0" applyNumberFormat="1" applyFont="1" applyBorder="1"/>
    <xf numFmtId="40" fontId="9" fillId="0" borderId="2" xfId="0" applyNumberFormat="1" applyFont="1" applyBorder="1"/>
    <xf numFmtId="40" fontId="9" fillId="0" borderId="3" xfId="0" applyNumberFormat="1" applyFont="1" applyBorder="1"/>
    <xf numFmtId="165" fontId="9" fillId="0" borderId="1" xfId="0" applyNumberFormat="1" applyFont="1" applyBorder="1"/>
    <xf numFmtId="165" fontId="7" fillId="7" borderId="2" xfId="0" applyNumberFormat="1" applyFont="1" applyFill="1" applyBorder="1" applyAlignment="1">
      <alignment horizontal="center"/>
    </xf>
    <xf numFmtId="40" fontId="9" fillId="0" borderId="18" xfId="0" applyNumberFormat="1" applyFont="1" applyBorder="1"/>
    <xf numFmtId="40" fontId="4" fillId="0" borderId="18" xfId="0" applyNumberFormat="1" applyFont="1" applyBorder="1"/>
    <xf numFmtId="166" fontId="3" fillId="7" borderId="9" xfId="0" applyNumberFormat="1" applyFont="1" applyFill="1" applyBorder="1" applyAlignment="1">
      <alignment horizontal="right"/>
    </xf>
    <xf numFmtId="0" fontId="10" fillId="9" borderId="0" xfId="0" applyFont="1" applyFill="1" applyAlignment="1">
      <alignment vertical="center" wrapText="1"/>
    </xf>
    <xf numFmtId="4" fontId="10" fillId="9" borderId="0" xfId="0" applyNumberFormat="1" applyFont="1" applyFill="1" applyAlignment="1">
      <alignment horizontal="right" vertical="center" wrapText="1"/>
    </xf>
    <xf numFmtId="0" fontId="10" fillId="9" borderId="0" xfId="0" applyFont="1" applyFill="1" applyAlignment="1">
      <alignment horizontal="right" vertical="center" wrapText="1"/>
    </xf>
    <xf numFmtId="0" fontId="10" fillId="10" borderId="0" xfId="0" applyFont="1" applyFill="1" applyAlignment="1">
      <alignment vertical="center" wrapText="1"/>
    </xf>
    <xf numFmtId="0" fontId="10" fillId="10" borderId="0" xfId="0" applyFont="1" applyFill="1" applyAlignment="1">
      <alignment horizontal="right" vertical="center" wrapText="1"/>
    </xf>
    <xf numFmtId="4" fontId="10" fillId="10" borderId="0" xfId="0" applyNumberFormat="1" applyFont="1" applyFill="1" applyAlignment="1">
      <alignment horizontal="right" vertical="center" wrapText="1"/>
    </xf>
    <xf numFmtId="38" fontId="7" fillId="7" borderId="1" xfId="0" applyNumberFormat="1" applyFont="1" applyFill="1" applyBorder="1" applyAlignment="1">
      <alignment horizontal="center"/>
    </xf>
    <xf numFmtId="38" fontId="9" fillId="0" borderId="1" xfId="0" applyNumberFormat="1" applyFont="1" applyBorder="1"/>
    <xf numFmtId="38" fontId="8" fillId="7" borderId="1" xfId="0" applyNumberFormat="1" applyFont="1" applyFill="1" applyBorder="1"/>
    <xf numFmtId="38" fontId="4" fillId="0" borderId="0" xfId="0" applyNumberFormat="1" applyFont="1"/>
    <xf numFmtId="170" fontId="3" fillId="7" borderId="1" xfId="0" applyNumberFormat="1" applyFont="1" applyFill="1" applyBorder="1" applyAlignment="1">
      <alignment horizontal="right"/>
    </xf>
    <xf numFmtId="170" fontId="3" fillId="7" borderId="11" xfId="0" applyNumberFormat="1" applyFont="1" applyFill="1" applyBorder="1"/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1" fillId="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6" fontId="11" fillId="5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Border="1"/>
    <xf numFmtId="166" fontId="11" fillId="5" borderId="1" xfId="0" applyNumberFormat="1" applyFont="1" applyFill="1" applyBorder="1" applyAlignment="1">
      <alignment horizontal="right" vertical="center"/>
    </xf>
    <xf numFmtId="166" fontId="5" fillId="2" borderId="5" xfId="0" applyNumberFormat="1" applyFont="1" applyFill="1" applyBorder="1" applyAlignment="1">
      <alignment horizontal="center"/>
    </xf>
    <xf numFmtId="166" fontId="5" fillId="2" borderId="6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3" fontId="0" fillId="0" borderId="1" xfId="0" applyNumberFormat="1" applyFont="1" applyBorder="1"/>
    <xf numFmtId="3" fontId="0" fillId="0" borderId="0" xfId="0" applyNumberFormat="1"/>
    <xf numFmtId="0" fontId="0" fillId="11" borderId="1" xfId="0" applyFont="1" applyFill="1" applyBorder="1"/>
    <xf numFmtId="3" fontId="0" fillId="11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75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sqref="A1:F1"/>
    </sheetView>
  </sheetViews>
  <sheetFormatPr defaultRowHeight="15" x14ac:dyDescent="0.25"/>
  <cols>
    <col min="1" max="1" width="38" bestFit="1" customWidth="1"/>
    <col min="2" max="2" width="12" style="106" customWidth="1"/>
    <col min="3" max="3" width="13.28515625" style="106" customWidth="1"/>
    <col min="4" max="5" width="11.7109375" style="106" customWidth="1"/>
    <col min="6" max="6" width="5.85546875" style="112" customWidth="1"/>
  </cols>
  <sheetData>
    <row r="1" spans="1:6" s="109" customFormat="1" x14ac:dyDescent="0.25">
      <c r="A1" s="113" t="s">
        <v>0</v>
      </c>
      <c r="B1" s="114" t="s">
        <v>121</v>
      </c>
      <c r="C1" s="114" t="s">
        <v>122</v>
      </c>
      <c r="D1" s="114" t="s">
        <v>125</v>
      </c>
      <c r="E1" s="114" t="s">
        <v>126</v>
      </c>
      <c r="F1" s="113" t="s">
        <v>124</v>
      </c>
    </row>
    <row r="2" spans="1:6" x14ac:dyDescent="0.25">
      <c r="A2" s="1" t="s">
        <v>73</v>
      </c>
      <c r="B2" s="105">
        <v>-213250</v>
      </c>
      <c r="C2" s="105">
        <v>0</v>
      </c>
      <c r="D2" s="105">
        <f>B2+C2</f>
        <v>-213250</v>
      </c>
      <c r="E2" s="105"/>
      <c r="F2" s="110"/>
    </row>
    <row r="3" spans="1:6" x14ac:dyDescent="0.25">
      <c r="A3" s="1" t="s">
        <v>114</v>
      </c>
      <c r="B3" s="105">
        <v>-48448</v>
      </c>
      <c r="C3" s="105">
        <v>0</v>
      </c>
      <c r="D3" s="105">
        <f>B3+C3</f>
        <v>-48448</v>
      </c>
      <c r="E3" s="105"/>
      <c r="F3" s="110"/>
    </row>
    <row r="4" spans="1:6" x14ac:dyDescent="0.25">
      <c r="A4" s="1" t="s">
        <v>64</v>
      </c>
      <c r="B4" s="105">
        <v>-26266</v>
      </c>
      <c r="C4" s="105">
        <v>0</v>
      </c>
      <c r="D4" s="105">
        <f>B4+C4</f>
        <v>-26266</v>
      </c>
      <c r="E4" s="105"/>
      <c r="F4" s="110"/>
    </row>
    <row r="5" spans="1:6" x14ac:dyDescent="0.25">
      <c r="A5" s="1" t="s">
        <v>115</v>
      </c>
      <c r="B5" s="105">
        <v>-10800</v>
      </c>
      <c r="C5" s="105">
        <v>0</v>
      </c>
      <c r="D5" s="105">
        <f>B5+C5</f>
        <v>-10800</v>
      </c>
      <c r="E5" s="105"/>
      <c r="F5" s="110"/>
    </row>
    <row r="6" spans="1:6" x14ac:dyDescent="0.25">
      <c r="A6" s="107" t="s">
        <v>116</v>
      </c>
      <c r="B6" s="108">
        <v>-18763</v>
      </c>
      <c r="C6" s="108">
        <v>8372</v>
      </c>
      <c r="D6" s="108">
        <f>B6+C6</f>
        <v>-10391</v>
      </c>
      <c r="E6" s="108"/>
      <c r="F6" s="111" t="s">
        <v>123</v>
      </c>
    </row>
    <row r="7" spans="1:6" x14ac:dyDescent="0.25">
      <c r="A7" s="1" t="s">
        <v>117</v>
      </c>
      <c r="B7" s="105">
        <v>-8436</v>
      </c>
      <c r="C7" s="105">
        <v>165</v>
      </c>
      <c r="D7" s="105">
        <f>B7+C7</f>
        <v>-8271</v>
      </c>
      <c r="E7" s="105"/>
      <c r="F7" s="110"/>
    </row>
    <row r="8" spans="1:6" x14ac:dyDescent="0.25">
      <c r="A8" s="107" t="s">
        <v>118</v>
      </c>
      <c r="B8" s="108">
        <v>-3655</v>
      </c>
      <c r="C8" s="108">
        <v>0</v>
      </c>
      <c r="D8" s="108">
        <f>B8+C8</f>
        <v>-3655</v>
      </c>
      <c r="E8" s="108"/>
      <c r="F8" s="111" t="s">
        <v>123</v>
      </c>
    </row>
    <row r="9" spans="1:6" x14ac:dyDescent="0.25">
      <c r="A9" s="1" t="s">
        <v>119</v>
      </c>
      <c r="B9" s="105">
        <v>0</v>
      </c>
      <c r="C9" s="105">
        <v>-2265</v>
      </c>
      <c r="D9" s="105">
        <f>B9+C9</f>
        <v>-2265</v>
      </c>
      <c r="E9" s="105"/>
      <c r="F9" s="110"/>
    </row>
    <row r="10" spans="1:6" x14ac:dyDescent="0.25">
      <c r="A10" s="1" t="s">
        <v>72</v>
      </c>
      <c r="B10" s="105">
        <v>-1474</v>
      </c>
      <c r="C10" s="105">
        <v>0</v>
      </c>
      <c r="D10" s="105">
        <f>B10+C10</f>
        <v>-1474</v>
      </c>
      <c r="E10" s="105"/>
      <c r="F10" s="110"/>
    </row>
    <row r="11" spans="1:6" x14ac:dyDescent="0.25">
      <c r="A11" s="1" t="s">
        <v>34</v>
      </c>
      <c r="B11" s="105">
        <v>-1360</v>
      </c>
      <c r="C11" s="105">
        <v>0</v>
      </c>
      <c r="D11" s="105">
        <f>B11+C11</f>
        <v>-1360</v>
      </c>
      <c r="E11" s="105"/>
      <c r="F11" s="110"/>
    </row>
    <row r="12" spans="1:6" x14ac:dyDescent="0.25">
      <c r="A12" s="107" t="s">
        <v>120</v>
      </c>
      <c r="B12" s="108">
        <v>0</v>
      </c>
      <c r="C12" s="108">
        <v>-100</v>
      </c>
      <c r="D12" s="108">
        <f>B12+C12</f>
        <v>-100</v>
      </c>
      <c r="E12" s="108"/>
      <c r="F12" s="111" t="s">
        <v>127</v>
      </c>
    </row>
    <row r="18" spans="1:3" x14ac:dyDescent="0.25">
      <c r="A18" t="s">
        <v>1</v>
      </c>
      <c r="C18" s="106">
        <v>80</v>
      </c>
    </row>
    <row r="19" spans="1:3" x14ac:dyDescent="0.25">
      <c r="A19" t="s">
        <v>2</v>
      </c>
      <c r="C19" s="106">
        <v>1579</v>
      </c>
    </row>
    <row r="20" spans="1:3" x14ac:dyDescent="0.25">
      <c r="A20" t="s">
        <v>3</v>
      </c>
      <c r="C20" s="106">
        <v>1622</v>
      </c>
    </row>
    <row r="21" spans="1:3" x14ac:dyDescent="0.25">
      <c r="A21" t="s">
        <v>4</v>
      </c>
      <c r="C21" s="106">
        <v>155</v>
      </c>
    </row>
    <row r="22" spans="1:3" x14ac:dyDescent="0.25">
      <c r="A22" t="s">
        <v>5</v>
      </c>
      <c r="C22" s="106">
        <v>84</v>
      </c>
    </row>
    <row r="23" spans="1:3" x14ac:dyDescent="0.25">
      <c r="A23" t="s">
        <v>6</v>
      </c>
      <c r="C23" s="106">
        <v>214</v>
      </c>
    </row>
    <row r="24" spans="1:3" x14ac:dyDescent="0.25">
      <c r="A24" t="s">
        <v>7</v>
      </c>
      <c r="C24" s="106">
        <v>260</v>
      </c>
    </row>
    <row r="25" spans="1:3" x14ac:dyDescent="0.25">
      <c r="A25" t="s">
        <v>8</v>
      </c>
      <c r="C25" s="106">
        <v>1161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9703-7B72-4B23-85C4-12381FD4F1D4}">
  <dimension ref="A1:F10"/>
  <sheetViews>
    <sheetView workbookViewId="0">
      <selection activeCell="I8" sqref="I8"/>
    </sheetView>
  </sheetViews>
  <sheetFormatPr defaultRowHeight="15" x14ac:dyDescent="0.25"/>
  <cols>
    <col min="1" max="1" width="13.42578125" style="21" customWidth="1"/>
    <col min="2" max="2" width="25.140625" customWidth="1"/>
    <col min="3" max="3" width="8.140625" style="22" bestFit="1" customWidth="1"/>
    <col min="4" max="4" width="10" style="22" bestFit="1" customWidth="1"/>
    <col min="5" max="5" width="10" style="22" customWidth="1"/>
    <col min="6" max="6" width="9.140625" style="22"/>
  </cols>
  <sheetData>
    <row r="1" spans="1:6" x14ac:dyDescent="0.25">
      <c r="A1" s="12" t="s">
        <v>11</v>
      </c>
      <c r="B1" s="11" t="s">
        <v>53</v>
      </c>
      <c r="C1" s="11" t="s">
        <v>54</v>
      </c>
      <c r="D1" s="12" t="s">
        <v>55</v>
      </c>
      <c r="E1" s="12" t="s">
        <v>57</v>
      </c>
      <c r="F1" s="11" t="s">
        <v>12</v>
      </c>
    </row>
    <row r="2" spans="1:6" x14ac:dyDescent="0.25">
      <c r="A2" s="23">
        <v>43850</v>
      </c>
      <c r="B2" s="5" t="s">
        <v>13</v>
      </c>
      <c r="C2" s="24">
        <v>3738</v>
      </c>
      <c r="D2" s="24"/>
      <c r="E2" s="24"/>
      <c r="F2" s="24">
        <v>3738</v>
      </c>
    </row>
    <row r="3" spans="1:6" x14ac:dyDescent="0.25">
      <c r="A3" s="23">
        <v>43851</v>
      </c>
      <c r="B3" s="5" t="s">
        <v>56</v>
      </c>
      <c r="C3" s="24">
        <v>2965</v>
      </c>
      <c r="D3" s="24">
        <v>335</v>
      </c>
      <c r="E3" s="24">
        <f>C3-D3</f>
        <v>2630</v>
      </c>
      <c r="F3" s="24">
        <f>F2+E3</f>
        <v>6368</v>
      </c>
    </row>
    <row r="4" spans="1:6" x14ac:dyDescent="0.25">
      <c r="A4" s="23"/>
      <c r="B4" s="5"/>
      <c r="C4" s="24"/>
      <c r="D4" s="24"/>
      <c r="E4" s="24"/>
      <c r="F4" s="24"/>
    </row>
    <row r="5" spans="1:6" x14ac:dyDescent="0.25">
      <c r="A5" s="23"/>
      <c r="B5" s="5"/>
      <c r="C5" s="24"/>
      <c r="D5" s="24"/>
      <c r="E5" s="24"/>
      <c r="F5" s="24"/>
    </row>
    <row r="6" spans="1:6" x14ac:dyDescent="0.25">
      <c r="A6" s="23"/>
      <c r="B6" s="5"/>
      <c r="C6" s="24"/>
      <c r="D6" s="24"/>
      <c r="E6" s="24"/>
      <c r="F6" s="24"/>
    </row>
    <row r="7" spans="1:6" x14ac:dyDescent="0.25">
      <c r="A7" s="23"/>
      <c r="B7" s="5"/>
      <c r="C7" s="24"/>
      <c r="D7" s="24"/>
      <c r="E7" s="24"/>
      <c r="F7" s="24"/>
    </row>
    <row r="8" spans="1:6" x14ac:dyDescent="0.25">
      <c r="A8" s="23"/>
      <c r="B8" s="5"/>
      <c r="C8" s="24"/>
      <c r="D8" s="24"/>
      <c r="E8" s="24"/>
      <c r="F8" s="24"/>
    </row>
    <row r="9" spans="1:6" x14ac:dyDescent="0.25">
      <c r="A9" s="23"/>
      <c r="B9" s="5"/>
      <c r="C9" s="24"/>
      <c r="D9" s="24"/>
      <c r="E9" s="24"/>
      <c r="F9" s="24"/>
    </row>
    <row r="10" spans="1:6" x14ac:dyDescent="0.25">
      <c r="A10" s="23"/>
      <c r="B10" s="5"/>
      <c r="C10" s="24"/>
      <c r="D10" s="24"/>
      <c r="E10" s="24"/>
      <c r="F10" s="2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E8EE-3382-439F-8375-522E84148D84}">
  <dimension ref="A1:E8"/>
  <sheetViews>
    <sheetView workbookViewId="0">
      <selection activeCell="B4" sqref="B4"/>
    </sheetView>
  </sheetViews>
  <sheetFormatPr defaultRowHeight="15" x14ac:dyDescent="0.25"/>
  <cols>
    <col min="1" max="1" width="26" bestFit="1" customWidth="1"/>
  </cols>
  <sheetData>
    <row r="1" spans="1:5" x14ac:dyDescent="0.25">
      <c r="B1" t="s">
        <v>67</v>
      </c>
      <c r="C1" t="s">
        <v>68</v>
      </c>
      <c r="D1" t="s">
        <v>69</v>
      </c>
      <c r="E1" t="s">
        <v>54</v>
      </c>
    </row>
    <row r="2" spans="1:5" x14ac:dyDescent="0.25">
      <c r="A2" t="s">
        <v>66</v>
      </c>
      <c r="B2">
        <v>75</v>
      </c>
      <c r="C2">
        <v>400</v>
      </c>
      <c r="D2">
        <v>450</v>
      </c>
      <c r="E2">
        <f>B2*C2</f>
        <v>30000</v>
      </c>
    </row>
    <row r="3" spans="1:5" x14ac:dyDescent="0.25">
      <c r="A3" t="s">
        <v>70</v>
      </c>
      <c r="B3">
        <v>75</v>
      </c>
      <c r="C3">
        <v>450</v>
      </c>
      <c r="D3">
        <v>540</v>
      </c>
      <c r="E3">
        <f>B3*C3</f>
        <v>33750</v>
      </c>
    </row>
    <row r="4" spans="1:5" x14ac:dyDescent="0.25">
      <c r="A4" t="s">
        <v>71</v>
      </c>
      <c r="B4">
        <v>250</v>
      </c>
      <c r="C4">
        <v>153</v>
      </c>
      <c r="D4">
        <v>200</v>
      </c>
      <c r="E4">
        <f>B4*C4</f>
        <v>38250</v>
      </c>
    </row>
    <row r="8" spans="1:5" x14ac:dyDescent="0.25">
      <c r="A8" t="s">
        <v>21</v>
      </c>
      <c r="E8">
        <f>SUM(E2:E7)</f>
        <v>102000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AB30-A62C-4E56-A34A-FD66F5D6284E}">
  <dimension ref="A1:C11"/>
  <sheetViews>
    <sheetView workbookViewId="0">
      <selection activeCell="F8" sqref="F8"/>
    </sheetView>
  </sheetViews>
  <sheetFormatPr defaultRowHeight="15" x14ac:dyDescent="0.25"/>
  <cols>
    <col min="1" max="1" width="15.140625" bestFit="1" customWidth="1"/>
    <col min="2" max="2" width="18.140625" style="4" customWidth="1"/>
    <col min="3" max="3" width="31.42578125" style="4" customWidth="1"/>
  </cols>
  <sheetData>
    <row r="1" spans="1:3" ht="18" x14ac:dyDescent="0.25">
      <c r="A1" s="91" t="s">
        <v>67</v>
      </c>
      <c r="B1" s="95" t="s">
        <v>10</v>
      </c>
      <c r="C1" s="95" t="s">
        <v>54</v>
      </c>
    </row>
    <row r="2" spans="1:3" ht="18" x14ac:dyDescent="0.25">
      <c r="A2" s="92">
        <v>200</v>
      </c>
      <c r="B2" s="96">
        <v>489.5</v>
      </c>
      <c r="C2" s="96">
        <f>A2*B2</f>
        <v>97900</v>
      </c>
    </row>
    <row r="3" spans="1:3" ht="18" x14ac:dyDescent="0.25">
      <c r="A3" s="92">
        <v>300</v>
      </c>
      <c r="B3" s="96">
        <v>489.7</v>
      </c>
      <c r="C3" s="96">
        <f t="shared" ref="C3:C9" si="0">A3*B3</f>
        <v>146910</v>
      </c>
    </row>
    <row r="4" spans="1:3" ht="18" x14ac:dyDescent="0.25">
      <c r="A4" s="92">
        <v>100</v>
      </c>
      <c r="B4" s="96">
        <v>489.5</v>
      </c>
      <c r="C4" s="96">
        <f t="shared" si="0"/>
        <v>48950</v>
      </c>
    </row>
    <row r="5" spans="1:3" ht="18" x14ac:dyDescent="0.25">
      <c r="A5" s="92"/>
      <c r="B5" s="96"/>
      <c r="C5" s="96">
        <f t="shared" si="0"/>
        <v>0</v>
      </c>
    </row>
    <row r="6" spans="1:3" ht="18" x14ac:dyDescent="0.25">
      <c r="A6" s="92"/>
      <c r="B6" s="96"/>
      <c r="C6" s="96">
        <f t="shared" si="0"/>
        <v>0</v>
      </c>
    </row>
    <row r="7" spans="1:3" ht="18" x14ac:dyDescent="0.25">
      <c r="A7" s="92"/>
      <c r="B7" s="96"/>
      <c r="C7" s="96">
        <f t="shared" si="0"/>
        <v>0</v>
      </c>
    </row>
    <row r="8" spans="1:3" ht="18" x14ac:dyDescent="0.25">
      <c r="A8" s="92"/>
      <c r="B8" s="96"/>
      <c r="C8" s="96">
        <f t="shared" si="0"/>
        <v>0</v>
      </c>
    </row>
    <row r="9" spans="1:3" ht="18" x14ac:dyDescent="0.25">
      <c r="A9" s="92"/>
      <c r="B9" s="96"/>
      <c r="C9" s="96">
        <f t="shared" si="0"/>
        <v>0</v>
      </c>
    </row>
    <row r="10" spans="1:3" s="94" customFormat="1" ht="18" x14ac:dyDescent="0.25">
      <c r="A10" s="93">
        <f>SUM(A2:A9)</f>
        <v>600</v>
      </c>
      <c r="B10" s="97"/>
      <c r="C10" s="97">
        <f>SUM(C2:C9)</f>
        <v>293760</v>
      </c>
    </row>
    <row r="11" spans="1:3" ht="18" x14ac:dyDescent="0.25">
      <c r="B11" s="95" t="s">
        <v>113</v>
      </c>
      <c r="C11" s="97">
        <f>IF(A10&gt;0, C10/A10,0)</f>
        <v>489.6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0435-6960-478B-864D-1F4AC443339A}">
  <dimension ref="A1:K9"/>
  <sheetViews>
    <sheetView workbookViewId="0">
      <selection activeCell="F18" sqref="F18"/>
    </sheetView>
  </sheetViews>
  <sheetFormatPr defaultRowHeight="15" x14ac:dyDescent="0.25"/>
  <cols>
    <col min="1" max="1" width="14.42578125" style="3" customWidth="1"/>
    <col min="2" max="2" width="11.85546875" style="4" customWidth="1"/>
    <col min="3" max="3" width="11.85546875" style="47" customWidth="1"/>
    <col min="4" max="5" width="11.85546875" style="4" customWidth="1"/>
    <col min="9" max="9" width="9.140625" style="47"/>
  </cols>
  <sheetData>
    <row r="1" spans="1:11" ht="21.75" thickBot="1" x14ac:dyDescent="0.4">
      <c r="A1" s="98" t="s">
        <v>61</v>
      </c>
      <c r="B1" s="99"/>
      <c r="C1" s="99"/>
      <c r="D1" s="99"/>
      <c r="E1" s="100"/>
      <c r="G1" s="98" t="s">
        <v>63</v>
      </c>
      <c r="H1" s="99"/>
      <c r="I1" s="99"/>
      <c r="J1" s="99"/>
      <c r="K1" s="100"/>
    </row>
    <row r="2" spans="1:11" x14ac:dyDescent="0.25">
      <c r="A2" s="43" t="s">
        <v>11</v>
      </c>
      <c r="B2" s="44" t="s">
        <v>59</v>
      </c>
      <c r="C2" s="45" t="s">
        <v>62</v>
      </c>
      <c r="D2" s="44" t="s">
        <v>60</v>
      </c>
      <c r="E2" s="44" t="s">
        <v>26</v>
      </c>
      <c r="G2" s="43" t="s">
        <v>11</v>
      </c>
      <c r="H2" s="44" t="s">
        <v>59</v>
      </c>
      <c r="I2" s="45" t="s">
        <v>62</v>
      </c>
      <c r="J2" s="44" t="s">
        <v>60</v>
      </c>
      <c r="K2" s="44" t="s">
        <v>26</v>
      </c>
    </row>
    <row r="3" spans="1:11" x14ac:dyDescent="0.25">
      <c r="A3" s="42">
        <v>43832</v>
      </c>
      <c r="B3" s="7">
        <v>10000</v>
      </c>
      <c r="C3" s="46">
        <v>311.13900000000001</v>
      </c>
      <c r="D3" s="7">
        <v>32.14</v>
      </c>
      <c r="E3" s="7">
        <f>C3*D3</f>
        <v>10000.007460000001</v>
      </c>
      <c r="G3" s="42">
        <v>43832</v>
      </c>
      <c r="H3" s="7">
        <v>10000</v>
      </c>
      <c r="I3" s="46">
        <v>251.38300000000001</v>
      </c>
      <c r="J3" s="7">
        <v>39.78</v>
      </c>
      <c r="K3" s="7">
        <f>I3*J3</f>
        <v>10000.015740000001</v>
      </c>
    </row>
    <row r="4" spans="1:11" x14ac:dyDescent="0.25">
      <c r="A4" s="6">
        <v>43985</v>
      </c>
      <c r="B4" s="7">
        <v>5000</v>
      </c>
      <c r="C4" s="46">
        <v>177.30500000000001</v>
      </c>
      <c r="D4" s="7">
        <v>28.2</v>
      </c>
      <c r="E4" s="7">
        <f>C4*D4</f>
        <v>5000.0010000000002</v>
      </c>
      <c r="G4" s="6">
        <v>43985</v>
      </c>
      <c r="H4" s="7">
        <v>5000</v>
      </c>
      <c r="I4" s="46">
        <v>135.39099999999999</v>
      </c>
      <c r="J4" s="7">
        <v>36.93</v>
      </c>
      <c r="K4" s="7">
        <f>I4*J4</f>
        <v>4999.98963</v>
      </c>
    </row>
    <row r="5" spans="1:11" x14ac:dyDescent="0.25">
      <c r="A5" s="6">
        <v>43987</v>
      </c>
      <c r="B5" s="7">
        <v>5000</v>
      </c>
      <c r="C5" s="46">
        <f>176.18</f>
        <v>176.18</v>
      </c>
      <c r="D5" s="7">
        <v>28.38</v>
      </c>
      <c r="E5" s="7">
        <f>C5*D5</f>
        <v>4999.9884000000002</v>
      </c>
      <c r="G5" s="6">
        <v>43987</v>
      </c>
      <c r="H5" s="7">
        <v>5000</v>
      </c>
      <c r="I5" s="46">
        <v>134.37200000000001</v>
      </c>
      <c r="J5" s="7">
        <v>37.21</v>
      </c>
      <c r="K5" s="7">
        <f>I5*J5</f>
        <v>4999.9821200000006</v>
      </c>
    </row>
    <row r="6" spans="1:11" x14ac:dyDescent="0.25">
      <c r="A6" s="6">
        <v>43987</v>
      </c>
      <c r="B6" s="7">
        <v>10000</v>
      </c>
      <c r="C6" s="46">
        <v>352.36099999999999</v>
      </c>
      <c r="D6" s="7">
        <v>28.38</v>
      </c>
      <c r="E6" s="7">
        <f>C6*D6</f>
        <v>10000.00518</v>
      </c>
      <c r="G6" s="6"/>
      <c r="H6" s="7"/>
      <c r="I6" s="46"/>
      <c r="J6" s="7"/>
      <c r="K6" s="7"/>
    </row>
    <row r="7" spans="1:11" x14ac:dyDescent="0.25">
      <c r="A7" s="6"/>
      <c r="B7" s="7"/>
      <c r="C7" s="46"/>
      <c r="D7" s="7"/>
      <c r="E7" s="7"/>
      <c r="G7" s="6"/>
      <c r="H7" s="7"/>
      <c r="I7" s="46"/>
      <c r="J7" s="7"/>
      <c r="K7" s="7"/>
    </row>
    <row r="8" spans="1:11" x14ac:dyDescent="0.25">
      <c r="A8" s="6"/>
      <c r="B8" s="7"/>
      <c r="C8" s="46"/>
      <c r="D8" s="7"/>
      <c r="E8" s="7"/>
      <c r="G8" s="6"/>
      <c r="H8" s="7"/>
      <c r="I8" s="46"/>
      <c r="J8" s="7"/>
      <c r="K8" s="7"/>
    </row>
    <row r="9" spans="1:11" x14ac:dyDescent="0.25">
      <c r="A9" s="6"/>
      <c r="B9" s="7"/>
      <c r="C9" s="46"/>
      <c r="D9" s="7"/>
      <c r="E9" s="7"/>
      <c r="G9" s="6"/>
      <c r="H9" s="7"/>
      <c r="I9" s="46"/>
      <c r="J9" s="7"/>
      <c r="K9" s="7"/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A049-D17B-4539-A244-BBD0BD79F946}">
  <dimension ref="A1:M53"/>
  <sheetViews>
    <sheetView workbookViewId="0">
      <pane ySplit="1" topLeftCell="A2" activePane="bottomLeft" state="frozen"/>
      <selection pane="bottomLeft" activeCell="C4" sqref="C4"/>
    </sheetView>
  </sheetViews>
  <sheetFormatPr defaultRowHeight="18.75" x14ac:dyDescent="0.3"/>
  <cols>
    <col min="1" max="1" width="12.85546875" style="27" bestFit="1" customWidth="1"/>
    <col min="2" max="2" width="17.140625" style="27" bestFit="1" customWidth="1"/>
    <col min="3" max="3" width="13.7109375" style="29" bestFit="1" customWidth="1"/>
    <col min="4" max="5" width="9.140625" style="27"/>
    <col min="6" max="6" width="16.7109375" style="27" customWidth="1"/>
    <col min="7" max="7" width="11.140625" style="88" customWidth="1"/>
    <col min="8" max="8" width="10.5703125" style="40" bestFit="1" customWidth="1"/>
    <col min="9" max="9" width="11" style="41" bestFit="1" customWidth="1"/>
    <col min="10" max="10" width="12.42578125" style="41" bestFit="1" customWidth="1"/>
    <col min="11" max="11" width="16" style="40" bestFit="1" customWidth="1"/>
    <col min="12" max="12" width="16" style="40" customWidth="1"/>
    <col min="13" max="13" width="16" style="40" bestFit="1" customWidth="1"/>
    <col min="14" max="14" width="16.85546875" style="27" bestFit="1" customWidth="1"/>
    <col min="15" max="16384" width="9.140625" style="27"/>
  </cols>
  <sheetData>
    <row r="1" spans="1:13" x14ac:dyDescent="0.3">
      <c r="A1" s="61" t="s">
        <v>11</v>
      </c>
      <c r="B1" s="75" t="s">
        <v>84</v>
      </c>
      <c r="C1" s="61" t="s">
        <v>85</v>
      </c>
      <c r="F1" s="66" t="s">
        <v>0</v>
      </c>
      <c r="G1" s="85" t="s">
        <v>9</v>
      </c>
      <c r="H1" s="68" t="s">
        <v>10</v>
      </c>
      <c r="I1" s="67" t="s">
        <v>30</v>
      </c>
      <c r="J1" s="67" t="s">
        <v>82</v>
      </c>
      <c r="K1" s="69" t="s">
        <v>21</v>
      </c>
      <c r="L1" s="69" t="s">
        <v>81</v>
      </c>
      <c r="M1" s="69" t="s">
        <v>58</v>
      </c>
    </row>
    <row r="2" spans="1:13" x14ac:dyDescent="0.3">
      <c r="A2" s="74">
        <v>44023</v>
      </c>
      <c r="B2" s="76">
        <v>593467</v>
      </c>
      <c r="C2" s="71">
        <v>50000</v>
      </c>
      <c r="F2" s="70" t="s">
        <v>64</v>
      </c>
      <c r="G2" s="86">
        <v>1950</v>
      </c>
      <c r="H2" s="72">
        <v>189.6</v>
      </c>
      <c r="I2" s="71">
        <v>160.35</v>
      </c>
      <c r="J2" s="71">
        <f t="shared" ref="J2" si="0">(I2-H2)*100/H2</f>
        <v>-15.427215189873419</v>
      </c>
      <c r="K2" s="73">
        <f t="shared" ref="K2" si="1">G2*H2</f>
        <v>369720</v>
      </c>
      <c r="L2" s="73">
        <f t="shared" ref="L2" si="2">G2*I2</f>
        <v>312682.5</v>
      </c>
      <c r="M2" s="73">
        <f t="shared" ref="M2:M9" si="3">(I2-H2)*G2</f>
        <v>-57037.5</v>
      </c>
    </row>
    <row r="3" spans="1:13" x14ac:dyDescent="0.3">
      <c r="A3" s="74">
        <v>44055</v>
      </c>
      <c r="B3" s="76">
        <v>637869</v>
      </c>
      <c r="C3" s="71">
        <v>80000</v>
      </c>
      <c r="F3" s="70" t="s">
        <v>65</v>
      </c>
      <c r="G3" s="86">
        <v>5750</v>
      </c>
      <c r="H3" s="72">
        <v>40.31</v>
      </c>
      <c r="I3" s="71">
        <v>16</v>
      </c>
      <c r="J3" s="71">
        <f t="shared" ref="J3:J6" si="4">(I3-H3)*100/H3</f>
        <v>-60.307615976184564</v>
      </c>
      <c r="K3" s="73">
        <f t="shared" ref="K3:K6" si="5">G3*H3</f>
        <v>231782.5</v>
      </c>
      <c r="L3" s="73">
        <f t="shared" ref="L3:L6" si="6">G3*I3</f>
        <v>92000</v>
      </c>
      <c r="M3" s="73">
        <f t="shared" ref="M3:M7" si="7">(I3-H3)*G3</f>
        <v>-139782.5</v>
      </c>
    </row>
    <row r="4" spans="1:13" x14ac:dyDescent="0.3">
      <c r="A4" s="74"/>
      <c r="B4" s="76"/>
      <c r="C4" s="71"/>
      <c r="F4" s="70" t="s">
        <v>106</v>
      </c>
      <c r="G4" s="86">
        <v>250</v>
      </c>
      <c r="H4" s="72">
        <v>51.55</v>
      </c>
      <c r="I4" s="71">
        <v>53</v>
      </c>
      <c r="J4" s="71">
        <f t="shared" si="4"/>
        <v>2.8128031037827408</v>
      </c>
      <c r="K4" s="73">
        <f t="shared" si="5"/>
        <v>12887.5</v>
      </c>
      <c r="L4" s="73">
        <f t="shared" si="6"/>
        <v>13250</v>
      </c>
      <c r="M4" s="73">
        <f t="shared" si="7"/>
        <v>362.50000000000068</v>
      </c>
    </row>
    <row r="5" spans="1:13" x14ac:dyDescent="0.3">
      <c r="A5" s="74"/>
      <c r="B5" s="76"/>
      <c r="C5" s="71"/>
      <c r="F5" s="70" t="s">
        <v>107</v>
      </c>
      <c r="G5" s="86">
        <v>7500</v>
      </c>
      <c r="H5" s="72">
        <v>2.21</v>
      </c>
      <c r="I5" s="71">
        <v>2.08</v>
      </c>
      <c r="J5" s="71">
        <f t="shared" si="4"/>
        <v>-5.8823529411764657</v>
      </c>
      <c r="K5" s="73">
        <f t="shared" si="5"/>
        <v>16575</v>
      </c>
      <c r="L5" s="73">
        <f t="shared" si="6"/>
        <v>15600</v>
      </c>
      <c r="M5" s="73">
        <f t="shared" si="7"/>
        <v>-974.9999999999992</v>
      </c>
    </row>
    <row r="6" spans="1:13" x14ac:dyDescent="0.3">
      <c r="A6" s="74"/>
      <c r="B6" s="76"/>
      <c r="C6" s="71"/>
      <c r="F6" s="70" t="s">
        <v>108</v>
      </c>
      <c r="G6" s="86">
        <v>500</v>
      </c>
      <c r="H6" s="72">
        <v>770.34</v>
      </c>
      <c r="I6" s="71">
        <v>777</v>
      </c>
      <c r="J6" s="71">
        <f t="shared" si="4"/>
        <v>0.86455331412103331</v>
      </c>
      <c r="K6" s="73">
        <f t="shared" si="5"/>
        <v>385170</v>
      </c>
      <c r="L6" s="73">
        <f t="shared" si="6"/>
        <v>388500</v>
      </c>
      <c r="M6" s="73">
        <f t="shared" si="7"/>
        <v>3329.9999999999841</v>
      </c>
    </row>
    <row r="7" spans="1:13" x14ac:dyDescent="0.3">
      <c r="A7" s="74"/>
      <c r="B7" s="76"/>
      <c r="C7" s="71"/>
      <c r="F7" s="70"/>
      <c r="G7" s="86"/>
      <c r="H7" s="72"/>
      <c r="I7" s="71"/>
      <c r="J7" s="71"/>
      <c r="K7" s="73"/>
      <c r="L7" s="73"/>
      <c r="M7" s="73">
        <f t="shared" si="7"/>
        <v>0</v>
      </c>
    </row>
    <row r="8" spans="1:13" x14ac:dyDescent="0.3">
      <c r="A8" s="74"/>
      <c r="B8" s="76"/>
      <c r="C8" s="71"/>
      <c r="F8" s="70"/>
      <c r="G8" s="86"/>
      <c r="H8" s="72"/>
      <c r="I8" s="71"/>
      <c r="J8" s="71"/>
      <c r="K8" s="73"/>
      <c r="L8" s="73"/>
      <c r="M8" s="73">
        <f t="shared" si="3"/>
        <v>0</v>
      </c>
    </row>
    <row r="9" spans="1:13" x14ac:dyDescent="0.3">
      <c r="A9" s="74"/>
      <c r="B9" s="76"/>
      <c r="C9" s="71"/>
      <c r="F9" s="70"/>
      <c r="G9" s="86"/>
      <c r="H9" s="72"/>
      <c r="I9" s="71"/>
      <c r="J9" s="71"/>
      <c r="K9" s="73"/>
      <c r="L9" s="73"/>
      <c r="M9" s="73">
        <f t="shared" si="3"/>
        <v>0</v>
      </c>
    </row>
    <row r="10" spans="1:13" x14ac:dyDescent="0.3">
      <c r="A10" s="74"/>
      <c r="B10" s="76"/>
      <c r="C10" s="71"/>
      <c r="F10" s="70"/>
      <c r="G10" s="86"/>
      <c r="H10" s="72"/>
      <c r="I10" s="71"/>
      <c r="J10" s="71"/>
      <c r="K10" s="73"/>
      <c r="L10" s="73"/>
      <c r="M10" s="73"/>
    </row>
    <row r="11" spans="1:13" x14ac:dyDescent="0.3">
      <c r="A11" s="74"/>
      <c r="B11" s="76"/>
      <c r="C11" s="71"/>
      <c r="F11" s="70" t="s">
        <v>12</v>
      </c>
      <c r="G11" s="86"/>
      <c r="H11" s="72"/>
      <c r="I11" s="71"/>
      <c r="J11" s="71"/>
      <c r="K11" s="73">
        <v>-378266</v>
      </c>
      <c r="L11" s="73">
        <v>-378266</v>
      </c>
      <c r="M11" s="73"/>
    </row>
    <row r="12" spans="1:13" x14ac:dyDescent="0.3">
      <c r="A12" s="74"/>
      <c r="B12" s="76"/>
      <c r="C12" s="71"/>
      <c r="F12" s="62"/>
      <c r="G12" s="87"/>
      <c r="H12" s="64"/>
      <c r="I12" s="63"/>
      <c r="J12" s="63"/>
      <c r="K12" s="65">
        <f>SUM(K2:K11)</f>
        <v>637869</v>
      </c>
      <c r="L12" s="65">
        <f>SUM(L2:L11)</f>
        <v>443766.5</v>
      </c>
      <c r="M12" s="65">
        <f>SUM(M2:M9)</f>
        <v>-194102.50000000003</v>
      </c>
    </row>
    <row r="13" spans="1:13" x14ac:dyDescent="0.3">
      <c r="A13" s="74"/>
      <c r="B13" s="76"/>
      <c r="C13" s="71"/>
    </row>
    <row r="14" spans="1:13" x14ac:dyDescent="0.3">
      <c r="A14" s="74"/>
      <c r="B14" s="76"/>
      <c r="C14" s="71"/>
      <c r="I14" s="41">
        <v>1</v>
      </c>
      <c r="J14" s="41">
        <v>8.6</v>
      </c>
      <c r="K14" s="40">
        <f>I14*J14</f>
        <v>8.6</v>
      </c>
    </row>
    <row r="15" spans="1:13" x14ac:dyDescent="0.3">
      <c r="A15" s="74"/>
      <c r="B15" s="76"/>
      <c r="C15" s="71"/>
      <c r="F15" s="27">
        <v>848291.65</v>
      </c>
      <c r="I15" s="41">
        <v>3</v>
      </c>
      <c r="J15" s="41">
        <v>9.15</v>
      </c>
      <c r="K15" s="40">
        <f>I15*J15</f>
        <v>27.450000000000003</v>
      </c>
    </row>
    <row r="16" spans="1:13" x14ac:dyDescent="0.3">
      <c r="A16" s="74"/>
      <c r="B16" s="76"/>
      <c r="C16" s="71"/>
      <c r="K16" s="40">
        <f>(K14+K15)/4</f>
        <v>9.0125000000000011</v>
      </c>
    </row>
    <row r="17" spans="1:3" x14ac:dyDescent="0.3">
      <c r="A17" s="74"/>
      <c r="B17" s="76"/>
      <c r="C17" s="71"/>
    </row>
    <row r="18" spans="1:3" x14ac:dyDescent="0.3">
      <c r="A18" s="28"/>
      <c r="B18" s="77"/>
      <c r="C18" s="34"/>
    </row>
    <row r="19" spans="1:3" x14ac:dyDescent="0.3">
      <c r="A19" s="28"/>
      <c r="B19" s="77"/>
      <c r="C19" s="34"/>
    </row>
    <row r="20" spans="1:3" x14ac:dyDescent="0.3">
      <c r="A20" s="28"/>
      <c r="B20" s="77"/>
      <c r="C20" s="34"/>
    </row>
    <row r="21" spans="1:3" x14ac:dyDescent="0.3">
      <c r="A21" s="28"/>
      <c r="B21" s="77"/>
      <c r="C21" s="34"/>
    </row>
    <row r="22" spans="1:3" x14ac:dyDescent="0.3">
      <c r="A22" s="28"/>
      <c r="B22" s="77"/>
      <c r="C22" s="34"/>
    </row>
    <row r="23" spans="1:3" x14ac:dyDescent="0.3">
      <c r="A23" s="28"/>
      <c r="B23" s="77"/>
      <c r="C23" s="34"/>
    </row>
    <row r="24" spans="1:3" x14ac:dyDescent="0.3">
      <c r="A24" s="28"/>
      <c r="B24" s="77"/>
      <c r="C24" s="34"/>
    </row>
    <row r="25" spans="1:3" x14ac:dyDescent="0.3">
      <c r="A25" s="28"/>
      <c r="B25" s="77"/>
      <c r="C25" s="34"/>
    </row>
    <row r="26" spans="1:3" x14ac:dyDescent="0.3">
      <c r="A26" s="28"/>
      <c r="B26" s="77"/>
      <c r="C26" s="34"/>
    </row>
    <row r="27" spans="1:3" x14ac:dyDescent="0.3">
      <c r="A27" s="28"/>
      <c r="B27" s="77"/>
      <c r="C27" s="34"/>
    </row>
    <row r="28" spans="1:3" x14ac:dyDescent="0.3">
      <c r="A28" s="28"/>
      <c r="B28" s="77"/>
      <c r="C28" s="34"/>
    </row>
    <row r="29" spans="1:3" x14ac:dyDescent="0.3">
      <c r="A29" s="28"/>
      <c r="B29" s="77"/>
      <c r="C29" s="34"/>
    </row>
    <row r="30" spans="1:3" x14ac:dyDescent="0.3">
      <c r="A30" s="28"/>
      <c r="B30" s="77"/>
      <c r="C30" s="34"/>
    </row>
    <row r="31" spans="1:3" x14ac:dyDescent="0.3">
      <c r="A31" s="28"/>
      <c r="B31" s="77"/>
      <c r="C31" s="34"/>
    </row>
    <row r="32" spans="1:3" x14ac:dyDescent="0.3">
      <c r="A32" s="28"/>
      <c r="B32" s="77"/>
      <c r="C32" s="34"/>
    </row>
    <row r="33" spans="1:3" x14ac:dyDescent="0.3">
      <c r="A33" s="28"/>
      <c r="B33" s="77"/>
      <c r="C33" s="34"/>
    </row>
    <row r="34" spans="1:3" x14ac:dyDescent="0.3">
      <c r="A34" s="28"/>
      <c r="B34" s="77"/>
      <c r="C34" s="34"/>
    </row>
    <row r="35" spans="1:3" x14ac:dyDescent="0.3">
      <c r="A35" s="28"/>
      <c r="B35" s="77"/>
      <c r="C35" s="34"/>
    </row>
    <row r="36" spans="1:3" x14ac:dyDescent="0.3">
      <c r="A36" s="28"/>
      <c r="B36" s="77"/>
      <c r="C36" s="34"/>
    </row>
    <row r="37" spans="1:3" x14ac:dyDescent="0.3">
      <c r="A37" s="28"/>
      <c r="B37" s="77"/>
      <c r="C37" s="34"/>
    </row>
    <row r="38" spans="1:3" x14ac:dyDescent="0.3">
      <c r="A38" s="28"/>
      <c r="B38" s="77"/>
      <c r="C38" s="34"/>
    </row>
    <row r="39" spans="1:3" x14ac:dyDescent="0.3">
      <c r="A39" s="28"/>
      <c r="B39" s="77"/>
      <c r="C39" s="34"/>
    </row>
    <row r="40" spans="1:3" x14ac:dyDescent="0.3">
      <c r="A40" s="28"/>
      <c r="B40" s="77"/>
      <c r="C40" s="34"/>
    </row>
    <row r="41" spans="1:3" x14ac:dyDescent="0.3">
      <c r="A41" s="28"/>
      <c r="B41" s="77"/>
      <c r="C41" s="34"/>
    </row>
    <row r="42" spans="1:3" x14ac:dyDescent="0.3">
      <c r="A42" s="28"/>
      <c r="B42" s="77"/>
      <c r="C42" s="34"/>
    </row>
    <row r="43" spans="1:3" x14ac:dyDescent="0.3">
      <c r="A43" s="28"/>
      <c r="B43" s="77"/>
      <c r="C43" s="34"/>
    </row>
    <row r="44" spans="1:3" x14ac:dyDescent="0.3">
      <c r="A44" s="28"/>
      <c r="B44" s="77"/>
      <c r="C44" s="34"/>
    </row>
    <row r="45" spans="1:3" x14ac:dyDescent="0.3">
      <c r="A45" s="28"/>
      <c r="B45" s="77"/>
      <c r="C45" s="34"/>
    </row>
    <row r="46" spans="1:3" x14ac:dyDescent="0.3">
      <c r="A46" s="28"/>
      <c r="B46" s="77"/>
      <c r="C46" s="34"/>
    </row>
    <row r="47" spans="1:3" x14ac:dyDescent="0.3">
      <c r="A47" s="28"/>
      <c r="B47" s="77"/>
      <c r="C47" s="34"/>
    </row>
    <row r="48" spans="1:3" x14ac:dyDescent="0.3">
      <c r="A48" s="28"/>
      <c r="B48" s="77"/>
      <c r="C48" s="34"/>
    </row>
    <row r="49" spans="1:3" x14ac:dyDescent="0.3">
      <c r="A49" s="28"/>
      <c r="B49" s="77"/>
      <c r="C49" s="34"/>
    </row>
    <row r="50" spans="1:3" x14ac:dyDescent="0.3">
      <c r="A50" s="28"/>
      <c r="B50" s="77"/>
      <c r="C50" s="34"/>
    </row>
    <row r="51" spans="1:3" x14ac:dyDescent="0.3">
      <c r="A51" s="28"/>
      <c r="B51" s="77"/>
      <c r="C51" s="34"/>
    </row>
    <row r="52" spans="1:3" x14ac:dyDescent="0.3">
      <c r="A52" s="28"/>
      <c r="B52" s="77"/>
      <c r="C52" s="34"/>
    </row>
    <row r="53" spans="1:3" x14ac:dyDescent="0.3">
      <c r="A53" s="28"/>
      <c r="B53" s="77"/>
      <c r="C53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94-DEEA-4AF8-A235-86EEF4809B6A}">
  <dimension ref="A1:M22"/>
  <sheetViews>
    <sheetView workbookViewId="0">
      <selection activeCell="M3" sqref="M3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13.5703125" style="47" bestFit="1" customWidth="1"/>
    <col min="4" max="4" width="9.140625" style="47"/>
    <col min="5" max="5" width="12.7109375" style="4" bestFit="1" customWidth="1"/>
    <col min="7" max="7" width="14.5703125" bestFit="1" customWidth="1"/>
    <col min="8" max="8" width="15.28515625" bestFit="1" customWidth="1"/>
    <col min="9" max="9" width="13.5703125" style="47" bestFit="1" customWidth="1"/>
    <col min="10" max="10" width="9.140625" style="47"/>
    <col min="11" max="11" width="12.7109375" bestFit="1" customWidth="1"/>
    <col min="13" max="13" width="14.140625" bestFit="1" customWidth="1"/>
  </cols>
  <sheetData>
    <row r="1" spans="1:13" ht="21" x14ac:dyDescent="0.35">
      <c r="A1" s="104" t="s">
        <v>109</v>
      </c>
      <c r="B1" s="104"/>
      <c r="C1" s="104"/>
      <c r="D1" s="104"/>
      <c r="E1" s="104"/>
      <c r="G1" s="104" t="s">
        <v>110</v>
      </c>
      <c r="H1" s="104"/>
      <c r="I1" s="104"/>
      <c r="J1" s="104"/>
      <c r="K1" s="104"/>
      <c r="M1" s="78" t="s">
        <v>83</v>
      </c>
    </row>
    <row r="2" spans="1:13" ht="21.75" thickBot="1" x14ac:dyDescent="0.4">
      <c r="A2" s="101" t="s">
        <v>76</v>
      </c>
      <c r="B2" s="102"/>
      <c r="C2" s="102"/>
      <c r="D2" s="102"/>
      <c r="E2" s="103"/>
      <c r="G2" s="101" t="s">
        <v>76</v>
      </c>
      <c r="H2" s="102"/>
      <c r="I2" s="102"/>
      <c r="J2" s="102"/>
      <c r="K2" s="103"/>
      <c r="M2" s="60">
        <f>E10+K10+E22+K22</f>
        <v>79998.351340299996</v>
      </c>
    </row>
    <row r="3" spans="1:13" ht="18.75" x14ac:dyDescent="0.3">
      <c r="A3" s="50" t="s">
        <v>75</v>
      </c>
      <c r="B3" s="49" t="s">
        <v>11</v>
      </c>
      <c r="C3" s="89" t="s">
        <v>9</v>
      </c>
      <c r="D3" s="89" t="s">
        <v>10</v>
      </c>
      <c r="E3" s="78" t="s">
        <v>54</v>
      </c>
      <c r="G3" s="50" t="s">
        <v>75</v>
      </c>
      <c r="H3" s="49" t="s">
        <v>11</v>
      </c>
      <c r="I3" s="89" t="s">
        <v>9</v>
      </c>
      <c r="J3" s="89" t="s">
        <v>10</v>
      </c>
      <c r="K3" s="78" t="s">
        <v>54</v>
      </c>
    </row>
    <row r="4" spans="1:13" x14ac:dyDescent="0.25">
      <c r="A4" s="51" t="s">
        <v>77</v>
      </c>
      <c r="B4" s="5" t="s">
        <v>78</v>
      </c>
      <c r="C4" s="46">
        <v>1016.985</v>
      </c>
      <c r="D4" s="46">
        <v>29.498899999999999</v>
      </c>
      <c r="E4" s="58">
        <f>C4*D4</f>
        <v>29999.938816499998</v>
      </c>
      <c r="G4" s="51" t="s">
        <v>77</v>
      </c>
      <c r="H4" s="5" t="s">
        <v>80</v>
      </c>
      <c r="I4" s="46">
        <v>521.14599999999996</v>
      </c>
      <c r="J4" s="46">
        <v>38.376800000000003</v>
      </c>
      <c r="K4" s="58">
        <f>I4*J4</f>
        <v>19999.915812799998</v>
      </c>
    </row>
    <row r="5" spans="1:13" x14ac:dyDescent="0.25">
      <c r="A5" s="51"/>
      <c r="B5" s="5"/>
      <c r="C5" s="46"/>
      <c r="D5" s="46"/>
      <c r="E5" s="58"/>
      <c r="G5" s="51"/>
      <c r="H5" s="5"/>
      <c r="I5" s="46"/>
      <c r="J5" s="46"/>
      <c r="K5" s="58"/>
    </row>
    <row r="6" spans="1:13" x14ac:dyDescent="0.25">
      <c r="A6" s="51"/>
      <c r="B6" s="5"/>
      <c r="C6" s="46"/>
      <c r="D6" s="46"/>
      <c r="E6" s="58"/>
      <c r="G6" s="51"/>
      <c r="H6" s="5"/>
      <c r="I6" s="46"/>
      <c r="J6" s="46"/>
      <c r="K6" s="58"/>
    </row>
    <row r="7" spans="1:13" x14ac:dyDescent="0.25">
      <c r="A7" s="51"/>
      <c r="B7" s="5"/>
      <c r="C7" s="46"/>
      <c r="D7" s="46"/>
      <c r="E7" s="58"/>
      <c r="G7" s="51"/>
      <c r="H7" s="5"/>
      <c r="I7" s="46"/>
      <c r="J7" s="46"/>
      <c r="K7" s="58"/>
    </row>
    <row r="8" spans="1:13" x14ac:dyDescent="0.25">
      <c r="A8" s="51"/>
      <c r="B8" s="5"/>
      <c r="C8" s="46"/>
      <c r="D8" s="46"/>
      <c r="E8" s="58"/>
      <c r="G8" s="51"/>
      <c r="H8" s="5"/>
      <c r="I8" s="46"/>
      <c r="J8" s="46"/>
      <c r="K8" s="58"/>
    </row>
    <row r="9" spans="1:13" x14ac:dyDescent="0.25">
      <c r="A9" s="51"/>
      <c r="B9" s="5"/>
      <c r="C9" s="46"/>
      <c r="D9" s="46"/>
      <c r="E9" s="58"/>
      <c r="G9" s="51"/>
      <c r="H9" s="5"/>
      <c r="I9" s="46"/>
      <c r="J9" s="46"/>
      <c r="K9" s="58"/>
    </row>
    <row r="10" spans="1:13" ht="19.5" thickBot="1" x14ac:dyDescent="0.35">
      <c r="A10" s="52" t="s">
        <v>21</v>
      </c>
      <c r="B10" s="53"/>
      <c r="C10" s="90">
        <f>SUM(C4:C9)</f>
        <v>1016.985</v>
      </c>
      <c r="D10" s="90"/>
      <c r="E10" s="60">
        <f>SUM(E4:E9)</f>
        <v>29999.938816499998</v>
      </c>
      <c r="G10" s="52" t="s">
        <v>21</v>
      </c>
      <c r="H10" s="53"/>
      <c r="I10" s="90">
        <f>SUM(I4:I9)</f>
        <v>521.14599999999996</v>
      </c>
      <c r="J10" s="90"/>
      <c r="K10" s="60">
        <f>SUM(K4:K9)</f>
        <v>19999.915812799998</v>
      </c>
    </row>
    <row r="13" spans="1:13" ht="21" x14ac:dyDescent="0.35">
      <c r="A13" s="104" t="s">
        <v>112</v>
      </c>
      <c r="B13" s="104"/>
      <c r="C13" s="104"/>
      <c r="D13" s="104"/>
      <c r="E13" s="104"/>
      <c r="G13" s="104" t="s">
        <v>111</v>
      </c>
      <c r="H13" s="104"/>
      <c r="I13" s="104"/>
      <c r="J13" s="104"/>
      <c r="K13" s="104"/>
    </row>
    <row r="14" spans="1:13" ht="21" x14ac:dyDescent="0.35">
      <c r="A14" s="101" t="s">
        <v>76</v>
      </c>
      <c r="B14" s="102"/>
      <c r="C14" s="102"/>
      <c r="D14" s="102"/>
      <c r="E14" s="103"/>
      <c r="G14" s="101" t="s">
        <v>76</v>
      </c>
      <c r="H14" s="102"/>
      <c r="I14" s="102"/>
      <c r="J14" s="102"/>
      <c r="K14" s="103"/>
    </row>
    <row r="15" spans="1:13" ht="18.75" x14ac:dyDescent="0.3">
      <c r="A15" s="50" t="s">
        <v>75</v>
      </c>
      <c r="B15" s="49" t="s">
        <v>11</v>
      </c>
      <c r="C15" s="89" t="s">
        <v>9</v>
      </c>
      <c r="D15" s="89" t="s">
        <v>10</v>
      </c>
      <c r="E15" s="78" t="s">
        <v>54</v>
      </c>
      <c r="G15" s="50" t="s">
        <v>75</v>
      </c>
      <c r="H15" s="49" t="s">
        <v>11</v>
      </c>
      <c r="I15" s="89" t="s">
        <v>9</v>
      </c>
      <c r="J15" s="89" t="s">
        <v>10</v>
      </c>
      <c r="K15" s="78" t="s">
        <v>54</v>
      </c>
    </row>
    <row r="16" spans="1:13" x14ac:dyDescent="0.25">
      <c r="A16" s="51" t="s">
        <v>77</v>
      </c>
      <c r="B16" s="5" t="s">
        <v>78</v>
      </c>
      <c r="C16" s="46">
        <v>914.03099999999995</v>
      </c>
      <c r="D16" s="46">
        <v>16.41</v>
      </c>
      <c r="E16" s="58">
        <f>C16*D16</f>
        <v>14999.24871</v>
      </c>
      <c r="G16" s="51" t="s">
        <v>77</v>
      </c>
      <c r="H16" s="5" t="s">
        <v>78</v>
      </c>
      <c r="I16" s="46">
        <v>1047.653</v>
      </c>
      <c r="J16" s="46">
        <v>14.317</v>
      </c>
      <c r="K16" s="58">
        <f>I16*J16</f>
        <v>14999.248001</v>
      </c>
    </row>
    <row r="17" spans="1:11" x14ac:dyDescent="0.25">
      <c r="A17" s="51"/>
      <c r="B17" s="5"/>
      <c r="C17" s="46"/>
      <c r="D17" s="46"/>
      <c r="E17" s="58"/>
      <c r="G17" s="51"/>
      <c r="H17" s="5"/>
      <c r="I17" s="46"/>
      <c r="J17" s="46"/>
      <c r="K17" s="58"/>
    </row>
    <row r="18" spans="1:11" x14ac:dyDescent="0.25">
      <c r="A18" s="51"/>
      <c r="B18" s="5"/>
      <c r="C18" s="46"/>
      <c r="D18" s="46"/>
      <c r="E18" s="58"/>
      <c r="G18" s="51"/>
      <c r="H18" s="5"/>
      <c r="I18" s="46"/>
      <c r="J18" s="46"/>
      <c r="K18" s="58"/>
    </row>
    <row r="19" spans="1:11" x14ac:dyDescent="0.25">
      <c r="A19" s="51"/>
      <c r="B19" s="5"/>
      <c r="C19" s="46"/>
      <c r="D19" s="46"/>
      <c r="E19" s="58"/>
      <c r="G19" s="51"/>
      <c r="H19" s="5"/>
      <c r="I19" s="46"/>
      <c r="J19" s="46"/>
      <c r="K19" s="58"/>
    </row>
    <row r="20" spans="1:11" x14ac:dyDescent="0.25">
      <c r="A20" s="51"/>
      <c r="B20" s="5"/>
      <c r="C20" s="46"/>
      <c r="D20" s="46"/>
      <c r="E20" s="58"/>
      <c r="G20" s="51"/>
      <c r="H20" s="5"/>
      <c r="I20" s="46"/>
      <c r="J20" s="46"/>
      <c r="K20" s="58"/>
    </row>
    <row r="21" spans="1:11" x14ac:dyDescent="0.25">
      <c r="A21" s="51"/>
      <c r="B21" s="5"/>
      <c r="C21" s="46"/>
      <c r="D21" s="46"/>
      <c r="E21" s="58"/>
      <c r="G21" s="51"/>
      <c r="H21" s="5"/>
      <c r="I21" s="46"/>
      <c r="J21" s="46"/>
      <c r="K21" s="58"/>
    </row>
    <row r="22" spans="1:11" ht="19.5" thickBot="1" x14ac:dyDescent="0.35">
      <c r="A22" s="52" t="s">
        <v>21</v>
      </c>
      <c r="B22" s="53"/>
      <c r="C22" s="90">
        <f>SUM(C16:C21)</f>
        <v>914.03099999999995</v>
      </c>
      <c r="D22" s="90"/>
      <c r="E22" s="60">
        <f>SUM(E16:E21)</f>
        <v>14999.24871</v>
      </c>
      <c r="G22" s="52" t="s">
        <v>21</v>
      </c>
      <c r="H22" s="53"/>
      <c r="I22" s="90">
        <f>SUM(I16:I21)</f>
        <v>1047.653</v>
      </c>
      <c r="J22" s="90"/>
      <c r="K22" s="60">
        <f>SUM(K16:K21)</f>
        <v>14999.248001</v>
      </c>
    </row>
  </sheetData>
  <mergeCells count="8">
    <mergeCell ref="A14:E14"/>
    <mergeCell ref="G13:K13"/>
    <mergeCell ref="G14:K14"/>
    <mergeCell ref="A1:E1"/>
    <mergeCell ref="G1:K1"/>
    <mergeCell ref="A2:E2"/>
    <mergeCell ref="G2:K2"/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75D0-582C-40F6-83A4-5C94DA35CB40}">
  <dimension ref="A1:L53"/>
  <sheetViews>
    <sheetView workbookViewId="0">
      <selection activeCell="C3" sqref="C3"/>
    </sheetView>
  </sheetViews>
  <sheetFormatPr defaultRowHeight="18.75" x14ac:dyDescent="0.3"/>
  <cols>
    <col min="1" max="1" width="13" style="27" bestFit="1" customWidth="1"/>
    <col min="2" max="2" width="15.28515625" style="27" bestFit="1" customWidth="1"/>
    <col min="3" max="3" width="15.85546875" style="27" bestFit="1" customWidth="1"/>
    <col min="4" max="4" width="9.140625" style="27"/>
    <col min="5" max="5" width="23.42578125" style="27" customWidth="1"/>
    <col min="6" max="6" width="15.28515625" style="40" bestFit="1" customWidth="1"/>
    <col min="7" max="7" width="10.5703125" style="40" bestFit="1" customWidth="1"/>
    <col min="8" max="8" width="11" style="41" bestFit="1" customWidth="1"/>
    <col min="9" max="9" width="10.85546875" style="41" bestFit="1" customWidth="1"/>
    <col min="10" max="10" width="16" style="40" bestFit="1" customWidth="1"/>
    <col min="11" max="11" width="16" style="40" customWidth="1"/>
    <col min="12" max="12" width="16" style="40" bestFit="1" customWidth="1"/>
    <col min="13" max="13" width="16.85546875" style="27" bestFit="1" customWidth="1"/>
    <col min="14" max="16384" width="9.140625" style="27"/>
  </cols>
  <sheetData>
    <row r="1" spans="1:12" x14ac:dyDescent="0.3">
      <c r="A1" s="25" t="s">
        <v>11</v>
      </c>
      <c r="B1" s="25" t="s">
        <v>86</v>
      </c>
      <c r="C1" s="25" t="s">
        <v>87</v>
      </c>
      <c r="E1" s="26" t="s">
        <v>0</v>
      </c>
      <c r="F1" s="31" t="s">
        <v>9</v>
      </c>
      <c r="G1" s="32" t="s">
        <v>10</v>
      </c>
      <c r="H1" s="31" t="s">
        <v>30</v>
      </c>
      <c r="I1" s="31" t="s">
        <v>31</v>
      </c>
      <c r="J1" s="33" t="s">
        <v>21</v>
      </c>
      <c r="K1" s="33" t="s">
        <v>81</v>
      </c>
      <c r="L1" s="33" t="s">
        <v>58</v>
      </c>
    </row>
    <row r="2" spans="1:12" x14ac:dyDescent="0.3">
      <c r="A2" s="28">
        <v>44034</v>
      </c>
      <c r="B2" s="36">
        <v>528710</v>
      </c>
      <c r="C2" s="36">
        <v>18500</v>
      </c>
      <c r="E2" s="29" t="s">
        <v>64</v>
      </c>
      <c r="F2" s="34">
        <v>1100</v>
      </c>
      <c r="G2" s="35">
        <v>142</v>
      </c>
      <c r="H2" s="34">
        <v>142.30000000000001</v>
      </c>
      <c r="I2" s="34">
        <f t="shared" ref="I2:I3" si="0">(H2-G2)*100/G2</f>
        <v>0.21126760563381083</v>
      </c>
      <c r="J2" s="36">
        <f t="shared" ref="J2:J3" si="1">F2*G2</f>
        <v>156200</v>
      </c>
      <c r="K2" s="36">
        <f t="shared" ref="K2" si="2">F2*H2</f>
        <v>156530</v>
      </c>
      <c r="L2" s="36">
        <f t="shared" ref="L2" si="3">(H2-G2)*F2</f>
        <v>330.00000000001251</v>
      </c>
    </row>
    <row r="3" spans="1:12" x14ac:dyDescent="0.3">
      <c r="A3" s="28">
        <v>44055</v>
      </c>
      <c r="B3" s="36">
        <v>566812</v>
      </c>
      <c r="C3" s="36">
        <v>18500</v>
      </c>
      <c r="E3" s="29" t="s">
        <v>72</v>
      </c>
      <c r="F3" s="34">
        <v>368</v>
      </c>
      <c r="G3" s="35">
        <v>87.3</v>
      </c>
      <c r="H3" s="34">
        <v>81.8</v>
      </c>
      <c r="I3" s="34">
        <f t="shared" si="0"/>
        <v>-6.3001145475372278</v>
      </c>
      <c r="J3" s="36">
        <f t="shared" si="1"/>
        <v>32126.399999999998</v>
      </c>
      <c r="K3" s="36">
        <f t="shared" ref="K3" si="4">F3*H3</f>
        <v>30102.399999999998</v>
      </c>
      <c r="L3" s="36">
        <f t="shared" ref="L3" si="5">(H3-G3)*F3</f>
        <v>-2024</v>
      </c>
    </row>
    <row r="4" spans="1:12" x14ac:dyDescent="0.3">
      <c r="A4" s="28"/>
      <c r="B4" s="36"/>
      <c r="C4" s="36"/>
      <c r="E4" s="29" t="s">
        <v>73</v>
      </c>
      <c r="F4" s="34">
        <v>752</v>
      </c>
      <c r="G4" s="35">
        <v>291</v>
      </c>
      <c r="H4" s="34">
        <v>274</v>
      </c>
      <c r="I4" s="34">
        <f>(H4-G4)*100/G4</f>
        <v>-5.8419243986254292</v>
      </c>
      <c r="J4" s="36">
        <f>F4*G4</f>
        <v>218832</v>
      </c>
      <c r="K4" s="36">
        <f>F4*H4</f>
        <v>206048</v>
      </c>
      <c r="L4" s="36">
        <f>(H4-G4)*F4</f>
        <v>-12784</v>
      </c>
    </row>
    <row r="5" spans="1:12" x14ac:dyDescent="0.3">
      <c r="A5" s="28"/>
      <c r="B5" s="36"/>
      <c r="C5" s="36"/>
      <c r="E5" s="29" t="s">
        <v>65</v>
      </c>
      <c r="F5" s="34">
        <v>4855</v>
      </c>
      <c r="G5" s="35">
        <v>17.2</v>
      </c>
      <c r="H5" s="34">
        <v>25</v>
      </c>
      <c r="I5" s="34">
        <f>(H4-G4)*100/G4</f>
        <v>-5.8419243986254292</v>
      </c>
      <c r="J5" s="36">
        <f>F5*G5</f>
        <v>83506</v>
      </c>
      <c r="K5" s="36">
        <f>F5*H5</f>
        <v>121375</v>
      </c>
      <c r="L5" s="36">
        <f>(H5-G5)*F5</f>
        <v>37869</v>
      </c>
    </row>
    <row r="6" spans="1:12" x14ac:dyDescent="0.3">
      <c r="A6" s="28"/>
      <c r="B6" s="36"/>
      <c r="C6" s="36"/>
      <c r="E6" s="29"/>
      <c r="F6" s="34"/>
      <c r="G6" s="34"/>
      <c r="H6" s="34"/>
      <c r="I6" s="34"/>
      <c r="J6" s="34"/>
      <c r="K6" s="34"/>
      <c r="L6" s="34"/>
    </row>
    <row r="7" spans="1:12" x14ac:dyDescent="0.3">
      <c r="A7" s="28"/>
      <c r="B7" s="36"/>
      <c r="C7" s="36"/>
      <c r="E7" s="29"/>
      <c r="F7" s="34"/>
      <c r="G7" s="34"/>
      <c r="H7" s="34"/>
      <c r="I7" s="34"/>
      <c r="J7" s="36"/>
      <c r="K7" s="36"/>
      <c r="L7" s="36"/>
    </row>
    <row r="8" spans="1:12" x14ac:dyDescent="0.3">
      <c r="A8" s="28"/>
      <c r="B8" s="36"/>
      <c r="C8" s="36"/>
      <c r="E8" s="29"/>
      <c r="F8" s="34"/>
      <c r="G8" s="34"/>
      <c r="H8" s="34"/>
      <c r="I8" s="34"/>
      <c r="J8" s="36"/>
      <c r="K8" s="36"/>
      <c r="L8" s="36"/>
    </row>
    <row r="9" spans="1:12" x14ac:dyDescent="0.3">
      <c r="A9" s="28"/>
      <c r="B9" s="36"/>
      <c r="C9" s="36"/>
      <c r="E9" s="29"/>
      <c r="F9" s="34"/>
      <c r="G9" s="34"/>
      <c r="H9" s="34"/>
      <c r="I9" s="34"/>
      <c r="J9" s="36"/>
      <c r="K9" s="36"/>
      <c r="L9" s="36"/>
    </row>
    <row r="10" spans="1:12" x14ac:dyDescent="0.3">
      <c r="A10" s="28"/>
      <c r="B10" s="36"/>
      <c r="C10" s="36"/>
      <c r="E10" s="29"/>
      <c r="F10" s="34"/>
      <c r="G10" s="35"/>
      <c r="H10" s="34"/>
      <c r="I10" s="34"/>
      <c r="J10" s="36"/>
      <c r="K10" s="36"/>
      <c r="L10" s="36"/>
    </row>
    <row r="11" spans="1:12" x14ac:dyDescent="0.3">
      <c r="A11" s="28"/>
      <c r="B11" s="36"/>
      <c r="C11" s="36"/>
      <c r="E11" s="29" t="s">
        <v>12</v>
      </c>
      <c r="F11" s="34"/>
      <c r="G11" s="35"/>
      <c r="H11" s="34"/>
      <c r="I11" s="34"/>
      <c r="J11" s="36">
        <v>76148</v>
      </c>
      <c r="K11" s="36"/>
      <c r="L11" s="36"/>
    </row>
    <row r="12" spans="1:12" x14ac:dyDescent="0.3">
      <c r="A12" s="28"/>
      <c r="B12" s="36"/>
      <c r="C12" s="36"/>
      <c r="E12" s="30" t="s">
        <v>21</v>
      </c>
      <c r="F12" s="37"/>
      <c r="G12" s="38"/>
      <c r="H12" s="37"/>
      <c r="I12" s="37"/>
      <c r="J12" s="39">
        <f>SUM(J2:J11)</f>
        <v>566812.4</v>
      </c>
      <c r="K12" s="39">
        <f>SUM(K2:K11)</f>
        <v>514055.4</v>
      </c>
      <c r="L12" s="39">
        <f>SUM(L2:L9)</f>
        <v>23391.000000000015</v>
      </c>
    </row>
    <row r="13" spans="1:12" x14ac:dyDescent="0.3">
      <c r="A13" s="28"/>
      <c r="B13" s="36"/>
      <c r="C13" s="36"/>
      <c r="E13" s="29" t="s">
        <v>65</v>
      </c>
      <c r="F13" s="34">
        <v>3000</v>
      </c>
      <c r="G13" s="35">
        <v>26.4</v>
      </c>
      <c r="H13" s="34">
        <v>25</v>
      </c>
      <c r="I13" s="34">
        <f t="shared" ref="I13" si="6">(H13-G13)*100/G13</f>
        <v>-5.3030303030302983</v>
      </c>
      <c r="J13" s="36">
        <f t="shared" ref="J13" si="7">F13*G13</f>
        <v>79200</v>
      </c>
      <c r="K13" s="36">
        <f t="shared" ref="K13" si="8">F13*H13</f>
        <v>75000</v>
      </c>
      <c r="L13" s="36">
        <f t="shared" ref="L13" si="9">(H13-G13)*F13</f>
        <v>-4199.9999999999955</v>
      </c>
    </row>
    <row r="14" spans="1:12" x14ac:dyDescent="0.3">
      <c r="A14" s="28"/>
      <c r="B14" s="36"/>
      <c r="C14" s="36"/>
    </row>
    <row r="15" spans="1:12" x14ac:dyDescent="0.3">
      <c r="A15" s="28"/>
      <c r="B15" s="36"/>
      <c r="C15" s="36"/>
      <c r="E15" s="26" t="s">
        <v>88</v>
      </c>
      <c r="F15" s="31" t="s">
        <v>89</v>
      </c>
    </row>
    <row r="16" spans="1:12" x14ac:dyDescent="0.3">
      <c r="A16" s="28"/>
      <c r="B16" s="36"/>
      <c r="C16" s="36"/>
      <c r="E16" s="28">
        <v>44054</v>
      </c>
      <c r="F16" s="34">
        <f>-83948</f>
        <v>-83948</v>
      </c>
    </row>
    <row r="17" spans="1:6" x14ac:dyDescent="0.3">
      <c r="A17" s="28"/>
      <c r="B17" s="36"/>
      <c r="C17" s="36"/>
      <c r="E17" s="28"/>
      <c r="F17" s="34"/>
    </row>
    <row r="18" spans="1:6" x14ac:dyDescent="0.3">
      <c r="A18" s="28"/>
      <c r="B18" s="36"/>
      <c r="C18" s="36"/>
      <c r="E18" s="28"/>
      <c r="F18" s="34"/>
    </row>
    <row r="19" spans="1:6" x14ac:dyDescent="0.3">
      <c r="A19" s="28"/>
      <c r="B19" s="36"/>
      <c r="C19" s="36"/>
      <c r="E19" s="28"/>
      <c r="F19" s="34"/>
    </row>
    <row r="20" spans="1:6" x14ac:dyDescent="0.3">
      <c r="A20" s="28"/>
      <c r="B20" s="36"/>
      <c r="C20" s="36"/>
      <c r="E20" s="28"/>
      <c r="F20" s="34"/>
    </row>
    <row r="21" spans="1:6" x14ac:dyDescent="0.3">
      <c r="A21" s="28"/>
      <c r="B21" s="36"/>
      <c r="C21" s="36"/>
      <c r="E21" s="28"/>
      <c r="F21" s="34"/>
    </row>
    <row r="22" spans="1:6" x14ac:dyDescent="0.3">
      <c r="A22" s="28"/>
      <c r="B22" s="36"/>
      <c r="C22" s="36"/>
      <c r="E22" s="28"/>
      <c r="F22" s="34"/>
    </row>
    <row r="23" spans="1:6" x14ac:dyDescent="0.3">
      <c r="A23" s="28"/>
      <c r="B23" s="36"/>
      <c r="C23" s="36"/>
      <c r="E23" s="28"/>
      <c r="F23" s="34"/>
    </row>
    <row r="24" spans="1:6" x14ac:dyDescent="0.3">
      <c r="A24" s="28"/>
      <c r="B24" s="36"/>
      <c r="C24" s="36"/>
    </row>
    <row r="25" spans="1:6" x14ac:dyDescent="0.3">
      <c r="A25" s="28"/>
      <c r="B25" s="36"/>
      <c r="C25" s="36"/>
    </row>
    <row r="26" spans="1:6" x14ac:dyDescent="0.3">
      <c r="A26" s="28"/>
      <c r="B26" s="36"/>
      <c r="C26" s="36"/>
    </row>
    <row r="27" spans="1:6" x14ac:dyDescent="0.3">
      <c r="A27" s="28"/>
      <c r="B27" s="36"/>
      <c r="C27" s="36"/>
    </row>
    <row r="28" spans="1:6" x14ac:dyDescent="0.3">
      <c r="A28" s="28"/>
      <c r="B28" s="36"/>
      <c r="C28" s="36"/>
    </row>
    <row r="29" spans="1:6" x14ac:dyDescent="0.3">
      <c r="A29" s="28"/>
      <c r="B29" s="36"/>
      <c r="C29" s="36"/>
    </row>
    <row r="30" spans="1:6" x14ac:dyDescent="0.3">
      <c r="A30" s="28"/>
      <c r="B30" s="36"/>
      <c r="C30" s="36"/>
    </row>
    <row r="31" spans="1:6" x14ac:dyDescent="0.3">
      <c r="A31" s="28"/>
      <c r="B31" s="36"/>
      <c r="C31" s="36"/>
    </row>
    <row r="32" spans="1:6" x14ac:dyDescent="0.3">
      <c r="A32" s="28"/>
      <c r="B32" s="36"/>
      <c r="C32" s="36"/>
    </row>
    <row r="33" spans="1:3" x14ac:dyDescent="0.3">
      <c r="A33" s="28"/>
      <c r="B33" s="36"/>
      <c r="C33" s="36"/>
    </row>
    <row r="34" spans="1:3" x14ac:dyDescent="0.3">
      <c r="A34" s="28"/>
      <c r="B34" s="36"/>
      <c r="C34" s="36"/>
    </row>
    <row r="35" spans="1:3" x14ac:dyDescent="0.3">
      <c r="A35" s="28"/>
      <c r="B35" s="36"/>
      <c r="C35" s="36"/>
    </row>
    <row r="36" spans="1:3" x14ac:dyDescent="0.3">
      <c r="A36" s="28"/>
      <c r="B36" s="36"/>
      <c r="C36" s="36"/>
    </row>
    <row r="37" spans="1:3" x14ac:dyDescent="0.3">
      <c r="A37" s="28"/>
      <c r="B37" s="36"/>
      <c r="C37" s="36"/>
    </row>
    <row r="38" spans="1:3" x14ac:dyDescent="0.3">
      <c r="A38" s="28"/>
      <c r="B38" s="36"/>
      <c r="C38" s="36"/>
    </row>
    <row r="39" spans="1:3" x14ac:dyDescent="0.3">
      <c r="A39" s="28"/>
      <c r="B39" s="36"/>
      <c r="C39" s="36"/>
    </row>
    <row r="40" spans="1:3" x14ac:dyDescent="0.3">
      <c r="A40" s="28"/>
      <c r="B40" s="36"/>
      <c r="C40" s="36"/>
    </row>
    <row r="41" spans="1:3" x14ac:dyDescent="0.3">
      <c r="A41" s="28"/>
      <c r="B41" s="36"/>
      <c r="C41" s="36"/>
    </row>
    <row r="42" spans="1:3" x14ac:dyDescent="0.3">
      <c r="A42" s="28"/>
      <c r="B42" s="36"/>
      <c r="C42" s="36"/>
    </row>
    <row r="43" spans="1:3" x14ac:dyDescent="0.3">
      <c r="A43" s="28"/>
      <c r="B43" s="36"/>
      <c r="C43" s="36"/>
    </row>
    <row r="44" spans="1:3" x14ac:dyDescent="0.3">
      <c r="A44" s="28"/>
      <c r="B44" s="36"/>
      <c r="C44" s="36"/>
    </row>
    <row r="45" spans="1:3" x14ac:dyDescent="0.3">
      <c r="A45" s="28"/>
      <c r="B45" s="36"/>
      <c r="C45" s="36"/>
    </row>
    <row r="46" spans="1:3" x14ac:dyDescent="0.3">
      <c r="A46" s="28"/>
      <c r="B46" s="36"/>
      <c r="C46" s="36"/>
    </row>
    <row r="47" spans="1:3" x14ac:dyDescent="0.3">
      <c r="A47" s="28"/>
      <c r="B47" s="36"/>
      <c r="C47" s="36"/>
    </row>
    <row r="48" spans="1:3" x14ac:dyDescent="0.3">
      <c r="A48" s="28"/>
      <c r="B48" s="36"/>
      <c r="C48" s="36"/>
    </row>
    <row r="49" spans="1:3" x14ac:dyDescent="0.3">
      <c r="A49" s="28"/>
      <c r="B49" s="36"/>
      <c r="C49" s="36"/>
    </row>
    <row r="50" spans="1:3" x14ac:dyDescent="0.3">
      <c r="A50" s="28"/>
      <c r="B50" s="36"/>
      <c r="C50" s="36"/>
    </row>
    <row r="51" spans="1:3" x14ac:dyDescent="0.3">
      <c r="A51" s="28"/>
      <c r="B51" s="36"/>
      <c r="C51" s="36"/>
    </row>
    <row r="52" spans="1:3" x14ac:dyDescent="0.3">
      <c r="A52" s="28"/>
      <c r="B52" s="36"/>
      <c r="C52" s="36"/>
    </row>
    <row r="53" spans="1:3" x14ac:dyDescent="0.3">
      <c r="A53" s="28"/>
      <c r="B53" s="36"/>
      <c r="C53" s="3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0B40-514A-43E6-8EBE-4AC3D6945D63}">
  <dimension ref="A1:M14"/>
  <sheetViews>
    <sheetView workbookViewId="0">
      <selection activeCell="M3" sqref="M3"/>
    </sheetView>
  </sheetViews>
  <sheetFormatPr defaultRowHeight="15" x14ac:dyDescent="0.25"/>
  <cols>
    <col min="1" max="1" width="24.42578125" customWidth="1"/>
    <col min="2" max="2" width="15.7109375" bestFit="1" customWidth="1"/>
    <col min="3" max="3" width="12" bestFit="1" customWidth="1"/>
    <col min="5" max="5" width="15" style="4" bestFit="1" customWidth="1"/>
    <col min="7" max="7" width="14.5703125" bestFit="1" customWidth="1"/>
    <col min="9" max="9" width="12" bestFit="1" customWidth="1"/>
    <col min="11" max="11" width="12.7109375" bestFit="1" customWidth="1"/>
    <col min="13" max="13" width="14.140625" bestFit="1" customWidth="1"/>
  </cols>
  <sheetData>
    <row r="1" spans="1:13" ht="21" x14ac:dyDescent="0.35">
      <c r="A1" s="104" t="s">
        <v>74</v>
      </c>
      <c r="B1" s="104"/>
      <c r="C1" s="104"/>
      <c r="D1" s="104"/>
      <c r="E1" s="104"/>
      <c r="G1" s="104" t="s">
        <v>79</v>
      </c>
      <c r="H1" s="104"/>
      <c r="I1" s="104"/>
      <c r="J1" s="104"/>
      <c r="K1" s="104"/>
      <c r="M1" s="57" t="s">
        <v>83</v>
      </c>
    </row>
    <row r="2" spans="1:13" ht="21.75" thickBot="1" x14ac:dyDescent="0.4">
      <c r="A2" s="101" t="s">
        <v>76</v>
      </c>
      <c r="B2" s="102"/>
      <c r="C2" s="102"/>
      <c r="D2" s="102"/>
      <c r="E2" s="103"/>
      <c r="G2" s="101" t="s">
        <v>76</v>
      </c>
      <c r="H2" s="102"/>
      <c r="I2" s="102"/>
      <c r="J2" s="102"/>
      <c r="K2" s="103"/>
      <c r="M2" s="60">
        <f>E14+K14</f>
        <v>18499.2198861</v>
      </c>
    </row>
    <row r="3" spans="1:13" ht="18.75" x14ac:dyDescent="0.3">
      <c r="A3" s="50" t="s">
        <v>75</v>
      </c>
      <c r="B3" s="49" t="s">
        <v>11</v>
      </c>
      <c r="C3" s="49" t="s">
        <v>9</v>
      </c>
      <c r="D3" s="49" t="s">
        <v>10</v>
      </c>
      <c r="E3" s="57" t="s">
        <v>54</v>
      </c>
      <c r="G3" s="50" t="s">
        <v>75</v>
      </c>
      <c r="H3" s="49" t="s">
        <v>11</v>
      </c>
      <c r="I3" s="49" t="s">
        <v>9</v>
      </c>
      <c r="J3" s="49" t="s">
        <v>10</v>
      </c>
      <c r="K3" s="57" t="s">
        <v>54</v>
      </c>
    </row>
    <row r="4" spans="1:13" x14ac:dyDescent="0.25">
      <c r="A4" s="51" t="s">
        <v>77</v>
      </c>
      <c r="B4" s="5" t="s">
        <v>78</v>
      </c>
      <c r="C4" s="48">
        <v>848.40300000000002</v>
      </c>
      <c r="D4" s="48">
        <v>18.268699999999999</v>
      </c>
      <c r="E4" s="58">
        <f>C4*D4</f>
        <v>15499.2198861</v>
      </c>
      <c r="G4" s="51" t="s">
        <v>77</v>
      </c>
      <c r="H4" s="5" t="s">
        <v>80</v>
      </c>
      <c r="I4" s="48">
        <v>300</v>
      </c>
      <c r="J4" s="48">
        <v>10</v>
      </c>
      <c r="K4" s="58">
        <f>I4*J4</f>
        <v>3000</v>
      </c>
    </row>
    <row r="5" spans="1:13" x14ac:dyDescent="0.25">
      <c r="A5" s="51"/>
      <c r="B5" s="5"/>
      <c r="C5" s="5"/>
      <c r="D5" s="5"/>
      <c r="E5" s="58"/>
      <c r="G5" s="51"/>
      <c r="H5" s="5"/>
      <c r="I5" s="5"/>
      <c r="J5" s="5"/>
      <c r="K5" s="58"/>
    </row>
    <row r="6" spans="1:13" x14ac:dyDescent="0.25">
      <c r="A6" s="51"/>
      <c r="B6" s="5"/>
      <c r="C6" s="5"/>
      <c r="D6" s="5"/>
      <c r="E6" s="58"/>
      <c r="G6" s="51"/>
      <c r="H6" s="5"/>
      <c r="I6" s="5"/>
      <c r="J6" s="5"/>
      <c r="K6" s="58"/>
    </row>
    <row r="7" spans="1:13" x14ac:dyDescent="0.25">
      <c r="A7" s="51"/>
      <c r="B7" s="5"/>
      <c r="C7" s="5"/>
      <c r="D7" s="5"/>
      <c r="E7" s="58"/>
      <c r="G7" s="51"/>
      <c r="H7" s="5"/>
      <c r="I7" s="5"/>
      <c r="J7" s="5"/>
      <c r="K7" s="58"/>
    </row>
    <row r="8" spans="1:13" x14ac:dyDescent="0.25">
      <c r="A8" s="51"/>
      <c r="B8" s="5"/>
      <c r="C8" s="5"/>
      <c r="D8" s="5"/>
      <c r="E8" s="58"/>
      <c r="G8" s="51"/>
      <c r="H8" s="5"/>
      <c r="I8" s="5"/>
      <c r="J8" s="5"/>
      <c r="K8" s="58"/>
    </row>
    <row r="9" spans="1:13" x14ac:dyDescent="0.25">
      <c r="A9" s="51"/>
      <c r="B9" s="5"/>
      <c r="C9" s="5"/>
      <c r="D9" s="5"/>
      <c r="E9" s="58"/>
      <c r="G9" s="51"/>
      <c r="H9" s="5"/>
      <c r="I9" s="5"/>
      <c r="J9" s="5"/>
      <c r="K9" s="58"/>
    </row>
    <row r="10" spans="1:13" x14ac:dyDescent="0.25">
      <c r="A10" s="55"/>
      <c r="B10" s="56"/>
      <c r="C10" s="56"/>
      <c r="D10" s="56"/>
      <c r="E10" s="59"/>
      <c r="G10" s="55"/>
      <c r="H10" s="56"/>
      <c r="I10" s="56"/>
      <c r="J10" s="56"/>
      <c r="K10" s="59"/>
    </row>
    <row r="11" spans="1:13" x14ac:dyDescent="0.25">
      <c r="A11" s="51"/>
      <c r="B11" s="5"/>
      <c r="C11" s="5"/>
      <c r="D11" s="5"/>
      <c r="E11" s="58"/>
      <c r="G11" s="51"/>
      <c r="H11" s="5"/>
      <c r="I11" s="5"/>
      <c r="J11" s="5"/>
      <c r="K11" s="58"/>
    </row>
    <row r="12" spans="1:13" x14ac:dyDescent="0.25">
      <c r="A12" s="51"/>
      <c r="B12" s="5"/>
      <c r="C12" s="5"/>
      <c r="D12" s="5"/>
      <c r="E12" s="58"/>
      <c r="G12" s="51"/>
      <c r="H12" s="5"/>
      <c r="I12" s="5"/>
      <c r="J12" s="5"/>
      <c r="K12" s="58"/>
    </row>
    <row r="13" spans="1:13" x14ac:dyDescent="0.25">
      <c r="A13" s="51"/>
      <c r="B13" s="5"/>
      <c r="C13" s="5"/>
      <c r="D13" s="5"/>
      <c r="E13" s="58"/>
      <c r="G13" s="51"/>
      <c r="H13" s="5"/>
      <c r="I13" s="5"/>
      <c r="J13" s="5"/>
      <c r="K13" s="58"/>
    </row>
    <row r="14" spans="1:13" ht="19.5" thickBot="1" x14ac:dyDescent="0.35">
      <c r="A14" s="52" t="s">
        <v>21</v>
      </c>
      <c r="B14" s="53"/>
      <c r="C14" s="54">
        <f>SUM(C4:C13)</f>
        <v>848.40300000000002</v>
      </c>
      <c r="D14" s="53"/>
      <c r="E14" s="60">
        <f>SUM(E4:E13)</f>
        <v>15499.2198861</v>
      </c>
      <c r="G14" s="52" t="s">
        <v>21</v>
      </c>
      <c r="H14" s="53"/>
      <c r="I14" s="54">
        <f>SUM(I4:I13)</f>
        <v>300</v>
      </c>
      <c r="J14" s="53"/>
      <c r="K14" s="60">
        <f>SUM(K4:K13)</f>
        <v>3000</v>
      </c>
    </row>
  </sheetData>
  <mergeCells count="4">
    <mergeCell ref="A1:E1"/>
    <mergeCell ref="A2:E2"/>
    <mergeCell ref="G1:K1"/>
    <mergeCell ref="G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4312-85B3-4431-98C0-81D4187E0649}">
  <dimension ref="A1:M15"/>
  <sheetViews>
    <sheetView workbookViewId="0">
      <selection activeCell="F1" sqref="F1"/>
    </sheetView>
  </sheetViews>
  <sheetFormatPr defaultRowHeight="15" x14ac:dyDescent="0.25"/>
  <cols>
    <col min="1" max="1" width="29.42578125" style="5" customWidth="1"/>
    <col min="2" max="2" width="10.7109375" style="15" bestFit="1" customWidth="1"/>
    <col min="3" max="8" width="9.140625" style="5"/>
  </cols>
  <sheetData>
    <row r="1" spans="1:13" x14ac:dyDescent="0.25">
      <c r="A1" s="10" t="s">
        <v>0</v>
      </c>
      <c r="B1" s="12" t="s">
        <v>11</v>
      </c>
      <c r="C1" s="11" t="s">
        <v>9</v>
      </c>
      <c r="D1" s="11" t="s">
        <v>15</v>
      </c>
      <c r="E1" s="11" t="s">
        <v>17</v>
      </c>
      <c r="F1" s="11" t="s">
        <v>18</v>
      </c>
      <c r="G1" s="11" t="s">
        <v>26</v>
      </c>
      <c r="H1" s="11" t="s">
        <v>27</v>
      </c>
    </row>
    <row r="2" spans="1:13" x14ac:dyDescent="0.25">
      <c r="A2" s="8" t="s">
        <v>14</v>
      </c>
      <c r="B2" s="13">
        <v>43798</v>
      </c>
      <c r="C2" s="8">
        <v>9600</v>
      </c>
      <c r="D2" s="8">
        <v>1.76</v>
      </c>
      <c r="E2" s="8"/>
      <c r="F2" s="8">
        <f>IF(E2="",0,C2*(E2-D2))</f>
        <v>0</v>
      </c>
      <c r="G2" s="8">
        <f>C2*D2</f>
        <v>16896</v>
      </c>
      <c r="H2" s="8" t="s">
        <v>28</v>
      </c>
      <c r="J2">
        <v>4800</v>
      </c>
    </row>
    <row r="3" spans="1:13" x14ac:dyDescent="0.25">
      <c r="A3" s="8" t="s">
        <v>14</v>
      </c>
      <c r="B3" s="13">
        <v>43802</v>
      </c>
      <c r="C3" s="8">
        <v>4800</v>
      </c>
      <c r="D3" s="8">
        <v>1.76</v>
      </c>
      <c r="E3" s="8"/>
      <c r="F3" s="8">
        <f t="shared" ref="F3:F13" si="0">IF(E3="",0,C3*(E3-D3))</f>
        <v>0</v>
      </c>
      <c r="G3" s="8">
        <f>C3*D3</f>
        <v>8448</v>
      </c>
      <c r="H3" s="8" t="s">
        <v>28</v>
      </c>
      <c r="J3">
        <v>4800</v>
      </c>
      <c r="K3">
        <v>2.11</v>
      </c>
    </row>
    <row r="4" spans="1:13" x14ac:dyDescent="0.25">
      <c r="A4" s="9" t="s">
        <v>16</v>
      </c>
      <c r="B4" s="14">
        <v>43802</v>
      </c>
      <c r="C4" s="9">
        <v>1600</v>
      </c>
      <c r="D4" s="9">
        <v>42.65</v>
      </c>
      <c r="E4" s="9">
        <v>44.12</v>
      </c>
      <c r="F4" s="9">
        <f t="shared" si="0"/>
        <v>2351.9999999999982</v>
      </c>
      <c r="G4" s="9"/>
      <c r="H4" s="9" t="s">
        <v>28</v>
      </c>
      <c r="J4">
        <v>4800</v>
      </c>
      <c r="K4">
        <v>1.86</v>
      </c>
    </row>
    <row r="5" spans="1:13" x14ac:dyDescent="0.25">
      <c r="A5" s="9" t="s">
        <v>19</v>
      </c>
      <c r="B5" s="14">
        <v>43803</v>
      </c>
      <c r="C5" s="9">
        <v>4500</v>
      </c>
      <c r="D5" s="9">
        <v>9.84</v>
      </c>
      <c r="E5" s="9">
        <v>3.8</v>
      </c>
      <c r="F5" s="9">
        <f t="shared" si="0"/>
        <v>-27180</v>
      </c>
      <c r="G5" s="9"/>
      <c r="H5" s="9" t="s">
        <v>28</v>
      </c>
      <c r="K5">
        <f>(2.11+1.86)/2</f>
        <v>1.9849999999999999</v>
      </c>
    </row>
    <row r="6" spans="1:13" x14ac:dyDescent="0.25">
      <c r="A6" s="9" t="s">
        <v>20</v>
      </c>
      <c r="B6" s="14">
        <v>43804</v>
      </c>
      <c r="C6" s="9">
        <v>500</v>
      </c>
      <c r="D6" s="9">
        <v>1664.5</v>
      </c>
      <c r="E6" s="9">
        <v>1672.18</v>
      </c>
      <c r="F6" s="9">
        <f t="shared" si="0"/>
        <v>3840.0000000000318</v>
      </c>
      <c r="G6" s="9"/>
      <c r="H6" s="9" t="s">
        <v>29</v>
      </c>
    </row>
    <row r="7" spans="1:13" x14ac:dyDescent="0.25">
      <c r="A7" s="16" t="s">
        <v>22</v>
      </c>
      <c r="B7" s="17">
        <v>43804</v>
      </c>
      <c r="C7" s="16">
        <v>250</v>
      </c>
      <c r="D7" s="16">
        <v>1598</v>
      </c>
      <c r="E7" s="16">
        <v>1583</v>
      </c>
      <c r="F7" s="16">
        <f t="shared" si="0"/>
        <v>-3750</v>
      </c>
      <c r="G7" s="16"/>
      <c r="H7" s="16" t="s">
        <v>29</v>
      </c>
    </row>
    <row r="8" spans="1:13" x14ac:dyDescent="0.25">
      <c r="A8" s="16" t="s">
        <v>20</v>
      </c>
      <c r="B8" s="17">
        <v>43805</v>
      </c>
      <c r="C8" s="16">
        <v>250</v>
      </c>
      <c r="D8" s="16">
        <v>1690.5</v>
      </c>
      <c r="E8" s="16">
        <v>1687.63</v>
      </c>
      <c r="F8" s="16">
        <f t="shared" si="0"/>
        <v>-717.49999999997272</v>
      </c>
      <c r="G8" s="16"/>
      <c r="H8" s="16" t="s">
        <v>29</v>
      </c>
    </row>
    <row r="9" spans="1:13" x14ac:dyDescent="0.25">
      <c r="A9" s="9" t="s">
        <v>22</v>
      </c>
      <c r="B9" s="14">
        <v>43805</v>
      </c>
      <c r="C9" s="9">
        <v>250</v>
      </c>
      <c r="D9" s="9">
        <v>1575</v>
      </c>
      <c r="E9" s="9">
        <v>1589.24</v>
      </c>
      <c r="F9" s="9">
        <f t="shared" si="0"/>
        <v>3560.0000000000023</v>
      </c>
      <c r="G9" s="9"/>
      <c r="H9" s="9" t="s">
        <v>29</v>
      </c>
      <c r="J9">
        <v>168</v>
      </c>
      <c r="K9">
        <v>1690.5</v>
      </c>
      <c r="L9">
        <f t="shared" ref="L9:L14" si="1">J9*K9</f>
        <v>284004</v>
      </c>
    </row>
    <row r="10" spans="1:13" x14ac:dyDescent="0.25">
      <c r="A10" s="9" t="s">
        <v>23</v>
      </c>
      <c r="B10" s="14">
        <v>43805</v>
      </c>
      <c r="C10" s="9">
        <v>500</v>
      </c>
      <c r="D10" s="9">
        <v>167.25</v>
      </c>
      <c r="E10" s="9">
        <v>168.8</v>
      </c>
      <c r="F10" s="9">
        <f t="shared" si="0"/>
        <v>775.00000000000568</v>
      </c>
      <c r="G10" s="9"/>
      <c r="H10" s="9" t="s">
        <v>29</v>
      </c>
      <c r="J10">
        <v>82</v>
      </c>
      <c r="K10">
        <v>1589.24</v>
      </c>
      <c r="L10">
        <f t="shared" si="1"/>
        <v>130317.68000000001</v>
      </c>
    </row>
    <row r="11" spans="1:13" x14ac:dyDescent="0.25">
      <c r="A11" s="8" t="s">
        <v>24</v>
      </c>
      <c r="B11" s="13">
        <v>43808</v>
      </c>
      <c r="C11" s="8">
        <v>500</v>
      </c>
      <c r="D11" s="8">
        <v>500.75</v>
      </c>
      <c r="E11" s="8"/>
      <c r="F11" s="8">
        <f t="shared" si="0"/>
        <v>0</v>
      </c>
      <c r="G11" s="8">
        <f>C11*D11</f>
        <v>250375</v>
      </c>
      <c r="H11" s="8" t="s">
        <v>28</v>
      </c>
      <c r="L11">
        <f t="shared" si="1"/>
        <v>0</v>
      </c>
    </row>
    <row r="12" spans="1:13" x14ac:dyDescent="0.25">
      <c r="A12" s="9" t="s">
        <v>25</v>
      </c>
      <c r="B12" s="14">
        <v>43809</v>
      </c>
      <c r="C12" s="9">
        <v>490</v>
      </c>
      <c r="D12" s="9">
        <v>302.55</v>
      </c>
      <c r="E12" s="9">
        <v>309.7</v>
      </c>
      <c r="F12" s="9">
        <f t="shared" si="0"/>
        <v>3503.4999999999891</v>
      </c>
      <c r="G12" s="8"/>
      <c r="H12" s="9" t="s">
        <v>28</v>
      </c>
      <c r="L12">
        <f t="shared" si="1"/>
        <v>0</v>
      </c>
    </row>
    <row r="13" spans="1:13" x14ac:dyDescent="0.25">
      <c r="A13" s="8" t="s">
        <v>19</v>
      </c>
      <c r="B13" s="13">
        <v>43810</v>
      </c>
      <c r="C13" s="8">
        <v>9000</v>
      </c>
      <c r="D13" s="8">
        <v>3.15</v>
      </c>
      <c r="E13" s="8"/>
      <c r="F13" s="8">
        <f t="shared" si="0"/>
        <v>0</v>
      </c>
      <c r="G13" s="8">
        <f>C13*D13</f>
        <v>28350</v>
      </c>
      <c r="H13" s="8" t="s">
        <v>28</v>
      </c>
      <c r="L13">
        <f t="shared" si="1"/>
        <v>0</v>
      </c>
    </row>
    <row r="14" spans="1:13" x14ac:dyDescent="0.25">
      <c r="L14">
        <f t="shared" si="1"/>
        <v>0</v>
      </c>
    </row>
    <row r="15" spans="1:13" x14ac:dyDescent="0.25">
      <c r="I15" t="s">
        <v>21</v>
      </c>
      <c r="J15">
        <f>SUM(J9:J14)</f>
        <v>250</v>
      </c>
      <c r="L15">
        <f>SUM(L9:L14)</f>
        <v>414321.68</v>
      </c>
      <c r="M15">
        <f>L15/J15</f>
        <v>1657.2867200000001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A30B-A1D4-4040-831F-58FD2E2A07AF}">
  <dimension ref="A1:Q28"/>
  <sheetViews>
    <sheetView workbookViewId="0">
      <selection activeCell="I10" sqref="I10"/>
    </sheetView>
  </sheetViews>
  <sheetFormatPr defaultRowHeight="15" x14ac:dyDescent="0.25"/>
  <cols>
    <col min="1" max="1" width="24.85546875" customWidth="1"/>
    <col min="2" max="2" width="11.28515625" customWidth="1"/>
    <col min="3" max="3" width="9.5703125" customWidth="1"/>
    <col min="4" max="6" width="7.7109375" style="4" customWidth="1"/>
    <col min="7" max="8" width="8.140625" style="4" bestFit="1" customWidth="1"/>
    <col min="9" max="14" width="7.7109375" style="4" customWidth="1"/>
    <col min="15" max="15" width="11.42578125" style="4" customWidth="1"/>
    <col min="16" max="16" width="12.7109375" style="4" bestFit="1" customWidth="1"/>
    <col min="17" max="17" width="11.42578125" style="4" customWidth="1"/>
  </cols>
  <sheetData>
    <row r="1" spans="1:17" x14ac:dyDescent="0.25">
      <c r="A1" s="2" t="s">
        <v>0</v>
      </c>
      <c r="B1" s="20" t="s">
        <v>47</v>
      </c>
      <c r="C1" s="20" t="s">
        <v>48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49</v>
      </c>
      <c r="P1" s="19" t="s">
        <v>50</v>
      </c>
      <c r="Q1" s="19" t="s">
        <v>21</v>
      </c>
    </row>
    <row r="2" spans="1:17" x14ac:dyDescent="0.25">
      <c r="A2" s="5" t="s">
        <v>34</v>
      </c>
      <c r="B2" s="5">
        <v>5</v>
      </c>
      <c r="C2" s="5">
        <v>100</v>
      </c>
      <c r="D2" s="7">
        <v>4</v>
      </c>
      <c r="E2" s="18"/>
      <c r="F2" s="18"/>
      <c r="G2" s="18"/>
      <c r="H2" s="18">
        <v>18</v>
      </c>
      <c r="I2" s="18">
        <v>5</v>
      </c>
      <c r="J2" s="18"/>
      <c r="K2" s="18"/>
      <c r="L2" s="18">
        <v>45</v>
      </c>
      <c r="M2" s="7"/>
      <c r="N2" s="7"/>
      <c r="O2" s="7">
        <f>B2*SUM(D2:N2)</f>
        <v>360</v>
      </c>
      <c r="P2" s="7">
        <f>C2*SUM(D2:N2)</f>
        <v>7200</v>
      </c>
      <c r="Q2" s="7">
        <f>O2+P2</f>
        <v>7560</v>
      </c>
    </row>
    <row r="3" spans="1:17" x14ac:dyDescent="0.25">
      <c r="A3" s="5" t="s">
        <v>32</v>
      </c>
      <c r="B3" s="5">
        <v>150</v>
      </c>
      <c r="C3" s="5">
        <v>200</v>
      </c>
      <c r="D3" s="7"/>
      <c r="E3" s="18">
        <v>2</v>
      </c>
      <c r="F3" s="18"/>
      <c r="G3" s="18">
        <v>2</v>
      </c>
      <c r="H3" s="18"/>
      <c r="I3" s="18"/>
      <c r="J3" s="18">
        <v>2</v>
      </c>
      <c r="K3" s="18"/>
      <c r="L3" s="18"/>
      <c r="M3" s="7">
        <v>2</v>
      </c>
      <c r="N3" s="7"/>
      <c r="O3" s="7">
        <f>B3*SUM(D3:N3)</f>
        <v>1200</v>
      </c>
      <c r="P3" s="7">
        <f>C3*SUM(D3:N3)</f>
        <v>1600</v>
      </c>
      <c r="Q3" s="7">
        <f>O3+P3</f>
        <v>2800</v>
      </c>
    </row>
    <row r="4" spans="1:17" x14ac:dyDescent="0.25">
      <c r="A4" s="5" t="s">
        <v>33</v>
      </c>
      <c r="B4" s="5">
        <v>100</v>
      </c>
      <c r="C4" s="5">
        <v>110</v>
      </c>
      <c r="D4" s="7"/>
      <c r="E4" s="7">
        <v>4.5</v>
      </c>
      <c r="F4" s="7"/>
      <c r="G4" s="7"/>
      <c r="H4" s="7"/>
      <c r="I4" s="7">
        <v>2</v>
      </c>
      <c r="J4" s="7"/>
      <c r="K4" s="7"/>
      <c r="L4" s="7"/>
      <c r="M4" s="7"/>
      <c r="N4" s="7">
        <v>5</v>
      </c>
      <c r="O4" s="7">
        <f>B4*SUM(D4:N4)</f>
        <v>1150</v>
      </c>
      <c r="P4" s="7">
        <f>C4*SUM(D4:N4)</f>
        <v>1265</v>
      </c>
      <c r="Q4" s="7">
        <f>O4+P4</f>
        <v>2415</v>
      </c>
    </row>
    <row r="5" spans="1:17" x14ac:dyDescent="0.25">
      <c r="A5" s="5" t="s">
        <v>46</v>
      </c>
      <c r="B5" s="5">
        <v>5</v>
      </c>
      <c r="C5" s="5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>
        <f t="shared" ref="O5:O7" si="0">B5*SUM(D5:N5)</f>
        <v>0</v>
      </c>
      <c r="P5" s="7">
        <f t="shared" ref="P5:P6" si="1">C5*SUM(D5:N5)</f>
        <v>0</v>
      </c>
      <c r="Q5" s="7">
        <f t="shared" ref="Q5:Q6" si="2">O5+P5</f>
        <v>0</v>
      </c>
    </row>
    <row r="6" spans="1:17" x14ac:dyDescent="0.25">
      <c r="A6" s="5" t="s">
        <v>51</v>
      </c>
      <c r="B6" s="5">
        <v>50</v>
      </c>
      <c r="C6" s="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>
        <f t="shared" si="0"/>
        <v>0</v>
      </c>
      <c r="P6" s="7">
        <f t="shared" si="1"/>
        <v>0</v>
      </c>
      <c r="Q6" s="7">
        <f t="shared" si="2"/>
        <v>0</v>
      </c>
    </row>
    <row r="7" spans="1:17" x14ac:dyDescent="0.25">
      <c r="A7" s="5" t="s">
        <v>52</v>
      </c>
      <c r="B7" s="5">
        <v>100</v>
      </c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f t="shared" si="0"/>
        <v>0</v>
      </c>
      <c r="P7" s="7">
        <f t="shared" ref="P7" si="3">C7*SUM(D7:N7)</f>
        <v>0</v>
      </c>
      <c r="Q7" s="7">
        <f t="shared" ref="Q7" si="4">O7+P7</f>
        <v>0</v>
      </c>
    </row>
    <row r="8" spans="1:17" x14ac:dyDescent="0.25">
      <c r="A8" s="5"/>
      <c r="B8" s="5"/>
      <c r="C8" s="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s="5"/>
      <c r="B9" s="5"/>
      <c r="C9" s="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5"/>
      <c r="B10" s="5"/>
      <c r="C10" s="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2" spans="1:17" x14ac:dyDescent="0.25">
      <c r="A12" s="79" t="s">
        <v>90</v>
      </c>
      <c r="B12" s="80">
        <v>110800.2</v>
      </c>
      <c r="C12" s="81">
        <v>0</v>
      </c>
    </row>
    <row r="13" spans="1:17" x14ac:dyDescent="0.25">
      <c r="A13" s="82" t="s">
        <v>91</v>
      </c>
      <c r="B13" s="83">
        <v>2.31</v>
      </c>
      <c r="C13" s="83">
        <v>0</v>
      </c>
    </row>
    <row r="14" spans="1:17" ht="22.5" x14ac:dyDescent="0.25">
      <c r="A14" s="79" t="s">
        <v>92</v>
      </c>
      <c r="B14" s="81">
        <v>297.2</v>
      </c>
      <c r="C14" s="81">
        <v>0</v>
      </c>
    </row>
    <row r="15" spans="1:17" x14ac:dyDescent="0.25">
      <c r="A15" s="82" t="s">
        <v>93</v>
      </c>
      <c r="B15" s="83">
        <v>200</v>
      </c>
      <c r="C15" s="83">
        <v>0</v>
      </c>
    </row>
    <row r="16" spans="1:17" x14ac:dyDescent="0.25">
      <c r="A16" s="79" t="s">
        <v>94</v>
      </c>
      <c r="B16" s="81">
        <v>286.10000000000002</v>
      </c>
      <c r="C16" s="81">
        <v>0</v>
      </c>
    </row>
    <row r="17" spans="1:3" x14ac:dyDescent="0.25">
      <c r="A17" s="82" t="s">
        <v>95</v>
      </c>
      <c r="B17" s="84">
        <v>3345</v>
      </c>
      <c r="C17" s="83">
        <v>0</v>
      </c>
    </row>
    <row r="18" spans="1:3" x14ac:dyDescent="0.25">
      <c r="A18" s="79" t="s">
        <v>96</v>
      </c>
      <c r="B18" s="81">
        <v>78.319999999999993</v>
      </c>
      <c r="C18" s="81">
        <v>0</v>
      </c>
    </row>
    <row r="19" spans="1:3" x14ac:dyDescent="0.25">
      <c r="A19" s="82" t="s">
        <v>97</v>
      </c>
      <c r="B19" s="83">
        <v>818.68</v>
      </c>
      <c r="C19" s="83">
        <v>0</v>
      </c>
    </row>
    <row r="20" spans="1:3" x14ac:dyDescent="0.25">
      <c r="A20" s="79" t="s">
        <v>98</v>
      </c>
      <c r="B20" s="81">
        <v>0</v>
      </c>
      <c r="C20" s="80">
        <v>138500</v>
      </c>
    </row>
    <row r="21" spans="1:3" x14ac:dyDescent="0.25">
      <c r="A21" s="82" t="s">
        <v>99</v>
      </c>
      <c r="B21" s="84">
        <v>10331.129999999999</v>
      </c>
      <c r="C21" s="83">
        <v>0</v>
      </c>
    </row>
    <row r="22" spans="1:3" x14ac:dyDescent="0.25">
      <c r="A22" s="79" t="s">
        <v>100</v>
      </c>
      <c r="B22" s="81">
        <v>0</v>
      </c>
      <c r="C22" s="80">
        <v>587776.68999999994</v>
      </c>
    </row>
    <row r="23" spans="1:3" x14ac:dyDescent="0.25">
      <c r="A23" s="82" t="s">
        <v>101</v>
      </c>
      <c r="B23" s="84">
        <v>1036054.4</v>
      </c>
      <c r="C23" s="83">
        <v>0</v>
      </c>
    </row>
    <row r="24" spans="1:3" x14ac:dyDescent="0.25">
      <c r="A24" s="79" t="s">
        <v>102</v>
      </c>
      <c r="B24" s="81">
        <v>0</v>
      </c>
      <c r="C24" s="80">
        <v>17944.830000000002</v>
      </c>
    </row>
    <row r="25" spans="1:3" x14ac:dyDescent="0.25">
      <c r="A25" s="82" t="s">
        <v>103</v>
      </c>
      <c r="B25" s="83">
        <v>0</v>
      </c>
      <c r="C25" s="84">
        <v>23092.74</v>
      </c>
    </row>
    <row r="26" spans="1:3" x14ac:dyDescent="0.25">
      <c r="A26" s="79" t="s">
        <v>104</v>
      </c>
      <c r="B26" s="80">
        <v>85815</v>
      </c>
      <c r="C26" s="81">
        <v>0</v>
      </c>
    </row>
    <row r="27" spans="1:3" x14ac:dyDescent="0.25">
      <c r="A27" s="82" t="s">
        <v>105</v>
      </c>
      <c r="B27" s="84">
        <v>1248028.3400000001</v>
      </c>
      <c r="C27" s="84">
        <v>767314.26</v>
      </c>
    </row>
    <row r="28" spans="1:3" x14ac:dyDescent="0.25">
      <c r="A28" s="79" t="s">
        <v>12</v>
      </c>
      <c r="B28" s="80">
        <v>480714.08</v>
      </c>
      <c r="C28" s="8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Watching</vt:lpstr>
      <vt:lpstr>Calculators</vt:lpstr>
      <vt:lpstr>Funds</vt:lpstr>
      <vt:lpstr>V-Equity Holdings</vt:lpstr>
      <vt:lpstr>V-MF Holdings</vt:lpstr>
      <vt:lpstr>SBI-Equity Holdings</vt:lpstr>
      <vt:lpstr>SBI-MF Holdings</vt:lpstr>
      <vt:lpstr>Transactions</vt:lpstr>
      <vt:lpstr>Initial Push</vt:lpstr>
      <vt:lpstr>Commod</vt:lpstr>
      <vt:lpstr>MidCap Crorepathi 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2020-08-16T02:39:19Z</dcterms:modified>
</cp:coreProperties>
</file>