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20730" windowHeight="11760" activeTab="3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</sheets>
  <calcPr calcId="144525"/>
</workbook>
</file>

<file path=xl/calcChain.xml><?xml version="1.0" encoding="utf-8"?>
<calcChain xmlns="http://schemas.openxmlformats.org/spreadsheetml/2006/main">
  <c r="R86" i="5" l="1"/>
  <c r="R87" i="5"/>
  <c r="R88" i="5"/>
  <c r="R89" i="5"/>
  <c r="R90" i="5"/>
  <c r="R91" i="5"/>
  <c r="R92" i="5"/>
  <c r="R93" i="5"/>
  <c r="R94" i="5"/>
  <c r="R96" i="5"/>
  <c r="S96" i="5" s="1"/>
  <c r="T96" i="5" s="1"/>
  <c r="R85" i="5"/>
  <c r="R77" i="5"/>
  <c r="R78" i="5"/>
  <c r="R79" i="5"/>
  <c r="R80" i="5"/>
  <c r="R81" i="5"/>
  <c r="R82" i="5"/>
  <c r="R83" i="5"/>
  <c r="R84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10" i="5"/>
  <c r="R11" i="5"/>
  <c r="R12" i="5"/>
  <c r="R13" i="5"/>
  <c r="R14" i="5"/>
  <c r="R15" i="5"/>
  <c r="R16" i="5"/>
  <c r="R9" i="5"/>
  <c r="AI93" i="5"/>
  <c r="AI94" i="5"/>
  <c r="AI95" i="5"/>
  <c r="AI96" i="5"/>
  <c r="AF94" i="5"/>
  <c r="AF96" i="5"/>
  <c r="AD93" i="5"/>
  <c r="AD94" i="5"/>
  <c r="AD96" i="5"/>
  <c r="AC93" i="5"/>
  <c r="AC94" i="5"/>
  <c r="AC96" i="5"/>
  <c r="AB93" i="5"/>
  <c r="AB94" i="5"/>
  <c r="AB96" i="5"/>
  <c r="AA92" i="5"/>
  <c r="AA93" i="5"/>
  <c r="AA94" i="5"/>
  <c r="AA96" i="5"/>
  <c r="Z96" i="5"/>
  <c r="Y93" i="5"/>
  <c r="Y94" i="5"/>
  <c r="Y96" i="5"/>
  <c r="X94" i="5"/>
  <c r="X96" i="5"/>
  <c r="W93" i="5"/>
  <c r="W94" i="5"/>
  <c r="W95" i="5"/>
  <c r="W96" i="5"/>
  <c r="S94" i="5"/>
  <c r="T94" i="5" s="1"/>
  <c r="N96" i="5"/>
  <c r="L96" i="5"/>
  <c r="K96" i="5"/>
  <c r="I94" i="5"/>
  <c r="I96" i="5"/>
  <c r="H96" i="5"/>
  <c r="G95" i="5"/>
  <c r="H95" i="5" s="1"/>
  <c r="G96" i="5"/>
  <c r="E95" i="5"/>
  <c r="E96" i="5"/>
  <c r="B95" i="5"/>
  <c r="B96" i="5"/>
  <c r="L125" i="6"/>
  <c r="L126" i="6"/>
  <c r="L127" i="6"/>
  <c r="L128" i="6"/>
  <c r="L129" i="6"/>
  <c r="L130" i="6"/>
  <c r="L132" i="6"/>
  <c r="K125" i="6"/>
  <c r="K126" i="6"/>
  <c r="K127" i="6"/>
  <c r="K128" i="6"/>
  <c r="K129" i="6"/>
  <c r="K130" i="6"/>
  <c r="K131" i="6"/>
  <c r="L131" i="6" s="1"/>
  <c r="K132" i="6"/>
  <c r="J125" i="6"/>
  <c r="J126" i="6"/>
  <c r="J127" i="6"/>
  <c r="J128" i="6"/>
  <c r="J129" i="6"/>
  <c r="J130" i="6"/>
  <c r="J131" i="6"/>
  <c r="J132" i="6"/>
  <c r="I125" i="6"/>
  <c r="I126" i="6"/>
  <c r="I127" i="6"/>
  <c r="I128" i="6"/>
  <c r="I129" i="6"/>
  <c r="I130" i="6"/>
  <c r="I131" i="6"/>
  <c r="I132" i="6"/>
  <c r="Y95" i="5" l="1"/>
  <c r="I95" i="5"/>
  <c r="K95" i="5" s="1"/>
  <c r="L95" i="5" s="1"/>
  <c r="N95" i="5"/>
  <c r="R95" i="5" s="1"/>
  <c r="S95" i="5" s="1"/>
  <c r="T95" i="5" s="1"/>
  <c r="AF95" i="5"/>
  <c r="X95" i="5"/>
  <c r="AA95" i="5" s="1"/>
  <c r="AB95" i="5" s="1"/>
  <c r="AD95" i="5" s="1"/>
  <c r="L123" i="6"/>
  <c r="K123" i="6"/>
  <c r="J122" i="6"/>
  <c r="K122" i="6" s="1"/>
  <c r="L122" i="6" s="1"/>
  <c r="J123" i="6"/>
  <c r="J124" i="6"/>
  <c r="K124" i="6" s="1"/>
  <c r="I123" i="6"/>
  <c r="I124" i="6"/>
  <c r="L119" i="6"/>
  <c r="L120" i="6"/>
  <c r="L121" i="6"/>
  <c r="K121" i="6"/>
  <c r="J121" i="6"/>
  <c r="I121" i="6"/>
  <c r="I122" i="6"/>
  <c r="AI89" i="5"/>
  <c r="AI90" i="5"/>
  <c r="AI91" i="5"/>
  <c r="AI92" i="5"/>
  <c r="AF89" i="5"/>
  <c r="AF90" i="5"/>
  <c r="AF92" i="5"/>
  <c r="AF93" i="5"/>
  <c r="AD87" i="5"/>
  <c r="AD88" i="5"/>
  <c r="AD89" i="5"/>
  <c r="AD90" i="5"/>
  <c r="AC87" i="5"/>
  <c r="AC88" i="5"/>
  <c r="AC89" i="5"/>
  <c r="AC90" i="5"/>
  <c r="AC92" i="5"/>
  <c r="AB88" i="5"/>
  <c r="AB89" i="5"/>
  <c r="AB90" i="5"/>
  <c r="AB92" i="5"/>
  <c r="AD92" i="5" s="1"/>
  <c r="Z92" i="5" s="1"/>
  <c r="AA88" i="5"/>
  <c r="AA89" i="5"/>
  <c r="AA90" i="5"/>
  <c r="Y88" i="5"/>
  <c r="Y89" i="5"/>
  <c r="Y90" i="5"/>
  <c r="Y92" i="5"/>
  <c r="W89" i="5"/>
  <c r="W90" i="5"/>
  <c r="W91" i="5"/>
  <c r="W92" i="5"/>
  <c r="X89" i="5"/>
  <c r="X90" i="5"/>
  <c r="X92" i="5"/>
  <c r="X93" i="5"/>
  <c r="Z93" i="5" s="1"/>
  <c r="Z94" i="5"/>
  <c r="S88" i="5"/>
  <c r="S89" i="5"/>
  <c r="T89" i="5" s="1"/>
  <c r="S90" i="5"/>
  <c r="T90" i="5" s="1"/>
  <c r="S92" i="5"/>
  <c r="T92" i="5" s="1"/>
  <c r="S93" i="5"/>
  <c r="T93" i="5" s="1"/>
  <c r="N88" i="5"/>
  <c r="N89" i="5"/>
  <c r="N90" i="5"/>
  <c r="N92" i="5"/>
  <c r="N93" i="5"/>
  <c r="N94" i="5"/>
  <c r="L89" i="5"/>
  <c r="L90" i="5"/>
  <c r="L92" i="5"/>
  <c r="L93" i="5"/>
  <c r="L94" i="5"/>
  <c r="K89" i="5"/>
  <c r="K90" i="5"/>
  <c r="K92" i="5"/>
  <c r="K93" i="5"/>
  <c r="K94" i="5"/>
  <c r="I89" i="5"/>
  <c r="I90" i="5"/>
  <c r="I92" i="5"/>
  <c r="I93" i="5"/>
  <c r="H89" i="5"/>
  <c r="H90" i="5"/>
  <c r="H92" i="5"/>
  <c r="H93" i="5"/>
  <c r="H94" i="5"/>
  <c r="G89" i="5"/>
  <c r="G90" i="5"/>
  <c r="G91" i="5"/>
  <c r="H91" i="5" s="1"/>
  <c r="G92" i="5"/>
  <c r="G93" i="5"/>
  <c r="G94" i="5"/>
  <c r="E89" i="5"/>
  <c r="E90" i="5"/>
  <c r="E91" i="5"/>
  <c r="E92" i="5"/>
  <c r="E93" i="5"/>
  <c r="E94" i="5"/>
  <c r="B89" i="5"/>
  <c r="B90" i="5"/>
  <c r="B91" i="5"/>
  <c r="B92" i="5"/>
  <c r="B93" i="5"/>
  <c r="B94" i="5"/>
  <c r="AC95" i="5" l="1"/>
  <c r="Z95" i="5" s="1"/>
  <c r="Y91" i="5"/>
  <c r="X91" i="5"/>
  <c r="AA91" i="5" s="1"/>
  <c r="AB91" i="5" s="1"/>
  <c r="AD91" i="5" s="1"/>
  <c r="AF91" i="5"/>
  <c r="N91" i="5"/>
  <c r="I91" i="5"/>
  <c r="K91" i="5" s="1"/>
  <c r="L91" i="5" s="1"/>
  <c r="L124" i="6"/>
  <c r="J118" i="6"/>
  <c r="J119" i="6"/>
  <c r="K119" i="6" s="1"/>
  <c r="J120" i="6"/>
  <c r="K120" i="6" s="1"/>
  <c r="I119" i="6"/>
  <c r="I120" i="6"/>
  <c r="AI88" i="5"/>
  <c r="W88" i="5"/>
  <c r="S91" i="5" l="1"/>
  <c r="T91" i="5" s="1"/>
  <c r="AC91" i="5"/>
  <c r="Z91" i="5" s="1"/>
  <c r="Z90" i="5"/>
  <c r="Z89" i="5"/>
  <c r="E88" i="5" l="1"/>
  <c r="B88" i="5"/>
  <c r="G88" i="5" l="1"/>
  <c r="H88" i="5" s="1"/>
  <c r="AF88" i="5" s="1"/>
  <c r="X88" i="5" l="1"/>
  <c r="Z88" i="5" s="1"/>
  <c r="I88" i="5"/>
  <c r="K88" i="5" s="1"/>
  <c r="L88" i="5" s="1"/>
  <c r="T88" i="5"/>
  <c r="K118" i="6"/>
  <c r="AI87" i="5"/>
  <c r="W87" i="5"/>
  <c r="E87" i="5"/>
  <c r="B87" i="5"/>
  <c r="AI86" i="5"/>
  <c r="W86" i="5"/>
  <c r="E86" i="5"/>
  <c r="B86" i="5"/>
  <c r="AI85" i="5"/>
  <c r="W85" i="5"/>
  <c r="E85" i="5"/>
  <c r="G85" i="5" s="1"/>
  <c r="H85" i="5" s="1"/>
  <c r="B85" i="5"/>
  <c r="AI45" i="5"/>
  <c r="AI46" i="5"/>
  <c r="AI47" i="5"/>
  <c r="AI48" i="5"/>
  <c r="Z49" i="5"/>
  <c r="W45" i="5"/>
  <c r="W46" i="5"/>
  <c r="W47" i="5"/>
  <c r="W48" i="5"/>
  <c r="E45" i="5"/>
  <c r="E46" i="5"/>
  <c r="E47" i="5"/>
  <c r="E48" i="5"/>
  <c r="B45" i="5"/>
  <c r="B46" i="5"/>
  <c r="B47" i="5"/>
  <c r="B48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F27" i="5"/>
  <c r="AA17" i="5"/>
  <c r="AA18" i="5"/>
  <c r="AA27" i="5"/>
  <c r="AB27" i="5" s="1"/>
  <c r="AD27" i="5" s="1"/>
  <c r="AA36" i="5"/>
  <c r="AB36" i="5" s="1"/>
  <c r="AD36" i="5" s="1"/>
  <c r="AC27" i="5"/>
  <c r="I118" i="6"/>
  <c r="L118" i="6" s="1"/>
  <c r="J117" i="6"/>
  <c r="K117" i="6" s="1"/>
  <c r="L117" i="6" s="1"/>
  <c r="I117" i="6"/>
  <c r="J116" i="6"/>
  <c r="K116" i="6" s="1"/>
  <c r="I116" i="6"/>
  <c r="J115" i="6"/>
  <c r="I115" i="6"/>
  <c r="K105" i="6"/>
  <c r="I105" i="6"/>
  <c r="L105" i="6" s="1"/>
  <c r="I106" i="6"/>
  <c r="L106" i="6" s="1"/>
  <c r="I107" i="6"/>
  <c r="I108" i="6"/>
  <c r="I109" i="6"/>
  <c r="I110" i="6"/>
  <c r="L110" i="6" s="1"/>
  <c r="I111" i="6"/>
  <c r="I112" i="6"/>
  <c r="I113" i="6"/>
  <c r="J113" i="6"/>
  <c r="K113" i="6" s="1"/>
  <c r="J112" i="6"/>
  <c r="K112" i="6" s="1"/>
  <c r="J111" i="6"/>
  <c r="K111" i="6" s="1"/>
  <c r="J110" i="6"/>
  <c r="K110" i="6" s="1"/>
  <c r="J109" i="6"/>
  <c r="K109" i="6" s="1"/>
  <c r="J108" i="6"/>
  <c r="K108" i="6" s="1"/>
  <c r="J107" i="6"/>
  <c r="K107" i="6" s="1"/>
  <c r="J106" i="6"/>
  <c r="K106" i="6" s="1"/>
  <c r="K96" i="6"/>
  <c r="K100" i="6"/>
  <c r="K104" i="6"/>
  <c r="J95" i="6"/>
  <c r="K95" i="6" s="1"/>
  <c r="J96" i="6"/>
  <c r="J97" i="6"/>
  <c r="K97" i="6" s="1"/>
  <c r="J98" i="6"/>
  <c r="K98" i="6" s="1"/>
  <c r="J99" i="6"/>
  <c r="K99" i="6" s="1"/>
  <c r="J100" i="6"/>
  <c r="J101" i="6"/>
  <c r="K101" i="6" s="1"/>
  <c r="J102" i="6"/>
  <c r="K102" i="6" s="1"/>
  <c r="J103" i="6"/>
  <c r="K103" i="6" s="1"/>
  <c r="J104" i="6"/>
  <c r="I95" i="6"/>
  <c r="I96" i="6"/>
  <c r="L96" i="6" s="1"/>
  <c r="I97" i="6"/>
  <c r="L97" i="6" s="1"/>
  <c r="I98" i="6"/>
  <c r="L98" i="6" s="1"/>
  <c r="I99" i="6"/>
  <c r="I100" i="6"/>
  <c r="L100" i="6" s="1"/>
  <c r="I101" i="6"/>
  <c r="L101" i="6" s="1"/>
  <c r="I102" i="6"/>
  <c r="L102" i="6" s="1"/>
  <c r="I103" i="6"/>
  <c r="I104" i="6"/>
  <c r="L104" i="6" s="1"/>
  <c r="L109" i="6" l="1"/>
  <c r="L112" i="6"/>
  <c r="L108" i="6"/>
  <c r="L113" i="6"/>
  <c r="L103" i="6"/>
  <c r="L99" i="6"/>
  <c r="L95" i="6"/>
  <c r="L111" i="6"/>
  <c r="L107" i="6"/>
  <c r="G86" i="5"/>
  <c r="H86" i="5" s="1"/>
  <c r="AF86" i="5" s="1"/>
  <c r="Z27" i="5"/>
  <c r="G47" i="5"/>
  <c r="H47" i="5" s="1"/>
  <c r="I47" i="5" s="1"/>
  <c r="K47" i="5" s="1"/>
  <c r="L47" i="5" s="1"/>
  <c r="G46" i="5"/>
  <c r="H46" i="5" s="1"/>
  <c r="I46" i="5" s="1"/>
  <c r="K46" i="5" s="1"/>
  <c r="L46" i="5" s="1"/>
  <c r="G45" i="5"/>
  <c r="H45" i="5" s="1"/>
  <c r="I45" i="5" s="1"/>
  <c r="K45" i="5" s="1"/>
  <c r="L45" i="5" s="1"/>
  <c r="G48" i="5"/>
  <c r="H48" i="5" s="1"/>
  <c r="Y85" i="5"/>
  <c r="AF85" i="5"/>
  <c r="N85" i="5"/>
  <c r="AC85" i="5"/>
  <c r="I85" i="5"/>
  <c r="K85" i="5" s="1"/>
  <c r="L85" i="5" s="1"/>
  <c r="X85" i="5"/>
  <c r="AA85" i="5" s="1"/>
  <c r="AB85" i="5" s="1"/>
  <c r="AD85" i="5" s="1"/>
  <c r="G87" i="5"/>
  <c r="H87" i="5" s="1"/>
  <c r="I87" i="5" s="1"/>
  <c r="K87" i="5" s="1"/>
  <c r="L87" i="5" s="1"/>
  <c r="L116" i="6"/>
  <c r="K115" i="6"/>
  <c r="L115" i="6" s="1"/>
  <c r="J87" i="6"/>
  <c r="K87" i="6" s="1"/>
  <c r="J88" i="6"/>
  <c r="K88" i="6" s="1"/>
  <c r="J89" i="6"/>
  <c r="K89" i="6" s="1"/>
  <c r="J90" i="6"/>
  <c r="K90" i="6" s="1"/>
  <c r="J91" i="6"/>
  <c r="K91" i="6" s="1"/>
  <c r="J92" i="6"/>
  <c r="K92" i="6" s="1"/>
  <c r="J93" i="6"/>
  <c r="K93" i="6" s="1"/>
  <c r="J94" i="6"/>
  <c r="K94" i="6" s="1"/>
  <c r="I87" i="6"/>
  <c r="L87" i="6" s="1"/>
  <c r="I88" i="6"/>
  <c r="L88" i="6" s="1"/>
  <c r="I89" i="6"/>
  <c r="L89" i="6" s="1"/>
  <c r="I90" i="6"/>
  <c r="L90" i="6" s="1"/>
  <c r="I91" i="6"/>
  <c r="L91" i="6" s="1"/>
  <c r="I92" i="6"/>
  <c r="L92" i="6" s="1"/>
  <c r="I93" i="6"/>
  <c r="L93" i="6" s="1"/>
  <c r="I94" i="6"/>
  <c r="L94" i="6" s="1"/>
  <c r="J80" i="6"/>
  <c r="K80" i="6" s="1"/>
  <c r="J81" i="6"/>
  <c r="K81" i="6" s="1"/>
  <c r="J82" i="6"/>
  <c r="K82" i="6" s="1"/>
  <c r="I80" i="6"/>
  <c r="I81" i="6"/>
  <c r="L81" i="6" s="1"/>
  <c r="I82" i="6"/>
  <c r="L82" i="6" l="1"/>
  <c r="L80" i="6"/>
  <c r="Y86" i="5"/>
  <c r="N86" i="5"/>
  <c r="X86" i="5"/>
  <c r="AA86" i="5" s="1"/>
  <c r="AB86" i="5" s="1"/>
  <c r="AD86" i="5" s="1"/>
  <c r="I86" i="5"/>
  <c r="K86" i="5" s="1"/>
  <c r="L86" i="5" s="1"/>
  <c r="Z85" i="5"/>
  <c r="Y48" i="5"/>
  <c r="AF48" i="5"/>
  <c r="N48" i="5"/>
  <c r="S85" i="5"/>
  <c r="T85" i="5" s="1"/>
  <c r="AF45" i="5"/>
  <c r="N45" i="5"/>
  <c r="Y45" i="5"/>
  <c r="Y46" i="5"/>
  <c r="AF46" i="5"/>
  <c r="N46" i="5"/>
  <c r="Y47" i="5"/>
  <c r="AF47" i="5"/>
  <c r="N47" i="5"/>
  <c r="I48" i="5"/>
  <c r="K48" i="5" s="1"/>
  <c r="L48" i="5" s="1"/>
  <c r="X48" i="5"/>
  <c r="AA48" i="5" s="1"/>
  <c r="AB48" i="5" s="1"/>
  <c r="AD48" i="5" s="1"/>
  <c r="X45" i="5"/>
  <c r="AA45" i="5" s="1"/>
  <c r="AB45" i="5" s="1"/>
  <c r="AD45" i="5" s="1"/>
  <c r="X47" i="5"/>
  <c r="AA47" i="5" s="1"/>
  <c r="AB47" i="5" s="1"/>
  <c r="AD47" i="5" s="1"/>
  <c r="X46" i="5"/>
  <c r="AA46" i="5" s="1"/>
  <c r="AB46" i="5" s="1"/>
  <c r="AD46" i="5" s="1"/>
  <c r="AF87" i="5"/>
  <c r="N87" i="5"/>
  <c r="Y87" i="5"/>
  <c r="X87" i="5"/>
  <c r="AA87" i="5" s="1"/>
  <c r="AB87" i="5" s="1"/>
  <c r="AI10" i="5"/>
  <c r="AI11" i="5"/>
  <c r="AI12" i="5"/>
  <c r="AI13" i="5"/>
  <c r="AI14" i="5"/>
  <c r="AI15" i="5"/>
  <c r="AI16" i="5"/>
  <c r="AI9" i="5"/>
  <c r="AI19" i="5"/>
  <c r="AC3" i="5"/>
  <c r="AC4" i="5"/>
  <c r="AC5" i="5"/>
  <c r="AC6" i="5"/>
  <c r="AC7" i="5"/>
  <c r="AC8" i="5"/>
  <c r="AC17" i="5"/>
  <c r="AC18" i="5"/>
  <c r="AC2" i="5"/>
  <c r="S86" i="5" l="1"/>
  <c r="T86" i="5" s="1"/>
  <c r="AC86" i="5"/>
  <c r="Z86" i="5" s="1"/>
  <c r="S47" i="5"/>
  <c r="T47" i="5" s="1"/>
  <c r="AC47" i="5"/>
  <c r="Z47" i="5" s="1"/>
  <c r="S46" i="5"/>
  <c r="T46" i="5" s="1"/>
  <c r="AC46" i="5"/>
  <c r="Z46" i="5" s="1"/>
  <c r="S45" i="5"/>
  <c r="T45" i="5" s="1"/>
  <c r="AC45" i="5"/>
  <c r="Z45" i="5" s="1"/>
  <c r="S48" i="5"/>
  <c r="T48" i="5" s="1"/>
  <c r="AC48" i="5"/>
  <c r="Z48" i="5" s="1"/>
  <c r="S87" i="5"/>
  <c r="T87" i="5" s="1"/>
  <c r="Z87" i="5"/>
  <c r="K74" i="6"/>
  <c r="K78" i="6"/>
  <c r="J71" i="6"/>
  <c r="K71" i="6" s="1"/>
  <c r="J72" i="6"/>
  <c r="K72" i="6" s="1"/>
  <c r="J73" i="6"/>
  <c r="K73" i="6" s="1"/>
  <c r="J74" i="6"/>
  <c r="J75" i="6"/>
  <c r="K75" i="6" s="1"/>
  <c r="J76" i="6"/>
  <c r="K76" i="6" s="1"/>
  <c r="J77" i="6"/>
  <c r="K77" i="6" s="1"/>
  <c r="J78" i="6"/>
  <c r="J79" i="6"/>
  <c r="K79" i="6" s="1"/>
  <c r="L79" i="6" s="1"/>
  <c r="I71" i="6"/>
  <c r="L71" i="6" s="1"/>
  <c r="I72" i="6"/>
  <c r="I73" i="6"/>
  <c r="L73" i="6" s="1"/>
  <c r="I74" i="6"/>
  <c r="L74" i="6" s="1"/>
  <c r="I75" i="6"/>
  <c r="L75" i="6" s="1"/>
  <c r="I76" i="6"/>
  <c r="I77" i="6"/>
  <c r="L77" i="6" s="1"/>
  <c r="I78" i="6"/>
  <c r="L78" i="6" s="1"/>
  <c r="I79" i="6"/>
  <c r="L76" i="6" l="1"/>
  <c r="L72" i="6"/>
  <c r="AI20" i="5"/>
  <c r="AI21" i="5"/>
  <c r="AI22" i="5"/>
  <c r="AI23" i="5"/>
  <c r="AI24" i="5"/>
  <c r="AI25" i="5"/>
  <c r="AI26" i="5"/>
  <c r="I63" i="6" l="1"/>
  <c r="I64" i="6"/>
  <c r="I65" i="6"/>
  <c r="I66" i="6"/>
  <c r="L66" i="6" s="1"/>
  <c r="I67" i="6"/>
  <c r="I68" i="6"/>
  <c r="I69" i="6"/>
  <c r="I70" i="6"/>
  <c r="J70" i="6"/>
  <c r="K70" i="6" s="1"/>
  <c r="J58" i="6"/>
  <c r="J59" i="6"/>
  <c r="J60" i="6"/>
  <c r="J61" i="6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I62" i="6"/>
  <c r="L62" i="6" s="1"/>
  <c r="E75" i="5"/>
  <c r="E76" i="5"/>
  <c r="E77" i="5"/>
  <c r="E78" i="5"/>
  <c r="B76" i="5"/>
  <c r="B77" i="5"/>
  <c r="B78" i="5"/>
  <c r="W77" i="5"/>
  <c r="W76" i="5"/>
  <c r="W75" i="5"/>
  <c r="W74" i="5"/>
  <c r="W73" i="5"/>
  <c r="W72" i="5"/>
  <c r="W71" i="5"/>
  <c r="W70" i="5"/>
  <c r="E70" i="5"/>
  <c r="E71" i="5"/>
  <c r="E72" i="5"/>
  <c r="E73" i="5"/>
  <c r="E74" i="5"/>
  <c r="B70" i="5"/>
  <c r="B71" i="5"/>
  <c r="B72" i="5"/>
  <c r="B73" i="5"/>
  <c r="B74" i="5"/>
  <c r="B75" i="5"/>
  <c r="L69" i="6" l="1"/>
  <c r="L65" i="6"/>
  <c r="L68" i="6"/>
  <c r="L64" i="6"/>
  <c r="L67" i="6"/>
  <c r="L63" i="6"/>
  <c r="L70" i="6"/>
  <c r="K61" i="6"/>
  <c r="L61" i="6" s="1"/>
  <c r="G71" i="5"/>
  <c r="H71" i="5" s="1"/>
  <c r="N71" i="5" s="1"/>
  <c r="S71" i="5" s="1"/>
  <c r="T71" i="5" s="1"/>
  <c r="G77" i="5"/>
  <c r="H77" i="5" s="1"/>
  <c r="N77" i="5" s="1"/>
  <c r="S77" i="5" s="1"/>
  <c r="T77" i="5" s="1"/>
  <c r="G73" i="5"/>
  <c r="H73" i="5" s="1"/>
  <c r="N73" i="5" s="1"/>
  <c r="S73" i="5" s="1"/>
  <c r="T73" i="5" s="1"/>
  <c r="G76" i="5"/>
  <c r="H76" i="5" s="1"/>
  <c r="N76" i="5" s="1"/>
  <c r="S76" i="5" s="1"/>
  <c r="T76" i="5" s="1"/>
  <c r="G72" i="5"/>
  <c r="H72" i="5" s="1"/>
  <c r="N72" i="5" s="1"/>
  <c r="S72" i="5" s="1"/>
  <c r="T72" i="5" s="1"/>
  <c r="G75" i="5"/>
  <c r="H75" i="5" s="1"/>
  <c r="N75" i="5" s="1"/>
  <c r="S75" i="5" s="1"/>
  <c r="T75" i="5" s="1"/>
  <c r="G70" i="5"/>
  <c r="H70" i="5" s="1"/>
  <c r="N70" i="5" s="1"/>
  <c r="S70" i="5" s="1"/>
  <c r="T70" i="5" s="1"/>
  <c r="G78" i="5"/>
  <c r="H78" i="5" s="1"/>
  <c r="N78" i="5" s="1"/>
  <c r="S78" i="5" s="1"/>
  <c r="T78" i="5" s="1"/>
  <c r="G74" i="5"/>
  <c r="H74" i="5" s="1"/>
  <c r="N74" i="5" s="1"/>
  <c r="S74" i="5" s="1"/>
  <c r="T74" i="5" s="1"/>
  <c r="X71" i="5"/>
  <c r="W69" i="5"/>
  <c r="Y68" i="5"/>
  <c r="W68" i="5"/>
  <c r="W67" i="5"/>
  <c r="W66" i="5"/>
  <c r="E66" i="5"/>
  <c r="E67" i="5"/>
  <c r="E68" i="5"/>
  <c r="E69" i="5"/>
  <c r="B66" i="5"/>
  <c r="B67" i="5"/>
  <c r="B68" i="5"/>
  <c r="G68" i="5" s="1"/>
  <c r="H68" i="5" s="1"/>
  <c r="B69" i="5"/>
  <c r="W65" i="5"/>
  <c r="W64" i="5"/>
  <c r="W63" i="5"/>
  <c r="W61" i="5"/>
  <c r="W62" i="5"/>
  <c r="E59" i="5"/>
  <c r="E60" i="5"/>
  <c r="E61" i="5"/>
  <c r="E62" i="5"/>
  <c r="E63" i="5"/>
  <c r="E64" i="5"/>
  <c r="E65" i="5"/>
  <c r="B59" i="5"/>
  <c r="B60" i="5"/>
  <c r="B61" i="5"/>
  <c r="B62" i="5"/>
  <c r="B63" i="5"/>
  <c r="B64" i="5"/>
  <c r="B65" i="5"/>
  <c r="W60" i="5"/>
  <c r="W59" i="5"/>
  <c r="W57" i="5"/>
  <c r="W58" i="5"/>
  <c r="E57" i="5"/>
  <c r="E58" i="5"/>
  <c r="B57" i="5"/>
  <c r="B58" i="5"/>
  <c r="I71" i="5" l="1"/>
  <c r="K71" i="5" s="1"/>
  <c r="L71" i="5" s="1"/>
  <c r="G67" i="5"/>
  <c r="H67" i="5" s="1"/>
  <c r="Y67" i="5" s="1"/>
  <c r="G63" i="5"/>
  <c r="H63" i="5" s="1"/>
  <c r="I74" i="5"/>
  <c r="K74" i="5" s="1"/>
  <c r="L74" i="5" s="1"/>
  <c r="I77" i="5"/>
  <c r="K77" i="5" s="1"/>
  <c r="L77" i="5" s="1"/>
  <c r="I68" i="5"/>
  <c r="K68" i="5" s="1"/>
  <c r="L68" i="5" s="1"/>
  <c r="I73" i="5"/>
  <c r="K73" i="5" s="1"/>
  <c r="L73" i="5" s="1"/>
  <c r="I67" i="5"/>
  <c r="K67" i="5" s="1"/>
  <c r="L67" i="5" s="1"/>
  <c r="G69" i="5"/>
  <c r="H69" i="5" s="1"/>
  <c r="I69" i="5" s="1"/>
  <c r="G65" i="5"/>
  <c r="H65" i="5" s="1"/>
  <c r="G64" i="5"/>
  <c r="H64" i="5" s="1"/>
  <c r="X68" i="5"/>
  <c r="X69" i="5"/>
  <c r="I78" i="5"/>
  <c r="K78" i="5" s="1"/>
  <c r="L78" i="5" s="1"/>
  <c r="X70" i="5"/>
  <c r="I72" i="5"/>
  <c r="K72" i="5" s="1"/>
  <c r="L72" i="5" s="1"/>
  <c r="G66" i="5"/>
  <c r="H66" i="5" s="1"/>
  <c r="N66" i="5" s="1"/>
  <c r="S66" i="5" s="1"/>
  <c r="T66" i="5" s="1"/>
  <c r="I76" i="5"/>
  <c r="K76" i="5" s="1"/>
  <c r="L76" i="5" s="1"/>
  <c r="I70" i="5"/>
  <c r="K70" i="5" s="1"/>
  <c r="L70" i="5" s="1"/>
  <c r="I75" i="5"/>
  <c r="K75" i="5" s="1"/>
  <c r="L75" i="5" s="1"/>
  <c r="Y69" i="5"/>
  <c r="N67" i="5"/>
  <c r="S67" i="5" s="1"/>
  <c r="T67" i="5" s="1"/>
  <c r="N68" i="5"/>
  <c r="N69" i="5"/>
  <c r="N65" i="5"/>
  <c r="S65" i="5" s="1"/>
  <c r="T65" i="5" s="1"/>
  <c r="Y65" i="5"/>
  <c r="G58" i="5"/>
  <c r="H58" i="5" s="1"/>
  <c r="I58" i="5" s="1"/>
  <c r="K58" i="5" s="1"/>
  <c r="L58" i="5" s="1"/>
  <c r="G59" i="5"/>
  <c r="H59" i="5" s="1"/>
  <c r="I59" i="5" s="1"/>
  <c r="K59" i="5" s="1"/>
  <c r="L59" i="5" s="1"/>
  <c r="I65" i="5"/>
  <c r="K65" i="5" s="1"/>
  <c r="L65" i="5" s="1"/>
  <c r="X65" i="5"/>
  <c r="G57" i="5"/>
  <c r="H57" i="5" s="1"/>
  <c r="I57" i="5" s="1"/>
  <c r="K57" i="5" s="1"/>
  <c r="L57" i="5" s="1"/>
  <c r="G62" i="5"/>
  <c r="H62" i="5" s="1"/>
  <c r="I62" i="5" s="1"/>
  <c r="K62" i="5" s="1"/>
  <c r="L62" i="5" s="1"/>
  <c r="X64" i="5"/>
  <c r="G61" i="5"/>
  <c r="H61" i="5" s="1"/>
  <c r="X63" i="5"/>
  <c r="I64" i="5"/>
  <c r="K64" i="5" s="1"/>
  <c r="L64" i="5" s="1"/>
  <c r="G60" i="5"/>
  <c r="H60" i="5" s="1"/>
  <c r="Y60" i="5" s="1"/>
  <c r="Y59" i="5"/>
  <c r="X59" i="5"/>
  <c r="N59" i="5"/>
  <c r="S59" i="5" s="1"/>
  <c r="T59" i="5" s="1"/>
  <c r="K56" i="6"/>
  <c r="K58" i="6"/>
  <c r="K59" i="6"/>
  <c r="K60" i="6"/>
  <c r="L60" i="6" s="1"/>
  <c r="J54" i="6"/>
  <c r="K54" i="6" s="1"/>
  <c r="J55" i="6"/>
  <c r="K55" i="6" s="1"/>
  <c r="J56" i="6"/>
  <c r="J57" i="6"/>
  <c r="K57" i="6" s="1"/>
  <c r="I54" i="6"/>
  <c r="L54" i="6" s="1"/>
  <c r="I55" i="6"/>
  <c r="L55" i="6" s="1"/>
  <c r="I56" i="6"/>
  <c r="L56" i="6" s="1"/>
  <c r="I57" i="6"/>
  <c r="L57" i="6" s="1"/>
  <c r="I58" i="6"/>
  <c r="I59" i="6"/>
  <c r="L59" i="6" s="1"/>
  <c r="I60" i="6"/>
  <c r="J52" i="6"/>
  <c r="K52" i="6" s="1"/>
  <c r="J53" i="6"/>
  <c r="K53" i="6" s="1"/>
  <c r="I52" i="6"/>
  <c r="I53" i="6"/>
  <c r="L53" i="6" s="1"/>
  <c r="W56" i="5"/>
  <c r="W55" i="5"/>
  <c r="W54" i="5"/>
  <c r="W53" i="5"/>
  <c r="W52" i="5"/>
  <c r="W51" i="5"/>
  <c r="W50" i="5"/>
  <c r="E56" i="5"/>
  <c r="B56" i="5"/>
  <c r="W49" i="5"/>
  <c r="E49" i="5"/>
  <c r="E50" i="5"/>
  <c r="E51" i="5"/>
  <c r="E52" i="5"/>
  <c r="E53" i="5"/>
  <c r="E54" i="5"/>
  <c r="E55" i="5"/>
  <c r="B50" i="5"/>
  <c r="B51" i="5"/>
  <c r="B52" i="5"/>
  <c r="B53" i="5"/>
  <c r="B54" i="5"/>
  <c r="B55" i="5"/>
  <c r="B49" i="5"/>
  <c r="G49" i="5" s="1"/>
  <c r="H49" i="5" s="1"/>
  <c r="L52" i="6" l="1"/>
  <c r="L58" i="6"/>
  <c r="Y66" i="5"/>
  <c r="I66" i="5"/>
  <c r="K66" i="5" s="1"/>
  <c r="L66" i="5" s="1"/>
  <c r="X66" i="5"/>
  <c r="G56" i="5"/>
  <c r="H56" i="5" s="1"/>
  <c r="Y56" i="5" s="1"/>
  <c r="X67" i="5"/>
  <c r="X62" i="5"/>
  <c r="S69" i="5"/>
  <c r="T69" i="5" s="1"/>
  <c r="G52" i="5"/>
  <c r="H52" i="5" s="1"/>
  <c r="N52" i="5" s="1"/>
  <c r="S52" i="5" s="1"/>
  <c r="T52" i="5" s="1"/>
  <c r="S68" i="5"/>
  <c r="T68" i="5" s="1"/>
  <c r="K69" i="5"/>
  <c r="L69" i="5" s="1"/>
  <c r="Y49" i="5"/>
  <c r="N49" i="5"/>
  <c r="I56" i="5"/>
  <c r="K56" i="5" s="1"/>
  <c r="L56" i="5" s="1"/>
  <c r="Y61" i="5"/>
  <c r="N61" i="5"/>
  <c r="S61" i="5" s="1"/>
  <c r="T61" i="5" s="1"/>
  <c r="X57" i="5"/>
  <c r="I49" i="5"/>
  <c r="K49" i="5" s="1"/>
  <c r="L49" i="5" s="1"/>
  <c r="X49" i="5"/>
  <c r="G50" i="5"/>
  <c r="H50" i="5" s="1"/>
  <c r="G51" i="5"/>
  <c r="H51" i="5" s="1"/>
  <c r="G53" i="5"/>
  <c r="H53" i="5" s="1"/>
  <c r="I53" i="5" s="1"/>
  <c r="K53" i="5" s="1"/>
  <c r="L53" i="5" s="1"/>
  <c r="G54" i="5"/>
  <c r="H54" i="5" s="1"/>
  <c r="I54" i="5" s="1"/>
  <c r="K54" i="5" s="1"/>
  <c r="L54" i="5" s="1"/>
  <c r="G55" i="5"/>
  <c r="H55" i="5" s="1"/>
  <c r="X55" i="5" s="1"/>
  <c r="N57" i="5"/>
  <c r="S57" i="5" s="1"/>
  <c r="T57" i="5" s="1"/>
  <c r="Y57" i="5"/>
  <c r="X58" i="5"/>
  <c r="Y63" i="5"/>
  <c r="N63" i="5"/>
  <c r="S63" i="5" s="1"/>
  <c r="T63" i="5" s="1"/>
  <c r="I61" i="5"/>
  <c r="K61" i="5" s="1"/>
  <c r="L61" i="5" s="1"/>
  <c r="N64" i="5"/>
  <c r="S64" i="5" s="1"/>
  <c r="T64" i="5" s="1"/>
  <c r="Y64" i="5"/>
  <c r="Y62" i="5"/>
  <c r="N62" i="5"/>
  <c r="S62" i="5" s="1"/>
  <c r="T62" i="5" s="1"/>
  <c r="I63" i="5"/>
  <c r="K63" i="5" s="1"/>
  <c r="L63" i="5" s="1"/>
  <c r="Y58" i="5"/>
  <c r="N58" i="5"/>
  <c r="S58" i="5" s="1"/>
  <c r="T58" i="5" s="1"/>
  <c r="X61" i="5"/>
  <c r="X60" i="5"/>
  <c r="I60" i="5"/>
  <c r="K60" i="5" s="1"/>
  <c r="L60" i="5" s="1"/>
  <c r="N60" i="5"/>
  <c r="S60" i="5" s="1"/>
  <c r="T60" i="5" s="1"/>
  <c r="G36" i="5"/>
  <c r="H36" i="5" s="1"/>
  <c r="N56" i="5" l="1"/>
  <c r="S56" i="5" s="1"/>
  <c r="T56" i="5" s="1"/>
  <c r="X56" i="5"/>
  <c r="I52" i="5"/>
  <c r="K52" i="5" s="1"/>
  <c r="L52" i="5" s="1"/>
  <c r="Y52" i="5"/>
  <c r="S49" i="5"/>
  <c r="T49" i="5" s="1"/>
  <c r="X52" i="5"/>
  <c r="N36" i="5"/>
  <c r="AF36" i="5"/>
  <c r="N51" i="5"/>
  <c r="S51" i="5" s="1"/>
  <c r="T51" i="5" s="1"/>
  <c r="Y51" i="5"/>
  <c r="X51" i="5"/>
  <c r="Y54" i="5"/>
  <c r="N54" i="5"/>
  <c r="S54" i="5" s="1"/>
  <c r="T54" i="5" s="1"/>
  <c r="N50" i="5"/>
  <c r="S50" i="5" s="1"/>
  <c r="T50" i="5" s="1"/>
  <c r="Y50" i="5"/>
  <c r="X50" i="5"/>
  <c r="I51" i="5"/>
  <c r="K51" i="5" s="1"/>
  <c r="L51" i="5" s="1"/>
  <c r="Y53" i="5"/>
  <c r="N53" i="5"/>
  <c r="S53" i="5" s="1"/>
  <c r="T53" i="5" s="1"/>
  <c r="X54" i="5"/>
  <c r="I50" i="5"/>
  <c r="K50" i="5" s="1"/>
  <c r="L50" i="5" s="1"/>
  <c r="X53" i="5"/>
  <c r="Y55" i="5"/>
  <c r="N55" i="5"/>
  <c r="S55" i="5" s="1"/>
  <c r="T55" i="5" s="1"/>
  <c r="I55" i="5"/>
  <c r="K55" i="5" s="1"/>
  <c r="L55" i="5" s="1"/>
  <c r="J44" i="6"/>
  <c r="J45" i="6"/>
  <c r="J46" i="6"/>
  <c r="J47" i="6"/>
  <c r="J48" i="6"/>
  <c r="J49" i="6"/>
  <c r="J50" i="6"/>
  <c r="J51" i="6"/>
  <c r="I44" i="6"/>
  <c r="I45" i="6"/>
  <c r="I46" i="6"/>
  <c r="I47" i="6"/>
  <c r="I48" i="6"/>
  <c r="I49" i="6"/>
  <c r="I50" i="6"/>
  <c r="I51" i="6"/>
  <c r="J35" i="6"/>
  <c r="K35" i="6" s="1"/>
  <c r="J36" i="6"/>
  <c r="K36" i="6" s="1"/>
  <c r="J37" i="6"/>
  <c r="J38" i="6"/>
  <c r="K38" i="6" s="1"/>
  <c r="J39" i="6"/>
  <c r="K39" i="6" s="1"/>
  <c r="L39" i="6" s="1"/>
  <c r="J40" i="6"/>
  <c r="K40" i="6" s="1"/>
  <c r="J41" i="6"/>
  <c r="K41" i="6" s="1"/>
  <c r="J42" i="6"/>
  <c r="I35" i="6"/>
  <c r="I36" i="6"/>
  <c r="I37" i="6"/>
  <c r="I38" i="6"/>
  <c r="I39" i="6"/>
  <c r="I40" i="6"/>
  <c r="I41" i="6"/>
  <c r="I42" i="6"/>
  <c r="K26" i="6"/>
  <c r="K30" i="6"/>
  <c r="L30" i="6" s="1"/>
  <c r="J26" i="6"/>
  <c r="J27" i="6"/>
  <c r="J28" i="6"/>
  <c r="K28" i="6" s="1"/>
  <c r="J29" i="6"/>
  <c r="J30" i="6"/>
  <c r="J31" i="6"/>
  <c r="J32" i="6"/>
  <c r="K32" i="6" s="1"/>
  <c r="J33" i="6"/>
  <c r="I26" i="6"/>
  <c r="I27" i="6"/>
  <c r="I28" i="6"/>
  <c r="I29" i="6"/>
  <c r="I30" i="6"/>
  <c r="I31" i="6"/>
  <c r="I32" i="6"/>
  <c r="I33" i="6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I17" i="6"/>
  <c r="I18" i="6"/>
  <c r="I19" i="6"/>
  <c r="I20" i="6"/>
  <c r="I21" i="6"/>
  <c r="I22" i="6"/>
  <c r="I23" i="6"/>
  <c r="I24" i="6"/>
  <c r="L20" i="6" l="1"/>
  <c r="L40" i="6"/>
  <c r="L36" i="6"/>
  <c r="L32" i="6"/>
  <c r="L28" i="6"/>
  <c r="L26" i="6"/>
  <c r="L35" i="6"/>
  <c r="L22" i="6"/>
  <c r="L18" i="6"/>
  <c r="L21" i="6"/>
  <c r="L17" i="6"/>
  <c r="AC36" i="5"/>
  <c r="Z36" i="5" s="1"/>
  <c r="K51" i="6"/>
  <c r="L51" i="6" s="1"/>
  <c r="K50" i="6"/>
  <c r="L50" i="6" s="1"/>
  <c r="K46" i="6"/>
  <c r="L46" i="6" s="1"/>
  <c r="K47" i="6"/>
  <c r="L47" i="6" s="1"/>
  <c r="K49" i="6"/>
  <c r="L49" i="6" s="1"/>
  <c r="K45" i="6"/>
  <c r="L45" i="6" s="1"/>
  <c r="K48" i="6"/>
  <c r="L48" i="6" s="1"/>
  <c r="K44" i="6"/>
  <c r="L44" i="6" s="1"/>
  <c r="L41" i="6"/>
  <c r="K37" i="6"/>
  <c r="L37" i="6" s="1"/>
  <c r="L38" i="6"/>
  <c r="K42" i="6"/>
  <c r="L42" i="6" s="1"/>
  <c r="K33" i="6"/>
  <c r="L33" i="6" s="1"/>
  <c r="K29" i="6"/>
  <c r="L29" i="6" s="1"/>
  <c r="K31" i="6"/>
  <c r="L31" i="6" s="1"/>
  <c r="K27" i="6"/>
  <c r="L27" i="6" s="1"/>
  <c r="K24" i="6"/>
  <c r="L24" i="6" s="1"/>
  <c r="L23" i="6"/>
  <c r="L19" i="6"/>
  <c r="B37" i="5"/>
  <c r="B38" i="5"/>
  <c r="B39" i="5"/>
  <c r="B40" i="5"/>
  <c r="B41" i="5"/>
  <c r="B42" i="5"/>
  <c r="B43" i="5"/>
  <c r="B44" i="5"/>
  <c r="W44" i="5"/>
  <c r="W37" i="5"/>
  <c r="W38" i="5"/>
  <c r="W39" i="5"/>
  <c r="W40" i="5"/>
  <c r="W41" i="5"/>
  <c r="W42" i="5"/>
  <c r="W43" i="5"/>
  <c r="E37" i="5" l="1"/>
  <c r="G37" i="5" s="1"/>
  <c r="H37" i="5" s="1"/>
  <c r="AF37" i="5" s="1"/>
  <c r="E38" i="5"/>
  <c r="G38" i="5" s="1"/>
  <c r="H38" i="5" s="1"/>
  <c r="AF38" i="5" s="1"/>
  <c r="E39" i="5"/>
  <c r="G39" i="5" s="1"/>
  <c r="H39" i="5" s="1"/>
  <c r="AF39" i="5" s="1"/>
  <c r="E40" i="5"/>
  <c r="G40" i="5" s="1"/>
  <c r="H40" i="5" s="1"/>
  <c r="AF40" i="5" s="1"/>
  <c r="E41" i="5"/>
  <c r="G41" i="5" s="1"/>
  <c r="H41" i="5" s="1"/>
  <c r="E42" i="5"/>
  <c r="G42" i="5" s="1"/>
  <c r="H42" i="5" s="1"/>
  <c r="AF42" i="5" s="1"/>
  <c r="E43" i="5"/>
  <c r="G43" i="5" s="1"/>
  <c r="H43" i="5" s="1"/>
  <c r="E44" i="5"/>
  <c r="G44" i="5" s="1"/>
  <c r="H44" i="5" s="1"/>
  <c r="AF44" i="5" s="1"/>
  <c r="W28" i="5"/>
  <c r="W29" i="5"/>
  <c r="W30" i="5"/>
  <c r="W31" i="5"/>
  <c r="W32" i="5"/>
  <c r="W33" i="5"/>
  <c r="W34" i="5"/>
  <c r="W35" i="5"/>
  <c r="E35" i="5"/>
  <c r="E28" i="5"/>
  <c r="E29" i="5"/>
  <c r="E30" i="5"/>
  <c r="E31" i="5"/>
  <c r="E32" i="5"/>
  <c r="E33" i="5"/>
  <c r="E34" i="5"/>
  <c r="B28" i="5"/>
  <c r="B29" i="5"/>
  <c r="B30" i="5"/>
  <c r="B31" i="5"/>
  <c r="B32" i="5"/>
  <c r="B33" i="5"/>
  <c r="B34" i="5"/>
  <c r="B35" i="5"/>
  <c r="W26" i="5"/>
  <c r="W25" i="5"/>
  <c r="W24" i="5"/>
  <c r="W23" i="5"/>
  <c r="W22" i="5"/>
  <c r="W21" i="5"/>
  <c r="W19" i="5"/>
  <c r="W20" i="5"/>
  <c r="E19" i="5"/>
  <c r="E20" i="5"/>
  <c r="E21" i="5"/>
  <c r="E22" i="5"/>
  <c r="E23" i="5"/>
  <c r="E24" i="5"/>
  <c r="E25" i="5"/>
  <c r="E26" i="5"/>
  <c r="E9" i="5"/>
  <c r="B10" i="5"/>
  <c r="B11" i="5"/>
  <c r="B12" i="5"/>
  <c r="B13" i="5"/>
  <c r="B14" i="5"/>
  <c r="B15" i="5"/>
  <c r="B16" i="5"/>
  <c r="B19" i="5"/>
  <c r="B20" i="5"/>
  <c r="B21" i="5"/>
  <c r="B22" i="5"/>
  <c r="G22" i="5" s="1"/>
  <c r="H22" i="5" s="1"/>
  <c r="B23" i="5"/>
  <c r="B24" i="5"/>
  <c r="B25" i="5"/>
  <c r="B26" i="5"/>
  <c r="W16" i="5"/>
  <c r="W15" i="5"/>
  <c r="W14" i="5"/>
  <c r="W10" i="5"/>
  <c r="W11" i="5"/>
  <c r="W12" i="5"/>
  <c r="W13" i="5"/>
  <c r="W9" i="5"/>
  <c r="Y41" i="5" l="1"/>
  <c r="X41" i="5"/>
  <c r="AA41" i="5" s="1"/>
  <c r="AB41" i="5" s="1"/>
  <c r="AD41" i="5" s="1"/>
  <c r="N43" i="5"/>
  <c r="AF43" i="5"/>
  <c r="X43" i="5"/>
  <c r="AA43" i="5" s="1"/>
  <c r="AB43" i="5" s="1"/>
  <c r="AD43" i="5" s="1"/>
  <c r="Y22" i="5"/>
  <c r="AF22" i="5"/>
  <c r="N41" i="5"/>
  <c r="AF41" i="5"/>
  <c r="N44" i="5"/>
  <c r="X44" i="5"/>
  <c r="AA44" i="5" s="1"/>
  <c r="AB44" i="5" s="1"/>
  <c r="AD44" i="5" s="1"/>
  <c r="Y44" i="5"/>
  <c r="I44" i="5"/>
  <c r="K44" i="5" s="1"/>
  <c r="L44" i="5" s="1"/>
  <c r="N40" i="5"/>
  <c r="Y40" i="5"/>
  <c r="X40" i="5"/>
  <c r="AA40" i="5" s="1"/>
  <c r="AB40" i="5" s="1"/>
  <c r="AD40" i="5" s="1"/>
  <c r="I40" i="5"/>
  <c r="N39" i="5"/>
  <c r="Y39" i="5"/>
  <c r="X39" i="5"/>
  <c r="AA39" i="5" s="1"/>
  <c r="AB39" i="5" s="1"/>
  <c r="AD39" i="5" s="1"/>
  <c r="I39" i="5"/>
  <c r="K39" i="5" s="1"/>
  <c r="L39" i="5" s="1"/>
  <c r="N38" i="5"/>
  <c r="Y38" i="5"/>
  <c r="X38" i="5"/>
  <c r="AA38" i="5" s="1"/>
  <c r="AB38" i="5" s="1"/>
  <c r="AD38" i="5" s="1"/>
  <c r="I38" i="5"/>
  <c r="N42" i="5"/>
  <c r="Y42" i="5"/>
  <c r="X42" i="5"/>
  <c r="AA42" i="5" s="1"/>
  <c r="AB42" i="5" s="1"/>
  <c r="AD42" i="5" s="1"/>
  <c r="I42" i="5"/>
  <c r="N37" i="5"/>
  <c r="Y37" i="5"/>
  <c r="X37" i="5"/>
  <c r="AA37" i="5" s="1"/>
  <c r="AB37" i="5" s="1"/>
  <c r="AD37" i="5" s="1"/>
  <c r="I37" i="5"/>
  <c r="K37" i="5" s="1"/>
  <c r="L37" i="5" s="1"/>
  <c r="G33" i="5"/>
  <c r="H33" i="5" s="1"/>
  <c r="AF33" i="5" s="1"/>
  <c r="G25" i="5"/>
  <c r="H25" i="5" s="1"/>
  <c r="AF25" i="5" s="1"/>
  <c r="G26" i="5"/>
  <c r="H26" i="5" s="1"/>
  <c r="AF26" i="5" s="1"/>
  <c r="G32" i="5"/>
  <c r="H32" i="5" s="1"/>
  <c r="G28" i="5"/>
  <c r="H28" i="5" s="1"/>
  <c r="AF28" i="5" s="1"/>
  <c r="I33" i="5"/>
  <c r="K33" i="5" s="1"/>
  <c r="L33" i="5" s="1"/>
  <c r="Y43" i="5"/>
  <c r="G31" i="5"/>
  <c r="H31" i="5" s="1"/>
  <c r="AF31" i="5" s="1"/>
  <c r="G35" i="5"/>
  <c r="H35" i="5" s="1"/>
  <c r="AF35" i="5" s="1"/>
  <c r="G34" i="5"/>
  <c r="H34" i="5" s="1"/>
  <c r="AF34" i="5" s="1"/>
  <c r="G30" i="5"/>
  <c r="H30" i="5" s="1"/>
  <c r="AF30" i="5" s="1"/>
  <c r="I41" i="5"/>
  <c r="K41" i="5" s="1"/>
  <c r="L41" i="5" s="1"/>
  <c r="I43" i="5"/>
  <c r="K43" i="5" s="1"/>
  <c r="L43" i="5" s="1"/>
  <c r="G29" i="5"/>
  <c r="H29" i="5" s="1"/>
  <c r="AF29" i="5" s="1"/>
  <c r="K40" i="5"/>
  <c r="L40" i="5" s="1"/>
  <c r="K42" i="5"/>
  <c r="L42" i="5" s="1"/>
  <c r="K38" i="5"/>
  <c r="L38" i="5" s="1"/>
  <c r="X22" i="5"/>
  <c r="AA22" i="5" s="1"/>
  <c r="AB22" i="5" s="1"/>
  <c r="G21" i="5"/>
  <c r="H21" i="5" s="1"/>
  <c r="X21" i="5" s="1"/>
  <c r="AA21" i="5" s="1"/>
  <c r="AB21" i="5" s="1"/>
  <c r="G24" i="5"/>
  <c r="H24" i="5" s="1"/>
  <c r="AF24" i="5" s="1"/>
  <c r="G23" i="5"/>
  <c r="H23" i="5" s="1"/>
  <c r="X23" i="5" s="1"/>
  <c r="AA23" i="5" s="1"/>
  <c r="AB23" i="5" s="1"/>
  <c r="G19" i="5"/>
  <c r="H19" i="5" s="1"/>
  <c r="AF19" i="5" s="1"/>
  <c r="I22" i="5"/>
  <c r="K22" i="5" s="1"/>
  <c r="L22" i="5" s="1"/>
  <c r="N22" i="5"/>
  <c r="AC22" i="5" s="1"/>
  <c r="I21" i="5"/>
  <c r="K21" i="5" s="1"/>
  <c r="L21" i="5" s="1"/>
  <c r="G20" i="5"/>
  <c r="H20" i="5" s="1"/>
  <c r="X26" i="5" l="1"/>
  <c r="AA26" i="5" s="1"/>
  <c r="AB26" i="5" s="1"/>
  <c r="X19" i="5"/>
  <c r="AA19" i="5" s="1"/>
  <c r="AB19" i="5" s="1"/>
  <c r="AD19" i="5" s="1"/>
  <c r="I19" i="5"/>
  <c r="K19" i="5" s="1"/>
  <c r="L19" i="5" s="1"/>
  <c r="I31" i="5"/>
  <c r="K31" i="5" s="1"/>
  <c r="L31" i="5" s="1"/>
  <c r="I35" i="5"/>
  <c r="K35" i="5" s="1"/>
  <c r="L35" i="5" s="1"/>
  <c r="X31" i="5"/>
  <c r="AA31" i="5" s="1"/>
  <c r="AB31" i="5" s="1"/>
  <c r="AD31" i="5" s="1"/>
  <c r="I26" i="5"/>
  <c r="K26" i="5" s="1"/>
  <c r="L26" i="5" s="1"/>
  <c r="AD21" i="5"/>
  <c r="Y21" i="5"/>
  <c r="AF21" i="5"/>
  <c r="X35" i="5"/>
  <c r="AA35" i="5" s="1"/>
  <c r="AB35" i="5" s="1"/>
  <c r="AD35" i="5" s="1"/>
  <c r="X28" i="5"/>
  <c r="AA28" i="5" s="1"/>
  <c r="AB28" i="5" s="1"/>
  <c r="AD28" i="5" s="1"/>
  <c r="X33" i="5"/>
  <c r="AA33" i="5" s="1"/>
  <c r="AB33" i="5" s="1"/>
  <c r="AD33" i="5" s="1"/>
  <c r="S38" i="5"/>
  <c r="T38" i="5" s="1"/>
  <c r="AC38" i="5"/>
  <c r="Z38" i="5" s="1"/>
  <c r="S39" i="5"/>
  <c r="T39" i="5" s="1"/>
  <c r="AC39" i="5"/>
  <c r="Z39" i="5" s="1"/>
  <c r="S40" i="5"/>
  <c r="T40" i="5" s="1"/>
  <c r="AC40" i="5"/>
  <c r="Z40" i="5" s="1"/>
  <c r="S44" i="5"/>
  <c r="T44" i="5" s="1"/>
  <c r="AC44" i="5"/>
  <c r="Z44" i="5" s="1"/>
  <c r="Z22" i="5"/>
  <c r="AD22" i="5"/>
  <c r="I20" i="5"/>
  <c r="K20" i="5" s="1"/>
  <c r="L20" i="5" s="1"/>
  <c r="AF20" i="5"/>
  <c r="Y23" i="5"/>
  <c r="AF23" i="5"/>
  <c r="AD26" i="5"/>
  <c r="S37" i="5"/>
  <c r="T37" i="5" s="1"/>
  <c r="AC37" i="5"/>
  <c r="Z37" i="5" s="1"/>
  <c r="S41" i="5"/>
  <c r="T41" i="5" s="1"/>
  <c r="AC41" i="5"/>
  <c r="Z41" i="5" s="1"/>
  <c r="AD23" i="5"/>
  <c r="X32" i="5"/>
  <c r="AA32" i="5" s="1"/>
  <c r="AB32" i="5" s="1"/>
  <c r="AD32" i="5" s="1"/>
  <c r="AF32" i="5"/>
  <c r="S42" i="5"/>
  <c r="T42" i="5" s="1"/>
  <c r="AC42" i="5"/>
  <c r="Z42" i="5" s="1"/>
  <c r="S43" i="5"/>
  <c r="T43" i="5" s="1"/>
  <c r="AC43" i="5"/>
  <c r="Z43" i="5" s="1"/>
  <c r="Y29" i="5"/>
  <c r="N29" i="5"/>
  <c r="N35" i="5"/>
  <c r="Y35" i="5"/>
  <c r="N25" i="5"/>
  <c r="Y25" i="5"/>
  <c r="I30" i="5"/>
  <c r="K30" i="5" s="1"/>
  <c r="L30" i="5" s="1"/>
  <c r="Y30" i="5"/>
  <c r="N30" i="5"/>
  <c r="N31" i="5"/>
  <c r="Y31" i="5"/>
  <c r="N28" i="5"/>
  <c r="I28" i="5"/>
  <c r="K28" i="5" s="1"/>
  <c r="L28" i="5" s="1"/>
  <c r="Y28" i="5"/>
  <c r="Y33" i="5"/>
  <c r="N33" i="5"/>
  <c r="X30" i="5"/>
  <c r="AA30" i="5" s="1"/>
  <c r="AB30" i="5" s="1"/>
  <c r="AD30" i="5" s="1"/>
  <c r="N24" i="5"/>
  <c r="X24" i="5"/>
  <c r="AA24" i="5" s="1"/>
  <c r="AB24" i="5" s="1"/>
  <c r="Y24" i="5"/>
  <c r="Y34" i="5"/>
  <c r="N34" i="5"/>
  <c r="I34" i="5"/>
  <c r="K34" i="5" s="1"/>
  <c r="L34" i="5" s="1"/>
  <c r="X34" i="5"/>
  <c r="AA34" i="5" s="1"/>
  <c r="AB34" i="5" s="1"/>
  <c r="AD34" i="5" s="1"/>
  <c r="N32" i="5"/>
  <c r="I32" i="5"/>
  <c r="K32" i="5" s="1"/>
  <c r="L32" i="5" s="1"/>
  <c r="Y32" i="5"/>
  <c r="I25" i="5"/>
  <c r="K25" i="5" s="1"/>
  <c r="L25" i="5" s="1"/>
  <c r="I29" i="5"/>
  <c r="K29" i="5" s="1"/>
  <c r="L29" i="5" s="1"/>
  <c r="N26" i="5"/>
  <c r="Y26" i="5"/>
  <c r="X29" i="5"/>
  <c r="AA29" i="5" s="1"/>
  <c r="AB29" i="5" s="1"/>
  <c r="AD29" i="5" s="1"/>
  <c r="X25" i="5"/>
  <c r="AA25" i="5" s="1"/>
  <c r="AB25" i="5" s="1"/>
  <c r="S22" i="5"/>
  <c r="T22" i="5" s="1"/>
  <c r="Y19" i="5"/>
  <c r="N19" i="5"/>
  <c r="N21" i="5"/>
  <c r="X20" i="5"/>
  <c r="AA20" i="5" s="1"/>
  <c r="AB20" i="5" s="1"/>
  <c r="Y20" i="5"/>
  <c r="N20" i="5"/>
  <c r="I24" i="5"/>
  <c r="K24" i="5" s="1"/>
  <c r="L24" i="5" s="1"/>
  <c r="I23" i="5"/>
  <c r="K23" i="5" s="1"/>
  <c r="L23" i="5" s="1"/>
  <c r="N23" i="5"/>
  <c r="AC23" i="5" s="1"/>
  <c r="Z23" i="5" s="1"/>
  <c r="E10" i="5"/>
  <c r="G10" i="5" s="1"/>
  <c r="H10" i="5" s="1"/>
  <c r="AF10" i="5" s="1"/>
  <c r="E11" i="5"/>
  <c r="G11" i="5" s="1"/>
  <c r="H11" i="5" s="1"/>
  <c r="AF11" i="5" s="1"/>
  <c r="E12" i="5"/>
  <c r="G12" i="5" s="1"/>
  <c r="H12" i="5" s="1"/>
  <c r="AF12" i="5" s="1"/>
  <c r="E13" i="5"/>
  <c r="G13" i="5" s="1"/>
  <c r="H13" i="5" s="1"/>
  <c r="AF13" i="5" s="1"/>
  <c r="E14" i="5"/>
  <c r="G14" i="5" s="1"/>
  <c r="H14" i="5" s="1"/>
  <c r="AF14" i="5" s="1"/>
  <c r="E15" i="5"/>
  <c r="G15" i="5" s="1"/>
  <c r="H15" i="5" s="1"/>
  <c r="AF15" i="5" s="1"/>
  <c r="E16" i="5"/>
  <c r="G16" i="5" s="1"/>
  <c r="H16" i="5" s="1"/>
  <c r="AF16" i="5" s="1"/>
  <c r="B9" i="5"/>
  <c r="S20" i="5" l="1"/>
  <c r="T20" i="5" s="1"/>
  <c r="AC20" i="5"/>
  <c r="S19" i="5"/>
  <c r="T19" i="5" s="1"/>
  <c r="AC19" i="5"/>
  <c r="Z19" i="5" s="1"/>
  <c r="S33" i="5"/>
  <c r="T33" i="5" s="1"/>
  <c r="AC33" i="5"/>
  <c r="Z33" i="5" s="1"/>
  <c r="S28" i="5"/>
  <c r="T28" i="5" s="1"/>
  <c r="AC28" i="5"/>
  <c r="Z28" i="5" s="1"/>
  <c r="AD24" i="5"/>
  <c r="S35" i="5"/>
  <c r="T35" i="5" s="1"/>
  <c r="AC35" i="5"/>
  <c r="Z35" i="5" s="1"/>
  <c r="AD20" i="5"/>
  <c r="Z20" i="5" s="1"/>
  <c r="S21" i="5"/>
  <c r="T21" i="5" s="1"/>
  <c r="AC21" i="5"/>
  <c r="Z21" i="5" s="1"/>
  <c r="S26" i="5"/>
  <c r="T26" i="5" s="1"/>
  <c r="AC26" i="5"/>
  <c r="Z26" i="5" s="1"/>
  <c r="S34" i="5"/>
  <c r="T34" i="5" s="1"/>
  <c r="AC34" i="5"/>
  <c r="Z34" i="5" s="1"/>
  <c r="S24" i="5"/>
  <c r="T24" i="5" s="1"/>
  <c r="AC24" i="5"/>
  <c r="Z24" i="5" s="1"/>
  <c r="S31" i="5"/>
  <c r="T31" i="5" s="1"/>
  <c r="AC31" i="5"/>
  <c r="Z31" i="5" s="1"/>
  <c r="S29" i="5"/>
  <c r="T29" i="5" s="1"/>
  <c r="AC29" i="5"/>
  <c r="Z29" i="5" s="1"/>
  <c r="AD25" i="5"/>
  <c r="S32" i="5"/>
  <c r="T32" i="5" s="1"/>
  <c r="AC32" i="5"/>
  <c r="Z32" i="5" s="1"/>
  <c r="S30" i="5"/>
  <c r="T30" i="5" s="1"/>
  <c r="AC30" i="5"/>
  <c r="Z30" i="5" s="1"/>
  <c r="S25" i="5"/>
  <c r="T25" i="5" s="1"/>
  <c r="AC25" i="5"/>
  <c r="S23" i="5"/>
  <c r="T23" i="5" s="1"/>
  <c r="Y16" i="5"/>
  <c r="N16" i="5"/>
  <c r="I12" i="5"/>
  <c r="K12" i="5" s="1"/>
  <c r="L12" i="5" s="1"/>
  <c r="Y12" i="5"/>
  <c r="N12" i="5"/>
  <c r="I13" i="5"/>
  <c r="K13" i="5" s="1"/>
  <c r="L13" i="5" s="1"/>
  <c r="N13" i="5"/>
  <c r="Y13" i="5"/>
  <c r="Y15" i="5"/>
  <c r="N15" i="5"/>
  <c r="I11" i="5"/>
  <c r="K11" i="5" s="1"/>
  <c r="L11" i="5" s="1"/>
  <c r="Y11" i="5"/>
  <c r="N11" i="5"/>
  <c r="Y14" i="5"/>
  <c r="N14" i="5"/>
  <c r="I10" i="5"/>
  <c r="K10" i="5" s="1"/>
  <c r="L10" i="5" s="1"/>
  <c r="N10" i="5"/>
  <c r="I16" i="5"/>
  <c r="K16" i="5" s="1"/>
  <c r="L16" i="5" s="1"/>
  <c r="X16" i="5"/>
  <c r="AA16" i="5" s="1"/>
  <c r="AB16" i="5" s="1"/>
  <c r="AD16" i="5" s="1"/>
  <c r="X15" i="5"/>
  <c r="AA15" i="5" s="1"/>
  <c r="AB15" i="5" s="1"/>
  <c r="AD15" i="5" s="1"/>
  <c r="I15" i="5"/>
  <c r="X14" i="5"/>
  <c r="AA14" i="5" s="1"/>
  <c r="AB14" i="5" s="1"/>
  <c r="AD14" i="5" s="1"/>
  <c r="I14" i="5"/>
  <c r="K14" i="5" s="1"/>
  <c r="L14" i="5" s="1"/>
  <c r="G9" i="5"/>
  <c r="H9" i="5" s="1"/>
  <c r="X11" i="5"/>
  <c r="AA11" i="5" s="1"/>
  <c r="AB11" i="5" s="1"/>
  <c r="AD11" i="5" s="1"/>
  <c r="Y10" i="5"/>
  <c r="X10" i="5"/>
  <c r="AA10" i="5" s="1"/>
  <c r="AB10" i="5" s="1"/>
  <c r="AD10" i="5" s="1"/>
  <c r="X13" i="5"/>
  <c r="AA13" i="5" s="1"/>
  <c r="AB13" i="5" s="1"/>
  <c r="AD13" i="5" s="1"/>
  <c r="X12" i="5"/>
  <c r="AA12" i="5" s="1"/>
  <c r="AB12" i="5" s="1"/>
  <c r="AD12" i="5" s="1"/>
  <c r="I7" i="6"/>
  <c r="I8" i="6"/>
  <c r="I9" i="6"/>
  <c r="J7" i="6"/>
  <c r="J8" i="6"/>
  <c r="J9" i="6"/>
  <c r="Z25" i="5" l="1"/>
  <c r="S10" i="5"/>
  <c r="T10" i="5" s="1"/>
  <c r="AC10" i="5"/>
  <c r="Z10" i="5" s="1"/>
  <c r="S11" i="5"/>
  <c r="T11" i="5" s="1"/>
  <c r="AC11" i="5"/>
  <c r="Z11" i="5" s="1"/>
  <c r="S12" i="5"/>
  <c r="T12" i="5" s="1"/>
  <c r="AC12" i="5"/>
  <c r="Z12" i="5" s="1"/>
  <c r="N9" i="5"/>
  <c r="AF9" i="5"/>
  <c r="S14" i="5"/>
  <c r="T14" i="5" s="1"/>
  <c r="AC14" i="5"/>
  <c r="Z14" i="5" s="1"/>
  <c r="S13" i="5"/>
  <c r="T13" i="5" s="1"/>
  <c r="AC13" i="5"/>
  <c r="Z13" i="5" s="1"/>
  <c r="S15" i="5"/>
  <c r="T15" i="5" s="1"/>
  <c r="AC15" i="5"/>
  <c r="Z15" i="5" s="1"/>
  <c r="S16" i="5"/>
  <c r="T16" i="5" s="1"/>
  <c r="AC16" i="5"/>
  <c r="Z16" i="5" s="1"/>
  <c r="I9" i="5"/>
  <c r="K9" i="5" s="1"/>
  <c r="L9" i="5" s="1"/>
  <c r="X9" i="5"/>
  <c r="AA9" i="5" s="1"/>
  <c r="AB9" i="5" s="1"/>
  <c r="AD9" i="5" s="1"/>
  <c r="K15" i="5"/>
  <c r="L15" i="5" s="1"/>
  <c r="Y9" i="5"/>
  <c r="K9" i="6"/>
  <c r="K8" i="6"/>
  <c r="K7" i="6"/>
  <c r="J6" i="6"/>
  <c r="K6" i="6" s="1"/>
  <c r="L6" i="6" s="1"/>
  <c r="I6" i="6"/>
  <c r="S9" i="5" l="1"/>
  <c r="T9" i="5" s="1"/>
  <c r="AC9" i="5"/>
  <c r="Z9" i="5" s="1"/>
  <c r="L7" i="6"/>
  <c r="L9" i="6"/>
  <c r="L8" i="6"/>
  <c r="L6" i="2"/>
  <c r="L7" i="2"/>
  <c r="L8" i="2"/>
  <c r="H6" i="2"/>
  <c r="K6" i="2" s="1"/>
  <c r="M6" i="2" s="1"/>
  <c r="H7" i="2"/>
  <c r="K7" i="2" s="1"/>
  <c r="M7" i="2" s="1"/>
  <c r="H8" i="2"/>
  <c r="K8" i="2" s="1"/>
  <c r="M8" i="2" s="1"/>
  <c r="M5" i="2"/>
  <c r="L5" i="2"/>
  <c r="K5" i="2"/>
  <c r="H5" i="2"/>
  <c r="N5" i="4"/>
  <c r="N4" i="4"/>
  <c r="N3" i="4"/>
  <c r="N2" i="4"/>
  <c r="W5" i="4" l="1"/>
  <c r="E5" i="4"/>
  <c r="B5" i="4"/>
  <c r="W4" i="4"/>
  <c r="E4" i="4"/>
  <c r="G4" i="4" s="1"/>
  <c r="H4" i="4" s="1"/>
  <c r="B4" i="4"/>
  <c r="W3" i="4"/>
  <c r="E3" i="4"/>
  <c r="B3" i="4"/>
  <c r="W2" i="4"/>
  <c r="E2" i="4"/>
  <c r="B2" i="4"/>
  <c r="N21" i="1"/>
  <c r="N17" i="1"/>
  <c r="N18" i="1"/>
  <c r="N19" i="1"/>
  <c r="N20" i="1"/>
  <c r="N16" i="1"/>
  <c r="N15" i="1"/>
  <c r="N14" i="1"/>
  <c r="N7" i="1"/>
  <c r="N8" i="1"/>
  <c r="N9" i="1"/>
  <c r="N10" i="1"/>
  <c r="N11" i="1"/>
  <c r="N6" i="1"/>
  <c r="N5" i="1"/>
  <c r="N4" i="1"/>
  <c r="X3" i="4" l="1"/>
  <c r="Y4" i="4"/>
  <c r="R4" i="4"/>
  <c r="S4" i="4" s="1"/>
  <c r="T4" i="4" s="1"/>
  <c r="X4" i="4"/>
  <c r="G3" i="4"/>
  <c r="H3" i="4" s="1"/>
  <c r="I4" i="4"/>
  <c r="K4" i="4" s="1"/>
  <c r="L4" i="4" s="1"/>
  <c r="G5" i="4"/>
  <c r="H5" i="4" s="1"/>
  <c r="I3" i="4"/>
  <c r="K3" i="4" s="1"/>
  <c r="L3" i="4" s="1"/>
  <c r="I5" i="4"/>
  <c r="K5" i="4" s="1"/>
  <c r="L5" i="4" s="1"/>
  <c r="G2" i="4"/>
  <c r="H2" i="4" s="1"/>
  <c r="I2" i="4" s="1"/>
  <c r="K2" i="4" s="1"/>
  <c r="L2" i="4" s="1"/>
  <c r="X21" i="1"/>
  <c r="Y15" i="1"/>
  <c r="Y16" i="1"/>
  <c r="Y17" i="1"/>
  <c r="Y18" i="1"/>
  <c r="Y19" i="1"/>
  <c r="Y20" i="1"/>
  <c r="Y21" i="1"/>
  <c r="X15" i="1"/>
  <c r="X16" i="1"/>
  <c r="X17" i="1"/>
  <c r="X18" i="1"/>
  <c r="X19" i="1"/>
  <c r="X20" i="1"/>
  <c r="W15" i="1"/>
  <c r="W16" i="1"/>
  <c r="W17" i="1"/>
  <c r="W18" i="1"/>
  <c r="W19" i="1"/>
  <c r="W20" i="1"/>
  <c r="W21" i="1"/>
  <c r="Y12" i="1"/>
  <c r="Y13" i="1"/>
  <c r="Y14" i="1"/>
  <c r="X12" i="1"/>
  <c r="X13" i="1"/>
  <c r="W12" i="1"/>
  <c r="W13" i="1"/>
  <c r="W14" i="1"/>
  <c r="X14" i="1" s="1"/>
  <c r="R15" i="1"/>
  <c r="S15" i="1" s="1"/>
  <c r="T15" i="1" s="1"/>
  <c r="R16" i="1"/>
  <c r="S16" i="1" s="1"/>
  <c r="T16" i="1" s="1"/>
  <c r="R17" i="1"/>
  <c r="S17" i="1" s="1"/>
  <c r="T17" i="1" s="1"/>
  <c r="R18" i="1"/>
  <c r="S18" i="1" s="1"/>
  <c r="T18" i="1" s="1"/>
  <c r="R19" i="1"/>
  <c r="S19" i="1" s="1"/>
  <c r="T19" i="1" s="1"/>
  <c r="R20" i="1"/>
  <c r="S20" i="1" s="1"/>
  <c r="T20" i="1" s="1"/>
  <c r="R21" i="1"/>
  <c r="S21" i="1" s="1"/>
  <c r="T21" i="1" s="1"/>
  <c r="R14" i="1"/>
  <c r="S14" i="1" s="1"/>
  <c r="T14" i="1" s="1"/>
  <c r="L21" i="1"/>
  <c r="G21" i="1"/>
  <c r="H21" i="1" s="1"/>
  <c r="I21" i="1" s="1"/>
  <c r="K21" i="1" s="1"/>
  <c r="L20" i="1"/>
  <c r="G20" i="1"/>
  <c r="H20" i="1" s="1"/>
  <c r="I20" i="1" s="1"/>
  <c r="K20" i="1" s="1"/>
  <c r="L19" i="1"/>
  <c r="G19" i="1"/>
  <c r="H19" i="1" s="1"/>
  <c r="I19" i="1" s="1"/>
  <c r="K19" i="1" s="1"/>
  <c r="E5" i="1"/>
  <c r="G5" i="1" s="1"/>
  <c r="H5" i="1" s="1"/>
  <c r="I5" i="1" s="1"/>
  <c r="E6" i="1"/>
  <c r="E7" i="1"/>
  <c r="G7" i="1" s="1"/>
  <c r="H7" i="1" s="1"/>
  <c r="I7" i="1" s="1"/>
  <c r="K7" i="1" s="1"/>
  <c r="L7" i="1" s="1"/>
  <c r="E8" i="1"/>
  <c r="E9" i="1"/>
  <c r="G9" i="1" s="1"/>
  <c r="H9" i="1" s="1"/>
  <c r="I9" i="1" s="1"/>
  <c r="E10" i="1"/>
  <c r="E11" i="1"/>
  <c r="E14" i="1"/>
  <c r="E15" i="1"/>
  <c r="E16" i="1"/>
  <c r="E17" i="1"/>
  <c r="G17" i="1" s="1"/>
  <c r="H17" i="1" s="1"/>
  <c r="I17" i="1" s="1"/>
  <c r="E18" i="1"/>
  <c r="E19" i="1"/>
  <c r="E20" i="1"/>
  <c r="E21" i="1"/>
  <c r="B5" i="1"/>
  <c r="B6" i="1"/>
  <c r="B7" i="1"/>
  <c r="B8" i="1"/>
  <c r="B9" i="1"/>
  <c r="B10" i="1"/>
  <c r="B11" i="1"/>
  <c r="B14" i="1"/>
  <c r="B15" i="1"/>
  <c r="B16" i="1"/>
  <c r="B17" i="1"/>
  <c r="B18" i="1"/>
  <c r="B19" i="1"/>
  <c r="B20" i="1"/>
  <c r="B21" i="1"/>
  <c r="G11" i="1"/>
  <c r="H11" i="1" s="1"/>
  <c r="I11" i="1" s="1"/>
  <c r="K11" i="1" s="1"/>
  <c r="L11" i="1" s="1"/>
  <c r="G15" i="1"/>
  <c r="H15" i="1" s="1"/>
  <c r="I15" i="1" s="1"/>
  <c r="K15" i="1" s="1"/>
  <c r="L15" i="1" s="1"/>
  <c r="G18" i="1"/>
  <c r="H18" i="1" s="1"/>
  <c r="I18" i="1" s="1"/>
  <c r="K18" i="1" s="1"/>
  <c r="L18" i="1" s="1"/>
  <c r="G8" i="1"/>
  <c r="H8" i="1" s="1"/>
  <c r="I8" i="1" s="1"/>
  <c r="K8" i="1" s="1"/>
  <c r="L8" i="1" s="1"/>
  <c r="G16" i="1"/>
  <c r="H16" i="1" s="1"/>
  <c r="I16" i="1" s="1"/>
  <c r="K16" i="1" s="1"/>
  <c r="L16" i="1" s="1"/>
  <c r="R5" i="4" l="1"/>
  <c r="S5" i="4" s="1"/>
  <c r="T5" i="4" s="1"/>
  <c r="Y5" i="4"/>
  <c r="X5" i="4"/>
  <c r="R3" i="4"/>
  <c r="S3" i="4" s="1"/>
  <c r="T3" i="4" s="1"/>
  <c r="Y3" i="4"/>
  <c r="X2" i="4"/>
  <c r="R2" i="4"/>
  <c r="S2" i="4" s="1"/>
  <c r="T2" i="4" s="1"/>
  <c r="Y2" i="4"/>
  <c r="G14" i="1"/>
  <c r="H14" i="1" s="1"/>
  <c r="I14" i="1" s="1"/>
  <c r="K14" i="1" s="1"/>
  <c r="L14" i="1" s="1"/>
  <c r="G10" i="1"/>
  <c r="H10" i="1" s="1"/>
  <c r="I10" i="1" s="1"/>
  <c r="K10" i="1" s="1"/>
  <c r="L10" i="1" s="1"/>
  <c r="K17" i="1"/>
  <c r="L17" i="1" s="1"/>
  <c r="K9" i="1"/>
  <c r="L9" i="1" s="1"/>
  <c r="K5" i="1"/>
  <c r="L5" i="1" s="1"/>
  <c r="G6" i="1"/>
  <c r="H6" i="1" s="1"/>
  <c r="I6" i="1" s="1"/>
  <c r="K6" i="1" s="1"/>
  <c r="L6" i="1" s="1"/>
  <c r="W5" i="1" l="1"/>
  <c r="W6" i="1"/>
  <c r="W7" i="1"/>
  <c r="W8" i="1"/>
  <c r="W9" i="1"/>
  <c r="W10" i="1"/>
  <c r="W11" i="1"/>
  <c r="W4" i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E4" i="1"/>
  <c r="Y9" i="1"/>
  <c r="Y10" i="1"/>
  <c r="B4" i="1"/>
  <c r="Y8" i="1"/>
  <c r="X9" i="1" l="1"/>
  <c r="Y5" i="1"/>
  <c r="X7" i="1"/>
  <c r="X10" i="1"/>
  <c r="X6" i="1"/>
  <c r="Y7" i="1"/>
  <c r="X8" i="1"/>
  <c r="X5" i="1"/>
  <c r="Y6" i="1"/>
  <c r="G4" i="1"/>
  <c r="H4" i="1" s="1"/>
  <c r="X4" i="1" l="1"/>
  <c r="Y4" i="1"/>
  <c r="X11" i="1"/>
  <c r="Y11" i="1"/>
  <c r="I4" i="1"/>
  <c r="K4" i="1" s="1"/>
  <c r="L4" i="1" s="1"/>
</calcChain>
</file>

<file path=xl/sharedStrings.xml><?xml version="1.0" encoding="utf-8"?>
<sst xmlns="http://schemas.openxmlformats.org/spreadsheetml/2006/main" count="332" uniqueCount="150">
  <si>
    <t>Sample</t>
  </si>
  <si>
    <t>Ԑs=Ԑo*Ԑr</t>
  </si>
  <si>
    <t>q</t>
  </si>
  <si>
    <t>Area</t>
  </si>
  <si>
    <t>A^2</t>
  </si>
  <si>
    <t>Slope</t>
  </si>
  <si>
    <t>N</t>
  </si>
  <si>
    <t>|N|</t>
  </si>
  <si>
    <t>LD</t>
  </si>
  <si>
    <t>Cox</t>
  </si>
  <si>
    <t>Cs</t>
  </si>
  <si>
    <t>Cfb</t>
  </si>
  <si>
    <t>Vfb</t>
  </si>
  <si>
    <t>Ⴔb</t>
  </si>
  <si>
    <t>Ⴔm</t>
  </si>
  <si>
    <t>ꭕ</t>
  </si>
  <si>
    <t>Eg</t>
  </si>
  <si>
    <t>Ⴔms</t>
  </si>
  <si>
    <t>Qeff</t>
  </si>
  <si>
    <t>Neff</t>
  </si>
  <si>
    <t>V</t>
  </si>
  <si>
    <t>Cm</t>
  </si>
  <si>
    <t>A</t>
  </si>
  <si>
    <t>Dit</t>
  </si>
  <si>
    <t>freq</t>
  </si>
  <si>
    <t>w</t>
  </si>
  <si>
    <t>Denom</t>
  </si>
  <si>
    <t>DIT</t>
  </si>
  <si>
    <t>Gp/w max</t>
  </si>
  <si>
    <t>Gm</t>
  </si>
  <si>
    <t>1MHz</t>
  </si>
  <si>
    <t>500KHz</t>
  </si>
  <si>
    <t>300KHz</t>
  </si>
  <si>
    <t>100KHz</t>
  </si>
  <si>
    <t>50KHz</t>
  </si>
  <si>
    <t>1KHz</t>
  </si>
  <si>
    <t>5KHz</t>
  </si>
  <si>
    <t>20KHz</t>
  </si>
  <si>
    <t>n-Si--MoOx---62W</t>
  </si>
  <si>
    <t>C2-V</t>
  </si>
  <si>
    <t>Vd</t>
  </si>
  <si>
    <t>Wd</t>
  </si>
  <si>
    <t>EF</t>
  </si>
  <si>
    <t>n2 1MHz</t>
  </si>
  <si>
    <t>n3 1Mhz</t>
  </si>
  <si>
    <t>n4 1Mhz</t>
  </si>
  <si>
    <t>n1 MHz</t>
  </si>
  <si>
    <t>P1MHZ</t>
  </si>
  <si>
    <t>P2 1MHz</t>
  </si>
  <si>
    <t>p3 1MHZ</t>
  </si>
  <si>
    <t>P4 1MHZ</t>
  </si>
  <si>
    <t xml:space="preserve">(2/C*D)*(Z/AB)/((Z/(AB)*J)^2+(1-(AA)/J)^2)  </t>
  </si>
  <si>
    <t>n1</t>
  </si>
  <si>
    <t>n2</t>
  </si>
  <si>
    <t>n3</t>
  </si>
  <si>
    <t>n4</t>
  </si>
  <si>
    <t>e</t>
  </si>
  <si>
    <r>
      <rPr>
        <b/>
        <sz val="22"/>
        <color rgb="FFFF0000"/>
        <rFont val="Calibri"/>
        <family val="2"/>
        <scheme val="minor"/>
      </rPr>
      <t>C</t>
    </r>
    <r>
      <rPr>
        <b/>
        <vertAlign val="subscript"/>
        <sz val="22"/>
        <color rgb="FFFF0000"/>
        <rFont val="Calibri"/>
        <family val="2"/>
        <scheme val="minor"/>
      </rPr>
      <t>ox</t>
    </r>
  </si>
  <si>
    <r>
      <rPr>
        <b/>
        <sz val="22"/>
        <color rgb="FFFF0000"/>
        <rFont val="Calibri"/>
        <family val="2"/>
        <scheme val="minor"/>
      </rPr>
      <t>G</t>
    </r>
    <r>
      <rPr>
        <b/>
        <vertAlign val="subscript"/>
        <sz val="22"/>
        <color rgb="FFFF0000"/>
        <rFont val="Calibri"/>
        <family val="2"/>
        <scheme val="minor"/>
      </rPr>
      <t>m,max</t>
    </r>
  </si>
  <si>
    <r>
      <rPr>
        <b/>
        <sz val="22"/>
        <color rgb="FFFF0000"/>
        <rFont val="Calibri"/>
        <family val="2"/>
        <scheme val="minor"/>
      </rPr>
      <t>C</t>
    </r>
    <r>
      <rPr>
        <b/>
        <vertAlign val="subscript"/>
        <sz val="22"/>
        <color rgb="FFFF0000"/>
        <rFont val="Calibri"/>
        <family val="2"/>
        <scheme val="minor"/>
      </rPr>
      <t>m</t>
    </r>
  </si>
  <si>
    <t>f</t>
  </si>
  <si>
    <t>eA</t>
  </si>
  <si>
    <t>w*Cox</t>
  </si>
  <si>
    <r>
      <rPr>
        <b/>
        <sz val="22"/>
        <color rgb="FFFF0000"/>
        <rFont val="Calibri"/>
        <family val="2"/>
        <scheme val="minor"/>
      </rPr>
      <t>D</t>
    </r>
    <r>
      <rPr>
        <b/>
        <vertAlign val="subscript"/>
        <sz val="22"/>
        <color rgb="FFFF0000"/>
        <rFont val="Calibri"/>
        <family val="2"/>
        <scheme val="minor"/>
      </rPr>
      <t>it</t>
    </r>
  </si>
  <si>
    <t xml:space="preserve">n1 </t>
  </si>
  <si>
    <t xml:space="preserve">n2 </t>
  </si>
  <si>
    <t xml:space="preserve">n3 </t>
  </si>
  <si>
    <t>P1 1MHz</t>
  </si>
  <si>
    <t>P1  700KHz</t>
  </si>
  <si>
    <t>P1  500KHz</t>
  </si>
  <si>
    <t>P1 300 KHz</t>
  </si>
  <si>
    <t>P1 100 KHz</t>
  </si>
  <si>
    <t>P1 50 KHz</t>
  </si>
  <si>
    <t>P1 10 KHz</t>
  </si>
  <si>
    <t>P1 5KHz</t>
  </si>
  <si>
    <t>P2  700KHz</t>
  </si>
  <si>
    <t>P2  500KHz</t>
  </si>
  <si>
    <t>P2 300 KHz</t>
  </si>
  <si>
    <t>P2 100 KHz</t>
  </si>
  <si>
    <t>P2 50 KHz</t>
  </si>
  <si>
    <t>P2 10 KHz</t>
  </si>
  <si>
    <t>P2  5KHz</t>
  </si>
  <si>
    <t>P3 1MHz</t>
  </si>
  <si>
    <t>P3  700KHz</t>
  </si>
  <si>
    <t>P3 500KHz</t>
  </si>
  <si>
    <t>P3 100 KHz</t>
  </si>
  <si>
    <t>P3 50 KHz</t>
  </si>
  <si>
    <t>P3 10 KHz</t>
  </si>
  <si>
    <t>P3  5KHz</t>
  </si>
  <si>
    <t>P3 200 KHz</t>
  </si>
  <si>
    <t>P4 1MHz</t>
  </si>
  <si>
    <t>P4  700KHz</t>
  </si>
  <si>
    <t>P4 500KHz</t>
  </si>
  <si>
    <t>P4 100 KHz</t>
  </si>
  <si>
    <t>P4 50 KHz</t>
  </si>
  <si>
    <t>P4 10 KHz</t>
  </si>
  <si>
    <t>P4  5KHz</t>
  </si>
  <si>
    <t>P4 300 KHz</t>
  </si>
  <si>
    <t>S</t>
  </si>
  <si>
    <t>n_C1</t>
  </si>
  <si>
    <t>n_ C2</t>
  </si>
  <si>
    <t>n_C3</t>
  </si>
  <si>
    <t>n_C4</t>
  </si>
  <si>
    <t>p_C1</t>
  </si>
  <si>
    <t>P_C2</t>
  </si>
  <si>
    <t>P_C3</t>
  </si>
  <si>
    <t>P_C4</t>
  </si>
  <si>
    <t>M81_AI_1KHZ</t>
  </si>
  <si>
    <t>M81_AI_10KHZ</t>
  </si>
  <si>
    <t>M81_AI_100KHZ</t>
  </si>
  <si>
    <t>M81_AI_1MHZ</t>
  </si>
  <si>
    <t>M83_AI_1KHZ</t>
  </si>
  <si>
    <t>M83_AI_10KHZ</t>
  </si>
  <si>
    <t>M83_AI_100KHZ</t>
  </si>
  <si>
    <t>M83_AI_1MHZ</t>
  </si>
  <si>
    <t>M84_AI_1KHZ</t>
  </si>
  <si>
    <t>M84_AI_10KHZ</t>
  </si>
  <si>
    <t>M84_AI_100KHZ</t>
  </si>
  <si>
    <t>M84_AI_1MHZ</t>
  </si>
  <si>
    <t>P3 20 KHz</t>
  </si>
  <si>
    <t>P3  10KHz</t>
  </si>
  <si>
    <t>P3 5KHZ</t>
  </si>
  <si>
    <t>Em</t>
  </si>
  <si>
    <t>|Em|</t>
  </si>
  <si>
    <t>∆φb</t>
  </si>
  <si>
    <t>Vp</t>
  </si>
  <si>
    <t>φb</t>
  </si>
  <si>
    <t>V0</t>
  </si>
  <si>
    <t>Φb</t>
  </si>
  <si>
    <t>NV</t>
  </si>
  <si>
    <t>K</t>
  </si>
  <si>
    <t>D</t>
  </si>
  <si>
    <t>E</t>
  </si>
  <si>
    <t>p1 1MHz</t>
  </si>
  <si>
    <t>P3 1MHZ</t>
  </si>
  <si>
    <t>P2 1MHZ</t>
  </si>
  <si>
    <t>barrier height</t>
  </si>
  <si>
    <t>P1 1MHZ</t>
  </si>
  <si>
    <t>100nm 1MHZ</t>
  </si>
  <si>
    <t>75nm 1MHZ</t>
  </si>
  <si>
    <t>50nm 1MHZ</t>
  </si>
  <si>
    <t>100nm</t>
  </si>
  <si>
    <t>75nm</t>
  </si>
  <si>
    <t>50nm</t>
  </si>
  <si>
    <t>125nm</t>
  </si>
  <si>
    <t>25nm</t>
  </si>
  <si>
    <t>12nm</t>
  </si>
  <si>
    <t>125nm 1MHZ</t>
  </si>
  <si>
    <t>25nm 1MHZ</t>
  </si>
  <si>
    <t>12nm 1MHZ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</si>
</sst>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vertAlign val="subscript"/>
      <sz val="2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/>
    <xf numFmtId="11" fontId="2" fillId="0" borderId="0" xfId="0" applyNumberFormat="1" applyFont="1"/>
    <xf numFmtId="0" fontId="0" fillId="3" borderId="0" xfId="0" applyFill="1"/>
    <xf numFmtId="0" fontId="4" fillId="0" borderId="0" xfId="0" applyFont="1"/>
    <xf numFmtId="0" fontId="6" fillId="0" borderId="0" xfId="0" applyFont="1"/>
    <xf numFmtId="0" fontId="7" fillId="3" borderId="0" xfId="0" applyFont="1" applyFill="1"/>
    <xf numFmtId="0" fontId="4" fillId="3" borderId="0" xfId="0" applyFont="1" applyFill="1"/>
    <xf numFmtId="0" fontId="6" fillId="3" borderId="0" xfId="0" applyFont="1" applyFill="1"/>
    <xf numFmtId="11" fontId="3" fillId="0" borderId="0" xfId="0" applyNumberFormat="1" applyFont="1"/>
    <xf numFmtId="0" fontId="8" fillId="2" borderId="0" xfId="1" applyFont="1" applyAlignment="1">
      <alignment horizont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A3" sqref="A3:Y3"/>
    </sheetView>
  </sheetViews>
  <sheetFormatPr defaultRowHeight="15" x14ac:dyDescent="0.25"/>
  <cols>
    <col min="1" max="1" width="35" customWidth="1"/>
    <col min="2" max="2" width="9.28515625" customWidth="1"/>
    <col min="3" max="3" width="14.28515625" customWidth="1"/>
    <col min="4" max="4" width="10.5703125" customWidth="1"/>
    <col min="5" max="5" width="11" bestFit="1" customWidth="1"/>
    <col min="6" max="6" width="12.7109375" customWidth="1"/>
    <col min="7" max="7" width="11.42578125" customWidth="1"/>
    <col min="8" max="9" width="12" bestFit="1" customWidth="1"/>
    <col min="12" max="12" width="10.42578125" customWidth="1"/>
    <col min="14" max="14" width="9.140625" customWidth="1"/>
    <col min="19" max="20" width="9.28515625" bestFit="1" customWidth="1"/>
    <col min="22" max="22" width="12.140625" customWidth="1"/>
    <col min="24" max="24" width="11" bestFit="1" customWidth="1"/>
  </cols>
  <sheetData>
    <row r="1" spans="1:25" ht="14.45" x14ac:dyDescent="0.3">
      <c r="A1" t="s">
        <v>38</v>
      </c>
    </row>
    <row r="3" spans="1:25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5"/>
      <c r="V3" s="5" t="s">
        <v>39</v>
      </c>
      <c r="W3" s="4" t="s">
        <v>40</v>
      </c>
      <c r="X3" s="4" t="s">
        <v>41</v>
      </c>
      <c r="Y3" s="4" t="s">
        <v>42</v>
      </c>
    </row>
    <row r="4" spans="1:25" ht="14.45" x14ac:dyDescent="0.3">
      <c r="A4" t="s">
        <v>30</v>
      </c>
      <c r="B4" s="3">
        <f t="shared" ref="B4:B21" si="0">11.7*8.854187817E-14</f>
        <v>1.035939974589E-12</v>
      </c>
      <c r="C4" s="3">
        <v>1.5999999999999999E-19</v>
      </c>
      <c r="D4" s="2">
        <v>7.7999999999999996E-3</v>
      </c>
      <c r="E4" s="2">
        <f t="shared" ref="E4:E21" si="1">POWER(D4,2)</f>
        <v>6.0839999999999993E-5</v>
      </c>
      <c r="F4" s="1">
        <v>-1.668E+19</v>
      </c>
      <c r="G4" s="3">
        <f>2/(C19*B4*E4*F4)</f>
        <v>-1.1890227644471206E+16</v>
      </c>
      <c r="H4" s="2">
        <f t="shared" ref="H4:H21" si="2">ABS(G4)</f>
        <v>1.1890227644471206E+16</v>
      </c>
      <c r="I4" s="2">
        <f>SQRT((B4*1.3806488E-23*300)/(C19*C19*H4))</f>
        <v>3.7545203773022242E-6</v>
      </c>
      <c r="J4" s="1">
        <v>4.6900000000000001E-9</v>
      </c>
      <c r="K4" s="3">
        <f t="shared" ref="K4:K21" si="3">B4*D4/I4</f>
        <v>2.1521608593852533E-9</v>
      </c>
      <c r="L4" s="3">
        <f t="shared" ref="L4:L21" si="4">(J4*K4)/(J4+K4)</f>
        <v>1.4752115067086744E-9</v>
      </c>
      <c r="M4">
        <v>1.573</v>
      </c>
      <c r="N4" s="2">
        <f>(-1.3806488E-23*300/C19)*LN(H4/9650000000)</f>
        <v>-0.36304857852532008</v>
      </c>
      <c r="O4" s="2">
        <v>4.16</v>
      </c>
      <c r="P4" s="2">
        <v>4.05</v>
      </c>
      <c r="Q4" s="2">
        <v>1.1200000000000001</v>
      </c>
      <c r="R4" s="2">
        <v>1.38</v>
      </c>
      <c r="S4" s="3">
        <f>J4*(R4-M4)/(C19*D4)</f>
        <v>-725296474358.97473</v>
      </c>
      <c r="T4" s="3">
        <f>S4/C19</f>
        <v>-4.5331029647435925E+30</v>
      </c>
      <c r="V4" s="2">
        <v>1.38</v>
      </c>
      <c r="W4">
        <f>V4+0.025</f>
        <v>1.4049999999999998</v>
      </c>
      <c r="X4">
        <f>SQRT((2*B4*(ABS(W4))/(C19*H4)))</f>
        <v>3.9116985566497672E-5</v>
      </c>
      <c r="Y4">
        <f>0.0259*LN(H4/8720000000000000)</f>
        <v>8.0315283185022519E-3</v>
      </c>
    </row>
    <row r="5" spans="1:25" ht="14.45" x14ac:dyDescent="0.3">
      <c r="A5" t="s">
        <v>31</v>
      </c>
      <c r="B5" s="3">
        <f t="shared" si="0"/>
        <v>1.035939974589E-12</v>
      </c>
      <c r="C5" s="3">
        <v>1.5999999999999999E-19</v>
      </c>
      <c r="D5" s="2">
        <v>7.7999999999999996E-3</v>
      </c>
      <c r="E5" s="2">
        <f t="shared" si="1"/>
        <v>6.0839999999999993E-5</v>
      </c>
      <c r="F5" s="1">
        <v>-1.789E+19</v>
      </c>
      <c r="G5" s="3">
        <f t="shared" ref="G5:G21" si="5">2/(C5*B5*E5*F5)</f>
        <v>-1.1086025551133578E+16</v>
      </c>
      <c r="H5" s="2">
        <f t="shared" si="2"/>
        <v>1.1086025551133578E+16</v>
      </c>
      <c r="I5" s="2">
        <f t="shared" ref="I5:I21" si="6">SQRT((B5*1.3806488E-23*300)/(C5*C5*H5))</f>
        <v>3.8883165414743269E-6</v>
      </c>
      <c r="J5" s="1">
        <v>5.1229999999999998E-9</v>
      </c>
      <c r="K5" s="3">
        <f t="shared" si="3"/>
        <v>2.0781054514482491E-9</v>
      </c>
      <c r="L5" s="3">
        <f t="shared" si="4"/>
        <v>1.4784027674012586E-9</v>
      </c>
      <c r="M5">
        <v>1.573</v>
      </c>
      <c r="N5" s="2">
        <f>(-1.3806488E-23*300/C20)*LN(H5/9650000000)</f>
        <v>-0.36123566151434844</v>
      </c>
      <c r="O5" s="2">
        <v>4.16</v>
      </c>
      <c r="P5" s="2">
        <v>4.05</v>
      </c>
      <c r="Q5" s="2">
        <v>1.1200000000000001</v>
      </c>
      <c r="R5" s="2">
        <v>1.19</v>
      </c>
      <c r="S5" s="3">
        <f t="shared" ref="S5:S21" si="7">J5*(R5-M5)/(C5*D5)</f>
        <v>-1572202724358.9746</v>
      </c>
      <c r="T5" s="3">
        <f t="shared" ref="T5:T21" si="8">S5/C5</f>
        <v>-9.826267027243592E+30</v>
      </c>
      <c r="V5" s="2">
        <v>1.19</v>
      </c>
      <c r="W5">
        <f t="shared" ref="W5:W21" si="9">V5+0.025</f>
        <v>1.2149999999999999</v>
      </c>
      <c r="X5">
        <f t="shared" ref="X5:X21" si="10">SQRT((2*B5*(ABS(W5))/(C5*H5)))</f>
        <v>3.767233191000347E-5</v>
      </c>
      <c r="Y5">
        <f t="shared" ref="Y5:Y21" si="11">0.0259*LN(H5/8720000000000000)</f>
        <v>6.217712453220549E-3</v>
      </c>
    </row>
    <row r="6" spans="1:25" ht="14.45" x14ac:dyDescent="0.3">
      <c r="A6" t="s">
        <v>32</v>
      </c>
      <c r="B6" s="3">
        <f t="shared" si="0"/>
        <v>1.035939974589E-12</v>
      </c>
      <c r="C6" s="3">
        <v>1.5999999999999999E-19</v>
      </c>
      <c r="D6" s="2">
        <v>7.7999999999999996E-3</v>
      </c>
      <c r="E6" s="2">
        <f t="shared" si="1"/>
        <v>6.0839999999999993E-5</v>
      </c>
      <c r="F6" s="1">
        <v>-1.952E+19</v>
      </c>
      <c r="G6" s="3">
        <f t="shared" si="5"/>
        <v>-1.0160296983082976E+16</v>
      </c>
      <c r="H6" s="2">
        <f t="shared" si="2"/>
        <v>1.0160296983082976E+16</v>
      </c>
      <c r="I6" s="2">
        <f t="shared" si="6"/>
        <v>4.0615925077908368E-6</v>
      </c>
      <c r="J6" s="1">
        <v>5.1080000000000001E-9</v>
      </c>
      <c r="K6" s="3">
        <f t="shared" si="3"/>
        <v>1.9894491597309988E-9</v>
      </c>
      <c r="L6" s="3">
        <f t="shared" si="4"/>
        <v>1.4317969849735559E-9</v>
      </c>
      <c r="M6">
        <v>1.573</v>
      </c>
      <c r="N6" s="2">
        <f>(-1.3806488E-23*300/C21)*LN(H6/9650000000)</f>
        <v>-0.35897836069488986</v>
      </c>
      <c r="O6" s="2">
        <v>4.16</v>
      </c>
      <c r="P6" s="2">
        <v>4.05</v>
      </c>
      <c r="Q6" s="2">
        <v>1.1200000000000001</v>
      </c>
      <c r="R6" s="2">
        <v>1.0900000000000001</v>
      </c>
      <c r="S6" s="3">
        <f t="shared" si="7"/>
        <v>-1976894230769.2307</v>
      </c>
      <c r="T6" s="3">
        <f t="shared" si="8"/>
        <v>-1.2355588942307692E+31</v>
      </c>
      <c r="V6" s="2">
        <v>1.0900000000000001</v>
      </c>
      <c r="W6">
        <f t="shared" si="9"/>
        <v>1.115</v>
      </c>
      <c r="X6">
        <f t="shared" si="10"/>
        <v>3.7696977891697583E-5</v>
      </c>
      <c r="Y6">
        <f t="shared" si="11"/>
        <v>3.9592924514946955E-3</v>
      </c>
    </row>
    <row r="7" spans="1:25" ht="14.45" x14ac:dyDescent="0.3">
      <c r="A7" t="s">
        <v>33</v>
      </c>
      <c r="B7" s="3">
        <f t="shared" si="0"/>
        <v>1.035939974589E-12</v>
      </c>
      <c r="C7" s="3">
        <v>1.5999999999999999E-19</v>
      </c>
      <c r="D7" s="2">
        <v>7.7999999999999996E-3</v>
      </c>
      <c r="E7" s="2">
        <f t="shared" si="1"/>
        <v>6.0839999999999993E-5</v>
      </c>
      <c r="F7" s="1">
        <v>-2.023E+19</v>
      </c>
      <c r="G7" s="3">
        <f t="shared" si="5"/>
        <v>-9803707222431028</v>
      </c>
      <c r="H7" s="2">
        <f t="shared" si="2"/>
        <v>9803707222431028</v>
      </c>
      <c r="I7" s="2">
        <f t="shared" si="6"/>
        <v>4.1347988231936879E-6</v>
      </c>
      <c r="J7" s="1">
        <v>7.9200000000000008E-9</v>
      </c>
      <c r="K7" s="3">
        <f t="shared" si="3"/>
        <v>1.9542261056253788E-9</v>
      </c>
      <c r="L7" s="3">
        <f t="shared" si="4"/>
        <v>1.567461651271631E-9</v>
      </c>
      <c r="M7">
        <v>1.573</v>
      </c>
      <c r="N7" s="2" t="e">
        <f>(-1.3806488E-23*300/C22)*LN(H7/9650000000)</f>
        <v>#DIV/0!</v>
      </c>
      <c r="O7" s="2">
        <v>4.16</v>
      </c>
      <c r="P7" s="2">
        <v>4.05</v>
      </c>
      <c r="Q7" s="2">
        <v>1.1200000000000001</v>
      </c>
      <c r="R7" s="2">
        <v>0.66</v>
      </c>
      <c r="S7" s="3">
        <f t="shared" si="7"/>
        <v>-5794038461538.4629</v>
      </c>
      <c r="T7" s="3">
        <f t="shared" si="8"/>
        <v>-3.6212740384615396E+31</v>
      </c>
      <c r="V7" s="2">
        <v>0.66</v>
      </c>
      <c r="W7">
        <f t="shared" si="9"/>
        <v>0.68500000000000005</v>
      </c>
      <c r="X7">
        <f t="shared" si="10"/>
        <v>3.0079625278225381E-5</v>
      </c>
      <c r="Y7">
        <f t="shared" si="11"/>
        <v>3.033961333451767E-3</v>
      </c>
    </row>
    <row r="8" spans="1:25" ht="14.45" x14ac:dyDescent="0.3">
      <c r="A8" t="s">
        <v>34</v>
      </c>
      <c r="B8" s="3">
        <f t="shared" si="0"/>
        <v>1.035939974589E-12</v>
      </c>
      <c r="C8" s="3">
        <v>1.5999999999999999E-19</v>
      </c>
      <c r="D8" s="2">
        <v>7.7999999999999996E-3</v>
      </c>
      <c r="E8" s="2">
        <f t="shared" si="1"/>
        <v>6.0839999999999993E-5</v>
      </c>
      <c r="F8" s="1">
        <v>-2.303E+19</v>
      </c>
      <c r="G8" s="3">
        <f t="shared" si="5"/>
        <v>-8611767134597469</v>
      </c>
      <c r="H8" s="2">
        <f t="shared" si="2"/>
        <v>8611767134597469</v>
      </c>
      <c r="I8" s="2">
        <f t="shared" si="6"/>
        <v>4.4116739874694056E-6</v>
      </c>
      <c r="J8" s="1">
        <v>8.8900000000000005E-9</v>
      </c>
      <c r="K8" s="3">
        <f t="shared" si="3"/>
        <v>1.831579537550821E-9</v>
      </c>
      <c r="L8" s="3">
        <f t="shared" si="4"/>
        <v>1.5186887372143992E-9</v>
      </c>
      <c r="M8">
        <v>1.573</v>
      </c>
      <c r="N8" s="2" t="e">
        <f t="shared" ref="N8:N11" si="12">(-1.3806488E-23*300/C23)*LN(H8/9650000000)</f>
        <v>#DIV/0!</v>
      </c>
      <c r="O8" s="2">
        <v>4.16</v>
      </c>
      <c r="P8" s="2">
        <v>4.05</v>
      </c>
      <c r="Q8" s="2">
        <v>1.1200000000000001</v>
      </c>
      <c r="R8" s="2">
        <v>0.435</v>
      </c>
      <c r="S8" s="3">
        <f t="shared" si="7"/>
        <v>-8106426282051.2832</v>
      </c>
      <c r="T8" s="3">
        <f t="shared" si="8"/>
        <v>-5.0665164262820522E+31</v>
      </c>
      <c r="V8" s="2">
        <v>0.43</v>
      </c>
      <c r="W8">
        <f t="shared" si="9"/>
        <v>0.45500000000000002</v>
      </c>
      <c r="X8">
        <f t="shared" si="10"/>
        <v>2.6156634381455344E-5</v>
      </c>
      <c r="Y8">
        <f t="shared" si="11"/>
        <v>-3.2348318925937191E-4</v>
      </c>
    </row>
    <row r="9" spans="1:25" ht="14.45" x14ac:dyDescent="0.3">
      <c r="A9" t="s">
        <v>37</v>
      </c>
      <c r="B9" s="3">
        <f t="shared" si="0"/>
        <v>1.035939974589E-12</v>
      </c>
      <c r="C9" s="3">
        <v>1.5999999999999999E-19</v>
      </c>
      <c r="D9" s="2">
        <v>7.7999999999999996E-3</v>
      </c>
      <c r="E9" s="2">
        <f t="shared" si="1"/>
        <v>6.0839999999999993E-5</v>
      </c>
      <c r="F9" s="1">
        <v>-2.562E+19</v>
      </c>
      <c r="G9" s="3">
        <f t="shared" si="5"/>
        <v>-7741178653777505</v>
      </c>
      <c r="H9" s="2">
        <f t="shared" si="2"/>
        <v>7741178653777505</v>
      </c>
      <c r="I9" s="2">
        <f t="shared" si="6"/>
        <v>4.6531387772542563E-6</v>
      </c>
      <c r="J9" s="1">
        <v>1.0260000000000001E-8</v>
      </c>
      <c r="K9" s="3">
        <f t="shared" si="3"/>
        <v>1.7365335934730655E-9</v>
      </c>
      <c r="L9" s="3">
        <f t="shared" si="4"/>
        <v>1.4851652379590074E-9</v>
      </c>
      <c r="M9">
        <v>1.573</v>
      </c>
      <c r="N9" s="2" t="e">
        <f t="shared" si="12"/>
        <v>#DIV/0!</v>
      </c>
      <c r="O9" s="2">
        <v>4.16</v>
      </c>
      <c r="P9" s="2">
        <v>4.05</v>
      </c>
      <c r="Q9" s="2">
        <v>1.1200000000000001</v>
      </c>
      <c r="R9" s="2">
        <v>0.16</v>
      </c>
      <c r="S9" s="3">
        <f t="shared" si="7"/>
        <v>-11616490384615.387</v>
      </c>
      <c r="T9" s="3">
        <f t="shared" si="8"/>
        <v>-7.2603064903846175E+31</v>
      </c>
      <c r="V9" s="2">
        <v>0.16</v>
      </c>
      <c r="W9">
        <f t="shared" si="9"/>
        <v>0.185</v>
      </c>
      <c r="X9">
        <f t="shared" si="10"/>
        <v>1.7591570836050509E-5</v>
      </c>
      <c r="Y9">
        <f t="shared" si="11"/>
        <v>-3.0837907795316301E-3</v>
      </c>
    </row>
    <row r="10" spans="1:25" ht="14.45" x14ac:dyDescent="0.3">
      <c r="A10" t="s">
        <v>36</v>
      </c>
      <c r="B10" s="3">
        <f t="shared" si="0"/>
        <v>1.035939974589E-12</v>
      </c>
      <c r="C10" s="3">
        <v>1.5999999999999999E-19</v>
      </c>
      <c r="D10" s="2">
        <v>7.7999999999999996E-3</v>
      </c>
      <c r="E10" s="2">
        <f t="shared" si="1"/>
        <v>6.0839999999999993E-5</v>
      </c>
      <c r="F10" s="1">
        <v>-2.413E+19</v>
      </c>
      <c r="G10" s="3">
        <f t="shared" si="5"/>
        <v>-8219187613335254</v>
      </c>
      <c r="H10" s="2">
        <f t="shared" si="2"/>
        <v>8219187613335254</v>
      </c>
      <c r="I10" s="2">
        <f t="shared" si="6"/>
        <v>4.5158042042275228E-6</v>
      </c>
      <c r="J10" s="1">
        <v>1.284E-8</v>
      </c>
      <c r="K10" s="3">
        <f t="shared" si="3"/>
        <v>1.7893450283406228E-9</v>
      </c>
      <c r="L10" s="3">
        <f t="shared" si="4"/>
        <v>1.5704865883869051E-9</v>
      </c>
      <c r="M10">
        <v>1.573</v>
      </c>
      <c r="N10" s="2" t="e">
        <f t="shared" si="12"/>
        <v>#DIV/0!</v>
      </c>
      <c r="O10" s="2">
        <v>4.16</v>
      </c>
      <c r="P10" s="2">
        <v>4.05</v>
      </c>
      <c r="Q10" s="2">
        <v>1.1200000000000001</v>
      </c>
      <c r="R10" s="2">
        <v>-0.31</v>
      </c>
      <c r="S10" s="3">
        <f t="shared" si="7"/>
        <v>-19373173076923.078</v>
      </c>
      <c r="T10" s="3">
        <f t="shared" si="8"/>
        <v>-1.2108233173076925E+32</v>
      </c>
      <c r="V10" s="2">
        <v>-0.31</v>
      </c>
      <c r="W10">
        <f t="shared" si="9"/>
        <v>-0.28499999999999998</v>
      </c>
      <c r="X10">
        <f t="shared" si="10"/>
        <v>2.1189967249818404E-5</v>
      </c>
      <c r="Y10">
        <f t="shared" si="11"/>
        <v>-1.531929683591953E-3</v>
      </c>
    </row>
    <row r="11" spans="1:25" ht="14.45" x14ac:dyDescent="0.3">
      <c r="A11" t="s">
        <v>35</v>
      </c>
      <c r="B11" s="3">
        <f t="shared" si="0"/>
        <v>1.035939974589E-12</v>
      </c>
      <c r="C11" s="3">
        <v>1.5999999999999999E-19</v>
      </c>
      <c r="D11" s="2">
        <v>7.7999999999999996E-3</v>
      </c>
      <c r="E11" s="2">
        <f t="shared" si="1"/>
        <v>6.0839999999999993E-5</v>
      </c>
      <c r="F11" s="1">
        <v>-3.732E+19</v>
      </c>
      <c r="G11" s="3">
        <f t="shared" si="5"/>
        <v>-5314281808943722</v>
      </c>
      <c r="H11" s="2">
        <f t="shared" si="2"/>
        <v>5314281808943722</v>
      </c>
      <c r="I11" s="2">
        <f t="shared" si="6"/>
        <v>5.616002082290605E-6</v>
      </c>
      <c r="J11" s="1">
        <v>1.3869999999999999E-8</v>
      </c>
      <c r="K11" s="3">
        <f t="shared" si="3"/>
        <v>1.438804986784917E-9</v>
      </c>
      <c r="L11" s="3">
        <f t="shared" si="4"/>
        <v>1.3035782468934509E-9</v>
      </c>
      <c r="M11">
        <v>1.573</v>
      </c>
      <c r="N11" s="2" t="e">
        <f t="shared" si="12"/>
        <v>#DIV/0!</v>
      </c>
      <c r="O11" s="2">
        <v>4.16</v>
      </c>
      <c r="P11" s="2">
        <v>4.05</v>
      </c>
      <c r="Q11" s="2">
        <v>1.1200000000000001</v>
      </c>
      <c r="R11" s="2">
        <v>-0.75600000000000001</v>
      </c>
      <c r="S11" s="3">
        <f t="shared" si="7"/>
        <v>-25883998397435.898</v>
      </c>
      <c r="T11" s="3">
        <f t="shared" si="8"/>
        <v>-1.6177498998397438E+32</v>
      </c>
      <c r="V11" s="2">
        <v>-0.75600000000000001</v>
      </c>
      <c r="W11">
        <f t="shared" si="9"/>
        <v>-0.73099999999999998</v>
      </c>
      <c r="X11">
        <f t="shared" si="10"/>
        <v>4.2204494269212484E-5</v>
      </c>
      <c r="Y11">
        <f t="shared" si="11"/>
        <v>-1.2826233238854996E-2</v>
      </c>
    </row>
    <row r="12" spans="1:25" ht="14.45" x14ac:dyDescent="0.3">
      <c r="B12" s="3"/>
      <c r="C12" s="3"/>
      <c r="D12" s="2"/>
      <c r="E12" s="2"/>
      <c r="G12" s="3"/>
      <c r="H12" s="2"/>
      <c r="I12" s="2"/>
      <c r="K12" s="3"/>
      <c r="L12" s="3"/>
      <c r="N12" s="2"/>
      <c r="O12" s="2"/>
      <c r="P12" s="2"/>
      <c r="Q12" s="2"/>
      <c r="R12" s="2"/>
      <c r="S12" s="3"/>
      <c r="T12" s="3"/>
      <c r="V12" s="2"/>
      <c r="W12">
        <f t="shared" si="9"/>
        <v>2.5000000000000001E-2</v>
      </c>
      <c r="X12" t="e">
        <f t="shared" si="10"/>
        <v>#DIV/0!</v>
      </c>
      <c r="Y12" t="e">
        <f t="shared" si="11"/>
        <v>#NUM!</v>
      </c>
    </row>
    <row r="13" spans="1:25" ht="14.45" x14ac:dyDescent="0.3">
      <c r="B13" s="3"/>
      <c r="C13" s="3"/>
      <c r="D13" s="2"/>
      <c r="E13" s="2"/>
      <c r="F13" s="1"/>
      <c r="G13" s="3"/>
      <c r="H13" s="2"/>
      <c r="I13" s="2"/>
      <c r="K13" s="3"/>
      <c r="L13" s="3"/>
      <c r="N13" s="2"/>
      <c r="O13" s="2"/>
      <c r="P13" s="2"/>
      <c r="Q13" s="2"/>
      <c r="R13" s="2"/>
      <c r="S13" s="3"/>
      <c r="T13" s="3"/>
      <c r="W13">
        <f t="shared" si="9"/>
        <v>2.5000000000000001E-2</v>
      </c>
      <c r="X13" t="e">
        <f t="shared" si="10"/>
        <v>#DIV/0!</v>
      </c>
      <c r="Y13" t="e">
        <f t="shared" si="11"/>
        <v>#NUM!</v>
      </c>
    </row>
    <row r="14" spans="1:25" ht="14.45" x14ac:dyDescent="0.3">
      <c r="A14" t="s">
        <v>43</v>
      </c>
      <c r="B14" s="3">
        <f t="shared" si="0"/>
        <v>1.035939974589E-12</v>
      </c>
      <c r="C14" s="3">
        <v>1.5999999999999999E-19</v>
      </c>
      <c r="D14" s="2">
        <v>7.7999999999999996E-3</v>
      </c>
      <c r="E14" s="2">
        <f t="shared" si="1"/>
        <v>6.0839999999999993E-5</v>
      </c>
      <c r="F14" s="1">
        <v>-8.57E+18</v>
      </c>
      <c r="G14" s="3">
        <f t="shared" si="5"/>
        <v>-2.3142240036146988E+16</v>
      </c>
      <c r="H14" s="2">
        <f t="shared" si="2"/>
        <v>2.3142240036146988E+16</v>
      </c>
      <c r="I14" s="2">
        <f t="shared" si="6"/>
        <v>2.6912054497405896E-6</v>
      </c>
      <c r="J14" s="1">
        <v>1.7700000000000001E-9</v>
      </c>
      <c r="K14" s="3">
        <f t="shared" si="3"/>
        <v>3.0024953325555575E-9</v>
      </c>
      <c r="L14" s="3">
        <f t="shared" si="4"/>
        <v>1.1135509556962925E-9</v>
      </c>
      <c r="M14">
        <v>0.59</v>
      </c>
      <c r="N14" s="2">
        <f>(-1.3806488E-23*300/C14)*LN(H14/9650000000)</f>
        <v>-0.38028794615713513</v>
      </c>
      <c r="O14" s="2">
        <v>4.16</v>
      </c>
      <c r="P14" s="2">
        <v>4.05</v>
      </c>
      <c r="Q14" s="2">
        <v>1.1200000000000001</v>
      </c>
      <c r="R14" s="2">
        <f>O14-(P14+(Q14/2)-N14)</f>
        <v>-0.83028794615713419</v>
      </c>
      <c r="S14" s="3">
        <f t="shared" si="7"/>
        <v>-2014350692867.0898</v>
      </c>
      <c r="T14" s="3">
        <f t="shared" si="8"/>
        <v>-1.2589691830419312E+31</v>
      </c>
      <c r="V14" s="1">
        <v>0.75900000000000001</v>
      </c>
      <c r="W14">
        <f t="shared" si="9"/>
        <v>0.78400000000000003</v>
      </c>
      <c r="X14">
        <f t="shared" si="10"/>
        <v>2.0944868441901282E-5</v>
      </c>
      <c r="Y14">
        <f t="shared" si="11"/>
        <v>2.5279443324413876E-2</v>
      </c>
    </row>
    <row r="15" spans="1:25" ht="14.45" x14ac:dyDescent="0.3">
      <c r="A15" t="s">
        <v>44</v>
      </c>
      <c r="B15" s="3">
        <f t="shared" si="0"/>
        <v>1.035939974589E-12</v>
      </c>
      <c r="C15" s="3">
        <v>1.5999999999999999E-19</v>
      </c>
      <c r="D15" s="2">
        <v>7.7999999999999996E-3</v>
      </c>
      <c r="E15" s="2">
        <f t="shared" si="1"/>
        <v>6.0839999999999993E-5</v>
      </c>
      <c r="F15" s="1">
        <v>-2.43E+18</v>
      </c>
      <c r="G15" s="3">
        <f t="shared" si="5"/>
        <v>-8.1616871238592464E+16</v>
      </c>
      <c r="H15" s="2">
        <f t="shared" si="2"/>
        <v>8.1616871238592464E+16</v>
      </c>
      <c r="I15" s="2">
        <f t="shared" si="6"/>
        <v>1.4330441791285264E-6</v>
      </c>
      <c r="J15" s="1">
        <v>1.9800000000000002E-9</v>
      </c>
      <c r="K15" s="3">
        <f t="shared" si="3"/>
        <v>5.6385782933140783E-9</v>
      </c>
      <c r="L15" s="3">
        <f t="shared" si="4"/>
        <v>1.465415802126695E-9</v>
      </c>
      <c r="M15">
        <v>1.19</v>
      </c>
      <c r="N15" s="2">
        <f>(-1.3806488E-23*300/C15)*LN(H15/9650000000)</f>
        <v>-0.41291551993423747</v>
      </c>
      <c r="O15" s="2">
        <v>4.16</v>
      </c>
      <c r="P15" s="2">
        <v>4.05</v>
      </c>
      <c r="Q15" s="2">
        <v>1.1200000000000001</v>
      </c>
      <c r="R15" s="2">
        <f t="shared" ref="R15:R21" si="13">O15-(P15+(Q15/2)-N15)</f>
        <v>-0.8629155199342371</v>
      </c>
      <c r="S15" s="3">
        <f t="shared" si="7"/>
        <v>-3257029430664.896</v>
      </c>
      <c r="T15" s="3">
        <f t="shared" si="8"/>
        <v>-2.0356433941655602E+31</v>
      </c>
      <c r="V15" s="1">
        <v>1.3979999999999999</v>
      </c>
      <c r="W15">
        <f t="shared" si="9"/>
        <v>1.4229999999999998</v>
      </c>
      <c r="X15">
        <f t="shared" si="10"/>
        <v>1.5025702346174796E-5</v>
      </c>
      <c r="Y15">
        <f t="shared" si="11"/>
        <v>5.7923194033576167E-2</v>
      </c>
    </row>
    <row r="16" spans="1:25" ht="14.45" x14ac:dyDescent="0.3">
      <c r="A16" t="s">
        <v>45</v>
      </c>
      <c r="B16" s="3">
        <f t="shared" si="0"/>
        <v>1.035939974589E-12</v>
      </c>
      <c r="C16" s="3">
        <v>1.5999999999999999E-19</v>
      </c>
      <c r="D16" s="2">
        <v>7.7999999999999996E-3</v>
      </c>
      <c r="E16" s="2">
        <f t="shared" si="1"/>
        <v>6.0839999999999993E-5</v>
      </c>
      <c r="F16" s="1">
        <v>-2.49E+18</v>
      </c>
      <c r="G16" s="3">
        <f t="shared" si="5"/>
        <v>-7.9650199642481808E+16</v>
      </c>
      <c r="H16" s="2">
        <f t="shared" si="2"/>
        <v>7.9650199642481808E+16</v>
      </c>
      <c r="I16" s="2">
        <f t="shared" si="6"/>
        <v>1.4506282011033116E-6</v>
      </c>
      <c r="J16" s="1">
        <v>2.1820000000000001E-9</v>
      </c>
      <c r="K16" s="3">
        <f t="shared" si="3"/>
        <v>5.570229363835958E-9</v>
      </c>
      <c r="L16" s="3">
        <f t="shared" si="4"/>
        <v>1.5678380890778882E-9</v>
      </c>
      <c r="M16">
        <v>0.69</v>
      </c>
      <c r="N16" s="2">
        <f>(-1.3806488E-23*300/C16)*LN(H16/9650000000)</f>
        <v>-0.41228409436262264</v>
      </c>
      <c r="O16" s="2">
        <v>4.16</v>
      </c>
      <c r="P16" s="2">
        <v>4.05</v>
      </c>
      <c r="Q16" s="2">
        <v>1.1200000000000001</v>
      </c>
      <c r="R16" s="2">
        <f t="shared" si="13"/>
        <v>-0.86228409436262154</v>
      </c>
      <c r="S16" s="3">
        <f t="shared" si="7"/>
        <v>-2714009530367.9814</v>
      </c>
      <c r="T16" s="3">
        <f t="shared" si="8"/>
        <v>-1.6962559564799885E+31</v>
      </c>
      <c r="V16" s="1">
        <v>0.93</v>
      </c>
      <c r="W16">
        <f t="shared" si="9"/>
        <v>0.95500000000000007</v>
      </c>
      <c r="X16">
        <f t="shared" si="10"/>
        <v>1.24603589640231E-5</v>
      </c>
      <c r="Y16">
        <f t="shared" si="11"/>
        <v>5.7291455397660444E-2</v>
      </c>
    </row>
    <row r="17" spans="1:25" x14ac:dyDescent="0.25">
      <c r="A17" t="s">
        <v>46</v>
      </c>
      <c r="B17" s="3">
        <f t="shared" si="0"/>
        <v>1.035939974589E-12</v>
      </c>
      <c r="C17" s="3">
        <v>1.5999999999999999E-19</v>
      </c>
      <c r="D17" s="2">
        <v>7.7999999999999996E-3</v>
      </c>
      <c r="E17" s="2">
        <f t="shared" si="1"/>
        <v>6.0839999999999993E-5</v>
      </c>
      <c r="F17" s="1">
        <v>-5.59E+18</v>
      </c>
      <c r="G17" s="3">
        <f t="shared" si="5"/>
        <v>-3.547924814128438E+16</v>
      </c>
      <c r="H17" s="2">
        <f t="shared" si="2"/>
        <v>3.547924814128438E+16</v>
      </c>
      <c r="I17" s="2">
        <f t="shared" si="6"/>
        <v>2.1735135227959634E-6</v>
      </c>
      <c r="J17" s="1">
        <v>1.4450000000000001E-9</v>
      </c>
      <c r="K17" s="3">
        <f t="shared" si="3"/>
        <v>3.7176358541353016E-9</v>
      </c>
      <c r="L17" s="3">
        <f t="shared" si="4"/>
        <v>1.0405505948908872E-9</v>
      </c>
      <c r="M17">
        <v>0.28999999999999998</v>
      </c>
      <c r="N17" s="2">
        <f t="shared" ref="N17:N21" si="14">(-1.3806488E-23*300/C17)*LN(H17/9650000000)</f>
        <v>-0.3913492326469033</v>
      </c>
      <c r="O17" s="2">
        <v>4.16</v>
      </c>
      <c r="P17" s="2">
        <v>4.05</v>
      </c>
      <c r="Q17" s="2">
        <v>1.1200000000000001</v>
      </c>
      <c r="R17" s="2">
        <f t="shared" si="13"/>
        <v>-0.84134923264690276</v>
      </c>
      <c r="S17" s="3">
        <f t="shared" si="7"/>
        <v>-1309935609915.6851</v>
      </c>
      <c r="T17" s="3">
        <f t="shared" si="8"/>
        <v>-8.1870975619730324E+30</v>
      </c>
      <c r="V17" s="1">
        <v>0.46800000000000003</v>
      </c>
      <c r="W17">
        <f t="shared" si="9"/>
        <v>0.49300000000000005</v>
      </c>
      <c r="X17">
        <f t="shared" si="10"/>
        <v>1.3414007910299867E-5</v>
      </c>
      <c r="Y17">
        <f t="shared" si="11"/>
        <v>3.6346214061379299E-2</v>
      </c>
    </row>
    <row r="18" spans="1:25" x14ac:dyDescent="0.25">
      <c r="A18" t="s">
        <v>47</v>
      </c>
      <c r="B18" s="3">
        <f t="shared" si="0"/>
        <v>1.035939974589E-12</v>
      </c>
      <c r="C18" s="3">
        <v>1.5999999999999999E-19</v>
      </c>
      <c r="D18" s="2">
        <v>7.7999999999999996E-3</v>
      </c>
      <c r="E18" s="2">
        <f t="shared" si="1"/>
        <v>6.0839999999999993E-5</v>
      </c>
      <c r="F18" s="1">
        <v>1.92E+18</v>
      </c>
      <c r="G18" s="3">
        <f t="shared" si="5"/>
        <v>1.032963526613436E+17</v>
      </c>
      <c r="H18" s="2">
        <f t="shared" si="2"/>
        <v>1.032963526613436E+17</v>
      </c>
      <c r="I18" s="2">
        <f t="shared" si="6"/>
        <v>1.2738170481142457E-6</v>
      </c>
      <c r="J18" s="1">
        <v>1.1200000000000001E-9</v>
      </c>
      <c r="K18" s="3">
        <f t="shared" si="3"/>
        <v>6.3434005799783377E-9</v>
      </c>
      <c r="L18" s="3">
        <f t="shared" si="4"/>
        <v>9.5192648089061303E-10</v>
      </c>
      <c r="M18">
        <v>-1.3</v>
      </c>
      <c r="N18" s="2">
        <f t="shared" si="14"/>
        <v>-0.41901365769071286</v>
      </c>
      <c r="O18" s="2">
        <v>4.16</v>
      </c>
      <c r="P18" s="2">
        <v>4.05</v>
      </c>
      <c r="Q18" s="2">
        <v>1.1200000000000001</v>
      </c>
      <c r="R18" s="2">
        <f t="shared" si="13"/>
        <v>-0.86901365769071237</v>
      </c>
      <c r="S18" s="3">
        <f t="shared" si="7"/>
        <v>386782614892.95056</v>
      </c>
      <c r="T18" s="3">
        <f t="shared" si="8"/>
        <v>2.4173913430809411E+30</v>
      </c>
      <c r="V18" s="1">
        <v>-1.51</v>
      </c>
      <c r="W18">
        <f t="shared" si="9"/>
        <v>-1.4850000000000001</v>
      </c>
      <c r="X18">
        <f t="shared" si="10"/>
        <v>1.3644041625985665E-5</v>
      </c>
      <c r="Y18">
        <f t="shared" si="11"/>
        <v>6.4024355280576831E-2</v>
      </c>
    </row>
    <row r="19" spans="1:25" x14ac:dyDescent="0.25">
      <c r="A19" t="s">
        <v>48</v>
      </c>
      <c r="B19" s="3">
        <f t="shared" si="0"/>
        <v>1.035939974589E-12</v>
      </c>
      <c r="C19" s="3">
        <v>1.5999999999999999E-19</v>
      </c>
      <c r="D19" s="2">
        <v>7.7999999999999996E-3</v>
      </c>
      <c r="E19" s="2">
        <f t="shared" si="1"/>
        <v>6.0839999999999993E-5</v>
      </c>
      <c r="F19" s="1">
        <v>8.76E+18</v>
      </c>
      <c r="G19" s="3">
        <f t="shared" si="5"/>
        <v>2.2640296473719144E+16</v>
      </c>
      <c r="H19" s="2">
        <f t="shared" si="2"/>
        <v>2.2640296473719144E+16</v>
      </c>
      <c r="I19" s="2">
        <f t="shared" si="6"/>
        <v>2.7208744074843594E-6</v>
      </c>
      <c r="J19" s="1">
        <v>1.5900000000000001E-9</v>
      </c>
      <c r="K19" s="3">
        <f t="shared" si="3"/>
        <v>2.9697555240210583E-9</v>
      </c>
      <c r="L19" s="3">
        <f t="shared" si="4"/>
        <v>1.0355623801140607E-9</v>
      </c>
      <c r="M19">
        <v>-1.008</v>
      </c>
      <c r="N19" s="2">
        <f t="shared" si="14"/>
        <v>-0.37972028794165702</v>
      </c>
      <c r="O19" s="2">
        <v>4.16</v>
      </c>
      <c r="P19" s="2">
        <v>4.05</v>
      </c>
      <c r="Q19" s="2">
        <v>1.1200000000000001</v>
      </c>
      <c r="R19" s="2">
        <f t="shared" si="13"/>
        <v>-0.82972028794165631</v>
      </c>
      <c r="S19" s="3">
        <f t="shared" si="7"/>
        <v>227135210074.33215</v>
      </c>
      <c r="T19" s="3">
        <f t="shared" si="8"/>
        <v>1.4195950629645761E+30</v>
      </c>
      <c r="V19" s="1">
        <v>-0.41499999999999998</v>
      </c>
      <c r="W19">
        <f t="shared" si="9"/>
        <v>-0.38999999999999996</v>
      </c>
      <c r="X19">
        <f t="shared" si="10"/>
        <v>1.493528626405731E-5</v>
      </c>
      <c r="Y19">
        <f t="shared" si="11"/>
        <v>2.4711503660843834E-2</v>
      </c>
    </row>
    <row r="20" spans="1:25" x14ac:dyDescent="0.25">
      <c r="A20" t="s">
        <v>49</v>
      </c>
      <c r="B20" s="3">
        <f t="shared" si="0"/>
        <v>1.035939974589E-12</v>
      </c>
      <c r="C20" s="3">
        <v>1.5999999999999999E-19</v>
      </c>
      <c r="D20" s="2">
        <v>7.7999999999999996E-3</v>
      </c>
      <c r="E20" s="2">
        <f t="shared" si="1"/>
        <v>6.0839999999999993E-5</v>
      </c>
      <c r="F20" s="1">
        <v>1.82E+18</v>
      </c>
      <c r="G20" s="3">
        <f t="shared" si="5"/>
        <v>1.089719764339449E+17</v>
      </c>
      <c r="H20" s="2">
        <f t="shared" si="2"/>
        <v>1.089719764339449E+17</v>
      </c>
      <c r="I20" s="2">
        <f t="shared" si="6"/>
        <v>1.2402011696614763E-6</v>
      </c>
      <c r="J20" s="1">
        <v>2.3899999999999998E-9</v>
      </c>
      <c r="K20" s="3">
        <f t="shared" si="3"/>
        <v>6.5153396073636965E-9</v>
      </c>
      <c r="L20" s="3">
        <f t="shared" si="4"/>
        <v>1.7485758374361436E-9</v>
      </c>
      <c r="M20">
        <v>-0.8</v>
      </c>
      <c r="N20" s="2">
        <f t="shared" si="14"/>
        <v>-0.420398328103672</v>
      </c>
      <c r="O20" s="2">
        <v>4.16</v>
      </c>
      <c r="P20" s="2">
        <v>4.05</v>
      </c>
      <c r="Q20" s="2">
        <v>1.1200000000000001</v>
      </c>
      <c r="R20" s="2">
        <f t="shared" si="13"/>
        <v>-0.87039832810367113</v>
      </c>
      <c r="S20" s="3">
        <f t="shared" si="7"/>
        <v>-134817311031.87012</v>
      </c>
      <c r="T20" s="3">
        <f t="shared" si="8"/>
        <v>-8.4260819394918823E+29</v>
      </c>
      <c r="V20" s="1">
        <v>-0.9</v>
      </c>
      <c r="W20">
        <f t="shared" si="9"/>
        <v>-0.875</v>
      </c>
      <c r="X20">
        <f t="shared" si="10"/>
        <v>1.0196917721945958E-5</v>
      </c>
      <c r="Y20">
        <f t="shared" si="11"/>
        <v>6.5409712220807367E-2</v>
      </c>
    </row>
    <row r="21" spans="1:25" x14ac:dyDescent="0.25">
      <c r="A21" t="s">
        <v>50</v>
      </c>
      <c r="B21" s="3">
        <f t="shared" si="0"/>
        <v>1.035939974589E-12</v>
      </c>
      <c r="C21" s="3">
        <v>1.5999999999999999E-19</v>
      </c>
      <c r="D21" s="2">
        <v>7.7999999999999996E-3</v>
      </c>
      <c r="E21" s="2">
        <f t="shared" si="1"/>
        <v>6.0839999999999993E-5</v>
      </c>
      <c r="F21" s="1">
        <v>2.49E+18</v>
      </c>
      <c r="G21" s="3">
        <f t="shared" si="5"/>
        <v>7.9650199642481808E+16</v>
      </c>
      <c r="H21" s="2">
        <f t="shared" si="2"/>
        <v>7.9650199642481808E+16</v>
      </c>
      <c r="I21" s="2">
        <f t="shared" si="6"/>
        <v>1.4506282011033116E-6</v>
      </c>
      <c r="J21" s="1">
        <v>1.0999999999999999E-9</v>
      </c>
      <c r="K21" s="3">
        <f t="shared" si="3"/>
        <v>5.570229363835958E-9</v>
      </c>
      <c r="L21" s="3">
        <f t="shared" si="4"/>
        <v>9.1859694262385219E-10</v>
      </c>
      <c r="M21">
        <v>1.6080000000000001</v>
      </c>
      <c r="N21" s="2">
        <f t="shared" si="14"/>
        <v>-0.41228409436262264</v>
      </c>
      <c r="O21" s="2">
        <v>4.16</v>
      </c>
      <c r="P21" s="2">
        <v>4.05</v>
      </c>
      <c r="Q21" s="2">
        <v>1.1200000000000001</v>
      </c>
      <c r="R21" s="2">
        <f t="shared" si="13"/>
        <v>-0.86228409436262154</v>
      </c>
      <c r="S21" s="3">
        <f t="shared" si="7"/>
        <v>-2177333737018.3367</v>
      </c>
      <c r="T21" s="3">
        <f t="shared" si="8"/>
        <v>-1.3608335856364606E+31</v>
      </c>
      <c r="V21" s="1">
        <v>-0.76</v>
      </c>
      <c r="W21">
        <f t="shared" si="9"/>
        <v>-0.73499999999999999</v>
      </c>
      <c r="X21">
        <f t="shared" si="10"/>
        <v>1.0931318231296384E-5</v>
      </c>
      <c r="Y21">
        <f t="shared" si="11"/>
        <v>5.7291455397660444E-2</v>
      </c>
    </row>
    <row r="22" spans="1:25" x14ac:dyDescent="0.25">
      <c r="B22" s="3"/>
      <c r="C22" s="3"/>
      <c r="D22" s="2"/>
      <c r="E22" s="2"/>
      <c r="F22" s="1"/>
      <c r="G22" s="3"/>
      <c r="H22" s="2"/>
      <c r="I22" s="2"/>
      <c r="J22" s="1"/>
      <c r="K22" s="3"/>
      <c r="L22" s="3"/>
      <c r="N22" s="2"/>
      <c r="O22" s="2"/>
      <c r="P22" s="2"/>
      <c r="Q22" s="2"/>
      <c r="R22" s="2"/>
      <c r="S22" s="3"/>
      <c r="T22" s="3"/>
    </row>
    <row r="23" spans="1:25" x14ac:dyDescent="0.25">
      <c r="B23" s="3"/>
      <c r="C23" s="3"/>
      <c r="D23" s="2"/>
      <c r="E23" s="2"/>
      <c r="F23" s="1"/>
      <c r="G23" s="3"/>
      <c r="H23" s="2"/>
      <c r="I23" s="2"/>
      <c r="J23" s="1"/>
      <c r="K23" s="3"/>
      <c r="L23" s="3"/>
      <c r="N23" s="2"/>
      <c r="O23" s="2"/>
      <c r="P23" s="2"/>
      <c r="Q23" s="2"/>
      <c r="R23" s="2"/>
      <c r="S23" s="3"/>
      <c r="T23" s="3"/>
    </row>
    <row r="24" spans="1:25" x14ac:dyDescent="0.25">
      <c r="B24" s="3"/>
      <c r="C24" s="3"/>
      <c r="D24" s="2"/>
      <c r="E24" s="2"/>
      <c r="F24" s="1"/>
      <c r="G24" s="3"/>
      <c r="H24" s="2"/>
      <c r="I24" s="2"/>
      <c r="J24" s="1"/>
      <c r="K24" s="3"/>
      <c r="L24" s="3"/>
      <c r="N24" s="2"/>
      <c r="O24" s="2"/>
      <c r="P24" s="2"/>
      <c r="Q24" s="2"/>
      <c r="R24" s="2"/>
      <c r="S24" s="3"/>
      <c r="T24" s="3"/>
    </row>
    <row r="25" spans="1:25" x14ac:dyDescent="0.25">
      <c r="G25" s="3"/>
      <c r="H25" s="2"/>
      <c r="I25" s="2"/>
      <c r="J25" s="1"/>
      <c r="K25" s="3"/>
      <c r="L25" s="3"/>
      <c r="N25" s="2"/>
      <c r="O25" s="2"/>
      <c r="P25" s="2"/>
      <c r="Q25" s="2"/>
      <c r="R25" s="2"/>
      <c r="S25" s="3"/>
      <c r="T25" s="3"/>
    </row>
    <row r="29" spans="1:25" x14ac:dyDescent="0.25">
      <c r="B29" s="3"/>
      <c r="C29" s="3"/>
      <c r="D29" s="2"/>
      <c r="E29" s="2"/>
      <c r="F29" s="1"/>
    </row>
    <row r="30" spans="1:25" x14ac:dyDescent="0.25">
      <c r="B30" s="3"/>
      <c r="C30" s="3"/>
      <c r="D30" s="2"/>
      <c r="E30" s="2"/>
      <c r="F30" s="1"/>
      <c r="G30" s="3"/>
      <c r="H30" s="2"/>
      <c r="I30" s="2"/>
      <c r="J30" s="1"/>
      <c r="K30" s="3"/>
      <c r="L30" s="3"/>
      <c r="N30" s="2"/>
      <c r="O30" s="2"/>
      <c r="P30" s="2"/>
      <c r="Q30" s="2"/>
      <c r="R30" s="2"/>
      <c r="S30" s="3"/>
      <c r="T30" s="3"/>
    </row>
    <row r="31" spans="1:25" x14ac:dyDescent="0.25">
      <c r="B31" s="3"/>
      <c r="C31" s="3"/>
      <c r="D31" s="2"/>
      <c r="E31" s="2"/>
      <c r="F31" s="1"/>
      <c r="G31" s="3"/>
      <c r="H31" s="2"/>
      <c r="I31" s="2"/>
      <c r="J31" s="1"/>
      <c r="K31" s="3"/>
      <c r="L31" s="3"/>
      <c r="N31" s="2"/>
      <c r="O31" s="2"/>
      <c r="P31" s="2"/>
      <c r="Q31" s="2"/>
      <c r="R31" s="2"/>
      <c r="S31" s="3"/>
      <c r="T31" s="3"/>
    </row>
    <row r="32" spans="1:25" x14ac:dyDescent="0.25">
      <c r="B32" s="3"/>
      <c r="C32" s="3"/>
      <c r="D32" s="2"/>
      <c r="E32" s="2"/>
      <c r="F32" s="1"/>
      <c r="G32" s="3"/>
      <c r="H32" s="2"/>
      <c r="I32" s="2"/>
      <c r="J32" s="1"/>
      <c r="K32" s="3"/>
      <c r="L32" s="3"/>
      <c r="N32" s="2"/>
      <c r="O32" s="2"/>
      <c r="P32" s="2"/>
      <c r="Q32" s="2"/>
      <c r="R32" s="2"/>
      <c r="S32" s="3"/>
      <c r="T32" s="3"/>
    </row>
    <row r="33" spans="7:20" x14ac:dyDescent="0.25">
      <c r="G33" s="3"/>
      <c r="H33" s="2"/>
      <c r="I33" s="2"/>
      <c r="J33" s="1"/>
      <c r="K33" s="3"/>
      <c r="L33" s="3"/>
      <c r="N33" s="2"/>
      <c r="O33" s="2"/>
      <c r="P33" s="2"/>
      <c r="Q33" s="2"/>
      <c r="R33" s="2"/>
      <c r="S33" s="3"/>
      <c r="T33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zoomScale="98" zoomScaleNormal="98" workbookViewId="0">
      <selection activeCell="C9" sqref="C9"/>
    </sheetView>
  </sheetViews>
  <sheetFormatPr defaultRowHeight="15" x14ac:dyDescent="0.25"/>
  <cols>
    <col min="1" max="1" width="13.28515625" customWidth="1"/>
    <col min="8" max="8" width="13.7109375" customWidth="1"/>
  </cols>
  <sheetData>
    <row r="3" spans="1:13" x14ac:dyDescent="0.3">
      <c r="B3" t="s">
        <v>29</v>
      </c>
      <c r="C3" t="s">
        <v>24</v>
      </c>
      <c r="D3" t="s">
        <v>25</v>
      </c>
      <c r="E3" t="s">
        <v>20</v>
      </c>
      <c r="F3" t="s">
        <v>21</v>
      </c>
      <c r="G3" t="s">
        <v>9</v>
      </c>
      <c r="H3" t="s">
        <v>28</v>
      </c>
      <c r="I3" t="s">
        <v>2</v>
      </c>
      <c r="J3" t="s">
        <v>22</v>
      </c>
      <c r="K3" s="6" t="s">
        <v>23</v>
      </c>
      <c r="L3" t="s">
        <v>26</v>
      </c>
      <c r="M3" t="s">
        <v>27</v>
      </c>
    </row>
    <row r="4" spans="1:13" x14ac:dyDescent="0.3">
      <c r="B4" s="1"/>
      <c r="C4" s="1"/>
      <c r="D4" s="1"/>
      <c r="F4" s="1"/>
      <c r="G4" s="1"/>
      <c r="H4" s="1"/>
      <c r="I4" s="3"/>
      <c r="J4" s="2"/>
      <c r="K4" s="7"/>
      <c r="L4" s="1"/>
      <c r="M4" s="1"/>
    </row>
    <row r="5" spans="1:13" x14ac:dyDescent="0.25">
      <c r="A5" t="s">
        <v>52</v>
      </c>
      <c r="B5" s="1">
        <v>2.2409999999999999E-2</v>
      </c>
      <c r="C5" s="1">
        <v>20000</v>
      </c>
      <c r="D5" s="1">
        <v>126000</v>
      </c>
      <c r="F5" s="1">
        <v>8.98E-9</v>
      </c>
      <c r="G5" s="1">
        <v>1.4450000000000001E-9</v>
      </c>
      <c r="H5" s="1">
        <f>(D5*B5*G5*G5)/((B5*B5)+D5*D5*((G5-F5)^2))</f>
        <v>1.171886619814743E-11</v>
      </c>
      <c r="I5" s="3">
        <v>1.5999999999999999E-19</v>
      </c>
      <c r="J5" s="2">
        <v>7.7999999999999996E-3</v>
      </c>
      <c r="K5" s="7">
        <f t="shared" ref="K5:K8" si="0">2.5*H5/(I5*J5)</f>
        <v>23475292864.87867</v>
      </c>
      <c r="L5" s="1">
        <f>((B5/(D5*G5))^2)+(1-F5/G5)^2</f>
        <v>15176.992368533003</v>
      </c>
      <c r="M5" s="1">
        <f t="shared" ref="M5:M8" si="1">K5/L5</f>
        <v>1546768.4436312183</v>
      </c>
    </row>
    <row r="6" spans="1:13" x14ac:dyDescent="0.25">
      <c r="A6" t="s">
        <v>53</v>
      </c>
      <c r="B6" s="1">
        <v>6.5199999999999998E-3</v>
      </c>
      <c r="C6" s="1">
        <v>20000</v>
      </c>
      <c r="D6" s="1">
        <v>126000</v>
      </c>
      <c r="F6" s="1">
        <v>2.0450000000000001E-8</v>
      </c>
      <c r="G6" s="1">
        <v>1.7700000000000001E-9</v>
      </c>
      <c r="H6" s="1">
        <f t="shared" ref="H6:H8" si="2">(D6*B6*G6*G6)/((B6*B6)+D6*D6*((G6-F6)^2))</f>
        <v>5.3563554301025588E-11</v>
      </c>
      <c r="I6" s="3">
        <v>1.5999999999999999E-19</v>
      </c>
      <c r="J6" s="2">
        <v>7.7999999999999996E-3</v>
      </c>
      <c r="K6" s="7">
        <f t="shared" si="0"/>
        <v>107298786660.70831</v>
      </c>
      <c r="L6" s="1">
        <f t="shared" ref="L6:L8" si="3">((B6/(D6*G6))^2)+(1-F6/G6)^2</f>
        <v>966.06792475384611</v>
      </c>
      <c r="M6" s="1">
        <f t="shared" si="1"/>
        <v>111067538.74273179</v>
      </c>
    </row>
    <row r="7" spans="1:13" x14ac:dyDescent="0.25">
      <c r="A7" t="s">
        <v>54</v>
      </c>
      <c r="B7" s="1">
        <v>6.8999999999999999E-3</v>
      </c>
      <c r="C7" s="1">
        <v>20000</v>
      </c>
      <c r="D7" s="1">
        <v>126000</v>
      </c>
      <c r="F7" s="1">
        <v>2.1670000000000001E-8</v>
      </c>
      <c r="G7" s="1">
        <v>1.9800000000000002E-9</v>
      </c>
      <c r="H7" s="1">
        <f t="shared" si="2"/>
        <v>6.3394248083023572E-11</v>
      </c>
      <c r="I7" s="3">
        <v>1.5999999999999999E-19</v>
      </c>
      <c r="J7" s="2">
        <v>7.7999999999999996E-3</v>
      </c>
      <c r="K7" s="7">
        <f t="shared" si="0"/>
        <v>126991682858.62094</v>
      </c>
      <c r="L7" s="1">
        <f t="shared" si="3"/>
        <v>863.83081143554909</v>
      </c>
      <c r="M7" s="1">
        <f t="shared" si="1"/>
        <v>147009901.91306213</v>
      </c>
    </row>
    <row r="8" spans="1:13" x14ac:dyDescent="0.25">
      <c r="A8" t="s">
        <v>55</v>
      </c>
      <c r="B8" s="1">
        <v>9.2200000000000008E-3</v>
      </c>
      <c r="C8" s="1">
        <v>20000</v>
      </c>
      <c r="D8" s="1">
        <v>126000</v>
      </c>
      <c r="F8" s="1">
        <v>3.7090000000000003E-8</v>
      </c>
      <c r="G8" s="1">
        <v>2.1820000000000001E-9</v>
      </c>
      <c r="H8" s="1">
        <f t="shared" si="2"/>
        <v>5.3002972062264813E-11</v>
      </c>
      <c r="I8" s="3">
        <v>1.5999999999999999E-19</v>
      </c>
      <c r="J8" s="2">
        <v>7.7999999999999996E-3</v>
      </c>
      <c r="K8" s="7">
        <f t="shared" si="0"/>
        <v>106175825445.24202</v>
      </c>
      <c r="L8" s="1">
        <f t="shared" si="3"/>
        <v>1380.5754720441316</v>
      </c>
      <c r="M8" s="1">
        <f t="shared" si="1"/>
        <v>76906933.083516344</v>
      </c>
    </row>
    <row r="12" spans="1:13" x14ac:dyDescent="0.25">
      <c r="H12" s="1"/>
      <c r="I12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R2" sqref="R2"/>
    </sheetView>
  </sheetViews>
  <sheetFormatPr defaultRowHeight="15" x14ac:dyDescent="0.25"/>
  <sheetData>
    <row r="1" spans="1:2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/>
      <c r="V1" s="5" t="s">
        <v>39</v>
      </c>
      <c r="W1" s="4" t="s">
        <v>40</v>
      </c>
      <c r="X1" s="4" t="s">
        <v>41</v>
      </c>
      <c r="Y1" s="4" t="s">
        <v>42</v>
      </c>
      <c r="Z1" s="4" t="s">
        <v>29</v>
      </c>
      <c r="AA1" s="4" t="s">
        <v>21</v>
      </c>
      <c r="AB1" s="4" t="s">
        <v>25</v>
      </c>
      <c r="AC1" s="4" t="s">
        <v>23</v>
      </c>
    </row>
    <row r="2" spans="1:29" x14ac:dyDescent="0.25">
      <c r="A2" t="s">
        <v>46</v>
      </c>
      <c r="B2" s="3">
        <f t="shared" ref="B2:B5" si="0">11.7*8.854187817E-14</f>
        <v>1.035939974589E-12</v>
      </c>
      <c r="C2" s="3">
        <v>1.5999999999999999E-19</v>
      </c>
      <c r="D2" s="2">
        <v>7.7999999999999996E-3</v>
      </c>
      <c r="E2" s="2">
        <f t="shared" ref="E2:E5" si="1">POWER(D2,2)</f>
        <v>6.0839999999999993E-5</v>
      </c>
      <c r="F2" s="1">
        <v>-5.59E+18</v>
      </c>
      <c r="G2" s="3">
        <f t="shared" ref="G2:G5" si="2">2/(C2*B2*E2*F2)</f>
        <v>-3.547924814128438E+16</v>
      </c>
      <c r="H2" s="2">
        <f t="shared" ref="H2:H5" si="3">ABS(G2)</f>
        <v>3.547924814128438E+16</v>
      </c>
      <c r="I2" s="2">
        <f t="shared" ref="I2:I5" si="4">SQRT((B2*1.3806488E-23*300)/(C2*C2*H2))</f>
        <v>2.1735135227959634E-6</v>
      </c>
      <c r="J2" s="1">
        <v>1.4450000000000001E-9</v>
      </c>
      <c r="K2" s="3">
        <f t="shared" ref="K2:K5" si="5">B2*D2/I2</f>
        <v>3.7176358541353016E-9</v>
      </c>
      <c r="L2" s="3">
        <f t="shared" ref="L2:L5" si="6">(J2*K2)/(J2+K2)</f>
        <v>1.0405505948908872E-9</v>
      </c>
      <c r="M2">
        <v>0.28999999999999998</v>
      </c>
      <c r="N2" s="2">
        <f>(1.3806488E-23*300/C2)*LN(H2/9650000000)</f>
        <v>0.3913492326469033</v>
      </c>
      <c r="O2" s="2">
        <v>4.16</v>
      </c>
      <c r="P2" s="2">
        <v>4.05</v>
      </c>
      <c r="Q2" s="2">
        <v>1.1200000000000001</v>
      </c>
      <c r="R2" s="2">
        <f t="shared" ref="R2" si="7">O2-(P2+(Q2/2)-N2)</f>
        <v>-5.8650767353095823E-2</v>
      </c>
      <c r="S2" s="3">
        <f t="shared" ref="S2:S5" si="8">J2*(R2-M2)/(C2*D2)</f>
        <v>-403686184956.10858</v>
      </c>
      <c r="T2" s="3">
        <f t="shared" ref="T2:T5" si="9">S2/C2</f>
        <v>-2.5230386559756787E+30</v>
      </c>
      <c r="V2" s="1">
        <v>0.46800000000000003</v>
      </c>
      <c r="W2">
        <f t="shared" ref="W2:W5" si="10">V2+0.025</f>
        <v>0.49300000000000005</v>
      </c>
      <c r="X2">
        <f t="shared" ref="X2:X5" si="11">SQRT((2*B2*(ABS(W2))/(C2*H2)))</f>
        <v>1.3414007910299867E-5</v>
      </c>
      <c r="Y2">
        <f t="shared" ref="Y2:Y5" si="12">0.0259*LN(H2/8720000000000000)</f>
        <v>3.6346214061379299E-2</v>
      </c>
      <c r="Z2" s="1">
        <v>2.2409999999999999E-2</v>
      </c>
      <c r="AA2" s="1">
        <v>8.98E-9</v>
      </c>
      <c r="AB2">
        <v>125600</v>
      </c>
      <c r="AC2" t="s">
        <v>51</v>
      </c>
    </row>
    <row r="3" spans="1:29" x14ac:dyDescent="0.25">
      <c r="A3" t="s">
        <v>43</v>
      </c>
      <c r="B3" s="3">
        <f t="shared" si="0"/>
        <v>1.035939974589E-12</v>
      </c>
      <c r="C3" s="3">
        <v>1.5999999999999999E-19</v>
      </c>
      <c r="D3" s="2">
        <v>7.7999999999999996E-3</v>
      </c>
      <c r="E3" s="2">
        <f t="shared" si="1"/>
        <v>6.0839999999999993E-5</v>
      </c>
      <c r="F3" s="1">
        <v>-8.57E+18</v>
      </c>
      <c r="G3" s="3">
        <f t="shared" si="2"/>
        <v>-2.3142240036146988E+16</v>
      </c>
      <c r="H3" s="2">
        <f t="shared" si="3"/>
        <v>2.3142240036146988E+16</v>
      </c>
      <c r="I3" s="2">
        <f t="shared" si="4"/>
        <v>2.6912054497405896E-6</v>
      </c>
      <c r="J3" s="1">
        <v>1.7700000000000001E-9</v>
      </c>
      <c r="K3" s="3">
        <f t="shared" si="5"/>
        <v>3.0024953325555575E-9</v>
      </c>
      <c r="L3" s="3">
        <f t="shared" si="6"/>
        <v>1.1135509556962925E-9</v>
      </c>
      <c r="M3">
        <v>0.59</v>
      </c>
      <c r="N3" s="2">
        <f>(1.3806488E-23*300/C3)*LN(H3/9650000000)</f>
        <v>0.38028794615713513</v>
      </c>
      <c r="O3" s="2">
        <v>4.16</v>
      </c>
      <c r="P3" s="2">
        <v>4.05</v>
      </c>
      <c r="Q3" s="2">
        <v>1.1200000000000001</v>
      </c>
      <c r="R3" s="2">
        <f>O3-(P3+(Q3/2)-N3)</f>
        <v>-6.9712053842864385E-2</v>
      </c>
      <c r="S3" s="3">
        <f t="shared" si="8"/>
        <v>-935649307132.90869</v>
      </c>
      <c r="T3" s="3">
        <f t="shared" si="9"/>
        <v>-5.8478081695806797E+30</v>
      </c>
      <c r="V3" s="1">
        <v>0.75900000000000001</v>
      </c>
      <c r="W3">
        <f t="shared" si="10"/>
        <v>0.78400000000000003</v>
      </c>
      <c r="X3">
        <f t="shared" si="11"/>
        <v>2.0944868441901282E-5</v>
      </c>
      <c r="Y3">
        <f t="shared" si="12"/>
        <v>2.5279443324413876E-2</v>
      </c>
      <c r="Z3" s="1">
        <v>6.5199999999999998E-3</v>
      </c>
      <c r="AA3" s="1">
        <v>2.0450000000000001E-8</v>
      </c>
      <c r="AB3">
        <v>125600</v>
      </c>
    </row>
    <row r="4" spans="1:29" x14ac:dyDescent="0.25">
      <c r="A4" t="s">
        <v>44</v>
      </c>
      <c r="B4" s="3">
        <f t="shared" si="0"/>
        <v>1.035939974589E-12</v>
      </c>
      <c r="C4" s="3">
        <v>1.5999999999999999E-19</v>
      </c>
      <c r="D4" s="2">
        <v>7.7999999999999996E-3</v>
      </c>
      <c r="E4" s="2">
        <f t="shared" si="1"/>
        <v>6.0839999999999993E-5</v>
      </c>
      <c r="F4" s="1">
        <v>-2.43E+18</v>
      </c>
      <c r="G4" s="3">
        <f t="shared" si="2"/>
        <v>-8.1616871238592464E+16</v>
      </c>
      <c r="H4" s="2">
        <f t="shared" si="3"/>
        <v>8.1616871238592464E+16</v>
      </c>
      <c r="I4" s="2">
        <f t="shared" si="4"/>
        <v>1.4330441791285264E-6</v>
      </c>
      <c r="J4" s="1">
        <v>1.9800000000000002E-9</v>
      </c>
      <c r="K4" s="3">
        <f t="shared" si="5"/>
        <v>5.6385782933140783E-9</v>
      </c>
      <c r="L4" s="3">
        <f t="shared" si="6"/>
        <v>1.465415802126695E-9</v>
      </c>
      <c r="M4">
        <v>1.19</v>
      </c>
      <c r="N4" s="2">
        <f>(1.3806488E-23*300/C4)*LN(H4/9650000000)</f>
        <v>0.41291551993423747</v>
      </c>
      <c r="O4" s="2">
        <v>4.16</v>
      </c>
      <c r="P4" s="2">
        <v>4.05</v>
      </c>
      <c r="Q4" s="2">
        <v>1.1200000000000001</v>
      </c>
      <c r="R4" s="2">
        <f t="shared" ref="R4:R5" si="13">O4-(P4+(Q4/2)-N4)</f>
        <v>-3.7084480065761483E-2</v>
      </c>
      <c r="S4" s="3">
        <f t="shared" si="8"/>
        <v>-1946816723181.2566</v>
      </c>
      <c r="T4" s="3">
        <f t="shared" si="9"/>
        <v>-1.2167604519882854E+31</v>
      </c>
      <c r="V4" s="1">
        <v>1.3979999999999999</v>
      </c>
      <c r="W4">
        <f t="shared" si="10"/>
        <v>1.4229999999999998</v>
      </c>
      <c r="X4">
        <f t="shared" si="11"/>
        <v>1.5025702346174796E-5</v>
      </c>
      <c r="Y4">
        <f t="shared" si="12"/>
        <v>5.7923194033576167E-2</v>
      </c>
      <c r="Z4" s="1">
        <v>6.8999999999999999E-3</v>
      </c>
      <c r="AA4" s="1">
        <v>2.1670000000000001E-8</v>
      </c>
      <c r="AB4">
        <v>125600</v>
      </c>
    </row>
    <row r="5" spans="1:29" x14ac:dyDescent="0.25">
      <c r="A5" t="s">
        <v>45</v>
      </c>
      <c r="B5" s="3">
        <f t="shared" si="0"/>
        <v>1.035939974589E-12</v>
      </c>
      <c r="C5" s="3">
        <v>1.5999999999999999E-19</v>
      </c>
      <c r="D5" s="2">
        <v>7.7999999999999996E-3</v>
      </c>
      <c r="E5" s="2">
        <f t="shared" si="1"/>
        <v>6.0839999999999993E-5</v>
      </c>
      <c r="F5" s="1">
        <v>-2.49E+18</v>
      </c>
      <c r="G5" s="3">
        <f t="shared" si="2"/>
        <v>-7.9650199642481808E+16</v>
      </c>
      <c r="H5" s="2">
        <f t="shared" si="3"/>
        <v>7.9650199642481808E+16</v>
      </c>
      <c r="I5" s="2">
        <f t="shared" si="4"/>
        <v>1.4506282011033116E-6</v>
      </c>
      <c r="J5" s="1">
        <v>2.1820000000000001E-9</v>
      </c>
      <c r="K5" s="3">
        <f t="shared" si="5"/>
        <v>5.570229363835958E-9</v>
      </c>
      <c r="L5" s="3">
        <f t="shared" si="6"/>
        <v>1.5678380890778882E-9</v>
      </c>
      <c r="M5">
        <v>0.69</v>
      </c>
      <c r="N5" s="2">
        <f>(1.3806488E-23*300/C5)*LN(H5/9650000000)</f>
        <v>0.41228409436262264</v>
      </c>
      <c r="O5" s="2">
        <v>4.16</v>
      </c>
      <c r="P5" s="2">
        <v>4.05</v>
      </c>
      <c r="Q5" s="2">
        <v>1.1200000000000001</v>
      </c>
      <c r="R5" s="2">
        <f t="shared" si="13"/>
        <v>-3.7715905637377034E-2</v>
      </c>
      <c r="S5" s="3">
        <f t="shared" si="8"/>
        <v>-1272336623478.1704</v>
      </c>
      <c r="T5" s="3">
        <f t="shared" si="9"/>
        <v>-7.9521038967385656E+30</v>
      </c>
      <c r="V5" s="1">
        <v>0.93</v>
      </c>
      <c r="W5">
        <f t="shared" si="10"/>
        <v>0.95500000000000007</v>
      </c>
      <c r="X5">
        <f t="shared" si="11"/>
        <v>1.24603589640231E-5</v>
      </c>
      <c r="Y5">
        <f t="shared" si="12"/>
        <v>5.7291455397660444E-2</v>
      </c>
      <c r="Z5" s="1">
        <v>9.2200000000000008E-3</v>
      </c>
      <c r="AA5" s="1">
        <v>3.7090000000000003E-8</v>
      </c>
      <c r="AB5">
        <v>125600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"/>
  <sheetViews>
    <sheetView tabSelected="1" topLeftCell="E82" zoomScale="110" zoomScaleNormal="110" workbookViewId="0">
      <selection activeCell="S91" sqref="S91"/>
    </sheetView>
  </sheetViews>
  <sheetFormatPr defaultRowHeight="15" x14ac:dyDescent="0.25"/>
  <cols>
    <col min="1" max="1" width="15" customWidth="1"/>
    <col min="12" max="12" width="9.140625" customWidth="1"/>
    <col min="27" max="27" width="10.42578125" customWidth="1"/>
    <col min="29" max="29" width="12" bestFit="1" customWidth="1"/>
  </cols>
  <sheetData>
    <row r="1" spans="1:3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125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/>
      <c r="V1" s="5" t="s">
        <v>127</v>
      </c>
      <c r="W1" s="4" t="s">
        <v>40</v>
      </c>
      <c r="X1" s="4" t="s">
        <v>41</v>
      </c>
      <c r="Y1" s="4" t="s">
        <v>42</v>
      </c>
      <c r="Z1" s="15" t="s">
        <v>128</v>
      </c>
      <c r="AA1" s="4" t="s">
        <v>122</v>
      </c>
      <c r="AB1" s="4" t="s">
        <v>123</v>
      </c>
      <c r="AC1" s="4" t="s">
        <v>126</v>
      </c>
      <c r="AD1" s="4" t="s">
        <v>124</v>
      </c>
      <c r="AE1" s="4" t="s">
        <v>129</v>
      </c>
      <c r="AF1" s="4" t="s">
        <v>42</v>
      </c>
      <c r="AG1" s="4" t="s">
        <v>131</v>
      </c>
      <c r="AH1" s="4" t="s">
        <v>132</v>
      </c>
      <c r="AI1" s="4" t="s">
        <v>130</v>
      </c>
    </row>
    <row r="2" spans="1:35" x14ac:dyDescent="0.25">
      <c r="B2" s="3"/>
      <c r="C2" s="3"/>
      <c r="D2" s="2"/>
      <c r="E2" s="2"/>
      <c r="F2" s="1"/>
      <c r="G2" s="3"/>
      <c r="H2" s="2"/>
      <c r="I2" s="2"/>
      <c r="J2" s="1"/>
      <c r="K2" s="3"/>
      <c r="L2" s="3"/>
      <c r="N2" s="2"/>
      <c r="O2" s="2"/>
      <c r="P2" s="2"/>
      <c r="Q2" s="2"/>
      <c r="R2" s="2"/>
      <c r="S2" s="3"/>
      <c r="T2" s="3"/>
      <c r="V2" s="1"/>
      <c r="Z2" s="1" t="s">
        <v>136</v>
      </c>
      <c r="AA2" s="1"/>
      <c r="AB2" s="1"/>
      <c r="AC2">
        <f>W2+N2</f>
        <v>0</v>
      </c>
    </row>
    <row r="3" spans="1:35" x14ac:dyDescent="0.25">
      <c r="B3" s="3"/>
      <c r="C3" s="3"/>
      <c r="D3" s="2"/>
      <c r="E3" s="2"/>
      <c r="F3" s="1"/>
      <c r="G3" s="3"/>
      <c r="H3" s="2"/>
      <c r="I3" s="2"/>
      <c r="J3" s="1"/>
      <c r="K3" s="3"/>
      <c r="L3" s="3"/>
      <c r="N3" s="2"/>
      <c r="O3" s="2"/>
      <c r="P3" s="2"/>
      <c r="Q3" s="2"/>
      <c r="R3" s="2"/>
      <c r="S3" s="3"/>
      <c r="T3" s="3"/>
      <c r="V3" s="1"/>
      <c r="Z3" s="1"/>
      <c r="AA3" s="1"/>
      <c r="AB3" s="1"/>
      <c r="AC3">
        <f t="shared" ref="AC3:AC18" si="0">W3+N3</f>
        <v>0</v>
      </c>
    </row>
    <row r="4" spans="1:35" x14ac:dyDescent="0.25">
      <c r="B4" s="3"/>
      <c r="C4" s="3"/>
      <c r="D4" s="2"/>
      <c r="E4" s="2"/>
      <c r="F4" s="1"/>
      <c r="G4" s="3"/>
      <c r="H4" s="2"/>
      <c r="I4" s="2"/>
      <c r="J4" s="1"/>
      <c r="K4" s="3"/>
      <c r="L4" s="3"/>
      <c r="N4" s="2"/>
      <c r="O4" s="2"/>
      <c r="P4" s="2"/>
      <c r="Q4" s="2"/>
      <c r="R4" s="2"/>
      <c r="S4" s="3"/>
      <c r="T4" s="3"/>
      <c r="V4" s="1"/>
      <c r="Z4" s="1"/>
      <c r="AA4" s="1"/>
      <c r="AB4" s="1"/>
      <c r="AC4">
        <f t="shared" si="0"/>
        <v>0</v>
      </c>
    </row>
    <row r="5" spans="1:35" x14ac:dyDescent="0.25">
      <c r="B5" s="3" t="s">
        <v>98</v>
      </c>
      <c r="C5" s="3"/>
      <c r="D5" s="2"/>
      <c r="E5" s="2"/>
      <c r="F5" s="1"/>
      <c r="G5" s="3"/>
      <c r="H5" s="2"/>
      <c r="I5" s="2"/>
      <c r="J5" s="1"/>
      <c r="K5" s="3"/>
      <c r="L5" s="3"/>
      <c r="N5" s="2"/>
      <c r="O5" s="2"/>
      <c r="P5" s="2"/>
      <c r="Q5" s="2"/>
      <c r="R5" s="2"/>
      <c r="S5" s="3"/>
      <c r="T5" s="3"/>
      <c r="V5" s="1"/>
      <c r="Z5" s="1"/>
      <c r="AA5" s="1"/>
      <c r="AB5" s="1"/>
      <c r="AC5">
        <f t="shared" si="0"/>
        <v>0</v>
      </c>
    </row>
    <row r="6" spans="1:35" x14ac:dyDescent="0.25">
      <c r="B6" s="3"/>
      <c r="C6" s="3"/>
      <c r="D6" s="3"/>
      <c r="E6" s="3"/>
      <c r="G6" s="3"/>
      <c r="H6" s="2"/>
      <c r="I6" s="2"/>
      <c r="J6" s="2"/>
      <c r="K6" s="3"/>
      <c r="L6" s="3"/>
      <c r="N6" s="2"/>
      <c r="O6" s="2"/>
      <c r="P6" s="2"/>
      <c r="Q6" s="2"/>
      <c r="R6" s="2"/>
      <c r="S6" s="3"/>
      <c r="T6" s="3"/>
      <c r="AB6" s="1"/>
      <c r="AC6">
        <f t="shared" si="0"/>
        <v>0</v>
      </c>
    </row>
    <row r="7" spans="1:35" x14ac:dyDescent="0.25">
      <c r="B7" s="3"/>
      <c r="C7" s="3"/>
      <c r="D7" s="3"/>
      <c r="E7" s="3"/>
      <c r="G7" s="3"/>
      <c r="H7" s="2"/>
      <c r="I7" s="2"/>
      <c r="K7" s="3"/>
      <c r="L7" s="3"/>
      <c r="N7" s="2"/>
      <c r="O7" s="2"/>
      <c r="P7" s="2"/>
      <c r="Q7" s="2"/>
      <c r="R7" s="2"/>
      <c r="S7" s="3"/>
      <c r="T7" s="3"/>
      <c r="AB7" s="1"/>
      <c r="AC7">
        <f t="shared" si="0"/>
        <v>0</v>
      </c>
    </row>
    <row r="8" spans="1:35" x14ac:dyDescent="0.25">
      <c r="B8" s="3"/>
      <c r="C8" s="3"/>
      <c r="D8" s="3"/>
      <c r="E8" s="3"/>
      <c r="G8" s="3"/>
      <c r="H8" s="2"/>
      <c r="I8" s="2"/>
      <c r="K8" s="3"/>
      <c r="L8" s="3"/>
      <c r="N8" s="2"/>
      <c r="O8" s="2"/>
      <c r="P8" s="2"/>
      <c r="Q8" s="2"/>
      <c r="R8" s="2"/>
      <c r="S8" s="3"/>
      <c r="T8" s="3"/>
      <c r="AB8" s="1"/>
      <c r="AC8">
        <f t="shared" si="0"/>
        <v>0</v>
      </c>
    </row>
    <row r="9" spans="1:35" x14ac:dyDescent="0.25">
      <c r="A9" t="s">
        <v>67</v>
      </c>
      <c r="B9" s="3">
        <f t="shared" ref="B9:B16" si="1">11.7*8.854187817E-14</f>
        <v>1.035939974589E-12</v>
      </c>
      <c r="C9" s="3">
        <v>1.5999999999999999E-19</v>
      </c>
      <c r="D9" s="2">
        <v>7.7999999999999996E-3</v>
      </c>
      <c r="E9" s="2">
        <f>POWER(D9,2)</f>
        <v>6.0839999999999993E-5</v>
      </c>
      <c r="F9" s="1">
        <v>4.109E+18</v>
      </c>
      <c r="G9" s="3">
        <f t="shared" ref="G9:G72" si="2">2/(C9*B9*E9*F9)</f>
        <v>4.8266974229685984E+16</v>
      </c>
      <c r="H9" s="2">
        <f t="shared" ref="H9:H36" si="3">ABS(G9)</f>
        <v>4.8266974229685984E+16</v>
      </c>
      <c r="I9" s="2">
        <f>SQRT((B9*1.3806488E-23*300)/(C9*C9*H9))</f>
        <v>1.863479044176232E-6</v>
      </c>
      <c r="J9" s="1">
        <v>1.49E-9</v>
      </c>
      <c r="K9" s="3">
        <f t="shared" ref="K9:K68" si="4">B9*D9/I9</f>
        <v>4.3361538338984564E-9</v>
      </c>
      <c r="L9" s="3">
        <f>(J9*K9)/(J9+K9)</f>
        <v>1.108942433843278E-9</v>
      </c>
      <c r="M9">
        <v>-0.96</v>
      </c>
      <c r="N9" s="2">
        <f>(-1.3806488E-23*300/C9)*LN(H9/9650000000)</f>
        <v>-0.39931729160825491</v>
      </c>
      <c r="O9" s="2">
        <v>4.16</v>
      </c>
      <c r="P9" s="2">
        <v>4.05</v>
      </c>
      <c r="Q9" s="2">
        <v>1.1200000000000001</v>
      </c>
      <c r="R9" s="2">
        <f>O9-(P9+(Q9/2)+N9)</f>
        <v>-5.0682708391744491E-2</v>
      </c>
      <c r="S9" s="3">
        <f>J9*(R9-M9)/(C9*D9)</f>
        <v>1085643240782.2925</v>
      </c>
      <c r="T9" s="3">
        <f>S9/C9</f>
        <v>6.7852702548893288E+30</v>
      </c>
      <c r="V9">
        <v>-0.84</v>
      </c>
      <c r="W9">
        <f t="shared" ref="W9:W77" si="5">V9+0.025</f>
        <v>-0.81499999999999995</v>
      </c>
      <c r="X9">
        <f t="shared" ref="X9:X64" si="6">SQRT((2*B9*(ABS(W9))/(C9*H9)))</f>
        <v>1.4786863693426637E-5</v>
      </c>
      <c r="Y9">
        <f>0.0259*LN(H9/8720000000000000)</f>
        <v>4.4318223630561843E-2</v>
      </c>
      <c r="Z9">
        <f>AC9-AD9</f>
        <v>-1.2516951558062597</v>
      </c>
      <c r="AA9">
        <f>(2*V9)/X9</f>
        <v>-113614.35628481707</v>
      </c>
      <c r="AB9" s="1">
        <f>ABS(AA9)</f>
        <v>113614.35628481707</v>
      </c>
      <c r="AC9">
        <f>W9+N9</f>
        <v>-1.2143172916082547</v>
      </c>
      <c r="AD9">
        <f>SQRT((C9*(AB9))/(4*3.14*B9))</f>
        <v>3.7377864198005005E-2</v>
      </c>
      <c r="AE9" s="1">
        <v>1.602E+18</v>
      </c>
      <c r="AF9" s="1">
        <f>0.025*LN(AE9/H9)</f>
        <v>8.7556514105077463E-2</v>
      </c>
      <c r="AG9" s="1">
        <v>1.0000000000000001E-5</v>
      </c>
      <c r="AH9" s="1">
        <v>8.8500000000000002E-14</v>
      </c>
      <c r="AI9" s="1">
        <f>(J9*AG9)/(AH9*D9)</f>
        <v>21.58481819498769</v>
      </c>
    </row>
    <row r="10" spans="1:35" x14ac:dyDescent="0.25">
      <c r="A10" t="s">
        <v>68</v>
      </c>
      <c r="B10" s="3">
        <f t="shared" si="1"/>
        <v>1.035939974589E-12</v>
      </c>
      <c r="C10" s="3">
        <v>1.5999999999999999E-19</v>
      </c>
      <c r="D10" s="2">
        <v>7.7999999999999996E-3</v>
      </c>
      <c r="E10" s="2">
        <f t="shared" ref="E10:E73" si="7">POWER(D10,2)</f>
        <v>6.0839999999999993E-5</v>
      </c>
      <c r="F10" s="1">
        <v>3.21E+18</v>
      </c>
      <c r="G10" s="3">
        <f t="shared" si="2"/>
        <v>6.1784734302112056E+16</v>
      </c>
      <c r="H10" s="2">
        <f t="shared" si="3"/>
        <v>6.1784734302112056E+16</v>
      </c>
      <c r="I10" s="2">
        <f t="shared" ref="I10:I73" si="8">SQRT((B10*1.3806488E-23*300)/(C10*C10*H10))</f>
        <v>1.6470582502938881E-6</v>
      </c>
      <c r="J10" s="1">
        <v>1.9599999999999998E-9</v>
      </c>
      <c r="K10" s="3">
        <f t="shared" si="4"/>
        <v>4.9059174442387875E-9</v>
      </c>
      <c r="L10" s="3">
        <f t="shared" ref="L10:L72" si="9">(J10*K10)/(J10+K10)</f>
        <v>1.4004826403464115E-9</v>
      </c>
      <c r="M10">
        <v>-0.73</v>
      </c>
      <c r="N10" s="2">
        <f t="shared" ref="N10:N72" si="10">(-1.3806488E-23*300/C10)*LN(H10/9650000000)</f>
        <v>-0.40570905923088041</v>
      </c>
      <c r="O10" s="2">
        <v>4.16</v>
      </c>
      <c r="P10" s="2">
        <v>4.05</v>
      </c>
      <c r="Q10" s="2">
        <v>1.1200000000000001</v>
      </c>
      <c r="R10" s="2">
        <f t="shared" ref="R10:R73" si="11">O10-(P10+(Q10/2)+N10)</f>
        <v>-4.429094076911877E-2</v>
      </c>
      <c r="S10" s="3">
        <f t="shared" ref="S10:S72" si="12">J10*(R10-M10)/(C10*D10)</f>
        <v>1076914868663.884</v>
      </c>
      <c r="T10" s="3">
        <f t="shared" ref="T10:T13" si="13">S10/C10</f>
        <v>6.7307179291492755E+30</v>
      </c>
      <c r="V10">
        <v>-0.9</v>
      </c>
      <c r="W10">
        <f t="shared" si="5"/>
        <v>-0.875</v>
      </c>
      <c r="X10">
        <f t="shared" si="6"/>
        <v>1.3542091293207994E-5</v>
      </c>
      <c r="Y10">
        <f t="shared" ref="Y10:Y69" si="14">0.0259*LN(H10/8720000000000000)</f>
        <v>5.071316032702896E-2</v>
      </c>
      <c r="Z10">
        <f t="shared" ref="Z10:Z16" si="15">AC10-AD10</f>
        <v>-1.3211378972827632</v>
      </c>
      <c r="AA10">
        <f t="shared" ref="AA10:AA48" si="16">(2*V10)/X10</f>
        <v>-132918.9089799436</v>
      </c>
      <c r="AB10" s="1">
        <f t="shared" ref="AB10:AB16" si="17">ABS(AA10)</f>
        <v>132918.9089799436</v>
      </c>
      <c r="AC10">
        <f t="shared" si="0"/>
        <v>-1.2807090592308805</v>
      </c>
      <c r="AD10">
        <f t="shared" ref="AD10:AD16" si="18">SQRT((C10*(AB10))/(4*3.14*B10))</f>
        <v>4.0428838051882653E-2</v>
      </c>
      <c r="AE10" s="1">
        <v>1.602E+18</v>
      </c>
      <c r="AF10" s="1">
        <f t="shared" ref="AF10:AF16" si="19">0.025*LN(AE10/H10)</f>
        <v>8.1383795286093741E-2</v>
      </c>
      <c r="AG10" s="1">
        <v>1.0000000000000001E-5</v>
      </c>
      <c r="AH10" s="1">
        <v>8.8500000000000002E-14</v>
      </c>
      <c r="AI10" s="1">
        <f t="shared" ref="AI10:AI16" si="20">(J10*AG10)/(AH10*D10)</f>
        <v>28.393452122265682</v>
      </c>
    </row>
    <row r="11" spans="1:35" x14ac:dyDescent="0.25">
      <c r="A11" t="s">
        <v>69</v>
      </c>
      <c r="B11" s="3">
        <f t="shared" si="1"/>
        <v>1.035939974589E-12</v>
      </c>
      <c r="C11" s="3">
        <v>1.5999999999999999E-19</v>
      </c>
      <c r="D11" s="2">
        <v>7.7999999999999996E-3</v>
      </c>
      <c r="E11" s="2">
        <f t="shared" si="7"/>
        <v>6.0839999999999993E-5</v>
      </c>
      <c r="F11" s="1">
        <v>2.568E+18</v>
      </c>
      <c r="G11" s="3">
        <f t="shared" si="2"/>
        <v>7.7230917877640064E+16</v>
      </c>
      <c r="H11" s="2">
        <f t="shared" si="3"/>
        <v>7.7230917877640064E+16</v>
      </c>
      <c r="I11" s="2">
        <f t="shared" si="8"/>
        <v>1.4731736842235987E-6</v>
      </c>
      <c r="J11" s="1">
        <v>2.5000000000000001E-9</v>
      </c>
      <c r="K11" s="3">
        <f t="shared" si="4"/>
        <v>5.4849824486599808E-9</v>
      </c>
      <c r="L11" s="3">
        <f t="shared" si="9"/>
        <v>1.7172806840610077E-9</v>
      </c>
      <c r="M11">
        <v>-0.53900000000000003</v>
      </c>
      <c r="N11" s="2">
        <f t="shared" si="10"/>
        <v>-0.41148561316243731</v>
      </c>
      <c r="O11" s="2">
        <v>4.16</v>
      </c>
      <c r="P11" s="2">
        <v>4.05</v>
      </c>
      <c r="Q11" s="2">
        <v>1.1200000000000001</v>
      </c>
      <c r="R11" s="2">
        <f t="shared" si="11"/>
        <v>-3.8514386837562142E-2</v>
      </c>
      <c r="S11" s="3">
        <f t="shared" si="12"/>
        <v>1002575346879.8838</v>
      </c>
      <c r="T11" s="3">
        <f t="shared" si="13"/>
        <v>6.2660959179992744E+30</v>
      </c>
      <c r="V11">
        <v>-0.92</v>
      </c>
      <c r="W11">
        <f t="shared" si="5"/>
        <v>-0.89500000000000002</v>
      </c>
      <c r="X11">
        <f t="shared" si="6"/>
        <v>1.225006017016141E-5</v>
      </c>
      <c r="Y11">
        <f t="shared" si="14"/>
        <v>5.6492578306066986E-2</v>
      </c>
      <c r="Z11">
        <f t="shared" si="15"/>
        <v>-1.3494627695055867</v>
      </c>
      <c r="AA11">
        <f t="shared" si="16"/>
        <v>-150203.34385637191</v>
      </c>
      <c r="AB11" s="1">
        <f t="shared" si="17"/>
        <v>150203.34385637191</v>
      </c>
      <c r="AC11">
        <f t="shared" si="0"/>
        <v>-1.3064856131624374</v>
      </c>
      <c r="AD11">
        <f t="shared" si="18"/>
        <v>4.29771563431494E-2</v>
      </c>
      <c r="AE11" s="1">
        <v>1.602E+18</v>
      </c>
      <c r="AF11" s="1">
        <f t="shared" si="19"/>
        <v>7.5805206503238506E-2</v>
      </c>
      <c r="AG11" s="1">
        <v>1.0000000000000001E-5</v>
      </c>
      <c r="AH11" s="1">
        <v>8.8500000000000002E-14</v>
      </c>
      <c r="AI11" s="1">
        <f t="shared" si="20"/>
        <v>36.216137911053174</v>
      </c>
    </row>
    <row r="12" spans="1:35" x14ac:dyDescent="0.25">
      <c r="A12" t="s">
        <v>70</v>
      </c>
      <c r="B12" s="3">
        <f t="shared" si="1"/>
        <v>1.035939974589E-12</v>
      </c>
      <c r="C12" s="3">
        <v>1.5999999999999999E-19</v>
      </c>
      <c r="D12" s="2">
        <v>7.7999999999999996E-3</v>
      </c>
      <c r="E12" s="2">
        <f t="shared" si="7"/>
        <v>6.0839999999999993E-5</v>
      </c>
      <c r="F12" s="1">
        <v>1.793E+18</v>
      </c>
      <c r="G12" s="3">
        <f t="shared" si="2"/>
        <v>1.1061293759608459E+17</v>
      </c>
      <c r="H12" s="2">
        <f t="shared" si="3"/>
        <v>1.1061293759608459E+17</v>
      </c>
      <c r="I12" s="2">
        <f t="shared" si="8"/>
        <v>1.2309675015627989E-6</v>
      </c>
      <c r="J12" s="1">
        <v>3.4699999999999998E-9</v>
      </c>
      <c r="K12" s="3">
        <f t="shared" si="4"/>
        <v>6.5642121270753749E-9</v>
      </c>
      <c r="L12" s="3">
        <f t="shared" si="9"/>
        <v>2.2700154025536329E-9</v>
      </c>
      <c r="M12">
        <v>-0.38</v>
      </c>
      <c r="N12" s="2">
        <f t="shared" si="10"/>
        <v>-0.4207852456052904</v>
      </c>
      <c r="O12" s="2">
        <v>4.16</v>
      </c>
      <c r="P12" s="2">
        <v>4.05</v>
      </c>
      <c r="Q12" s="2">
        <v>1.1200000000000001</v>
      </c>
      <c r="R12" s="2">
        <f t="shared" si="11"/>
        <v>-2.9214754394708997E-2</v>
      </c>
      <c r="S12" s="3">
        <f t="shared" si="12"/>
        <v>975340386418.55762</v>
      </c>
      <c r="T12" s="3">
        <f t="shared" si="13"/>
        <v>6.0958774151159852E+30</v>
      </c>
      <c r="V12">
        <v>-0.98</v>
      </c>
      <c r="W12">
        <f t="shared" si="5"/>
        <v>-0.95499999999999996</v>
      </c>
      <c r="X12">
        <f t="shared" si="6"/>
        <v>1.0573554912866863E-5</v>
      </c>
      <c r="Y12">
        <f t="shared" si="14"/>
        <v>6.5796821558269214E-2</v>
      </c>
      <c r="Z12">
        <f t="shared" si="15"/>
        <v>-1.4235288715409609</v>
      </c>
      <c r="AA12">
        <f t="shared" si="16"/>
        <v>-185368.12038635122</v>
      </c>
      <c r="AB12" s="1">
        <f t="shared" si="17"/>
        <v>185368.12038635122</v>
      </c>
      <c r="AC12">
        <f t="shared" si="0"/>
        <v>-1.3757852456052904</v>
      </c>
      <c r="AD12">
        <f t="shared" si="18"/>
        <v>4.7743625935670386E-2</v>
      </c>
      <c r="AE12" s="1">
        <v>1.602E+18</v>
      </c>
      <c r="AF12" s="1">
        <f t="shared" si="19"/>
        <v>6.6824276723120538E-2</v>
      </c>
      <c r="AG12" s="1">
        <v>1.0000000000000001E-5</v>
      </c>
      <c r="AH12" s="1">
        <v>8.8500000000000002E-14</v>
      </c>
      <c r="AI12" s="1">
        <f t="shared" si="20"/>
        <v>50.267999420541791</v>
      </c>
    </row>
    <row r="13" spans="1:35" x14ac:dyDescent="0.25">
      <c r="A13" t="s">
        <v>71</v>
      </c>
      <c r="B13" s="3">
        <f t="shared" si="1"/>
        <v>1.035939974589E-12</v>
      </c>
      <c r="C13" s="3">
        <v>1.5999999999999999E-19</v>
      </c>
      <c r="D13" s="2">
        <v>7.7999999999999996E-3</v>
      </c>
      <c r="E13" s="2">
        <f t="shared" si="7"/>
        <v>6.0839999999999993E-5</v>
      </c>
      <c r="F13" s="1">
        <v>6.62E+17</v>
      </c>
      <c r="G13" s="3">
        <f t="shared" si="2"/>
        <v>2.995906300751959E+17</v>
      </c>
      <c r="H13" s="2">
        <f t="shared" si="3"/>
        <v>2.995906300751959E+17</v>
      </c>
      <c r="I13" s="2">
        <f t="shared" si="8"/>
        <v>7.4797216668776663E-7</v>
      </c>
      <c r="J13" s="1">
        <v>6.0369999999999997E-9</v>
      </c>
      <c r="K13" s="3">
        <f t="shared" si="4"/>
        <v>1.0802984605130704E-8</v>
      </c>
      <c r="L13" s="3">
        <f t="shared" si="9"/>
        <v>3.8727837103428198E-9</v>
      </c>
      <c r="M13">
        <v>-0.158</v>
      </c>
      <c r="N13" s="2">
        <f t="shared" si="10"/>
        <v>-0.44657869693665159</v>
      </c>
      <c r="O13" s="2">
        <v>4.16</v>
      </c>
      <c r="P13" s="2">
        <v>4.05</v>
      </c>
      <c r="Q13" s="2">
        <v>1.1200000000000001</v>
      </c>
      <c r="R13" s="2">
        <f t="shared" si="11"/>
        <v>-3.4213030633480912E-3</v>
      </c>
      <c r="S13" s="3">
        <f t="shared" si="12"/>
        <v>747749674203.98059</v>
      </c>
      <c r="T13" s="3">
        <f t="shared" si="13"/>
        <v>4.6734354637748791E+30</v>
      </c>
      <c r="V13">
        <v>-1.65</v>
      </c>
      <c r="W13">
        <f t="shared" si="5"/>
        <v>-1.625</v>
      </c>
      <c r="X13">
        <f t="shared" si="6"/>
        <v>8.3807883281132046E-6</v>
      </c>
      <c r="Y13">
        <f t="shared" si="14"/>
        <v>9.1603061425873641E-2</v>
      </c>
      <c r="Z13">
        <f t="shared" si="15"/>
        <v>-2.1411631807116405</v>
      </c>
      <c r="AA13">
        <f t="shared" si="16"/>
        <v>-393757.70760492887</v>
      </c>
      <c r="AB13" s="1">
        <f t="shared" si="17"/>
        <v>393757.70760492887</v>
      </c>
      <c r="AC13">
        <f t="shared" si="0"/>
        <v>-2.0715786969366516</v>
      </c>
      <c r="AD13">
        <f t="shared" si="18"/>
        <v>6.9584483774988909E-2</v>
      </c>
      <c r="AE13" s="1">
        <v>1.602E+18</v>
      </c>
      <c r="AF13" s="1">
        <f t="shared" si="19"/>
        <v>4.1914778781417417E-2</v>
      </c>
      <c r="AG13" s="1">
        <v>1.0000000000000001E-5</v>
      </c>
      <c r="AH13" s="1">
        <v>8.8500000000000002E-14</v>
      </c>
      <c r="AI13" s="1">
        <f t="shared" si="20"/>
        <v>87.454729827611189</v>
      </c>
    </row>
    <row r="14" spans="1:35" x14ac:dyDescent="0.25">
      <c r="A14" t="s">
        <v>72</v>
      </c>
      <c r="B14" s="3">
        <f t="shared" si="1"/>
        <v>1.035939974589E-12</v>
      </c>
      <c r="C14" s="3">
        <v>1.5999999999999999E-19</v>
      </c>
      <c r="D14" s="2">
        <v>7.7999999999999996E-3</v>
      </c>
      <c r="E14" s="2">
        <f t="shared" si="7"/>
        <v>6.0839999999999993E-5</v>
      </c>
      <c r="F14" s="1">
        <v>7.648E+17</v>
      </c>
      <c r="G14" s="3">
        <f t="shared" si="2"/>
        <v>2.5932138743433539E+17</v>
      </c>
      <c r="H14" s="2">
        <f t="shared" si="3"/>
        <v>2.5932138743433539E+17</v>
      </c>
      <c r="I14" s="2">
        <f t="shared" si="8"/>
        <v>8.039524855610677E-7</v>
      </c>
      <c r="J14" s="1">
        <v>7.7799999999999992E-9</v>
      </c>
      <c r="K14" s="3">
        <f t="shared" si="4"/>
        <v>1.0050757907857011E-8</v>
      </c>
      <c r="L14" s="3">
        <f t="shared" si="9"/>
        <v>4.3853938754152152E-9</v>
      </c>
      <c r="M14">
        <v>-0.16600000000000001</v>
      </c>
      <c r="N14" s="2">
        <f t="shared" si="10"/>
        <v>-0.44284191558334929</v>
      </c>
      <c r="O14" s="2">
        <v>4.16</v>
      </c>
      <c r="P14" s="2">
        <v>4.05</v>
      </c>
      <c r="Q14" s="2">
        <v>1.1200000000000001</v>
      </c>
      <c r="R14" s="2">
        <f t="shared" si="11"/>
        <v>-7.1580844166501123E-3</v>
      </c>
      <c r="S14" s="3">
        <f t="shared" si="12"/>
        <v>990216428876.97302</v>
      </c>
      <c r="T14" s="3">
        <f>S14/C14</f>
        <v>6.1888526804810814E+30</v>
      </c>
      <c r="V14">
        <v>-0.79</v>
      </c>
      <c r="W14">
        <f t="shared" si="5"/>
        <v>-0.76500000000000001</v>
      </c>
      <c r="X14">
        <f t="shared" si="6"/>
        <v>6.1806457423728519E-6</v>
      </c>
      <c r="Y14">
        <f t="shared" si="14"/>
        <v>8.7864427355648894E-2</v>
      </c>
      <c r="Z14">
        <f t="shared" si="15"/>
        <v>-1.2639091963188469</v>
      </c>
      <c r="AA14">
        <f t="shared" si="16"/>
        <v>-255636.71918096571</v>
      </c>
      <c r="AB14" s="1">
        <f t="shared" si="17"/>
        <v>255636.71918096571</v>
      </c>
      <c r="AC14">
        <f t="shared" si="0"/>
        <v>-1.2078419155833493</v>
      </c>
      <c r="AD14">
        <f t="shared" si="18"/>
        <v>5.6067280735497584E-2</v>
      </c>
      <c r="AE14" s="1">
        <v>1.602E+18</v>
      </c>
      <c r="AF14" s="1">
        <f t="shared" si="19"/>
        <v>4.5523498926421997E-2</v>
      </c>
      <c r="AG14" s="1">
        <v>1.0000000000000001E-5</v>
      </c>
      <c r="AH14" s="1">
        <v>8.8500000000000002E-14</v>
      </c>
      <c r="AI14" s="1">
        <f t="shared" si="20"/>
        <v>112.70462117919745</v>
      </c>
    </row>
    <row r="15" spans="1:35" x14ac:dyDescent="0.25">
      <c r="A15" t="s">
        <v>73</v>
      </c>
      <c r="B15" s="3">
        <f t="shared" si="1"/>
        <v>1.035939974589E-12</v>
      </c>
      <c r="C15" s="3">
        <v>1.5999999999999999E-19</v>
      </c>
      <c r="D15" s="2">
        <v>7.7999999999999996E-3</v>
      </c>
      <c r="E15" s="2">
        <f t="shared" si="7"/>
        <v>6.0839999999999993E-5</v>
      </c>
      <c r="F15" s="1">
        <v>2.655E+18</v>
      </c>
      <c r="G15" s="3">
        <f t="shared" si="2"/>
        <v>7.470018723532192E+16</v>
      </c>
      <c r="H15" s="2">
        <f t="shared" si="3"/>
        <v>7.470018723532192E+16</v>
      </c>
      <c r="I15" s="2">
        <f t="shared" si="8"/>
        <v>1.4979202961829926E-6</v>
      </c>
      <c r="J15" s="1">
        <v>1.002E-8</v>
      </c>
      <c r="K15" s="3">
        <f t="shared" si="4"/>
        <v>5.3943669916113287E-9</v>
      </c>
      <c r="L15" s="3">
        <f t="shared" si="9"/>
        <v>3.5065700255716614E-9</v>
      </c>
      <c r="M15">
        <v>-8.6999999999999994E-2</v>
      </c>
      <c r="N15" s="2">
        <f t="shared" si="10"/>
        <v>-0.41062312352594893</v>
      </c>
      <c r="O15" s="2">
        <v>4.16</v>
      </c>
      <c r="P15" s="2">
        <v>4.05</v>
      </c>
      <c r="Q15" s="2">
        <v>1.1200000000000001</v>
      </c>
      <c r="R15" s="2">
        <f t="shared" si="11"/>
        <v>-3.9376876474050526E-2</v>
      </c>
      <c r="S15" s="3">
        <f t="shared" si="12"/>
        <v>382358732155.45972</v>
      </c>
      <c r="T15" s="3">
        <f t="shared" ref="T15:T78" si="21">S15/C15</f>
        <v>2.3897420759716233E+30</v>
      </c>
      <c r="V15">
        <v>-0.15</v>
      </c>
      <c r="W15">
        <f t="shared" si="5"/>
        <v>-0.125</v>
      </c>
      <c r="X15">
        <f t="shared" si="6"/>
        <v>4.6549654695539251E-6</v>
      </c>
      <c r="Y15">
        <f t="shared" si="14"/>
        <v>5.5629661042432735E-2</v>
      </c>
      <c r="Z15">
        <f t="shared" si="15"/>
        <v>-0.56377454125659843</v>
      </c>
      <c r="AA15">
        <f t="shared" si="16"/>
        <v>-64447.309429504385</v>
      </c>
      <c r="AB15" s="1">
        <f t="shared" si="17"/>
        <v>64447.309429504385</v>
      </c>
      <c r="AC15">
        <f t="shared" si="0"/>
        <v>-0.53562312352594899</v>
      </c>
      <c r="AD15">
        <f t="shared" si="18"/>
        <v>2.8151417730649438E-2</v>
      </c>
      <c r="AE15" s="1">
        <v>1.602E+18</v>
      </c>
      <c r="AF15" s="1">
        <f t="shared" si="19"/>
        <v>7.6638138224893182E-2</v>
      </c>
      <c r="AG15" s="1">
        <v>1.0000000000000001E-5</v>
      </c>
      <c r="AH15" s="1">
        <v>8.8500000000000002E-14</v>
      </c>
      <c r="AI15" s="1">
        <f t="shared" si="20"/>
        <v>145.1542807475011</v>
      </c>
    </row>
    <row r="16" spans="1:35" x14ac:dyDescent="0.25">
      <c r="A16" t="s">
        <v>74</v>
      </c>
      <c r="B16" s="3">
        <f t="shared" si="1"/>
        <v>1.035939974589E-12</v>
      </c>
      <c r="C16" s="3">
        <v>1.5999999999999999E-19</v>
      </c>
      <c r="D16" s="2">
        <v>7.7999999999999996E-3</v>
      </c>
      <c r="E16" s="2">
        <f t="shared" si="7"/>
        <v>6.0839999999999993E-5</v>
      </c>
      <c r="F16" s="1">
        <v>2.625E+18</v>
      </c>
      <c r="G16" s="3">
        <f t="shared" si="2"/>
        <v>7.5553903660868448E+16</v>
      </c>
      <c r="H16" s="2">
        <f t="shared" si="3"/>
        <v>7.5553903660868448E+16</v>
      </c>
      <c r="I16" s="2">
        <f t="shared" si="8"/>
        <v>1.4894334273360141E-6</v>
      </c>
      <c r="J16" s="1">
        <v>1.0449999999999999E-8</v>
      </c>
      <c r="K16" s="3">
        <f t="shared" si="4"/>
        <v>5.4251043742496111E-9</v>
      </c>
      <c r="L16" s="3">
        <f t="shared" si="9"/>
        <v>3.5711475889800679E-9</v>
      </c>
      <c r="M16">
        <v>-0.09</v>
      </c>
      <c r="N16" s="2">
        <f t="shared" si="10"/>
        <v>-0.41091729902114982</v>
      </c>
      <c r="O16" s="2">
        <v>4.16</v>
      </c>
      <c r="P16" s="2">
        <v>4.05</v>
      </c>
      <c r="Q16" s="2">
        <v>1.1200000000000001</v>
      </c>
      <c r="R16" s="2">
        <f t="shared" si="11"/>
        <v>-3.9082700978849694E-2</v>
      </c>
      <c r="S16" s="3">
        <f t="shared" si="12"/>
        <v>426350781066.52301</v>
      </c>
      <c r="T16" s="3">
        <f t="shared" si="21"/>
        <v>2.6646923816657688E+30</v>
      </c>
      <c r="V16">
        <v>-0.16</v>
      </c>
      <c r="W16">
        <f t="shared" si="5"/>
        <v>-0.13500000000000001</v>
      </c>
      <c r="X16">
        <f t="shared" si="6"/>
        <v>4.8101734031476297E-6</v>
      </c>
      <c r="Y16">
        <f t="shared" si="14"/>
        <v>5.5923982391475897E-2</v>
      </c>
      <c r="Z16">
        <f t="shared" si="15"/>
        <v>-0.57451904192600534</v>
      </c>
      <c r="AA16">
        <f t="shared" si="16"/>
        <v>-66525.668241107865</v>
      </c>
      <c r="AB16" s="1">
        <f t="shared" si="17"/>
        <v>66525.668241107865</v>
      </c>
      <c r="AC16">
        <f t="shared" si="0"/>
        <v>-0.54591729902114983</v>
      </c>
      <c r="AD16">
        <f t="shared" si="18"/>
        <v>2.8601742904855489E-2</v>
      </c>
      <c r="AE16" s="1">
        <v>1.602E+18</v>
      </c>
      <c r="AF16" s="1">
        <f t="shared" si="19"/>
        <v>7.6354044258635317E-2</v>
      </c>
      <c r="AG16" s="1">
        <v>1.0000000000000001E-5</v>
      </c>
      <c r="AH16" s="1">
        <v>8.8500000000000002E-14</v>
      </c>
      <c r="AI16" s="1">
        <f t="shared" si="20"/>
        <v>151.38345646820224</v>
      </c>
    </row>
    <row r="17" spans="1:35" x14ac:dyDescent="0.25">
      <c r="B17" s="3"/>
      <c r="C17" s="3"/>
      <c r="D17" s="2"/>
      <c r="E17" s="2"/>
      <c r="F17" s="3"/>
      <c r="G17" s="3"/>
      <c r="H17" s="2"/>
      <c r="I17" s="2"/>
      <c r="J17" s="3"/>
      <c r="K17" s="3"/>
      <c r="L17" s="3"/>
      <c r="M17" s="3"/>
      <c r="N17" s="2"/>
      <c r="O17" s="2"/>
      <c r="P17" s="2"/>
      <c r="Q17" s="2"/>
      <c r="R17" s="2">
        <f t="shared" si="11"/>
        <v>0</v>
      </c>
      <c r="T17" s="3"/>
      <c r="U17" s="3"/>
      <c r="V17" s="3"/>
      <c r="AA17" t="e">
        <f t="shared" si="16"/>
        <v>#DIV/0!</v>
      </c>
      <c r="AC17">
        <f t="shared" si="0"/>
        <v>0</v>
      </c>
    </row>
    <row r="18" spans="1:35" x14ac:dyDescent="0.25">
      <c r="B18" s="3"/>
      <c r="C18" s="3"/>
      <c r="D18" s="2"/>
      <c r="E18" s="2"/>
      <c r="G18" s="3"/>
      <c r="H18" s="2"/>
      <c r="I18" s="2"/>
      <c r="K18" s="3"/>
      <c r="L18" s="3"/>
      <c r="N18" s="2"/>
      <c r="O18" s="2"/>
      <c r="P18" s="2"/>
      <c r="Q18" s="2"/>
      <c r="R18" s="2">
        <f t="shared" si="11"/>
        <v>0</v>
      </c>
      <c r="S18" s="3"/>
      <c r="T18" s="3"/>
      <c r="AA18" t="e">
        <f t="shared" si="16"/>
        <v>#DIV/0!</v>
      </c>
      <c r="AC18">
        <f t="shared" si="0"/>
        <v>0</v>
      </c>
    </row>
    <row r="19" spans="1:35" x14ac:dyDescent="0.25">
      <c r="A19" t="s">
        <v>48</v>
      </c>
      <c r="B19" s="3">
        <f t="shared" ref="B19:B78" si="22">11.7*8.854187817E-14</f>
        <v>1.035939974589E-12</v>
      </c>
      <c r="C19" s="3">
        <v>1.5999999999999999E-19</v>
      </c>
      <c r="D19" s="2">
        <v>7.7999999999999996E-3</v>
      </c>
      <c r="E19" s="2">
        <f t="shared" si="7"/>
        <v>6.0839999999999993E-5</v>
      </c>
      <c r="F19" s="1">
        <v>1.436E+19</v>
      </c>
      <c r="G19" s="3">
        <f t="shared" si="2"/>
        <v>1.3811211497895522E+16</v>
      </c>
      <c r="H19" s="2">
        <f t="shared" si="3"/>
        <v>1.3811211497895522E+16</v>
      </c>
      <c r="I19" s="2">
        <f t="shared" si="8"/>
        <v>3.4836431602797613E-6</v>
      </c>
      <c r="J19" s="1">
        <v>1.6500000000000001E-9</v>
      </c>
      <c r="K19" s="3">
        <f t="shared" si="4"/>
        <v>2.3195061692671449E-9</v>
      </c>
      <c r="L19" s="3">
        <f t="shared" si="9"/>
        <v>9.6414642428868394E-10</v>
      </c>
      <c r="M19">
        <v>-0.73</v>
      </c>
      <c r="N19" s="2">
        <f t="shared" si="10"/>
        <v>-0.36692553958926205</v>
      </c>
      <c r="O19" s="2">
        <v>4.16</v>
      </c>
      <c r="P19" s="2">
        <v>4.05</v>
      </c>
      <c r="Q19" s="2">
        <v>1.1200000000000001</v>
      </c>
      <c r="R19" s="2">
        <f t="shared" si="11"/>
        <v>-8.3074460410736961E-2</v>
      </c>
      <c r="S19" s="3">
        <f t="shared" si="12"/>
        <v>855310208591.57385</v>
      </c>
      <c r="T19" s="3">
        <f t="shared" si="21"/>
        <v>5.3456888036973373E+30</v>
      </c>
      <c r="V19">
        <v>-0.37</v>
      </c>
      <c r="W19">
        <f t="shared" si="5"/>
        <v>-0.34499999999999997</v>
      </c>
      <c r="X19">
        <f t="shared" si="6"/>
        <v>1.7985228590001096E-5</v>
      </c>
      <c r="Y19">
        <f t="shared" si="14"/>
        <v>1.1910411601244781E-2</v>
      </c>
      <c r="Z19" s="1">
        <f>AC19-AD19</f>
        <v>-0.73441897316094917</v>
      </c>
      <c r="AA19">
        <f t="shared" si="16"/>
        <v>-41144.875990700704</v>
      </c>
      <c r="AB19">
        <f>ABS(AA19)</f>
        <v>41144.875990700704</v>
      </c>
      <c r="AC19">
        <f>W19+N19</f>
        <v>-0.71192553958926208</v>
      </c>
      <c r="AD19">
        <f>SQRT((C19*(AB19))/(4*3.14*B19))</f>
        <v>2.2493433571687087E-2</v>
      </c>
      <c r="AE19" s="1">
        <v>1.602E+18</v>
      </c>
      <c r="AF19" s="1">
        <f>0.025*LN(AE19/H19)</f>
        <v>0.11883818594804758</v>
      </c>
      <c r="AG19" s="1">
        <v>1.0000000000000001E-5</v>
      </c>
      <c r="AH19" s="1">
        <v>8.8500000000000002E-14</v>
      </c>
      <c r="AI19" s="1">
        <f>(J19*AG19)/(AH19*D19)</f>
        <v>23.902651021295092</v>
      </c>
    </row>
    <row r="20" spans="1:35" x14ac:dyDescent="0.25">
      <c r="A20" t="s">
        <v>75</v>
      </c>
      <c r="B20" s="3">
        <f t="shared" si="22"/>
        <v>1.035939974589E-12</v>
      </c>
      <c r="C20" s="3">
        <v>1.5999999999999999E-19</v>
      </c>
      <c r="D20" s="2">
        <v>7.7999999999999996E-3</v>
      </c>
      <c r="E20" s="2">
        <f t="shared" si="7"/>
        <v>6.0839999999999993E-5</v>
      </c>
      <c r="F20" s="1">
        <v>1.45E+19</v>
      </c>
      <c r="G20" s="3">
        <f t="shared" si="2"/>
        <v>1.367786186963998E+16</v>
      </c>
      <c r="H20" s="2">
        <f t="shared" si="3"/>
        <v>1.367786186963998E+16</v>
      </c>
      <c r="I20" s="2">
        <f t="shared" si="8"/>
        <v>3.5005835186916301E-6</v>
      </c>
      <c r="J20" s="1">
        <v>2.3499999999999999E-9</v>
      </c>
      <c r="K20" s="3">
        <f t="shared" si="4"/>
        <v>2.3082813932730524E-9</v>
      </c>
      <c r="L20" s="3">
        <f t="shared" si="9"/>
        <v>1.1644769425103963E-9</v>
      </c>
      <c r="M20">
        <v>-0.56000000000000005</v>
      </c>
      <c r="N20" s="2">
        <f t="shared" si="10"/>
        <v>-0.36667438009314629</v>
      </c>
      <c r="O20" s="2">
        <v>4.16</v>
      </c>
      <c r="P20" s="2">
        <v>4.05</v>
      </c>
      <c r="Q20" s="2">
        <v>1.1200000000000001</v>
      </c>
      <c r="R20" s="2">
        <f t="shared" si="11"/>
        <v>-8.3325619906853277E-2</v>
      </c>
      <c r="S20" s="3">
        <f t="shared" si="12"/>
        <v>897583968925.39673</v>
      </c>
      <c r="T20" s="3">
        <f t="shared" si="21"/>
        <v>5.6098998057837303E+30</v>
      </c>
      <c r="V20">
        <v>-0.33</v>
      </c>
      <c r="W20">
        <f t="shared" si="5"/>
        <v>-0.30499999999999999</v>
      </c>
      <c r="X20">
        <f t="shared" si="6"/>
        <v>1.6992728373183361E-5</v>
      </c>
      <c r="Y20">
        <f t="shared" si="14"/>
        <v>1.1659127578857714E-2</v>
      </c>
      <c r="Z20" s="1">
        <f t="shared" ref="Z20:Z49" si="23">AC20-AD20</f>
        <v>-0.69352874980640189</v>
      </c>
      <c r="AA20">
        <f t="shared" si="16"/>
        <v>-38840.143001494813</v>
      </c>
      <c r="AB20">
        <f t="shared" ref="AB20:AB48" si="24">ABS(AA20)</f>
        <v>38840.143001494813</v>
      </c>
      <c r="AC20">
        <f t="shared" ref="AC20:AC48" si="25">W20+N20</f>
        <v>-0.67167438009314628</v>
      </c>
      <c r="AD20">
        <f t="shared" ref="AD20:AD48" si="26">SQRT((C20*(AB20))/(4*3.14*B20))</f>
        <v>2.1854369713255637E-2</v>
      </c>
      <c r="AE20" s="1">
        <v>1.602E+18</v>
      </c>
      <c r="AF20" s="1">
        <f t="shared" ref="AF20:AF48" si="27">0.025*LN(AE20/H20)</f>
        <v>0.11908073809320885</v>
      </c>
      <c r="AG20" s="1">
        <v>1.0000000000000001E-5</v>
      </c>
      <c r="AH20" s="1">
        <v>8.8500000000000002E-14</v>
      </c>
      <c r="AI20" s="1">
        <f t="shared" ref="AI20:AI48" si="28">(J20*AG20)/(AH20*D20)</f>
        <v>34.043169636389976</v>
      </c>
    </row>
    <row r="21" spans="1:35" x14ac:dyDescent="0.25">
      <c r="A21" t="s">
        <v>76</v>
      </c>
      <c r="B21" s="3">
        <f t="shared" si="22"/>
        <v>1.035939974589E-12</v>
      </c>
      <c r="C21" s="3">
        <v>1.5999999999999999E-19</v>
      </c>
      <c r="D21" s="2">
        <v>7.7999999999999996E-3</v>
      </c>
      <c r="E21" s="2">
        <f t="shared" si="7"/>
        <v>6.0839999999999993E-5</v>
      </c>
      <c r="F21" s="1">
        <v>1.316E+19</v>
      </c>
      <c r="G21" s="3">
        <f t="shared" si="2"/>
        <v>1.5070592485545568E+16</v>
      </c>
      <c r="H21" s="2">
        <f t="shared" si="3"/>
        <v>1.5070592485545568E+16</v>
      </c>
      <c r="I21" s="2">
        <f t="shared" si="8"/>
        <v>3.3349120675247804E-6</v>
      </c>
      <c r="J21" s="1">
        <v>3.2099999999999999E-9</v>
      </c>
      <c r="K21" s="3">
        <f t="shared" si="4"/>
        <v>2.4229519813970803E-9</v>
      </c>
      <c r="L21" s="3">
        <f t="shared" si="9"/>
        <v>1.3807459900191827E-9</v>
      </c>
      <c r="M21">
        <v>-0.36</v>
      </c>
      <c r="N21" s="2">
        <f t="shared" si="10"/>
        <v>-0.36918457366466012</v>
      </c>
      <c r="O21" s="2">
        <v>4.16</v>
      </c>
      <c r="P21" s="2">
        <v>4.05</v>
      </c>
      <c r="Q21" s="2">
        <v>1.1200000000000001</v>
      </c>
      <c r="R21" s="2">
        <f t="shared" si="11"/>
        <v>-8.0815426335338891E-2</v>
      </c>
      <c r="S21" s="3">
        <f>J21*(R21-M21)/(C21*D21)</f>
        <v>718094937070.16199</v>
      </c>
      <c r="T21" s="3">
        <f>S21/C21</f>
        <v>4.4880933566885125E+30</v>
      </c>
      <c r="V21">
        <v>-0.49</v>
      </c>
      <c r="W21">
        <f t="shared" si="5"/>
        <v>-0.46499999999999997</v>
      </c>
      <c r="X21">
        <f t="shared" si="6"/>
        <v>1.9988656997120999E-5</v>
      </c>
      <c r="Y21">
        <f t="shared" si="14"/>
        <v>1.417056571826807E-2</v>
      </c>
      <c r="Z21" s="1">
        <f t="shared" si="23"/>
        <v>-0.85873839581145861</v>
      </c>
      <c r="AA21">
        <f t="shared" si="16"/>
        <v>-49027.806127302654</v>
      </c>
      <c r="AB21">
        <f t="shared" si="24"/>
        <v>49027.806127302654</v>
      </c>
      <c r="AC21">
        <f t="shared" si="25"/>
        <v>-0.83418457366466003</v>
      </c>
      <c r="AD21">
        <f t="shared" si="26"/>
        <v>2.4553822146798566E-2</v>
      </c>
      <c r="AE21" s="1">
        <v>1.602E+18</v>
      </c>
      <c r="AF21" s="1">
        <f t="shared" si="27"/>
        <v>0.11665657000497492</v>
      </c>
      <c r="AG21" s="1">
        <v>1.0000000000000001E-5</v>
      </c>
      <c r="AH21" s="1">
        <v>8.8500000000000002E-14</v>
      </c>
      <c r="AI21" s="1">
        <f t="shared" si="28"/>
        <v>46.501521077792269</v>
      </c>
    </row>
    <row r="22" spans="1:35" x14ac:dyDescent="0.25">
      <c r="A22" t="s">
        <v>77</v>
      </c>
      <c r="B22" s="3">
        <f t="shared" si="22"/>
        <v>1.035939974589E-12</v>
      </c>
      <c r="C22" s="3">
        <v>1.5999999999999999E-19</v>
      </c>
      <c r="D22" s="2">
        <v>7.7999999999999996E-3</v>
      </c>
      <c r="E22" s="2">
        <f t="shared" si="7"/>
        <v>6.0839999999999993E-5</v>
      </c>
      <c r="F22" s="1">
        <v>1.323E+19</v>
      </c>
      <c r="G22" s="3">
        <f t="shared" si="2"/>
        <v>1.4990853900965962E+16</v>
      </c>
      <c r="H22" s="2">
        <f t="shared" si="3"/>
        <v>1.4990853900965962E+16</v>
      </c>
      <c r="I22" s="2">
        <f t="shared" si="8"/>
        <v>3.3437697512998951E-6</v>
      </c>
      <c r="J22" s="1">
        <v>4.66E-9</v>
      </c>
      <c r="K22" s="3">
        <f t="shared" si="4"/>
        <v>2.4165335542774618E-9</v>
      </c>
      <c r="L22" s="3">
        <f t="shared" si="9"/>
        <v>1.5913224005171502E-9</v>
      </c>
      <c r="M22">
        <v>-0.192</v>
      </c>
      <c r="N22" s="2">
        <f t="shared" si="10"/>
        <v>-0.36904724090225649</v>
      </c>
      <c r="O22" s="2">
        <v>4.16</v>
      </c>
      <c r="P22" s="2">
        <v>4.05</v>
      </c>
      <c r="Q22" s="2">
        <v>1.1200000000000001</v>
      </c>
      <c r="R22" s="2">
        <f t="shared" si="11"/>
        <v>-8.0952759097742799E-2</v>
      </c>
      <c r="S22" s="3">
        <f t="shared" si="12"/>
        <v>414647550163.87708</v>
      </c>
      <c r="T22" s="3">
        <f t="shared" si="21"/>
        <v>2.5915471885242321E+30</v>
      </c>
      <c r="V22">
        <v>-0.28999999999999998</v>
      </c>
      <c r="W22">
        <f t="shared" si="5"/>
        <v>-0.26499999999999996</v>
      </c>
      <c r="X22">
        <f t="shared" si="6"/>
        <v>1.5129760509633476E-5</v>
      </c>
      <c r="Y22">
        <f t="shared" si="14"/>
        <v>1.4033164865519017E-2</v>
      </c>
      <c r="Z22" s="1">
        <f t="shared" si="23"/>
        <v>-0.65575904169711774</v>
      </c>
      <c r="AA22">
        <f t="shared" si="16"/>
        <v>-38335.041696839835</v>
      </c>
      <c r="AB22">
        <f t="shared" si="24"/>
        <v>38335.041696839835</v>
      </c>
      <c r="AC22">
        <f t="shared" si="25"/>
        <v>-0.63404724090225639</v>
      </c>
      <c r="AD22">
        <f t="shared" si="26"/>
        <v>2.1711800794861364E-2</v>
      </c>
      <c r="AE22" s="1">
        <v>1.602E+18</v>
      </c>
      <c r="AF22" s="1">
        <f t="shared" si="27"/>
        <v>0.11678919631071726</v>
      </c>
      <c r="AG22" s="1">
        <v>1.0000000000000001E-5</v>
      </c>
      <c r="AH22" s="1">
        <v>8.8500000000000002E-14</v>
      </c>
      <c r="AI22" s="1">
        <f t="shared" si="28"/>
        <v>67.506881066203107</v>
      </c>
    </row>
    <row r="23" spans="1:35" x14ac:dyDescent="0.25">
      <c r="A23" t="s">
        <v>78</v>
      </c>
      <c r="B23" s="3">
        <f t="shared" si="22"/>
        <v>1.035939974589E-12</v>
      </c>
      <c r="C23" s="3">
        <v>1.5999999999999999E-19</v>
      </c>
      <c r="D23" s="2">
        <v>7.7999999999999996E-3</v>
      </c>
      <c r="E23" s="2">
        <f t="shared" si="7"/>
        <v>6.0839999999999993E-5</v>
      </c>
      <c r="F23" s="1">
        <v>1.446E+19</v>
      </c>
      <c r="G23" s="3">
        <f t="shared" si="2"/>
        <v>1.3715698278684626E+16</v>
      </c>
      <c r="H23" s="2">
        <f t="shared" si="3"/>
        <v>1.3715698278684626E+16</v>
      </c>
      <c r="I23" s="2">
        <f t="shared" si="8"/>
        <v>3.4957517931055627E-6</v>
      </c>
      <c r="J23" s="1">
        <v>8.4100000000000005E-9</v>
      </c>
      <c r="K23" s="3">
        <f t="shared" si="4"/>
        <v>2.3114718321050417E-9</v>
      </c>
      <c r="L23" s="3">
        <f t="shared" si="9"/>
        <v>1.8131352124428122E-9</v>
      </c>
      <c r="M23">
        <v>-2.9000000000000001E-2</v>
      </c>
      <c r="N23" s="2">
        <f t="shared" si="10"/>
        <v>-0.36674589164414673</v>
      </c>
      <c r="O23" s="2">
        <v>4.16</v>
      </c>
      <c r="P23" s="2">
        <v>4.05</v>
      </c>
      <c r="Q23" s="2">
        <v>1.1200000000000001</v>
      </c>
      <c r="R23" s="2">
        <f t="shared" si="11"/>
        <v>-8.3254108355852452E-2</v>
      </c>
      <c r="S23" s="3">
        <f t="shared" si="12"/>
        <v>-365606611596.73016</v>
      </c>
      <c r="T23" s="3">
        <f t="shared" si="21"/>
        <v>-2.2850413224795635E+30</v>
      </c>
      <c r="V23">
        <v>-0.27</v>
      </c>
      <c r="W23">
        <f t="shared" si="5"/>
        <v>-0.24500000000000002</v>
      </c>
      <c r="X23">
        <f t="shared" si="6"/>
        <v>1.5208850230486197E-5</v>
      </c>
      <c r="Y23">
        <f t="shared" si="14"/>
        <v>1.1730674585681783E-2</v>
      </c>
      <c r="Z23" s="1">
        <f t="shared" si="23"/>
        <v>-0.63264109316657557</v>
      </c>
      <c r="AA23">
        <f t="shared" si="16"/>
        <v>-35505.642557881729</v>
      </c>
      <c r="AB23">
        <f t="shared" si="24"/>
        <v>35505.642557881729</v>
      </c>
      <c r="AC23">
        <f t="shared" si="25"/>
        <v>-0.61174589164414672</v>
      </c>
      <c r="AD23">
        <f t="shared" si="26"/>
        <v>2.0895201522428863E-2</v>
      </c>
      <c r="AE23" s="1">
        <v>1.602E+18</v>
      </c>
      <c r="AF23" s="1">
        <f t="shared" si="27"/>
        <v>0.11901167727581111</v>
      </c>
      <c r="AG23" s="1">
        <v>1.0000000000000001E-5</v>
      </c>
      <c r="AH23" s="1">
        <v>8.8500000000000002E-14</v>
      </c>
      <c r="AI23" s="1">
        <f t="shared" si="28"/>
        <v>121.83108793278286</v>
      </c>
    </row>
    <row r="24" spans="1:35" x14ac:dyDescent="0.25">
      <c r="A24" t="s">
        <v>79</v>
      </c>
      <c r="B24" s="3">
        <f t="shared" si="22"/>
        <v>1.035939974589E-12</v>
      </c>
      <c r="C24" s="3">
        <v>1.5999999999999999E-19</v>
      </c>
      <c r="D24" s="2">
        <v>7.7999999999999996E-3</v>
      </c>
      <c r="E24" s="2">
        <f t="shared" si="7"/>
        <v>6.0839999999999993E-5</v>
      </c>
      <c r="F24" s="1">
        <v>1.379E+19</v>
      </c>
      <c r="G24" s="3">
        <f t="shared" si="2"/>
        <v>1.4382088260317598E+16</v>
      </c>
      <c r="H24" s="2">
        <f t="shared" si="3"/>
        <v>1.4382088260317598E+16</v>
      </c>
      <c r="I24" s="2">
        <f t="shared" si="8"/>
        <v>3.4138039431687085E-6</v>
      </c>
      <c r="J24" s="1">
        <v>1.006E-8</v>
      </c>
      <c r="K24" s="3">
        <f t="shared" si="4"/>
        <v>2.3669583655978786E-9</v>
      </c>
      <c r="L24" s="3">
        <f t="shared" si="9"/>
        <v>1.9161246426827512E-9</v>
      </c>
      <c r="M24">
        <v>-2.1000000000000001E-2</v>
      </c>
      <c r="N24" s="2">
        <f t="shared" si="10"/>
        <v>-0.36797404411490736</v>
      </c>
      <c r="O24" s="2">
        <v>4.16</v>
      </c>
      <c r="P24" s="2">
        <v>4.05</v>
      </c>
      <c r="Q24" s="2">
        <v>1.1200000000000001</v>
      </c>
      <c r="R24" s="2">
        <f t="shared" si="11"/>
        <v>-8.2025955885091761E-2</v>
      </c>
      <c r="S24" s="3">
        <f t="shared" si="12"/>
        <v>-491923971317.32629</v>
      </c>
      <c r="T24" s="3">
        <f t="shared" si="21"/>
        <v>-3.0745248207332896E+30</v>
      </c>
      <c r="V24">
        <v>-0.27</v>
      </c>
      <c r="W24">
        <f t="shared" si="5"/>
        <v>-0.24500000000000002</v>
      </c>
      <c r="X24">
        <f t="shared" si="6"/>
        <v>1.4852322464739775E-5</v>
      </c>
      <c r="Y24">
        <f t="shared" si="14"/>
        <v>1.2959435981249852E-2</v>
      </c>
      <c r="Z24" s="1">
        <f t="shared" si="23"/>
        <v>-0.63411855145671669</v>
      </c>
      <c r="AA24">
        <f t="shared" si="16"/>
        <v>-36357.95016449377</v>
      </c>
      <c r="AB24">
        <f t="shared" si="24"/>
        <v>36357.95016449377</v>
      </c>
      <c r="AC24">
        <f t="shared" si="25"/>
        <v>-0.61297404411490741</v>
      </c>
      <c r="AD24">
        <f t="shared" si="26"/>
        <v>2.1144507341809299E-2</v>
      </c>
      <c r="AE24" s="1">
        <v>1.602E+18</v>
      </c>
      <c r="AF24" s="1">
        <f t="shared" si="27"/>
        <v>0.11782561415267589</v>
      </c>
      <c r="AG24" s="1">
        <v>1.0000000000000001E-5</v>
      </c>
      <c r="AH24" s="1">
        <v>8.8500000000000002E-14</v>
      </c>
      <c r="AI24" s="1">
        <f t="shared" si="28"/>
        <v>145.73373895407795</v>
      </c>
    </row>
    <row r="25" spans="1:35" x14ac:dyDescent="0.25">
      <c r="A25" t="s">
        <v>80</v>
      </c>
      <c r="B25" s="3">
        <f t="shared" si="22"/>
        <v>1.035939974589E-12</v>
      </c>
      <c r="C25" s="3">
        <v>1.5999999999999999E-19</v>
      </c>
      <c r="D25" s="2">
        <v>7.7999999999999996E-3</v>
      </c>
      <c r="E25" s="2">
        <f t="shared" si="7"/>
        <v>6.0839999999999993E-5</v>
      </c>
      <c r="F25" s="1">
        <v>1.265E+19</v>
      </c>
      <c r="G25" s="3">
        <f t="shared" si="2"/>
        <v>1.5678181589705904E+16</v>
      </c>
      <c r="H25" s="2">
        <f t="shared" si="3"/>
        <v>1.5678181589705904E+16</v>
      </c>
      <c r="I25" s="2">
        <f t="shared" si="8"/>
        <v>3.2696533074402161E-6</v>
      </c>
      <c r="J25" s="1">
        <v>1.1339999999999999E-8</v>
      </c>
      <c r="K25" s="3">
        <f t="shared" si="4"/>
        <v>2.4713114945266851E-9</v>
      </c>
      <c r="L25" s="3">
        <f t="shared" si="9"/>
        <v>2.0291101506934059E-9</v>
      </c>
      <c r="M25">
        <v>-2.9000000000000001E-2</v>
      </c>
      <c r="N25" s="2">
        <f t="shared" si="10"/>
        <v>-0.37020775637274034</v>
      </c>
      <c r="O25" s="2">
        <v>4.16</v>
      </c>
      <c r="P25" s="2">
        <v>4.05</v>
      </c>
      <c r="Q25" s="2">
        <v>1.1200000000000001</v>
      </c>
      <c r="R25" s="2">
        <f t="shared" si="11"/>
        <v>-7.9792243627259118E-2</v>
      </c>
      <c r="S25" s="3">
        <f t="shared" si="12"/>
        <v>-461525675266.92187</v>
      </c>
      <c r="T25" s="3">
        <f t="shared" si="21"/>
        <v>-2.8845354704182617E+30</v>
      </c>
      <c r="V25">
        <v>-0.35</v>
      </c>
      <c r="W25">
        <f t="shared" si="5"/>
        <v>-0.32499999999999996</v>
      </c>
      <c r="X25">
        <f t="shared" si="6"/>
        <v>1.6383856586099017E-5</v>
      </c>
      <c r="Y25">
        <f t="shared" si="14"/>
        <v>1.5194255726010398E-2</v>
      </c>
      <c r="Z25" s="1">
        <f t="shared" si="23"/>
        <v>-0.71812903428365349</v>
      </c>
      <c r="AA25">
        <f t="shared" si="16"/>
        <v>-42724.983359163387</v>
      </c>
      <c r="AB25">
        <f t="shared" si="24"/>
        <v>42724.983359163387</v>
      </c>
      <c r="AC25">
        <f t="shared" si="25"/>
        <v>-0.69520775637274035</v>
      </c>
      <c r="AD25">
        <f t="shared" si="26"/>
        <v>2.2921277910913116E-2</v>
      </c>
      <c r="AE25" s="1">
        <v>1.602E+18</v>
      </c>
      <c r="AF25" s="1">
        <f t="shared" si="27"/>
        <v>0.11566845223688388</v>
      </c>
      <c r="AG25" s="1">
        <v>1.0000000000000001E-5</v>
      </c>
      <c r="AH25" s="1">
        <v>8.8500000000000002E-14</v>
      </c>
      <c r="AI25" s="1">
        <f t="shared" si="28"/>
        <v>164.27640156453717</v>
      </c>
    </row>
    <row r="26" spans="1:35" x14ac:dyDescent="0.25">
      <c r="A26" t="s">
        <v>81</v>
      </c>
      <c r="B26" s="3">
        <f t="shared" si="22"/>
        <v>1.035939974589E-12</v>
      </c>
      <c r="C26" s="3">
        <v>1.5999999999999999E-19</v>
      </c>
      <c r="D26" s="2">
        <v>7.7999999999999996E-3</v>
      </c>
      <c r="E26" s="2">
        <f t="shared" si="7"/>
        <v>6.0839999999999993E-5</v>
      </c>
      <c r="F26" s="1">
        <v>1.225E+19</v>
      </c>
      <c r="G26" s="3">
        <f t="shared" si="2"/>
        <v>1.619012221304324E+16</v>
      </c>
      <c r="H26" s="2">
        <f t="shared" si="3"/>
        <v>1.619012221304324E+16</v>
      </c>
      <c r="I26" s="2">
        <f t="shared" si="8"/>
        <v>3.2175439433685372E-6</v>
      </c>
      <c r="J26" s="1">
        <v>1.159E-8</v>
      </c>
      <c r="K26" s="3">
        <f t="shared" si="4"/>
        <v>2.5113353365221403E-9</v>
      </c>
      <c r="L26" s="3">
        <f t="shared" si="9"/>
        <v>2.0640865461093425E-9</v>
      </c>
      <c r="M26">
        <v>-2.1000000000000001E-2</v>
      </c>
      <c r="N26" s="2">
        <f t="shared" si="10"/>
        <v>-0.37103954407271922</v>
      </c>
      <c r="O26" s="2">
        <v>4.16</v>
      </c>
      <c r="P26" s="2">
        <v>4.05</v>
      </c>
      <c r="Q26" s="2">
        <v>1.1200000000000001</v>
      </c>
      <c r="R26" s="2">
        <f t="shared" si="11"/>
        <v>-7.8960455927280293E-2</v>
      </c>
      <c r="S26" s="3">
        <f t="shared" si="12"/>
        <v>-538270580286.20081</v>
      </c>
      <c r="T26" s="3">
        <f t="shared" si="21"/>
        <v>-3.3641911267887555E+30</v>
      </c>
      <c r="V26">
        <v>-0.41099999999999998</v>
      </c>
      <c r="W26">
        <f t="shared" si="5"/>
        <v>-0.38599999999999995</v>
      </c>
      <c r="X26">
        <f t="shared" si="6"/>
        <v>1.757077393699775E-5</v>
      </c>
      <c r="Y26">
        <f t="shared" si="14"/>
        <v>1.6026455830944742E-2</v>
      </c>
      <c r="Z26" s="1">
        <f t="shared" si="23"/>
        <v>-0.78102446764180811</v>
      </c>
      <c r="AA26">
        <f t="shared" si="16"/>
        <v>-46782.230705795075</v>
      </c>
      <c r="AB26">
        <f t="shared" si="24"/>
        <v>46782.230705795075</v>
      </c>
      <c r="AC26">
        <f t="shared" si="25"/>
        <v>-0.75703954407271912</v>
      </c>
      <c r="AD26">
        <f t="shared" si="26"/>
        <v>2.3984923569089E-2</v>
      </c>
      <c r="AE26" s="1">
        <v>1.602E+18</v>
      </c>
      <c r="AF26" s="1">
        <f t="shared" si="27"/>
        <v>0.11486517028231402</v>
      </c>
      <c r="AG26" s="1">
        <v>1.0000000000000001E-5</v>
      </c>
      <c r="AH26" s="1">
        <v>8.8500000000000002E-14</v>
      </c>
      <c r="AI26" s="1">
        <f t="shared" si="28"/>
        <v>167.89801535564249</v>
      </c>
    </row>
    <row r="27" spans="1:35" x14ac:dyDescent="0.25">
      <c r="B27" s="3"/>
      <c r="C27" s="3"/>
      <c r="D27" s="2"/>
      <c r="E27" s="2"/>
      <c r="G27" s="3"/>
      <c r="H27" s="2"/>
      <c r="I27" s="2"/>
      <c r="K27" s="3"/>
      <c r="L27" s="3"/>
      <c r="N27" s="2"/>
      <c r="O27" s="2"/>
      <c r="P27" s="2"/>
      <c r="Q27" s="2"/>
      <c r="R27" s="2">
        <f t="shared" si="11"/>
        <v>0</v>
      </c>
      <c r="S27" s="3"/>
      <c r="T27" s="3"/>
      <c r="Z27" s="1" t="e">
        <f t="shared" si="23"/>
        <v>#DIV/0!</v>
      </c>
      <c r="AA27" t="e">
        <f t="shared" si="16"/>
        <v>#DIV/0!</v>
      </c>
      <c r="AB27" t="e">
        <f t="shared" si="24"/>
        <v>#DIV/0!</v>
      </c>
      <c r="AC27">
        <f t="shared" si="25"/>
        <v>0</v>
      </c>
      <c r="AD27" t="e">
        <f t="shared" si="26"/>
        <v>#DIV/0!</v>
      </c>
      <c r="AE27" s="1">
        <v>1.602E+18</v>
      </c>
      <c r="AF27" s="1" t="e">
        <f t="shared" si="27"/>
        <v>#DIV/0!</v>
      </c>
      <c r="AG27" s="1">
        <v>1.0000000000000001E-5</v>
      </c>
      <c r="AH27" s="1">
        <v>8.8500000000000002E-14</v>
      </c>
      <c r="AI27" s="1" t="e">
        <f t="shared" si="28"/>
        <v>#DIV/0!</v>
      </c>
    </row>
    <row r="28" spans="1:35" x14ac:dyDescent="0.25">
      <c r="A28" t="s">
        <v>82</v>
      </c>
      <c r="B28" s="3">
        <f t="shared" si="22"/>
        <v>1.035939974589E-12</v>
      </c>
      <c r="C28" s="3">
        <v>1.5999999999999999E-19</v>
      </c>
      <c r="D28" s="2">
        <v>7.7999999999999996E-3</v>
      </c>
      <c r="E28" s="2">
        <f t="shared" si="7"/>
        <v>6.0839999999999993E-5</v>
      </c>
      <c r="F28" s="1">
        <v>3.027E+18</v>
      </c>
      <c r="G28" s="3">
        <f t="shared" si="2"/>
        <v>6.5519985830782856E+16</v>
      </c>
      <c r="H28" s="2">
        <f t="shared" si="3"/>
        <v>6.5519985830782856E+16</v>
      </c>
      <c r="I28" s="2">
        <f t="shared" si="8"/>
        <v>1.5994204814337681E-6</v>
      </c>
      <c r="J28" s="1">
        <v>2.11E-9</v>
      </c>
      <c r="K28" s="3">
        <f t="shared" si="4"/>
        <v>5.0520372194751128E-9</v>
      </c>
      <c r="L28" s="3">
        <f t="shared" si="9"/>
        <v>1.488375193598019E-9</v>
      </c>
      <c r="M28">
        <v>-0.51</v>
      </c>
      <c r="N28" s="2">
        <f t="shared" si="10"/>
        <v>-0.40722860752435841</v>
      </c>
      <c r="O28" s="2">
        <v>4.16</v>
      </c>
      <c r="P28" s="2">
        <v>4.05</v>
      </c>
      <c r="Q28" s="2">
        <v>1.1200000000000001</v>
      </c>
      <c r="R28" s="2">
        <f t="shared" si="11"/>
        <v>-4.2771392475640546E-2</v>
      </c>
      <c r="S28" s="3">
        <f t="shared" si="12"/>
        <v>789945802785.57581</v>
      </c>
      <c r="T28" s="3">
        <f t="shared" si="21"/>
        <v>4.9371612674098489E+30</v>
      </c>
      <c r="V28">
        <v>-0.69</v>
      </c>
      <c r="W28">
        <f t="shared" si="5"/>
        <v>-0.66499999999999992</v>
      </c>
      <c r="X28">
        <f t="shared" si="6"/>
        <v>1.1464265298362311E-5</v>
      </c>
      <c r="Y28">
        <f t="shared" si="14"/>
        <v>5.2233462020979643E-2</v>
      </c>
      <c r="Z28" s="1">
        <f t="shared" si="23"/>
        <v>-1.110702338605104</v>
      </c>
      <c r="AA28">
        <f t="shared" si="16"/>
        <v>-120374.04614119799</v>
      </c>
      <c r="AB28">
        <f t="shared" si="24"/>
        <v>120374.04614119799</v>
      </c>
      <c r="AC28">
        <f t="shared" si="25"/>
        <v>-1.0722286075243583</v>
      </c>
      <c r="AD28">
        <f t="shared" si="26"/>
        <v>3.8473731080745734E-2</v>
      </c>
      <c r="AE28" s="1">
        <v>1.602E+18</v>
      </c>
      <c r="AF28" s="1">
        <f t="shared" si="27"/>
        <v>7.9916322608535179E-2</v>
      </c>
      <c r="AG28" s="1">
        <v>1.0000000000000001E-5</v>
      </c>
      <c r="AH28" s="1">
        <v>8.8500000000000002E-14</v>
      </c>
      <c r="AI28" s="1">
        <f t="shared" si="28"/>
        <v>30.566420396928873</v>
      </c>
    </row>
    <row r="29" spans="1:35" x14ac:dyDescent="0.25">
      <c r="A29" t="s">
        <v>83</v>
      </c>
      <c r="B29" s="3">
        <f t="shared" si="22"/>
        <v>1.035939974589E-12</v>
      </c>
      <c r="C29" s="3">
        <v>1.5999999999999999E-19</v>
      </c>
      <c r="D29" s="2">
        <v>7.7999999999999996E-3</v>
      </c>
      <c r="E29" s="2">
        <f t="shared" si="7"/>
        <v>6.0839999999999993E-5</v>
      </c>
      <c r="F29" s="1">
        <v>2.856E+18</v>
      </c>
      <c r="G29" s="3">
        <f t="shared" si="2"/>
        <v>6.9442926158886448E+16</v>
      </c>
      <c r="H29" s="2">
        <f t="shared" si="3"/>
        <v>6.9442926158886448E+16</v>
      </c>
      <c r="I29" s="2">
        <f t="shared" si="8"/>
        <v>1.5535868771005066E-6</v>
      </c>
      <c r="J29" s="1">
        <v>2.6200000000000001E-9</v>
      </c>
      <c r="K29" s="3">
        <f t="shared" si="4"/>
        <v>5.2010813948652176E-9</v>
      </c>
      <c r="L29" s="3">
        <f t="shared" si="9"/>
        <v>1.7423208590430103E-9</v>
      </c>
      <c r="M29">
        <v>-0.42</v>
      </c>
      <c r="N29" s="2">
        <f t="shared" si="10"/>
        <v>-0.40873394579535582</v>
      </c>
      <c r="O29" s="2">
        <v>4.16</v>
      </c>
      <c r="P29" s="2">
        <v>4.05</v>
      </c>
      <c r="Q29" s="2">
        <v>1.1200000000000001</v>
      </c>
      <c r="R29" s="2">
        <f t="shared" si="11"/>
        <v>-4.1266054204643687E-2</v>
      </c>
      <c r="S29" s="3">
        <f t="shared" si="12"/>
        <v>795098507999.86682</v>
      </c>
      <c r="T29" s="3">
        <f t="shared" si="21"/>
        <v>4.9693656749991678E+30</v>
      </c>
      <c r="V29">
        <v>-0.59</v>
      </c>
      <c r="W29">
        <f t="shared" si="5"/>
        <v>-0.56499999999999995</v>
      </c>
      <c r="X29">
        <f t="shared" si="6"/>
        <v>1.0264375230738019E-5</v>
      </c>
      <c r="Y29">
        <f t="shared" si="14"/>
        <v>5.3739546647041753E-2</v>
      </c>
      <c r="Z29" s="1">
        <f t="shared" si="23"/>
        <v>-1.0113326276320178</v>
      </c>
      <c r="AA29">
        <f t="shared" si="16"/>
        <v>-114960.72322710253</v>
      </c>
      <c r="AB29">
        <f t="shared" si="24"/>
        <v>114960.72322710253</v>
      </c>
      <c r="AC29">
        <f t="shared" si="25"/>
        <v>-0.97373394579535577</v>
      </c>
      <c r="AD29">
        <f t="shared" si="26"/>
        <v>3.7598681836662137E-2</v>
      </c>
      <c r="AE29" s="1">
        <v>1.602E+18</v>
      </c>
      <c r="AF29" s="1">
        <f t="shared" si="27"/>
        <v>7.8462572969479089E-2</v>
      </c>
      <c r="AG29" s="1">
        <v>1.0000000000000001E-5</v>
      </c>
      <c r="AH29" s="1">
        <v>8.8500000000000002E-14</v>
      </c>
      <c r="AI29" s="1">
        <f t="shared" si="28"/>
        <v>37.954512530783717</v>
      </c>
    </row>
    <row r="30" spans="1:35" x14ac:dyDescent="0.25">
      <c r="A30" t="s">
        <v>84</v>
      </c>
      <c r="B30" s="3">
        <f t="shared" si="22"/>
        <v>1.035939974589E-12</v>
      </c>
      <c r="C30" s="3">
        <v>1.5999999999999999E-19</v>
      </c>
      <c r="D30" s="2">
        <v>7.7999999999999996E-3</v>
      </c>
      <c r="E30" s="2">
        <f t="shared" si="7"/>
        <v>6.0839999999999993E-5</v>
      </c>
      <c r="F30" s="1">
        <v>2.402E+18</v>
      </c>
      <c r="G30" s="3">
        <f t="shared" si="2"/>
        <v>8.2568275233047328E+16</v>
      </c>
      <c r="H30" s="2">
        <f t="shared" si="3"/>
        <v>8.2568275233047328E+16</v>
      </c>
      <c r="I30" s="2">
        <f t="shared" si="8"/>
        <v>1.4247640361476875E-6</v>
      </c>
      <c r="J30" s="1">
        <v>3.1E-9</v>
      </c>
      <c r="K30" s="3">
        <f t="shared" si="4"/>
        <v>5.6713473928230268E-9</v>
      </c>
      <c r="L30" s="3">
        <f t="shared" si="9"/>
        <v>2.0043872543614929E-9</v>
      </c>
      <c r="M30">
        <v>-0.28000000000000003</v>
      </c>
      <c r="N30" s="2">
        <f t="shared" si="10"/>
        <v>-0.41321554010526435</v>
      </c>
      <c r="O30" s="2">
        <v>4.16</v>
      </c>
      <c r="P30" s="2">
        <v>4.05</v>
      </c>
      <c r="Q30" s="2">
        <v>1.1200000000000001</v>
      </c>
      <c r="R30" s="2">
        <f t="shared" si="11"/>
        <v>-3.6784459894734667E-2</v>
      </c>
      <c r="S30" s="3">
        <f t="shared" si="12"/>
        <v>604141165325.5791</v>
      </c>
      <c r="T30" s="3">
        <f t="shared" si="21"/>
        <v>3.7758822832848695E+30</v>
      </c>
      <c r="V30">
        <v>-0.59</v>
      </c>
      <c r="W30">
        <f t="shared" si="5"/>
        <v>-0.56499999999999995</v>
      </c>
      <c r="X30">
        <f t="shared" si="6"/>
        <v>9.4132570877364325E-6</v>
      </c>
      <c r="Y30">
        <f t="shared" si="14"/>
        <v>5.8223362956267989E-2</v>
      </c>
      <c r="Z30" s="1">
        <f t="shared" si="23"/>
        <v>-1.0174772237515912</v>
      </c>
      <c r="AA30">
        <f t="shared" si="16"/>
        <v>-125355.12299321995</v>
      </c>
      <c r="AB30">
        <f t="shared" si="24"/>
        <v>125355.12299321995</v>
      </c>
      <c r="AC30">
        <f t="shared" si="25"/>
        <v>-0.97821554010526435</v>
      </c>
      <c r="AD30">
        <f t="shared" si="26"/>
        <v>3.9261683646326803E-2</v>
      </c>
      <c r="AE30" s="1">
        <v>1.602E+18</v>
      </c>
      <c r="AF30" s="1">
        <f t="shared" si="27"/>
        <v>7.4134564948990442E-2</v>
      </c>
      <c r="AG30" s="1">
        <v>1.0000000000000001E-5</v>
      </c>
      <c r="AH30" s="1">
        <v>8.8500000000000002E-14</v>
      </c>
      <c r="AI30" s="1">
        <f t="shared" si="28"/>
        <v>44.908011009705923</v>
      </c>
    </row>
    <row r="31" spans="1:35" x14ac:dyDescent="0.25">
      <c r="A31" t="s">
        <v>89</v>
      </c>
      <c r="B31" s="3">
        <f t="shared" si="22"/>
        <v>1.035939974589E-12</v>
      </c>
      <c r="C31" s="3">
        <v>1.5999999999999999E-19</v>
      </c>
      <c r="D31" s="2">
        <v>7.7999999999999996E-3</v>
      </c>
      <c r="E31" s="2">
        <f t="shared" si="7"/>
        <v>6.0839999999999993E-5</v>
      </c>
      <c r="F31" s="1">
        <v>1.468E+18</v>
      </c>
      <c r="G31" s="3">
        <f t="shared" si="2"/>
        <v>1.3510149666878726E+17</v>
      </c>
      <c r="H31" s="2">
        <f t="shared" si="3"/>
        <v>1.3510149666878726E+17</v>
      </c>
      <c r="I31" s="2">
        <f t="shared" si="8"/>
        <v>1.1138314345915053E-6</v>
      </c>
      <c r="J31" s="1">
        <v>4.3299999999999997E-9</v>
      </c>
      <c r="K31" s="3">
        <f t="shared" si="4"/>
        <v>7.2545374020240688E-9</v>
      </c>
      <c r="L31" s="3">
        <f t="shared" si="9"/>
        <v>2.7115581624585054E-9</v>
      </c>
      <c r="M31">
        <v>-0.3</v>
      </c>
      <c r="N31" s="2">
        <f t="shared" si="10"/>
        <v>-0.42596240069183577</v>
      </c>
      <c r="O31" s="2">
        <v>4.16</v>
      </c>
      <c r="P31" s="2">
        <v>4.05</v>
      </c>
      <c r="Q31" s="2">
        <v>1.1200000000000001</v>
      </c>
      <c r="R31" s="2">
        <f t="shared" si="11"/>
        <v>-2.4037599308163848E-2</v>
      </c>
      <c r="S31" s="3">
        <f t="shared" si="12"/>
        <v>957465701118.30969</v>
      </c>
      <c r="T31" s="3">
        <f t="shared" si="21"/>
        <v>5.9841606319894361E+30</v>
      </c>
      <c r="V31">
        <v>-0.67</v>
      </c>
      <c r="W31">
        <f t="shared" si="5"/>
        <v>-0.64500000000000002</v>
      </c>
      <c r="X31">
        <f t="shared" si="6"/>
        <v>7.8627067726685128E-6</v>
      </c>
      <c r="Y31">
        <f t="shared" si="14"/>
        <v>7.0976543507023607E-2</v>
      </c>
      <c r="Z31" s="1">
        <f t="shared" si="23"/>
        <v>-1.1167411828512093</v>
      </c>
      <c r="AA31">
        <f t="shared" si="16"/>
        <v>-170424.77085091898</v>
      </c>
      <c r="AB31">
        <f t="shared" si="24"/>
        <v>170424.77085091898</v>
      </c>
      <c r="AC31">
        <f t="shared" si="25"/>
        <v>-1.0709624006918359</v>
      </c>
      <c r="AD31">
        <f t="shared" si="26"/>
        <v>4.5778782159373373E-2</v>
      </c>
      <c r="AE31" s="1">
        <v>1.602E+18</v>
      </c>
      <c r="AF31" s="1">
        <f t="shared" si="27"/>
        <v>6.1824545112353725E-2</v>
      </c>
      <c r="AG31" s="1">
        <v>1.0000000000000001E-5</v>
      </c>
      <c r="AH31" s="1">
        <v>8.8500000000000002E-14</v>
      </c>
      <c r="AI31" s="1">
        <f t="shared" si="28"/>
        <v>62.726350861944084</v>
      </c>
    </row>
    <row r="32" spans="1:35" x14ac:dyDescent="0.25">
      <c r="A32" t="s">
        <v>85</v>
      </c>
      <c r="B32" s="3">
        <f t="shared" si="22"/>
        <v>1.035939974589E-12</v>
      </c>
      <c r="C32" s="3">
        <v>1.5999999999999999E-19</v>
      </c>
      <c r="D32" s="2">
        <v>7.7999999999999996E-3</v>
      </c>
      <c r="E32" s="2">
        <f t="shared" si="7"/>
        <v>6.0839999999999993E-5</v>
      </c>
      <c r="F32" s="1">
        <v>8.455E+17</v>
      </c>
      <c r="G32" s="3">
        <f t="shared" si="2"/>
        <v>2.3457007345923088E+17</v>
      </c>
      <c r="H32" s="2">
        <f t="shared" si="3"/>
        <v>2.3457007345923088E+17</v>
      </c>
      <c r="I32" s="2">
        <f t="shared" si="8"/>
        <v>8.453046316122451E-7</v>
      </c>
      <c r="J32" s="1">
        <v>4.8399999999999998E-9</v>
      </c>
      <c r="K32" s="3">
        <f t="shared" si="4"/>
        <v>9.5590766921300608E-9</v>
      </c>
      <c r="L32" s="3">
        <f t="shared" si="9"/>
        <v>3.2131179088167882E-9</v>
      </c>
      <c r="M32">
        <v>-0.19</v>
      </c>
      <c r="N32" s="2">
        <f t="shared" si="10"/>
        <v>-0.44024507552007958</v>
      </c>
      <c r="O32" s="2">
        <v>4.16</v>
      </c>
      <c r="P32" s="2">
        <v>4.05</v>
      </c>
      <c r="Q32" s="2">
        <v>1.1200000000000001</v>
      </c>
      <c r="R32" s="2">
        <f t="shared" si="11"/>
        <v>-9.7549244799193247E-3</v>
      </c>
      <c r="S32" s="3">
        <f t="shared" si="12"/>
        <v>699027376215.69763</v>
      </c>
      <c r="T32" s="3">
        <f t="shared" si="21"/>
        <v>4.3689211013481106E+30</v>
      </c>
      <c r="V32">
        <v>-0.89</v>
      </c>
      <c r="W32">
        <f t="shared" si="5"/>
        <v>-0.86499999999999999</v>
      </c>
      <c r="X32">
        <f t="shared" si="6"/>
        <v>6.9102546875440893E-6</v>
      </c>
      <c r="Y32">
        <f t="shared" si="14"/>
        <v>8.526629976467151E-2</v>
      </c>
      <c r="Z32" s="1">
        <f t="shared" si="23"/>
        <v>-1.3615259516796787</v>
      </c>
      <c r="AA32">
        <f t="shared" si="16"/>
        <v>-257588.19037574629</v>
      </c>
      <c r="AB32">
        <f t="shared" si="24"/>
        <v>257588.19037574629</v>
      </c>
      <c r="AC32">
        <f t="shared" si="25"/>
        <v>-1.3052450755200795</v>
      </c>
      <c r="AD32">
        <f t="shared" si="26"/>
        <v>5.6280876159599098E-2</v>
      </c>
      <c r="AE32" s="1">
        <v>1.602E+18</v>
      </c>
      <c r="AF32" s="1">
        <f t="shared" si="27"/>
        <v>4.8031344091458081E-2</v>
      </c>
      <c r="AG32" s="1">
        <v>1.0000000000000001E-5</v>
      </c>
      <c r="AH32" s="1">
        <v>8.8500000000000002E-14</v>
      </c>
      <c r="AI32" s="1">
        <f t="shared" si="28"/>
        <v>70.114442995798925</v>
      </c>
    </row>
    <row r="33" spans="1:35" x14ac:dyDescent="0.25">
      <c r="A33" t="s">
        <v>86</v>
      </c>
      <c r="B33" s="3">
        <f t="shared" si="22"/>
        <v>1.035939974589E-12</v>
      </c>
      <c r="C33" s="3">
        <v>1.5999999999999999E-19</v>
      </c>
      <c r="D33" s="2">
        <v>7.7999999999999996E-3</v>
      </c>
      <c r="E33" s="2">
        <f t="shared" si="7"/>
        <v>6.0839999999999993E-5</v>
      </c>
      <c r="F33" s="1">
        <v>3.62E+17</v>
      </c>
      <c r="G33" s="3">
        <f t="shared" si="2"/>
        <v>5.478701577618224E+17</v>
      </c>
      <c r="H33" s="2">
        <f t="shared" si="3"/>
        <v>5.478701577618224E+17</v>
      </c>
      <c r="I33" s="2">
        <f t="shared" si="8"/>
        <v>5.5310900338830403E-7</v>
      </c>
      <c r="J33" s="1">
        <v>5.0799999999999998E-9</v>
      </c>
      <c r="K33" s="3">
        <f t="shared" si="4"/>
        <v>1.4608931968734366E-8</v>
      </c>
      <c r="L33" s="3">
        <f t="shared" si="9"/>
        <v>3.7692940642499016E-9</v>
      </c>
      <c r="M33">
        <v>-0.26</v>
      </c>
      <c r="N33" s="2">
        <f t="shared" si="10"/>
        <v>-0.46220474226918096</v>
      </c>
      <c r="O33" s="2">
        <v>4.16</v>
      </c>
      <c r="P33" s="2">
        <v>4.05</v>
      </c>
      <c r="Q33" s="2">
        <v>1.1200000000000001</v>
      </c>
      <c r="R33" s="2">
        <f t="shared" si="11"/>
        <v>1.2204742269181779E-2</v>
      </c>
      <c r="S33" s="3">
        <f t="shared" si="12"/>
        <v>1108012893211.0928</v>
      </c>
      <c r="T33" s="3">
        <f t="shared" si="21"/>
        <v>6.9250805825693299E+30</v>
      </c>
      <c r="V33">
        <v>-1.72</v>
      </c>
      <c r="W33">
        <f t="shared" si="5"/>
        <v>-1.6950000000000001</v>
      </c>
      <c r="X33">
        <f t="shared" si="6"/>
        <v>6.3294843598985315E-6</v>
      </c>
      <c r="Y33">
        <f t="shared" si="14"/>
        <v>0.10723685423835468</v>
      </c>
      <c r="Z33" s="1">
        <f t="shared" si="23"/>
        <v>-2.2389557154812265</v>
      </c>
      <c r="AA33">
        <f t="shared" si="16"/>
        <v>-543488.19025364448</v>
      </c>
      <c r="AB33">
        <f t="shared" si="24"/>
        <v>543488.19025364448</v>
      </c>
      <c r="AC33">
        <f t="shared" si="25"/>
        <v>-2.1572047422691809</v>
      </c>
      <c r="AD33">
        <f t="shared" si="26"/>
        <v>8.1750973212045455E-2</v>
      </c>
      <c r="AE33" s="1">
        <v>1.602E+18</v>
      </c>
      <c r="AF33" s="1">
        <f t="shared" si="27"/>
        <v>2.6824245178636481E-2</v>
      </c>
      <c r="AG33" s="1">
        <v>1.0000000000000001E-5</v>
      </c>
      <c r="AH33" s="1">
        <v>8.8500000000000002E-14</v>
      </c>
      <c r="AI33" s="1">
        <f t="shared" si="28"/>
        <v>73.591192235260039</v>
      </c>
    </row>
    <row r="34" spans="1:35" x14ac:dyDescent="0.25">
      <c r="A34" t="s">
        <v>87</v>
      </c>
      <c r="B34" s="3">
        <f t="shared" si="22"/>
        <v>1.035939974589E-12</v>
      </c>
      <c r="C34" s="3">
        <v>1.5999999999999999E-19</v>
      </c>
      <c r="D34" s="2">
        <v>7.7999999999999996E-3</v>
      </c>
      <c r="E34" s="2">
        <f t="shared" si="7"/>
        <v>6.0839999999999993E-5</v>
      </c>
      <c r="F34" s="1">
        <v>2.462E+18</v>
      </c>
      <c r="G34" s="3">
        <f t="shared" si="2"/>
        <v>8.0556050816319936E+16</v>
      </c>
      <c r="H34" s="2">
        <f t="shared" si="3"/>
        <v>8.0556050816319936E+16</v>
      </c>
      <c r="I34" s="2">
        <f t="shared" si="8"/>
        <v>1.4424489998616681E-6</v>
      </c>
      <c r="J34" s="1">
        <v>5.4899999999999999E-9</v>
      </c>
      <c r="K34" s="3">
        <f t="shared" si="4"/>
        <v>5.6018145546699465E-9</v>
      </c>
      <c r="L34" s="3">
        <f t="shared" si="9"/>
        <v>2.7726718431466906E-9</v>
      </c>
      <c r="M34">
        <v>-0.15</v>
      </c>
      <c r="N34" s="2">
        <f t="shared" si="10"/>
        <v>-0.41257684409798179</v>
      </c>
      <c r="O34" s="2">
        <v>4.16</v>
      </c>
      <c r="P34" s="2">
        <v>4.05</v>
      </c>
      <c r="Q34" s="2">
        <v>1.1200000000000001</v>
      </c>
      <c r="R34" s="2">
        <f t="shared" si="11"/>
        <v>-3.7423155902017058E-2</v>
      </c>
      <c r="S34" s="3">
        <f t="shared" si="12"/>
        <v>495229867065.64618</v>
      </c>
      <c r="T34" s="3">
        <f t="shared" si="21"/>
        <v>3.0951866691602886E+30</v>
      </c>
      <c r="V34">
        <v>-0.24199999999999999</v>
      </c>
      <c r="W34">
        <f t="shared" si="5"/>
        <v>-0.217</v>
      </c>
      <c r="X34">
        <f t="shared" si="6"/>
        <v>5.9061311389114254E-6</v>
      </c>
      <c r="Y34">
        <f t="shared" si="14"/>
        <v>5.7584350279962226E-2</v>
      </c>
      <c r="Z34" s="1">
        <f t="shared" si="23"/>
        <v>-0.66132138230149407</v>
      </c>
      <c r="AA34">
        <f t="shared" si="16"/>
        <v>-81948.739135041847</v>
      </c>
      <c r="AB34">
        <f t="shared" si="24"/>
        <v>81948.739135041847</v>
      </c>
      <c r="AC34">
        <f t="shared" si="25"/>
        <v>-0.62957684409798176</v>
      </c>
      <c r="AD34">
        <f t="shared" si="26"/>
        <v>3.1744538203512328E-2</v>
      </c>
      <c r="AE34" s="1">
        <v>1.602E+18</v>
      </c>
      <c r="AF34" s="1">
        <f t="shared" si="27"/>
        <v>7.4751372551602177E-2</v>
      </c>
      <c r="AG34" s="1">
        <v>1.0000000000000001E-5</v>
      </c>
      <c r="AH34" s="1">
        <v>8.8500000000000002E-14</v>
      </c>
      <c r="AI34" s="1">
        <f t="shared" si="28"/>
        <v>79.530638852672752</v>
      </c>
    </row>
    <row r="35" spans="1:35" x14ac:dyDescent="0.25">
      <c r="A35" t="s">
        <v>88</v>
      </c>
      <c r="B35" s="3">
        <f t="shared" si="22"/>
        <v>1.035939974589E-12</v>
      </c>
      <c r="C35" s="3">
        <v>1.5999999999999999E-19</v>
      </c>
      <c r="D35" s="2">
        <v>7.7999999999999996E-3</v>
      </c>
      <c r="E35" s="2">
        <f t="shared" si="7"/>
        <v>6.0839999999999993E-5</v>
      </c>
      <c r="F35" s="1">
        <v>2.089E+18</v>
      </c>
      <c r="G35" s="3">
        <f t="shared" si="2"/>
        <v>9.4939682675816032E+16</v>
      </c>
      <c r="H35" s="2">
        <f t="shared" si="3"/>
        <v>9.4939682675816032E+16</v>
      </c>
      <c r="I35" s="2">
        <f t="shared" si="8"/>
        <v>1.32869610715945E-6</v>
      </c>
      <c r="J35" s="1">
        <v>5.9900000000000002E-9</v>
      </c>
      <c r="K35" s="3">
        <f t="shared" si="4"/>
        <v>6.0813994699425436E-9</v>
      </c>
      <c r="L35" s="3">
        <f t="shared" si="9"/>
        <v>3.017676858069317E-9</v>
      </c>
      <c r="M35">
        <v>-0.15</v>
      </c>
      <c r="N35" s="2">
        <f t="shared" si="10"/>
        <v>-0.41682980877486914</v>
      </c>
      <c r="O35" s="2">
        <v>4.16</v>
      </c>
      <c r="P35" s="2">
        <v>4.05</v>
      </c>
      <c r="Q35" s="2">
        <v>1.1200000000000001</v>
      </c>
      <c r="R35" s="2">
        <f t="shared" si="11"/>
        <v>-3.3170191225130097E-2</v>
      </c>
      <c r="S35" s="3">
        <f t="shared" si="12"/>
        <v>560745636667.84521</v>
      </c>
      <c r="T35" s="3">
        <f t="shared" si="21"/>
        <v>3.5046602291740326E+30</v>
      </c>
      <c r="V35">
        <v>-0.23400000000000001</v>
      </c>
      <c r="W35">
        <f t="shared" si="5"/>
        <v>-0.20900000000000002</v>
      </c>
      <c r="X35">
        <f t="shared" si="6"/>
        <v>5.339143057906211E-6</v>
      </c>
      <c r="Y35">
        <f t="shared" si="14"/>
        <v>6.1839423600327098E-2</v>
      </c>
      <c r="Z35" s="1">
        <f t="shared" si="23"/>
        <v>-0.65866087774469972</v>
      </c>
      <c r="AA35">
        <f t="shared" si="16"/>
        <v>-87654.515888459835</v>
      </c>
      <c r="AB35">
        <f t="shared" si="24"/>
        <v>87654.515888459835</v>
      </c>
      <c r="AC35">
        <f t="shared" si="25"/>
        <v>-0.62582980877486916</v>
      </c>
      <c r="AD35">
        <f t="shared" si="26"/>
        <v>3.2831068969830547E-2</v>
      </c>
      <c r="AE35" s="1">
        <v>1.602E+18</v>
      </c>
      <c r="AF35" s="1">
        <f t="shared" si="27"/>
        <v>7.0644158921906355E-2</v>
      </c>
      <c r="AG35" s="1">
        <v>1.0000000000000001E-5</v>
      </c>
      <c r="AH35" s="1">
        <v>8.8500000000000002E-14</v>
      </c>
      <c r="AI35" s="1">
        <f t="shared" si="28"/>
        <v>86.773866434883388</v>
      </c>
    </row>
    <row r="36" spans="1:35" x14ac:dyDescent="0.25">
      <c r="B36" s="3"/>
      <c r="C36" s="3">
        <v>1.5999999999999999E-19</v>
      </c>
      <c r="D36" s="2"/>
      <c r="E36" s="2"/>
      <c r="G36" s="3" t="e">
        <f t="shared" si="2"/>
        <v>#DIV/0!</v>
      </c>
      <c r="H36" s="2" t="e">
        <f t="shared" si="3"/>
        <v>#DIV/0!</v>
      </c>
      <c r="I36" s="2"/>
      <c r="K36" s="3"/>
      <c r="L36" s="3"/>
      <c r="N36" s="2" t="e">
        <f t="shared" si="10"/>
        <v>#DIV/0!</v>
      </c>
      <c r="O36" s="2"/>
      <c r="P36" s="2"/>
      <c r="Q36" s="2"/>
      <c r="R36" s="2" t="e">
        <f t="shared" si="11"/>
        <v>#DIV/0!</v>
      </c>
      <c r="S36" s="3"/>
      <c r="T36" s="3"/>
      <c r="Z36" s="1" t="e">
        <f t="shared" si="23"/>
        <v>#DIV/0!</v>
      </c>
      <c r="AA36" t="e">
        <f t="shared" si="16"/>
        <v>#DIV/0!</v>
      </c>
      <c r="AB36" t="e">
        <f t="shared" si="24"/>
        <v>#DIV/0!</v>
      </c>
      <c r="AC36" t="e">
        <f t="shared" si="25"/>
        <v>#DIV/0!</v>
      </c>
      <c r="AD36" t="e">
        <f t="shared" si="26"/>
        <v>#DIV/0!</v>
      </c>
      <c r="AE36" s="1">
        <v>1.602E+18</v>
      </c>
      <c r="AF36" s="1" t="e">
        <f t="shared" si="27"/>
        <v>#DIV/0!</v>
      </c>
      <c r="AG36" s="1">
        <v>1.0000000000000001E-5</v>
      </c>
      <c r="AH36" s="1">
        <v>8.8500000000000002E-14</v>
      </c>
      <c r="AI36" s="1" t="e">
        <f t="shared" si="28"/>
        <v>#DIV/0!</v>
      </c>
    </row>
    <row r="37" spans="1:35" x14ac:dyDescent="0.25">
      <c r="A37" t="s">
        <v>90</v>
      </c>
      <c r="B37" s="3">
        <f t="shared" si="22"/>
        <v>1.035939974589E-12</v>
      </c>
      <c r="C37" s="3">
        <v>1.5999999999999999E-19</v>
      </c>
      <c r="D37" s="2">
        <v>7.7999999999999996E-3</v>
      </c>
      <c r="E37" s="2">
        <f t="shared" si="7"/>
        <v>6.0839999999999993E-5</v>
      </c>
      <c r="F37" s="1">
        <v>2.086E+18</v>
      </c>
      <c r="G37" s="3">
        <f t="shared" si="2"/>
        <v>9.507622104975056E+16</v>
      </c>
      <c r="H37" s="3">
        <f>ABS(G37)</f>
        <v>9.507622104975056E+16</v>
      </c>
      <c r="I37" s="2">
        <f t="shared" si="8"/>
        <v>1.3277416982438916E-6</v>
      </c>
      <c r="J37" s="1">
        <v>1.37E-9</v>
      </c>
      <c r="K37" s="3">
        <f t="shared" si="4"/>
        <v>6.0857709089663099E-9</v>
      </c>
      <c r="L37" s="3">
        <f t="shared" si="9"/>
        <v>1.1182621149554315E-9</v>
      </c>
      <c r="M37">
        <v>-1.9</v>
      </c>
      <c r="N37" s="2">
        <f t="shared" si="10"/>
        <v>-0.41686701189264946</v>
      </c>
      <c r="O37" s="2">
        <v>4.16</v>
      </c>
      <c r="P37" s="2">
        <v>4.05</v>
      </c>
      <c r="Q37" s="2">
        <v>1.1200000000000001</v>
      </c>
      <c r="R37" s="2">
        <f t="shared" si="11"/>
        <v>-3.3132988107349881E-2</v>
      </c>
      <c r="S37" s="3">
        <f t="shared" si="12"/>
        <v>2049365229401.3872</v>
      </c>
      <c r="T37" s="3">
        <f t="shared" si="21"/>
        <v>1.2808532683758671E+31</v>
      </c>
      <c r="V37">
        <v>-1.1000000000000001</v>
      </c>
      <c r="W37">
        <f t="shared" si="5"/>
        <v>-1.0750000000000002</v>
      </c>
      <c r="X37">
        <f t="shared" si="6"/>
        <v>1.2100145113081934E-5</v>
      </c>
      <c r="Y37">
        <f t="shared" si="14"/>
        <v>6.1876645163619563E-2</v>
      </c>
      <c r="Z37" s="1">
        <f t="shared" si="23"/>
        <v>-1.5391509812016466</v>
      </c>
      <c r="AA37">
        <f t="shared" si="16"/>
        <v>-181816.00133220677</v>
      </c>
      <c r="AB37">
        <f t="shared" si="24"/>
        <v>181816.00133220677</v>
      </c>
      <c r="AC37">
        <f t="shared" si="25"/>
        <v>-1.4918670118926496</v>
      </c>
      <c r="AD37">
        <f t="shared" si="26"/>
        <v>4.7283969308997018E-2</v>
      </c>
      <c r="AE37" s="1">
        <v>1.602E+18</v>
      </c>
      <c r="AF37" s="1">
        <f t="shared" si="27"/>
        <v>7.0608230772010158E-2</v>
      </c>
      <c r="AG37" s="1">
        <v>1.0000000000000001E-5</v>
      </c>
      <c r="AH37" s="1">
        <v>8.8500000000000002E-14</v>
      </c>
      <c r="AI37" s="1">
        <f t="shared" si="28"/>
        <v>19.846443575257137</v>
      </c>
    </row>
    <row r="38" spans="1:35" x14ac:dyDescent="0.25">
      <c r="A38" t="s">
        <v>91</v>
      </c>
      <c r="B38" s="3">
        <f t="shared" si="22"/>
        <v>1.035939974589E-12</v>
      </c>
      <c r="C38" s="3">
        <v>1.5999999999999999E-19</v>
      </c>
      <c r="D38" s="2">
        <v>7.7999999999999996E-3</v>
      </c>
      <c r="E38" s="2">
        <f t="shared" si="7"/>
        <v>6.0839999999999993E-5</v>
      </c>
      <c r="F38" s="1">
        <v>1.713E+18</v>
      </c>
      <c r="G38" s="3">
        <f t="shared" si="2"/>
        <v>1.1577874904248669E+17</v>
      </c>
      <c r="H38" s="3">
        <f t="shared" ref="H38:H78" si="29">ABS(G38)</f>
        <v>1.1577874904248669E+17</v>
      </c>
      <c r="I38" s="2">
        <f t="shared" si="8"/>
        <v>1.2031925220987379E-6</v>
      </c>
      <c r="J38" s="1">
        <v>1.9300000000000002E-9</v>
      </c>
      <c r="K38" s="3">
        <f t="shared" si="4"/>
        <v>6.7157430364507381E-9</v>
      </c>
      <c r="L38" s="3">
        <f t="shared" si="9"/>
        <v>1.4991636931266984E-9</v>
      </c>
      <c r="M38">
        <v>-1.47</v>
      </c>
      <c r="N38" s="2">
        <f t="shared" si="10"/>
        <v>-0.42196683872464591</v>
      </c>
      <c r="O38" s="2">
        <v>4.16</v>
      </c>
      <c r="P38" s="2">
        <v>4.05</v>
      </c>
      <c r="Q38" s="2">
        <v>1.1200000000000001</v>
      </c>
      <c r="R38" s="2">
        <f t="shared" si="11"/>
        <v>-2.8033161275353713E-2</v>
      </c>
      <c r="S38" s="3">
        <f t="shared" si="12"/>
        <v>2229964742578.9805</v>
      </c>
      <c r="T38" s="3">
        <f t="shared" si="21"/>
        <v>1.3937279641118629E+31</v>
      </c>
      <c r="V38">
        <v>-1.0900000000000001</v>
      </c>
      <c r="W38">
        <f t="shared" si="5"/>
        <v>-1.0650000000000002</v>
      </c>
      <c r="X38">
        <f t="shared" si="6"/>
        <v>1.0913968095761755E-5</v>
      </c>
      <c r="Y38">
        <f t="shared" si="14"/>
        <v>6.6979000518047449E-2</v>
      </c>
      <c r="Z38" s="1">
        <f t="shared" si="23"/>
        <v>-1.5365272364046556</v>
      </c>
      <c r="AA38">
        <f t="shared" si="16"/>
        <v>-199744.03268107079</v>
      </c>
      <c r="AB38">
        <f t="shared" si="24"/>
        <v>199744.03268107079</v>
      </c>
      <c r="AC38">
        <f t="shared" si="25"/>
        <v>-1.486966838724646</v>
      </c>
      <c r="AD38">
        <f t="shared" si="26"/>
        <v>4.9560397680009631E-2</v>
      </c>
      <c r="AE38" s="1">
        <v>1.602E+18</v>
      </c>
      <c r="AF38" s="1">
        <f t="shared" si="27"/>
        <v>6.5683177341095203E-2</v>
      </c>
      <c r="AG38" s="1">
        <v>1.0000000000000001E-5</v>
      </c>
      <c r="AH38" s="1">
        <v>8.8500000000000002E-14</v>
      </c>
      <c r="AI38" s="1">
        <f t="shared" si="28"/>
        <v>27.958858467333048</v>
      </c>
    </row>
    <row r="39" spans="1:35" x14ac:dyDescent="0.25">
      <c r="A39" t="s">
        <v>92</v>
      </c>
      <c r="B39" s="3">
        <f t="shared" si="22"/>
        <v>1.035939974589E-12</v>
      </c>
      <c r="C39" s="3">
        <v>1.5999999999999999E-19</v>
      </c>
      <c r="D39" s="2">
        <v>7.7999999999999996E-3</v>
      </c>
      <c r="E39" s="2">
        <f t="shared" si="7"/>
        <v>6.0839999999999993E-5</v>
      </c>
      <c r="F39" s="1">
        <v>1.489E+18</v>
      </c>
      <c r="G39" s="3">
        <f t="shared" si="2"/>
        <v>1.3319610282725298E+17</v>
      </c>
      <c r="H39" s="3">
        <f t="shared" si="29"/>
        <v>1.3319610282725298E+17</v>
      </c>
      <c r="I39" s="2">
        <f t="shared" si="8"/>
        <v>1.1217699230055593E-6</v>
      </c>
      <c r="J39" s="1">
        <v>2.5599999999999998E-9</v>
      </c>
      <c r="K39" s="3">
        <f t="shared" si="4"/>
        <v>7.2031988343425701E-9</v>
      </c>
      <c r="L39" s="3">
        <f t="shared" si="9"/>
        <v>1.8887445937342413E-9</v>
      </c>
      <c r="M39">
        <v>-1.1200000000000001</v>
      </c>
      <c r="N39" s="2">
        <f t="shared" si="10"/>
        <v>-0.42559470396901328</v>
      </c>
      <c r="O39" s="2">
        <v>4.16</v>
      </c>
      <c r="P39" s="2">
        <v>4.05</v>
      </c>
      <c r="Q39" s="2">
        <v>1.1200000000000001</v>
      </c>
      <c r="R39" s="2">
        <f t="shared" si="11"/>
        <v>-2.4405296030986179E-2</v>
      </c>
      <c r="S39" s="3">
        <f t="shared" si="12"/>
        <v>2247373751731.311</v>
      </c>
      <c r="T39" s="3">
        <f t="shared" si="21"/>
        <v>1.4046085948320695E+31</v>
      </c>
      <c r="V39">
        <v>-1.01</v>
      </c>
      <c r="W39">
        <f t="shared" si="5"/>
        <v>-0.98499999999999999</v>
      </c>
      <c r="X39">
        <f t="shared" si="6"/>
        <v>9.7857622162740657E-6</v>
      </c>
      <c r="Y39">
        <f t="shared" si="14"/>
        <v>7.0608664478126318E-2</v>
      </c>
      <c r="Z39" s="1">
        <f t="shared" si="23"/>
        <v>-1.4609767999705687</v>
      </c>
      <c r="AA39">
        <f t="shared" si="16"/>
        <v>-206422.34660481216</v>
      </c>
      <c r="AB39">
        <f t="shared" si="24"/>
        <v>206422.34660481216</v>
      </c>
      <c r="AC39">
        <f t="shared" si="25"/>
        <v>-1.4105947039690132</v>
      </c>
      <c r="AD39">
        <f t="shared" si="26"/>
        <v>5.0382096001555618E-2</v>
      </c>
      <c r="AE39" s="1">
        <v>1.602E+18</v>
      </c>
      <c r="AF39" s="1">
        <f t="shared" si="27"/>
        <v>6.2179640700092437E-2</v>
      </c>
      <c r="AG39" s="1">
        <v>1.0000000000000001E-5</v>
      </c>
      <c r="AH39" s="1">
        <v>8.8500000000000002E-14</v>
      </c>
      <c r="AI39" s="1">
        <f t="shared" si="28"/>
        <v>37.085325220918442</v>
      </c>
    </row>
    <row r="40" spans="1:35" x14ac:dyDescent="0.25">
      <c r="A40" t="s">
        <v>97</v>
      </c>
      <c r="B40" s="3">
        <f t="shared" si="22"/>
        <v>1.035939974589E-12</v>
      </c>
      <c r="C40" s="3">
        <v>1.5999999999999999E-19</v>
      </c>
      <c r="D40" s="2">
        <v>7.7999999999999996E-3</v>
      </c>
      <c r="E40" s="2">
        <f t="shared" si="7"/>
        <v>6.0839999999999993E-5</v>
      </c>
      <c r="F40" s="1">
        <v>1.402E+18</v>
      </c>
      <c r="G40" s="3">
        <f t="shared" si="2"/>
        <v>1.4146148153336642E+17</v>
      </c>
      <c r="H40" s="3">
        <f t="shared" si="29"/>
        <v>1.4146148153336642E+17</v>
      </c>
      <c r="I40" s="2">
        <f t="shared" si="8"/>
        <v>1.0885050529657109E-6</v>
      </c>
      <c r="J40" s="1">
        <v>3.58E-9</v>
      </c>
      <c r="K40" s="3">
        <f t="shared" si="4"/>
        <v>7.4233296205458584E-9</v>
      </c>
      <c r="L40" s="3">
        <f t="shared" si="9"/>
        <v>2.4152252961622905E-9</v>
      </c>
      <c r="M40">
        <v>-0.81100000000000005</v>
      </c>
      <c r="N40" s="2">
        <f t="shared" si="10"/>
        <v>-0.42715323983410375</v>
      </c>
      <c r="O40" s="2">
        <v>4.16</v>
      </c>
      <c r="P40" s="2">
        <v>4.05</v>
      </c>
      <c r="Q40" s="2">
        <v>1.1200000000000001</v>
      </c>
      <c r="R40" s="2">
        <f t="shared" si="11"/>
        <v>-2.284676016589593E-2</v>
      </c>
      <c r="S40" s="3">
        <f t="shared" si="12"/>
        <v>2260888300165.1387</v>
      </c>
      <c r="T40" s="3">
        <f t="shared" si="21"/>
        <v>1.4130551876032117E+31</v>
      </c>
      <c r="V40">
        <v>-0.74</v>
      </c>
      <c r="W40">
        <f t="shared" si="5"/>
        <v>-0.71499999999999997</v>
      </c>
      <c r="X40">
        <f t="shared" si="6"/>
        <v>8.0901434479749802E-6</v>
      </c>
      <c r="Y40">
        <f t="shared" si="14"/>
        <v>7.2167973073943695E-2</v>
      </c>
      <c r="Z40" s="1">
        <f t="shared" si="23"/>
        <v>-1.1895829665472537</v>
      </c>
      <c r="AA40">
        <f t="shared" si="16"/>
        <v>-182938.65980466074</v>
      </c>
      <c r="AB40">
        <f t="shared" si="24"/>
        <v>182938.65980466074</v>
      </c>
      <c r="AC40">
        <f t="shared" si="25"/>
        <v>-1.1421532398341037</v>
      </c>
      <c r="AD40">
        <f t="shared" si="26"/>
        <v>4.7429726713150135E-2</v>
      </c>
      <c r="AE40" s="1">
        <v>1.602E+18</v>
      </c>
      <c r="AF40" s="1">
        <f t="shared" si="27"/>
        <v>6.0674516572855587E-2</v>
      </c>
      <c r="AG40" s="1">
        <v>1.0000000000000001E-5</v>
      </c>
      <c r="AH40" s="1">
        <v>8.8500000000000002E-14</v>
      </c>
      <c r="AI40" s="1">
        <f t="shared" si="28"/>
        <v>51.861509488628137</v>
      </c>
    </row>
    <row r="41" spans="1:35" x14ac:dyDescent="0.25">
      <c r="A41" t="s">
        <v>93</v>
      </c>
      <c r="B41" s="3">
        <f t="shared" si="22"/>
        <v>1.035939974589E-12</v>
      </c>
      <c r="C41" s="3">
        <v>1.5999999999999999E-19</v>
      </c>
      <c r="D41" s="2">
        <v>7.7999999999999996E-3</v>
      </c>
      <c r="E41" s="2">
        <f t="shared" si="7"/>
        <v>6.0839999999999993E-5</v>
      </c>
      <c r="F41" s="1">
        <v>7.395E+17</v>
      </c>
      <c r="G41" s="3">
        <f t="shared" si="2"/>
        <v>2.6819336999294077E+17</v>
      </c>
      <c r="H41" s="3">
        <f t="shared" si="29"/>
        <v>2.6819336999294077E+17</v>
      </c>
      <c r="I41" s="2">
        <f t="shared" si="8"/>
        <v>7.9054306241855617E-7</v>
      </c>
      <c r="J41" s="1">
        <v>6.1410000000000002E-9</v>
      </c>
      <c r="K41" s="3">
        <f t="shared" si="4"/>
        <v>1.0221241809489229E-8</v>
      </c>
      <c r="L41" s="3">
        <f t="shared" si="9"/>
        <v>3.8361886276286962E-9</v>
      </c>
      <c r="M41">
        <v>-0.44</v>
      </c>
      <c r="N41" s="2">
        <f t="shared" si="10"/>
        <v>-0.44371276187421393</v>
      </c>
      <c r="O41" s="2">
        <v>4.16</v>
      </c>
      <c r="P41" s="2">
        <v>4.05</v>
      </c>
      <c r="Q41" s="2">
        <v>1.1200000000000001</v>
      </c>
      <c r="R41" s="2">
        <f t="shared" si="11"/>
        <v>-6.2872381257852439E-3</v>
      </c>
      <c r="S41" s="3">
        <f t="shared" si="12"/>
        <v>2134158710472.3984</v>
      </c>
      <c r="T41" s="3">
        <f t="shared" si="21"/>
        <v>1.3338491940452491E+31</v>
      </c>
      <c r="V41">
        <v>-0.67</v>
      </c>
      <c r="W41">
        <f t="shared" si="5"/>
        <v>-0.64500000000000002</v>
      </c>
      <c r="X41">
        <f t="shared" si="6"/>
        <v>5.580564615007584E-6</v>
      </c>
      <c r="Y41">
        <f t="shared" si="14"/>
        <v>8.8735705416935026E-2</v>
      </c>
      <c r="Z41" s="1">
        <f t="shared" si="23"/>
        <v>-1.1430517071398871</v>
      </c>
      <c r="AA41">
        <f t="shared" si="16"/>
        <v>-240119.07261075213</v>
      </c>
      <c r="AB41">
        <f t="shared" si="24"/>
        <v>240119.07261075213</v>
      </c>
      <c r="AC41">
        <f t="shared" si="25"/>
        <v>-1.0887127618742141</v>
      </c>
      <c r="AD41">
        <f t="shared" si="26"/>
        <v>5.4338945265672969E-2</v>
      </c>
      <c r="AE41" s="1">
        <v>1.602E+18</v>
      </c>
      <c r="AF41" s="1">
        <f t="shared" si="27"/>
        <v>4.4682496936763572E-2</v>
      </c>
      <c r="AG41" s="1">
        <v>1.0000000000000001E-5</v>
      </c>
      <c r="AH41" s="1">
        <v>8.8500000000000002E-14</v>
      </c>
      <c r="AI41" s="1">
        <f t="shared" si="28"/>
        <v>88.961321164711009</v>
      </c>
    </row>
    <row r="42" spans="1:35" x14ac:dyDescent="0.25">
      <c r="A42" t="s">
        <v>94</v>
      </c>
      <c r="B42" s="3">
        <f t="shared" si="22"/>
        <v>1.035939974589E-12</v>
      </c>
      <c r="C42" s="3">
        <v>1.5999999999999999E-19</v>
      </c>
      <c r="D42" s="2">
        <v>7.7999999999999996E-3</v>
      </c>
      <c r="E42" s="2">
        <f t="shared" si="7"/>
        <v>6.0839999999999993E-5</v>
      </c>
      <c r="F42" s="1">
        <v>3.993E+17</v>
      </c>
      <c r="G42" s="3">
        <f t="shared" si="2"/>
        <v>4.9669170325514573E+17</v>
      </c>
      <c r="H42" s="3">
        <f t="shared" si="29"/>
        <v>4.9669170325514573E+17</v>
      </c>
      <c r="I42" s="2">
        <f t="shared" si="8"/>
        <v>5.8090631502104364E-7</v>
      </c>
      <c r="J42" s="1">
        <v>7.6399999999999993E-9</v>
      </c>
      <c r="K42" s="3">
        <f t="shared" si="4"/>
        <v>1.3909870822288248E-8</v>
      </c>
      <c r="L42" s="3">
        <f t="shared" si="9"/>
        <v>4.9314176385860073E-9</v>
      </c>
      <c r="M42">
        <v>-0.31</v>
      </c>
      <c r="N42" s="2">
        <f t="shared" si="10"/>
        <v>-0.4596660190041536</v>
      </c>
      <c r="O42" s="2">
        <v>4.16</v>
      </c>
      <c r="P42" s="2">
        <v>4.05</v>
      </c>
      <c r="Q42" s="2">
        <v>1.1200000000000001</v>
      </c>
      <c r="R42" s="2">
        <f t="shared" si="11"/>
        <v>9.6660190041539806E-3</v>
      </c>
      <c r="S42" s="3">
        <f t="shared" si="12"/>
        <v>1956929795826.7119</v>
      </c>
      <c r="T42" s="3">
        <f t="shared" si="21"/>
        <v>1.2230811223916951E+31</v>
      </c>
      <c r="V42">
        <v>-0.86</v>
      </c>
      <c r="W42">
        <f t="shared" si="5"/>
        <v>-0.83499999999999996</v>
      </c>
      <c r="X42">
        <f t="shared" si="6"/>
        <v>4.6657566891279411E-6</v>
      </c>
      <c r="Y42">
        <f t="shared" si="14"/>
        <v>0.1046968722602505</v>
      </c>
      <c r="Z42" s="1">
        <f t="shared" si="23"/>
        <v>-1.3619948471211529</v>
      </c>
      <c r="AA42">
        <f t="shared" si="16"/>
        <v>-368643.31224298768</v>
      </c>
      <c r="AB42">
        <f t="shared" si="24"/>
        <v>368643.31224298768</v>
      </c>
      <c r="AC42">
        <f t="shared" si="25"/>
        <v>-1.2946660190041537</v>
      </c>
      <c r="AD42">
        <f t="shared" si="26"/>
        <v>6.7328828116999362E-2</v>
      </c>
      <c r="AE42" s="1">
        <v>1.602E+18</v>
      </c>
      <c r="AF42" s="1">
        <f t="shared" si="27"/>
        <v>2.9275965234721604E-2</v>
      </c>
      <c r="AG42" s="1">
        <v>1.0000000000000001E-5</v>
      </c>
      <c r="AH42" s="1">
        <v>8.8500000000000002E-14</v>
      </c>
      <c r="AI42" s="1">
        <f t="shared" si="28"/>
        <v>110.67651745617847</v>
      </c>
    </row>
    <row r="43" spans="1:35" x14ac:dyDescent="0.25">
      <c r="A43" t="s">
        <v>95</v>
      </c>
      <c r="B43" s="3">
        <f t="shared" si="22"/>
        <v>1.035939974589E-12</v>
      </c>
      <c r="C43" s="3">
        <v>1.5999999999999999E-19</v>
      </c>
      <c r="D43" s="2">
        <v>7.7999999999999996E-3</v>
      </c>
      <c r="E43" s="2">
        <f t="shared" si="7"/>
        <v>6.0839999999999993E-5</v>
      </c>
      <c r="F43" s="1">
        <v>8.401E+17</v>
      </c>
      <c r="G43" s="3">
        <f t="shared" si="2"/>
        <v>2.3607784443492406E+17</v>
      </c>
      <c r="H43" s="3">
        <f t="shared" si="29"/>
        <v>2.3607784443492406E+17</v>
      </c>
      <c r="I43" s="2">
        <f t="shared" si="8"/>
        <v>8.4260093161586662E-7</v>
      </c>
      <c r="J43" s="1">
        <v>1.056E-8</v>
      </c>
      <c r="K43" s="3">
        <f t="shared" si="4"/>
        <v>9.5897494277610678E-9</v>
      </c>
      <c r="L43" s="3">
        <f t="shared" si="9"/>
        <v>5.0257574825042973E-9</v>
      </c>
      <c r="M43">
        <v>-0.13</v>
      </c>
      <c r="N43" s="2">
        <f t="shared" si="10"/>
        <v>-0.44041094069477282</v>
      </c>
      <c r="O43" s="2">
        <v>4.16</v>
      </c>
      <c r="P43" s="2">
        <v>4.05</v>
      </c>
      <c r="Q43" s="2">
        <v>1.1200000000000001</v>
      </c>
      <c r="R43" s="2">
        <f t="shared" si="11"/>
        <v>-9.5890593052265771E-3</v>
      </c>
      <c r="S43" s="3">
        <f t="shared" si="12"/>
        <v>1018861805878.8522</v>
      </c>
      <c r="T43" s="3">
        <f t="shared" si="21"/>
        <v>6.3678862867428263E+30</v>
      </c>
      <c r="V43">
        <v>-0.21</v>
      </c>
      <c r="W43">
        <f t="shared" si="5"/>
        <v>-0.185</v>
      </c>
      <c r="X43">
        <f t="shared" si="6"/>
        <v>3.1855215768546873E-6</v>
      </c>
      <c r="Y43">
        <f t="shared" si="14"/>
        <v>8.5432247176238402E-2</v>
      </c>
      <c r="Z43" s="1">
        <f t="shared" si="23"/>
        <v>-0.6656763617962479</v>
      </c>
      <c r="AA43">
        <f t="shared" si="16"/>
        <v>-131846.54062669969</v>
      </c>
      <c r="AB43">
        <f t="shared" si="24"/>
        <v>131846.54062669969</v>
      </c>
      <c r="AC43">
        <f t="shared" si="25"/>
        <v>-0.62541094069477277</v>
      </c>
      <c r="AD43">
        <f t="shared" si="26"/>
        <v>4.026542110147513E-2</v>
      </c>
      <c r="AE43" s="1">
        <v>1.602E+18</v>
      </c>
      <c r="AF43" s="1">
        <f t="shared" si="27"/>
        <v>4.7871163192262249E-2</v>
      </c>
      <c r="AG43" s="1">
        <v>1.0000000000000001E-5</v>
      </c>
      <c r="AH43" s="1">
        <v>8.8500000000000002E-14</v>
      </c>
      <c r="AI43" s="1">
        <f t="shared" si="28"/>
        <v>152.97696653628859</v>
      </c>
    </row>
    <row r="44" spans="1:35" x14ac:dyDescent="0.25">
      <c r="A44" t="s">
        <v>96</v>
      </c>
      <c r="B44" s="3">
        <f t="shared" si="22"/>
        <v>1.035939974589E-12</v>
      </c>
      <c r="C44" s="3">
        <v>1.5999999999999999E-19</v>
      </c>
      <c r="D44" s="2">
        <v>7.7999999999999996E-3</v>
      </c>
      <c r="E44" s="2">
        <f t="shared" si="7"/>
        <v>6.0839999999999993E-5</v>
      </c>
      <c r="F44" s="1">
        <v>7.756E+17</v>
      </c>
      <c r="G44" s="3">
        <f t="shared" si="2"/>
        <v>2.5571041401467213E+17</v>
      </c>
      <c r="H44" s="3">
        <f t="shared" si="29"/>
        <v>2.5571041401467213E+17</v>
      </c>
      <c r="I44" s="2">
        <f t="shared" si="8"/>
        <v>8.0960902883440769E-7</v>
      </c>
      <c r="J44" s="1">
        <v>1.1350000000000001E-8</v>
      </c>
      <c r="K44" s="3">
        <f t="shared" si="4"/>
        <v>9.980535683288309E-9</v>
      </c>
      <c r="L44" s="3">
        <f t="shared" si="9"/>
        <v>5.310653313506434E-9</v>
      </c>
      <c r="M44">
        <v>-0.186</v>
      </c>
      <c r="N44" s="2">
        <f t="shared" si="10"/>
        <v>-0.44247891121667704</v>
      </c>
      <c r="O44" s="2">
        <v>4.16</v>
      </c>
      <c r="P44" s="2">
        <v>4.05</v>
      </c>
      <c r="Q44" s="2">
        <v>1.1200000000000001</v>
      </c>
      <c r="R44" s="2">
        <f t="shared" si="11"/>
        <v>-7.5210887833225826E-3</v>
      </c>
      <c r="S44" s="3">
        <f t="shared" si="12"/>
        <v>1623185610824.7507</v>
      </c>
      <c r="T44" s="3">
        <f t="shared" si="21"/>
        <v>1.0144910067654693E+31</v>
      </c>
      <c r="V44">
        <v>-0.22</v>
      </c>
      <c r="W44">
        <f t="shared" si="5"/>
        <v>-0.19500000000000001</v>
      </c>
      <c r="X44">
        <f t="shared" si="6"/>
        <v>3.142428467364157E-6</v>
      </c>
      <c r="Y44">
        <f t="shared" si="14"/>
        <v>8.75012430093981E-2</v>
      </c>
      <c r="Z44" s="1">
        <f t="shared" si="23"/>
        <v>-0.67897350465439499</v>
      </c>
      <c r="AA44">
        <f t="shared" si="16"/>
        <v>-140019.09814961304</v>
      </c>
      <c r="AB44">
        <f t="shared" si="24"/>
        <v>140019.09814961304</v>
      </c>
      <c r="AC44">
        <f t="shared" si="25"/>
        <v>-0.63747891121667699</v>
      </c>
      <c r="AD44">
        <f t="shared" si="26"/>
        <v>4.1494593437718046E-2</v>
      </c>
      <c r="AE44" s="1">
        <v>1.602E+18</v>
      </c>
      <c r="AF44" s="1">
        <f t="shared" si="27"/>
        <v>4.5874062967204629E-2</v>
      </c>
      <c r="AG44" s="1">
        <v>1.0000000000000001E-5</v>
      </c>
      <c r="AH44" s="1">
        <v>8.8500000000000002E-14</v>
      </c>
      <c r="AI44" s="1">
        <f t="shared" si="28"/>
        <v>164.42126611618141</v>
      </c>
    </row>
    <row r="45" spans="1:35" x14ac:dyDescent="0.25">
      <c r="B45" s="3">
        <f t="shared" si="22"/>
        <v>1.035939974589E-12</v>
      </c>
      <c r="C45" s="3">
        <v>1.5999999999999999E-19</v>
      </c>
      <c r="D45" s="2">
        <v>7.7999999999999996E-3</v>
      </c>
      <c r="E45" s="2">
        <f t="shared" si="7"/>
        <v>6.0839999999999993E-5</v>
      </c>
      <c r="G45" s="3" t="e">
        <f t="shared" si="2"/>
        <v>#DIV/0!</v>
      </c>
      <c r="H45" s="3" t="e">
        <f t="shared" si="29"/>
        <v>#DIV/0!</v>
      </c>
      <c r="I45" s="2" t="e">
        <f t="shared" si="8"/>
        <v>#DIV/0!</v>
      </c>
      <c r="K45" s="3" t="e">
        <f t="shared" si="4"/>
        <v>#DIV/0!</v>
      </c>
      <c r="L45" s="3" t="e">
        <f t="shared" si="9"/>
        <v>#DIV/0!</v>
      </c>
      <c r="N45" s="2" t="e">
        <f t="shared" si="10"/>
        <v>#DIV/0!</v>
      </c>
      <c r="O45" s="2">
        <v>4.16</v>
      </c>
      <c r="P45" s="2">
        <v>4.05</v>
      </c>
      <c r="Q45" s="2">
        <v>1.1200000000000001</v>
      </c>
      <c r="R45" s="2" t="e">
        <f t="shared" si="11"/>
        <v>#DIV/0!</v>
      </c>
      <c r="S45" s="3" t="e">
        <f t="shared" si="12"/>
        <v>#DIV/0!</v>
      </c>
      <c r="T45" s="3" t="e">
        <f t="shared" si="21"/>
        <v>#DIV/0!</v>
      </c>
      <c r="W45">
        <f t="shared" si="5"/>
        <v>2.5000000000000001E-2</v>
      </c>
      <c r="X45" t="e">
        <f t="shared" si="6"/>
        <v>#DIV/0!</v>
      </c>
      <c r="Y45" t="e">
        <f t="shared" si="14"/>
        <v>#DIV/0!</v>
      </c>
      <c r="Z45" s="1" t="e">
        <f t="shared" si="23"/>
        <v>#DIV/0!</v>
      </c>
      <c r="AA45" t="e">
        <f t="shared" si="16"/>
        <v>#DIV/0!</v>
      </c>
      <c r="AB45" t="e">
        <f t="shared" si="24"/>
        <v>#DIV/0!</v>
      </c>
      <c r="AC45" t="e">
        <f t="shared" si="25"/>
        <v>#DIV/0!</v>
      </c>
      <c r="AD45" t="e">
        <f t="shared" si="26"/>
        <v>#DIV/0!</v>
      </c>
      <c r="AE45" s="1">
        <v>1.602E+18</v>
      </c>
      <c r="AF45" s="1" t="e">
        <f t="shared" si="27"/>
        <v>#DIV/0!</v>
      </c>
      <c r="AG45" s="1">
        <v>1.0000000000000001E-5</v>
      </c>
      <c r="AH45" s="1">
        <v>8.8500000000000002E-14</v>
      </c>
      <c r="AI45" s="1">
        <f t="shared" si="28"/>
        <v>0</v>
      </c>
    </row>
    <row r="46" spans="1:35" x14ac:dyDescent="0.25">
      <c r="A46" t="s">
        <v>137</v>
      </c>
      <c r="B46" s="3">
        <f t="shared" si="22"/>
        <v>1.035939974589E-12</v>
      </c>
      <c r="C46" s="3">
        <v>1.5999999999999999E-19</v>
      </c>
      <c r="D46" s="2">
        <v>7.7999999999999996E-3</v>
      </c>
      <c r="E46" s="2">
        <f t="shared" si="7"/>
        <v>6.0839999999999993E-5</v>
      </c>
      <c r="F46" s="1">
        <v>4.03E+18</v>
      </c>
      <c r="G46" s="3">
        <f t="shared" si="2"/>
        <v>4.9213150647588016E+16</v>
      </c>
      <c r="H46" s="3">
        <f t="shared" si="29"/>
        <v>4.9213150647588016E+16</v>
      </c>
      <c r="I46" s="2">
        <f t="shared" si="8"/>
        <v>1.8454783967098868E-6</v>
      </c>
      <c r="J46" s="1">
        <v>1.49E-9</v>
      </c>
      <c r="K46" s="3">
        <f t="shared" si="4"/>
        <v>4.3784483287367601E-9</v>
      </c>
      <c r="L46" s="3">
        <f t="shared" si="9"/>
        <v>1.1116887538860043E-9</v>
      </c>
      <c r="M46">
        <v>-0.95</v>
      </c>
      <c r="N46" s="2">
        <f t="shared" si="10"/>
        <v>-0.39981984726948594</v>
      </c>
      <c r="O46" s="2">
        <v>4.16</v>
      </c>
      <c r="P46" s="2">
        <v>4.05</v>
      </c>
      <c r="Q46" s="2">
        <v>1.1200000000000001</v>
      </c>
      <c r="R46" s="2">
        <f t="shared" si="11"/>
        <v>-5.0180152730513683E-2</v>
      </c>
      <c r="S46" s="3">
        <f t="shared" si="12"/>
        <v>1074304144576.5503</v>
      </c>
      <c r="T46" s="3">
        <f t="shared" si="21"/>
        <v>6.7144009036034397E+30</v>
      </c>
      <c r="V46">
        <v>-0.88</v>
      </c>
      <c r="W46">
        <f t="shared" si="5"/>
        <v>-0.85499999999999998</v>
      </c>
      <c r="X46">
        <f t="shared" si="6"/>
        <v>1.4999085299731821E-5</v>
      </c>
      <c r="Y46">
        <f t="shared" si="14"/>
        <v>4.4821028461677279E-2</v>
      </c>
      <c r="Z46" s="1">
        <f t="shared" si="23"/>
        <v>-1.2928056949240532</v>
      </c>
      <c r="AA46">
        <f t="shared" si="16"/>
        <v>-117340.48875843571</v>
      </c>
      <c r="AB46">
        <f t="shared" si="24"/>
        <v>117340.48875843571</v>
      </c>
      <c r="AC46">
        <f t="shared" si="25"/>
        <v>-1.254819847269486</v>
      </c>
      <c r="AD46">
        <f t="shared" si="26"/>
        <v>3.7985847654567209E-2</v>
      </c>
      <c r="AE46" s="1">
        <v>1.602E+18</v>
      </c>
      <c r="AF46" s="1">
        <f t="shared" si="27"/>
        <v>8.7071181256510422E-2</v>
      </c>
      <c r="AG46" s="1">
        <v>1.0000000000000001E-5</v>
      </c>
      <c r="AH46" s="1">
        <v>8.8500000000000002E-14</v>
      </c>
      <c r="AI46" s="1">
        <f t="shared" si="28"/>
        <v>21.58481819498769</v>
      </c>
    </row>
    <row r="47" spans="1:35" x14ac:dyDescent="0.25">
      <c r="A47" t="s">
        <v>134</v>
      </c>
      <c r="B47" s="3">
        <f t="shared" si="22"/>
        <v>1.035939974589E-12</v>
      </c>
      <c r="C47" s="3">
        <v>1.5999999999999999E-19</v>
      </c>
      <c r="D47" s="2">
        <v>7.7999999999999996E-3</v>
      </c>
      <c r="E47" s="2">
        <f t="shared" si="7"/>
        <v>6.0839999999999993E-5</v>
      </c>
      <c r="F47" s="1">
        <v>3.04E+18</v>
      </c>
      <c r="G47" s="3">
        <f t="shared" si="2"/>
        <v>6.5239801680848576E+16</v>
      </c>
      <c r="H47" s="3">
        <f t="shared" si="29"/>
        <v>6.5239801680848576E+16</v>
      </c>
      <c r="I47" s="2">
        <f t="shared" si="8"/>
        <v>1.6028513023479784E-6</v>
      </c>
      <c r="J47" s="1">
        <v>2.0500000000000002E-9</v>
      </c>
      <c r="K47" s="3">
        <f t="shared" si="4"/>
        <v>5.0412235932038837E-9</v>
      </c>
      <c r="L47" s="3">
        <f t="shared" si="9"/>
        <v>1.4573660286177396E-9</v>
      </c>
      <c r="M47">
        <v>-0.46</v>
      </c>
      <c r="N47" s="2">
        <f t="shared" si="10"/>
        <v>-0.40711766845725883</v>
      </c>
      <c r="O47" s="2">
        <v>4.16</v>
      </c>
      <c r="P47" s="2">
        <v>4.05</v>
      </c>
      <c r="Q47" s="2">
        <v>1.1200000000000001</v>
      </c>
      <c r="R47" s="2">
        <f t="shared" si="11"/>
        <v>-4.2882331542740459E-2</v>
      </c>
      <c r="S47" s="3">
        <f t="shared" si="12"/>
        <v>685169247065.21021</v>
      </c>
      <c r="T47" s="3">
        <f t="shared" si="21"/>
        <v>4.2823077941575641E+30</v>
      </c>
      <c r="V47">
        <v>-0.7</v>
      </c>
      <c r="W47">
        <f t="shared" si="5"/>
        <v>-0.67499999999999993</v>
      </c>
      <c r="X47">
        <f t="shared" si="6"/>
        <v>1.157491665972511E-5</v>
      </c>
      <c r="Y47">
        <f t="shared" si="14"/>
        <v>5.2122467949675226E-2</v>
      </c>
      <c r="Z47" s="1">
        <f t="shared" si="23"/>
        <v>-1.1206835228459477</v>
      </c>
      <c r="AA47">
        <f t="shared" si="16"/>
        <v>-120951.19482555724</v>
      </c>
      <c r="AB47">
        <f t="shared" si="24"/>
        <v>120951.19482555724</v>
      </c>
      <c r="AC47">
        <f t="shared" si="25"/>
        <v>-1.0821176684572587</v>
      </c>
      <c r="AD47">
        <f t="shared" si="26"/>
        <v>3.8565854388689029E-2</v>
      </c>
      <c r="AE47" s="1">
        <v>1.602E+18</v>
      </c>
      <c r="AF47" s="1">
        <f t="shared" si="27"/>
        <v>8.0023459742998904E-2</v>
      </c>
      <c r="AG47" s="1">
        <v>1.0000000000000001E-5</v>
      </c>
      <c r="AH47" s="1">
        <v>8.8500000000000002E-14</v>
      </c>
      <c r="AI47" s="1">
        <f t="shared" si="28"/>
        <v>29.697233087063601</v>
      </c>
    </row>
    <row r="48" spans="1:35" x14ac:dyDescent="0.25">
      <c r="A48" t="s">
        <v>50</v>
      </c>
      <c r="B48" s="3">
        <f t="shared" si="22"/>
        <v>1.035939974589E-12</v>
      </c>
      <c r="C48" s="3">
        <v>1.5999999999999999E-19</v>
      </c>
      <c r="D48" s="2">
        <v>7.7999999999999996E-3</v>
      </c>
      <c r="E48" s="2">
        <f t="shared" si="7"/>
        <v>6.0839999999999993E-5</v>
      </c>
      <c r="F48" s="1">
        <v>2.74E+18</v>
      </c>
      <c r="G48" s="3">
        <f t="shared" si="2"/>
        <v>7.2382845660503536E+16</v>
      </c>
      <c r="H48" s="3">
        <f t="shared" si="29"/>
        <v>7.2382845660503536E+16</v>
      </c>
      <c r="I48" s="2">
        <f t="shared" si="8"/>
        <v>1.52170940226057E-6</v>
      </c>
      <c r="J48" s="1">
        <v>1.37E-9</v>
      </c>
      <c r="K48" s="3">
        <f t="shared" si="4"/>
        <v>5.3100360619382991E-9</v>
      </c>
      <c r="L48" s="3">
        <f t="shared" si="9"/>
        <v>1.0890284629308733E-9</v>
      </c>
      <c r="M48">
        <v>-1.7</v>
      </c>
      <c r="N48" s="2">
        <f t="shared" si="10"/>
        <v>-0.40980733441692685</v>
      </c>
      <c r="O48" s="2">
        <v>4.16</v>
      </c>
      <c r="P48" s="2">
        <v>4.05</v>
      </c>
      <c r="Q48" s="2">
        <v>1.1200000000000001</v>
      </c>
      <c r="R48" s="2">
        <f t="shared" si="11"/>
        <v>-4.019266558307244E-2</v>
      </c>
      <c r="S48" s="3">
        <f t="shared" si="12"/>
        <v>1822064141146.7876</v>
      </c>
      <c r="T48" s="3">
        <f t="shared" si="21"/>
        <v>1.1387900882167423E+31</v>
      </c>
      <c r="V48">
        <v>-0.72</v>
      </c>
      <c r="W48">
        <f t="shared" si="5"/>
        <v>-0.69499999999999995</v>
      </c>
      <c r="X48">
        <f t="shared" si="6"/>
        <v>1.1150565116987622E-5</v>
      </c>
      <c r="Y48">
        <f t="shared" si="14"/>
        <v>5.4813467460645353E-2</v>
      </c>
      <c r="Z48" s="1">
        <f t="shared" si="23"/>
        <v>-1.144657550682644</v>
      </c>
      <c r="AA48">
        <f t="shared" si="16"/>
        <v>-129141.43676953144</v>
      </c>
      <c r="AB48">
        <f t="shared" si="24"/>
        <v>129141.43676953144</v>
      </c>
      <c r="AC48">
        <f t="shared" si="25"/>
        <v>-1.1048073344169267</v>
      </c>
      <c r="AD48">
        <f t="shared" si="26"/>
        <v>3.9850216265717255E-2</v>
      </c>
      <c r="AE48" s="1">
        <v>1.602E+18</v>
      </c>
      <c r="AF48" s="1">
        <f t="shared" si="27"/>
        <v>7.7425969867545116E-2</v>
      </c>
      <c r="AG48" s="1">
        <v>1.0000000000000001E-5</v>
      </c>
      <c r="AH48" s="1">
        <v>8.8500000000000002E-14</v>
      </c>
      <c r="AI48" s="1">
        <f t="shared" si="28"/>
        <v>19.846443575257137</v>
      </c>
    </row>
    <row r="49" spans="1:34" x14ac:dyDescent="0.25">
      <c r="A49" t="s">
        <v>99</v>
      </c>
      <c r="B49" s="3">
        <f t="shared" si="22"/>
        <v>1.035939974589E-12</v>
      </c>
      <c r="C49" s="3">
        <v>1.5999999999999999E-19</v>
      </c>
      <c r="D49" s="2">
        <v>7.7999999999999996E-3</v>
      </c>
      <c r="E49" s="2">
        <f t="shared" si="7"/>
        <v>6.0839999999999993E-5</v>
      </c>
      <c r="F49" s="1">
        <v>-5.758E+19</v>
      </c>
      <c r="G49" s="3">
        <f t="shared" si="2"/>
        <v>-3444407730284468</v>
      </c>
      <c r="H49" s="3">
        <f t="shared" si="29"/>
        <v>3444407730284468</v>
      </c>
      <c r="I49" s="2">
        <f t="shared" si="8"/>
        <v>6.9757719268785851E-6</v>
      </c>
      <c r="J49" s="1">
        <v>4.3299999999999997E-9</v>
      </c>
      <c r="K49" s="3">
        <f t="shared" si="4"/>
        <v>1.1583423148712183E-9</v>
      </c>
      <c r="L49" s="3">
        <f t="shared" si="9"/>
        <v>9.1386832956866416E-10</v>
      </c>
      <c r="M49">
        <v>0.6</v>
      </c>
      <c r="N49" s="2">
        <f t="shared" si="10"/>
        <v>-0.33097529003389692</v>
      </c>
      <c r="O49" s="2">
        <v>4.16</v>
      </c>
      <c r="P49" s="2">
        <v>4.05</v>
      </c>
      <c r="Q49" s="2">
        <v>1.1200000000000001</v>
      </c>
      <c r="R49" s="2">
        <f t="shared" si="11"/>
        <v>-0.11902470996610237</v>
      </c>
      <c r="S49" s="3">
        <f t="shared" si="12"/>
        <v>-2494693104289.4419</v>
      </c>
      <c r="T49" s="3">
        <f t="shared" si="21"/>
        <v>-1.5591831901809014E+31</v>
      </c>
      <c r="V49">
        <v>0.68</v>
      </c>
      <c r="W49">
        <f t="shared" si="5"/>
        <v>0.70500000000000007</v>
      </c>
      <c r="X49">
        <f t="shared" si="6"/>
        <v>5.1482494680729633E-5</v>
      </c>
      <c r="Y49">
        <f t="shared" si="14"/>
        <v>-2.4057662287261569E-2</v>
      </c>
      <c r="Z49" s="1">
        <f t="shared" si="23"/>
        <v>0</v>
      </c>
      <c r="AH49" s="1">
        <v>8.8500000000000002E-14</v>
      </c>
    </row>
    <row r="50" spans="1:34" x14ac:dyDescent="0.25">
      <c r="A50" t="s">
        <v>100</v>
      </c>
      <c r="B50" s="3">
        <f t="shared" si="22"/>
        <v>1.035939974589E-12</v>
      </c>
      <c r="C50" s="3">
        <v>1.5999999999999999E-19</v>
      </c>
      <c r="D50" s="2">
        <v>7.7999999999999996E-3</v>
      </c>
      <c r="E50" s="2">
        <f t="shared" si="7"/>
        <v>6.0839999999999993E-5</v>
      </c>
      <c r="F50" s="1">
        <v>-2.838E+19</v>
      </c>
      <c r="G50" s="3">
        <f t="shared" si="2"/>
        <v>-6988336755101470</v>
      </c>
      <c r="H50" s="3">
        <f t="shared" si="29"/>
        <v>6988336755101470</v>
      </c>
      <c r="I50" s="2">
        <f t="shared" si="8"/>
        <v>4.8973668610267305E-6</v>
      </c>
      <c r="J50" s="1">
        <v>6.0200000000000003E-9</v>
      </c>
      <c r="K50" s="3">
        <f t="shared" si="4"/>
        <v>1.6499339402358276E-9</v>
      </c>
      <c r="L50" s="3">
        <f t="shared" si="9"/>
        <v>1.2950049371499912E-9</v>
      </c>
      <c r="M50">
        <v>0.71</v>
      </c>
      <c r="N50" s="2">
        <f t="shared" si="10"/>
        <v>-0.34929021628028356</v>
      </c>
      <c r="O50" s="2">
        <v>4.16</v>
      </c>
      <c r="P50" s="2">
        <v>4.05</v>
      </c>
      <c r="Q50" s="2">
        <v>1.1200000000000001</v>
      </c>
      <c r="R50" s="2">
        <f t="shared" si="11"/>
        <v>-0.10070978371971595</v>
      </c>
      <c r="S50" s="3">
        <f t="shared" si="12"/>
        <v>-3910635334930.0405</v>
      </c>
      <c r="T50" s="3">
        <f t="shared" si="21"/>
        <v>-2.4441470843312753E+31</v>
      </c>
      <c r="V50">
        <v>0.97</v>
      </c>
      <c r="W50">
        <f t="shared" si="5"/>
        <v>0.995</v>
      </c>
      <c r="X50">
        <f t="shared" si="6"/>
        <v>4.2938506090653368E-5</v>
      </c>
      <c r="Y50">
        <f t="shared" si="14"/>
        <v>-5.7336553988513138E-3</v>
      </c>
    </row>
    <row r="51" spans="1:34" x14ac:dyDescent="0.25">
      <c r="A51" t="s">
        <v>101</v>
      </c>
      <c r="B51" s="3">
        <f t="shared" si="22"/>
        <v>1.035939974589E-12</v>
      </c>
      <c r="C51" s="3">
        <v>1.5999999999999999E-19</v>
      </c>
      <c r="D51" s="2">
        <v>7.7999999999999996E-3</v>
      </c>
      <c r="E51" s="2">
        <f t="shared" si="7"/>
        <v>6.0839999999999993E-5</v>
      </c>
      <c r="F51" s="1">
        <v>-2.143E+19</v>
      </c>
      <c r="G51" s="3">
        <f t="shared" si="2"/>
        <v>-9254736216041984</v>
      </c>
      <c r="H51" s="3">
        <f t="shared" si="29"/>
        <v>9254736216041984</v>
      </c>
      <c r="I51" s="2">
        <f t="shared" si="8"/>
        <v>4.2556659265413989E-6</v>
      </c>
      <c r="J51" s="1">
        <v>7.0340000000000003E-9</v>
      </c>
      <c r="K51" s="3">
        <f t="shared" si="4"/>
        <v>1.8987232412674663E-9</v>
      </c>
      <c r="L51" s="3">
        <f t="shared" si="9"/>
        <v>1.4951341173736314E-9</v>
      </c>
      <c r="M51">
        <v>0.8</v>
      </c>
      <c r="N51" s="2">
        <f t="shared" si="10"/>
        <v>-0.35656173615257863</v>
      </c>
      <c r="O51" s="2">
        <v>4.16</v>
      </c>
      <c r="P51" s="2">
        <v>4.05</v>
      </c>
      <c r="Q51" s="2">
        <v>1.1200000000000001</v>
      </c>
      <c r="R51" s="2">
        <f t="shared" si="11"/>
        <v>-9.3438263847420266E-2</v>
      </c>
      <c r="S51" s="3">
        <f t="shared" si="12"/>
        <v>-5035612778768.2334</v>
      </c>
      <c r="T51" s="3">
        <f t="shared" si="21"/>
        <v>-3.147257986730146E+31</v>
      </c>
      <c r="V51">
        <v>1.19</v>
      </c>
      <c r="W51">
        <f t="shared" si="5"/>
        <v>1.2149999999999999</v>
      </c>
      <c r="X51">
        <f t="shared" si="6"/>
        <v>4.1231432053618609E-5</v>
      </c>
      <c r="Y51">
        <f t="shared" si="14"/>
        <v>1.5414697333307312E-3</v>
      </c>
    </row>
    <row r="52" spans="1:34" x14ac:dyDescent="0.25">
      <c r="A52" t="s">
        <v>102</v>
      </c>
      <c r="B52" s="3">
        <f t="shared" si="22"/>
        <v>1.035939974589E-12</v>
      </c>
      <c r="C52" s="3">
        <v>1.5999999999999999E-19</v>
      </c>
      <c r="D52" s="2">
        <v>7.7999999999999996E-3</v>
      </c>
      <c r="E52" s="2">
        <f t="shared" si="7"/>
        <v>6.0839999999999993E-5</v>
      </c>
      <c r="F52" s="1">
        <v>-3.38E+19</v>
      </c>
      <c r="G52" s="3">
        <f t="shared" si="2"/>
        <v>-5867721807981648</v>
      </c>
      <c r="H52" s="3">
        <f t="shared" si="29"/>
        <v>5867721807981648</v>
      </c>
      <c r="I52" s="2">
        <f t="shared" si="8"/>
        <v>5.3445948979166955E-6</v>
      </c>
      <c r="J52" s="1">
        <v>5.0700000000000001E-9</v>
      </c>
      <c r="K52" s="3">
        <f t="shared" si="4"/>
        <v>1.5118698341279122E-9</v>
      </c>
      <c r="L52" s="3">
        <f t="shared" si="9"/>
        <v>1.1645900408548779E-9</v>
      </c>
      <c r="M52">
        <v>0.74</v>
      </c>
      <c r="N52" s="2">
        <f t="shared" si="10"/>
        <v>-0.34476575774531354</v>
      </c>
      <c r="O52" s="2">
        <v>4.16</v>
      </c>
      <c r="P52" s="2">
        <v>4.05</v>
      </c>
      <c r="Q52" s="2">
        <v>1.1200000000000001</v>
      </c>
      <c r="R52" s="2">
        <f t="shared" si="11"/>
        <v>-0.10523424225468592</v>
      </c>
      <c r="S52" s="3">
        <f t="shared" si="12"/>
        <v>-3433764109159.6621</v>
      </c>
      <c r="T52" s="3">
        <f t="shared" si="21"/>
        <v>-2.1461025682247889E+31</v>
      </c>
      <c r="V52">
        <v>0.78</v>
      </c>
      <c r="W52">
        <f t="shared" si="5"/>
        <v>0.80500000000000005</v>
      </c>
      <c r="X52">
        <f t="shared" si="6"/>
        <v>4.2148826235080405E-5</v>
      </c>
      <c r="Y52">
        <f t="shared" si="14"/>
        <v>-1.0260357185459595E-2</v>
      </c>
    </row>
    <row r="53" spans="1:34" x14ac:dyDescent="0.25">
      <c r="A53" t="s">
        <v>103</v>
      </c>
      <c r="B53" s="3">
        <f t="shared" si="22"/>
        <v>1.035939974589E-12</v>
      </c>
      <c r="C53" s="3">
        <v>1.5999999999999999E-19</v>
      </c>
      <c r="D53" s="2">
        <v>7.7999999999999996E-3</v>
      </c>
      <c r="E53" s="2">
        <f t="shared" si="7"/>
        <v>6.0839999999999993E-5</v>
      </c>
      <c r="F53" s="1">
        <v>2.174E+19</v>
      </c>
      <c r="G53" s="3">
        <f t="shared" si="2"/>
        <v>9122768956291614</v>
      </c>
      <c r="H53" s="3">
        <f t="shared" si="29"/>
        <v>9122768956291614</v>
      </c>
      <c r="I53" s="2">
        <f t="shared" si="8"/>
        <v>4.2863360068850803E-6</v>
      </c>
      <c r="J53" s="1">
        <v>2.0500000000000002E-9</v>
      </c>
      <c r="K53" s="3">
        <f t="shared" si="4"/>
        <v>1.8851372801420325E-9</v>
      </c>
      <c r="L53" s="3">
        <f t="shared" si="9"/>
        <v>9.820575876203439E-10</v>
      </c>
      <c r="M53">
        <v>-0.17</v>
      </c>
      <c r="N53" s="2">
        <f t="shared" si="10"/>
        <v>-0.3561899428195992</v>
      </c>
      <c r="O53" s="2">
        <v>4.16</v>
      </c>
      <c r="P53" s="2">
        <v>4.05</v>
      </c>
      <c r="Q53" s="2">
        <v>1.1200000000000001</v>
      </c>
      <c r="R53" s="2">
        <f t="shared" si="11"/>
        <v>-9.3810057180400364E-2</v>
      </c>
      <c r="S53" s="3">
        <f t="shared" si="12"/>
        <v>125151749022.57959</v>
      </c>
      <c r="T53" s="3">
        <f t="shared" si="21"/>
        <v>7.8219843139112249E+29</v>
      </c>
      <c r="V53">
        <v>-0.34</v>
      </c>
      <c r="W53">
        <f t="shared" si="5"/>
        <v>-0.315</v>
      </c>
      <c r="X53">
        <f t="shared" si="6"/>
        <v>2.1145318998248581E-5</v>
      </c>
      <c r="Y53">
        <f t="shared" si="14"/>
        <v>1.1694920631544622E-3</v>
      </c>
    </row>
    <row r="54" spans="1:34" x14ac:dyDescent="0.25">
      <c r="A54" t="s">
        <v>104</v>
      </c>
      <c r="B54" s="3">
        <f t="shared" si="22"/>
        <v>1.035939974589E-12</v>
      </c>
      <c r="C54" s="3">
        <v>1.5999999999999999E-19</v>
      </c>
      <c r="D54" s="2">
        <v>7.7999999999999996E-3</v>
      </c>
      <c r="E54" s="2">
        <f t="shared" si="7"/>
        <v>6.0839999999999993E-5</v>
      </c>
      <c r="F54" s="1">
        <v>1.369E+19</v>
      </c>
      <c r="G54" s="3">
        <f t="shared" si="2"/>
        <v>1.4487143689538326E+16</v>
      </c>
      <c r="H54" s="3">
        <f t="shared" si="29"/>
        <v>1.4487143689538326E+16</v>
      </c>
      <c r="I54" s="2">
        <f t="shared" si="8"/>
        <v>3.4014035972753107E-6</v>
      </c>
      <c r="J54" s="1">
        <v>2.4199999999999999E-9</v>
      </c>
      <c r="K54" s="3">
        <f t="shared" si="4"/>
        <v>2.3755874804939166E-9</v>
      </c>
      <c r="L54" s="3">
        <f t="shared" si="9"/>
        <v>1.1987940426859181E-9</v>
      </c>
      <c r="M54">
        <v>-0.22</v>
      </c>
      <c r="N54" s="2">
        <f t="shared" si="10"/>
        <v>-0.36816245226097916</v>
      </c>
      <c r="O54" s="2">
        <v>4.16</v>
      </c>
      <c r="P54" s="2">
        <v>4.05</v>
      </c>
      <c r="Q54" s="2">
        <v>1.1200000000000001</v>
      </c>
      <c r="R54" s="2">
        <f t="shared" si="11"/>
        <v>-8.1837547739020522E-2</v>
      </c>
      <c r="S54" s="3">
        <f t="shared" si="12"/>
        <v>267911165441.96347</v>
      </c>
      <c r="T54" s="3">
        <f t="shared" si="21"/>
        <v>1.6744447840122717E+30</v>
      </c>
      <c r="V54">
        <v>-0.49</v>
      </c>
      <c r="W54">
        <f t="shared" si="5"/>
        <v>-0.46499999999999997</v>
      </c>
      <c r="X54">
        <f t="shared" si="6"/>
        <v>2.0387191157688443E-5</v>
      </c>
      <c r="Y54">
        <f t="shared" si="14"/>
        <v>1.3147937541125542E-2</v>
      </c>
    </row>
    <row r="55" spans="1:34" x14ac:dyDescent="0.25">
      <c r="A55" t="s">
        <v>105</v>
      </c>
      <c r="B55" s="3">
        <f t="shared" si="22"/>
        <v>1.035939974589E-12</v>
      </c>
      <c r="C55" s="3">
        <v>1.5999999999999999E-19</v>
      </c>
      <c r="D55" s="2">
        <v>7.7999999999999996E-3</v>
      </c>
      <c r="E55" s="2">
        <f t="shared" si="7"/>
        <v>6.0839999999999993E-5</v>
      </c>
      <c r="F55" s="1">
        <v>1.904E+19</v>
      </c>
      <c r="G55" s="3">
        <f t="shared" si="2"/>
        <v>1.0416438923832968E+16</v>
      </c>
      <c r="H55" s="3">
        <f t="shared" si="29"/>
        <v>1.0416438923832968E+16</v>
      </c>
      <c r="I55" s="2">
        <f t="shared" si="8"/>
        <v>4.0113440679311009E-6</v>
      </c>
      <c r="J55" s="1">
        <v>2.23E-9</v>
      </c>
      <c r="K55" s="3">
        <f t="shared" si="4"/>
        <v>2.0143701624582226E-9</v>
      </c>
      <c r="L55" s="3">
        <f t="shared" si="9"/>
        <v>1.0583538405802398E-9</v>
      </c>
      <c r="M55">
        <v>-0.14000000000000001</v>
      </c>
      <c r="N55" s="2">
        <f t="shared" si="10"/>
        <v>-0.3596228877218175</v>
      </c>
      <c r="O55" s="2">
        <v>4.16</v>
      </c>
      <c r="P55" s="2">
        <v>4.05</v>
      </c>
      <c r="Q55" s="2">
        <v>1.1200000000000001</v>
      </c>
      <c r="R55" s="2">
        <f t="shared" si="11"/>
        <v>-9.0377112278181571E-2</v>
      </c>
      <c r="S55" s="3">
        <f t="shared" si="12"/>
        <v>88669102259.33905</v>
      </c>
      <c r="T55" s="3">
        <f t="shared" si="21"/>
        <v>5.5418188912086912E+29</v>
      </c>
      <c r="V55">
        <v>-0.2</v>
      </c>
      <c r="W55">
        <f t="shared" si="5"/>
        <v>-0.17500000000000002</v>
      </c>
      <c r="X55">
        <f t="shared" si="6"/>
        <v>1.4749649184785815E-5</v>
      </c>
      <c r="Y55">
        <f t="shared" si="14"/>
        <v>4.6041390384974267E-3</v>
      </c>
    </row>
    <row r="56" spans="1:34" x14ac:dyDescent="0.25">
      <c r="A56" t="s">
        <v>106</v>
      </c>
      <c r="B56" s="3">
        <f t="shared" si="22"/>
        <v>1.035939974589E-12</v>
      </c>
      <c r="C56" s="3">
        <v>1.5999999999999999E-19</v>
      </c>
      <c r="D56" s="2">
        <v>7.7999999999999996E-3</v>
      </c>
      <c r="E56" s="2">
        <f t="shared" si="7"/>
        <v>6.0839999999999993E-5</v>
      </c>
      <c r="F56" s="1">
        <v>9.632E+18</v>
      </c>
      <c r="G56" s="3">
        <f t="shared" si="2"/>
        <v>2.05906350819954E+16</v>
      </c>
      <c r="H56" s="3">
        <f t="shared" si="29"/>
        <v>2.05906350819954E+16</v>
      </c>
      <c r="I56" s="2">
        <f t="shared" si="8"/>
        <v>2.8530847968821795E-6</v>
      </c>
      <c r="J56" s="1">
        <v>2.0299999999999998E-9</v>
      </c>
      <c r="K56" s="3">
        <f t="shared" si="4"/>
        <v>2.832138676924114E-9</v>
      </c>
      <c r="L56" s="3">
        <f t="shared" si="9"/>
        <v>1.1824511590839767E-9</v>
      </c>
      <c r="M56">
        <v>-0.51</v>
      </c>
      <c r="N56" s="2">
        <f t="shared" si="10"/>
        <v>-0.37726372584306128</v>
      </c>
      <c r="O56" s="2">
        <v>4.16</v>
      </c>
      <c r="P56" s="2">
        <v>4.05</v>
      </c>
      <c r="Q56" s="2">
        <v>1.1200000000000001</v>
      </c>
      <c r="R56" s="2">
        <f t="shared" si="11"/>
        <v>-7.2736274156937952E-2</v>
      </c>
      <c r="S56" s="3">
        <f t="shared" si="12"/>
        <v>711254297645.36536</v>
      </c>
      <c r="T56" s="3">
        <f t="shared" si="21"/>
        <v>4.4453393602835336E+30</v>
      </c>
      <c r="V56">
        <v>-0.87</v>
      </c>
      <c r="W56">
        <f t="shared" si="5"/>
        <v>-0.84499999999999997</v>
      </c>
      <c r="X56">
        <f t="shared" si="6"/>
        <v>2.3052380849034654E-5</v>
      </c>
      <c r="Y56">
        <f t="shared" si="14"/>
        <v>2.2253723585133355E-2</v>
      </c>
    </row>
    <row r="57" spans="1:34" x14ac:dyDescent="0.25">
      <c r="B57" s="3">
        <f t="shared" si="22"/>
        <v>1.035939974589E-12</v>
      </c>
      <c r="C57" s="3">
        <v>1.5999999999999999E-19</v>
      </c>
      <c r="D57" s="2">
        <v>7.7999999999999996E-3</v>
      </c>
      <c r="E57" s="2">
        <f t="shared" si="7"/>
        <v>6.0839999999999993E-5</v>
      </c>
      <c r="G57" s="3" t="e">
        <f t="shared" si="2"/>
        <v>#DIV/0!</v>
      </c>
      <c r="H57" s="3" t="e">
        <f t="shared" si="29"/>
        <v>#DIV/0!</v>
      </c>
      <c r="I57" s="2" t="e">
        <f t="shared" si="8"/>
        <v>#DIV/0!</v>
      </c>
      <c r="K57" s="3" t="e">
        <f t="shared" si="4"/>
        <v>#DIV/0!</v>
      </c>
      <c r="L57" s="3" t="e">
        <f t="shared" si="9"/>
        <v>#DIV/0!</v>
      </c>
      <c r="N57" s="2" t="e">
        <f t="shared" si="10"/>
        <v>#DIV/0!</v>
      </c>
      <c r="O57" s="2">
        <v>4.16</v>
      </c>
      <c r="P57" s="2">
        <v>4.05</v>
      </c>
      <c r="Q57" s="2">
        <v>1.1200000000000001</v>
      </c>
      <c r="R57" s="2" t="e">
        <f t="shared" si="11"/>
        <v>#DIV/0!</v>
      </c>
      <c r="S57" s="3" t="e">
        <f t="shared" si="12"/>
        <v>#DIV/0!</v>
      </c>
      <c r="T57" s="3" t="e">
        <f t="shared" si="21"/>
        <v>#DIV/0!</v>
      </c>
      <c r="W57">
        <f t="shared" si="5"/>
        <v>2.5000000000000001E-2</v>
      </c>
      <c r="X57" t="e">
        <f t="shared" si="6"/>
        <v>#DIV/0!</v>
      </c>
      <c r="Y57" t="e">
        <f t="shared" si="14"/>
        <v>#DIV/0!</v>
      </c>
    </row>
    <row r="58" spans="1:34" x14ac:dyDescent="0.25">
      <c r="A58" t="s">
        <v>107</v>
      </c>
      <c r="B58" s="3">
        <f t="shared" si="22"/>
        <v>1.035939974589E-12</v>
      </c>
      <c r="C58" s="3">
        <v>1.5999999999999999E-19</v>
      </c>
      <c r="D58" s="2">
        <v>7.7999999999999996E-3</v>
      </c>
      <c r="E58" s="2">
        <f t="shared" si="7"/>
        <v>6.0839999999999993E-5</v>
      </c>
      <c r="F58" s="1">
        <v>-3.203E+19</v>
      </c>
      <c r="G58" s="3">
        <f t="shared" si="2"/>
        <v>-6191976182009981</v>
      </c>
      <c r="H58" s="3">
        <f t="shared" si="29"/>
        <v>6191976182009981</v>
      </c>
      <c r="I58" s="2">
        <f t="shared" si="8"/>
        <v>5.2027734091564935E-6</v>
      </c>
      <c r="J58" s="1">
        <v>1.698E-7</v>
      </c>
      <c r="K58" s="3">
        <f t="shared" si="4"/>
        <v>1.5530816290352791E-9</v>
      </c>
      <c r="L58" s="3">
        <f t="shared" si="9"/>
        <v>1.5390050654653936E-9</v>
      </c>
      <c r="M58">
        <v>5.2999999999999999E-2</v>
      </c>
      <c r="N58" s="2">
        <f t="shared" si="10"/>
        <v>-0.34615817240508046</v>
      </c>
      <c r="O58" s="2">
        <v>4.16</v>
      </c>
      <c r="P58" s="2">
        <v>4.05</v>
      </c>
      <c r="Q58" s="2">
        <v>1.1200000000000001</v>
      </c>
      <c r="R58" s="2">
        <f t="shared" si="11"/>
        <v>-0.10384182759491889</v>
      </c>
      <c r="S58" s="3">
        <f t="shared" si="12"/>
        <v>-21339537119885.602</v>
      </c>
      <c r="T58" s="3">
        <f t="shared" si="21"/>
        <v>-1.3337210699928501E+32</v>
      </c>
      <c r="V58">
        <v>0.18</v>
      </c>
      <c r="W58">
        <f t="shared" si="5"/>
        <v>0.20499999999999999</v>
      </c>
      <c r="X58">
        <f t="shared" si="6"/>
        <v>2.0705446221565844E-5</v>
      </c>
      <c r="Y58">
        <f t="shared" si="14"/>
        <v>-8.8672521587808226E-3</v>
      </c>
    </row>
    <row r="59" spans="1:34" x14ac:dyDescent="0.25">
      <c r="A59" t="s">
        <v>108</v>
      </c>
      <c r="B59" s="3">
        <f t="shared" si="22"/>
        <v>1.035939974589E-12</v>
      </c>
      <c r="C59" s="3">
        <v>1.5999999999999999E-19</v>
      </c>
      <c r="D59" s="2">
        <v>7.7999999999999996E-3</v>
      </c>
      <c r="E59" s="2">
        <f t="shared" si="7"/>
        <v>6.0839999999999993E-5</v>
      </c>
      <c r="F59" s="1">
        <v>-3.13E+19</v>
      </c>
      <c r="G59" s="3">
        <f t="shared" si="2"/>
        <v>-6336389684018520</v>
      </c>
      <c r="H59" s="3">
        <f t="shared" si="29"/>
        <v>6336389684018520</v>
      </c>
      <c r="I59" s="2">
        <f t="shared" si="8"/>
        <v>5.1431431393572233E-6</v>
      </c>
      <c r="J59" s="1">
        <v>1.0579999999999999E-8</v>
      </c>
      <c r="K59" s="3">
        <f t="shared" si="4"/>
        <v>1.5710882592320888E-9</v>
      </c>
      <c r="L59" s="3">
        <f t="shared" si="9"/>
        <v>1.3679526827604464E-9</v>
      </c>
      <c r="M59">
        <v>2.8000000000000001E-2</v>
      </c>
      <c r="N59" s="2">
        <f t="shared" si="10"/>
        <v>-0.34675499752721584</v>
      </c>
      <c r="O59" s="2">
        <v>4.16</v>
      </c>
      <c r="P59" s="2">
        <v>4.05</v>
      </c>
      <c r="Q59" s="2">
        <v>1.1200000000000001</v>
      </c>
      <c r="R59" s="2">
        <f t="shared" si="11"/>
        <v>-0.10324500247278312</v>
      </c>
      <c r="S59" s="3">
        <f t="shared" si="12"/>
        <v>-1112637921604.2031</v>
      </c>
      <c r="T59" s="3">
        <f t="shared" si="21"/>
        <v>-6.9539870100262695E+30</v>
      </c>
      <c r="V59">
        <v>0.39</v>
      </c>
      <c r="W59">
        <f t="shared" si="5"/>
        <v>0.41500000000000004</v>
      </c>
      <c r="X59">
        <f t="shared" si="6"/>
        <v>2.9122282583115677E-5</v>
      </c>
      <c r="Y59">
        <f t="shared" si="14"/>
        <v>-8.2701311274393802E-3</v>
      </c>
    </row>
    <row r="60" spans="1:34" x14ac:dyDescent="0.25">
      <c r="A60" t="s">
        <v>109</v>
      </c>
      <c r="B60" s="3">
        <f t="shared" si="22"/>
        <v>1.035939974589E-12</v>
      </c>
      <c r="C60" s="3">
        <v>1.5999999999999999E-19</v>
      </c>
      <c r="D60" s="2">
        <v>7.7999999999999996E-3</v>
      </c>
      <c r="E60" s="2">
        <f t="shared" si="7"/>
        <v>6.0839999999999993E-5</v>
      </c>
      <c r="F60" s="1">
        <v>-4.731E+19</v>
      </c>
      <c r="G60" s="3">
        <f t="shared" si="2"/>
        <v>-4192115770656937.5</v>
      </c>
      <c r="H60" s="3">
        <f t="shared" si="29"/>
        <v>4192115770656937.5</v>
      </c>
      <c r="I60" s="2">
        <f t="shared" si="8"/>
        <v>6.3231417332595327E-6</v>
      </c>
      <c r="J60" s="1">
        <v>2.6000000000000001E-9</v>
      </c>
      <c r="K60" s="3">
        <f t="shared" si="4"/>
        <v>1.2778982573317788E-9</v>
      </c>
      <c r="L60" s="3">
        <f t="shared" si="9"/>
        <v>8.5678768461262421E-10</v>
      </c>
      <c r="M60">
        <v>6.8000000000000005E-2</v>
      </c>
      <c r="N60" s="2">
        <f t="shared" si="10"/>
        <v>-0.33606091667650945</v>
      </c>
      <c r="O60" s="2">
        <v>4.16</v>
      </c>
      <c r="P60" s="2">
        <v>4.05</v>
      </c>
      <c r="Q60" s="2">
        <v>1.1200000000000001</v>
      </c>
      <c r="R60" s="2">
        <f t="shared" si="11"/>
        <v>-0.11393908332348968</v>
      </c>
      <c r="S60" s="3">
        <f t="shared" si="12"/>
        <v>-379039756923.93689</v>
      </c>
      <c r="T60" s="3">
        <f t="shared" si="21"/>
        <v>-2.3689984807746056E+30</v>
      </c>
      <c r="V60">
        <v>0.23</v>
      </c>
      <c r="W60">
        <f t="shared" si="5"/>
        <v>0.255</v>
      </c>
      <c r="X60">
        <f t="shared" si="6"/>
        <v>2.8065692253761977E-5</v>
      </c>
      <c r="Y60">
        <f t="shared" si="14"/>
        <v>-1.8969514162750358E-2</v>
      </c>
    </row>
    <row r="61" spans="1:34" x14ac:dyDescent="0.25">
      <c r="A61" t="s">
        <v>110</v>
      </c>
      <c r="B61" s="3">
        <f t="shared" si="22"/>
        <v>1.035939974589E-12</v>
      </c>
      <c r="C61" s="3">
        <v>1.5999999999999999E-19</v>
      </c>
      <c r="D61" s="2">
        <v>7.7999999999999996E-3</v>
      </c>
      <c r="E61" s="2">
        <f t="shared" si="7"/>
        <v>6.0839999999999993E-5</v>
      </c>
      <c r="G61" s="3" t="e">
        <f t="shared" si="2"/>
        <v>#DIV/0!</v>
      </c>
      <c r="H61" s="3" t="e">
        <f t="shared" si="29"/>
        <v>#DIV/0!</v>
      </c>
      <c r="I61" s="2" t="e">
        <f t="shared" si="8"/>
        <v>#DIV/0!</v>
      </c>
      <c r="K61" s="3" t="e">
        <f t="shared" si="4"/>
        <v>#DIV/0!</v>
      </c>
      <c r="L61" s="3" t="e">
        <f t="shared" si="9"/>
        <v>#DIV/0!</v>
      </c>
      <c r="N61" s="2" t="e">
        <f t="shared" si="10"/>
        <v>#DIV/0!</v>
      </c>
      <c r="O61" s="2">
        <v>4.16</v>
      </c>
      <c r="P61" s="2">
        <v>4.05</v>
      </c>
      <c r="Q61" s="2">
        <v>1.1200000000000001</v>
      </c>
      <c r="R61" s="2" t="e">
        <f t="shared" si="11"/>
        <v>#DIV/0!</v>
      </c>
      <c r="S61" s="3" t="e">
        <f t="shared" si="12"/>
        <v>#DIV/0!</v>
      </c>
      <c r="T61" s="3" t="e">
        <f t="shared" si="21"/>
        <v>#DIV/0!</v>
      </c>
      <c r="W61">
        <f t="shared" si="5"/>
        <v>2.5000000000000001E-2</v>
      </c>
      <c r="X61" t="e">
        <f t="shared" si="6"/>
        <v>#DIV/0!</v>
      </c>
      <c r="Y61" t="e">
        <f t="shared" si="14"/>
        <v>#DIV/0!</v>
      </c>
    </row>
    <row r="62" spans="1:34" x14ac:dyDescent="0.25">
      <c r="A62" t="s">
        <v>111</v>
      </c>
      <c r="B62" s="3">
        <f t="shared" si="22"/>
        <v>1.035939974589E-12</v>
      </c>
      <c r="C62" s="3">
        <v>1.5999999999999999E-19</v>
      </c>
      <c r="D62" s="2">
        <v>7.7999999999999996E-3</v>
      </c>
      <c r="E62" s="2">
        <f t="shared" si="7"/>
        <v>6.0839999999999993E-5</v>
      </c>
      <c r="F62" s="1">
        <v>-6.603E+19</v>
      </c>
      <c r="G62" s="3">
        <f t="shared" si="2"/>
        <v>-3003619523092226.5</v>
      </c>
      <c r="H62" s="3">
        <f t="shared" si="29"/>
        <v>3003619523092226.5</v>
      </c>
      <c r="I62" s="2">
        <f t="shared" si="8"/>
        <v>7.4701116210895165E-6</v>
      </c>
      <c r="J62" s="1">
        <v>1.166E-7</v>
      </c>
      <c r="K62" s="3">
        <f t="shared" si="4"/>
        <v>1.081688227921778E-9</v>
      </c>
      <c r="L62" s="3">
        <f t="shared" si="9"/>
        <v>1.0717457344035133E-9</v>
      </c>
      <c r="M62">
        <v>-0.15</v>
      </c>
      <c r="N62" s="2">
        <f t="shared" si="10"/>
        <v>-0.32743045959580946</v>
      </c>
      <c r="O62" s="2">
        <v>4.16</v>
      </c>
      <c r="P62" s="2">
        <v>4.05</v>
      </c>
      <c r="Q62" s="2">
        <v>1.1200000000000001</v>
      </c>
      <c r="R62" s="2">
        <f t="shared" si="11"/>
        <v>-0.12256954040419021</v>
      </c>
      <c r="S62" s="3">
        <f t="shared" si="12"/>
        <v>2562813773134.1514</v>
      </c>
      <c r="T62" s="3">
        <f t="shared" si="21"/>
        <v>1.6017586082088448E+31</v>
      </c>
      <c r="V62">
        <v>-0.1</v>
      </c>
      <c r="W62">
        <f t="shared" si="5"/>
        <v>-7.5000000000000011E-2</v>
      </c>
      <c r="X62">
        <f t="shared" si="6"/>
        <v>1.798168869985909E-5</v>
      </c>
      <c r="Y62">
        <f t="shared" si="14"/>
        <v>-2.7604250271943024E-2</v>
      </c>
    </row>
    <row r="63" spans="1:34" x14ac:dyDescent="0.25">
      <c r="A63" t="s">
        <v>112</v>
      </c>
      <c r="B63" s="3">
        <f t="shared" si="22"/>
        <v>1.035939974589E-12</v>
      </c>
      <c r="C63" s="3">
        <v>1.5999999999999999E-19</v>
      </c>
      <c r="D63" s="2">
        <v>7.7999999999999996E-3</v>
      </c>
      <c r="E63" s="2">
        <f t="shared" si="7"/>
        <v>6.0839999999999993E-5</v>
      </c>
      <c r="F63" s="1">
        <v>-4.171E+19</v>
      </c>
      <c r="G63" s="3">
        <f t="shared" si="2"/>
        <v>-4754950781821618</v>
      </c>
      <c r="H63" s="3">
        <f t="shared" si="29"/>
        <v>4754950781821618</v>
      </c>
      <c r="I63" s="2">
        <f t="shared" si="8"/>
        <v>5.9371297149403576E-6</v>
      </c>
      <c r="J63" s="1">
        <v>6.9200000000000001E-9</v>
      </c>
      <c r="K63" s="3">
        <f t="shared" si="4"/>
        <v>1.3609828637330644E-9</v>
      </c>
      <c r="L63" s="3">
        <f t="shared" si="9"/>
        <v>1.1373047827787888E-9</v>
      </c>
      <c r="M63" s="1">
        <v>3.96E-3</v>
      </c>
      <c r="N63" s="2">
        <f t="shared" si="10"/>
        <v>-0.33932220195232554</v>
      </c>
      <c r="O63" s="2">
        <v>4.16</v>
      </c>
      <c r="P63" s="2">
        <v>4.05</v>
      </c>
      <c r="Q63" s="2">
        <v>1.1200000000000001</v>
      </c>
      <c r="R63" s="2">
        <f t="shared" si="11"/>
        <v>-0.11067779804767408</v>
      </c>
      <c r="S63" s="3">
        <f t="shared" si="12"/>
        <v>-635651893020.75708</v>
      </c>
      <c r="T63" s="3">
        <f t="shared" si="21"/>
        <v>-3.972824331379732E+30</v>
      </c>
      <c r="V63">
        <v>0.09</v>
      </c>
      <c r="W63">
        <f t="shared" si="5"/>
        <v>0.11499999999999999</v>
      </c>
      <c r="X63">
        <f t="shared" si="6"/>
        <v>1.7696941270378489E-5</v>
      </c>
      <c r="Y63">
        <f t="shared" si="14"/>
        <v>-1.5706611923604508E-2</v>
      </c>
    </row>
    <row r="64" spans="1:34" x14ac:dyDescent="0.25">
      <c r="A64" t="s">
        <v>113</v>
      </c>
      <c r="B64" s="3">
        <f t="shared" si="22"/>
        <v>1.035939974589E-12</v>
      </c>
      <c r="C64" s="3">
        <v>1.5999999999999999E-19</v>
      </c>
      <c r="D64" s="2">
        <v>7.7999999999999996E-3</v>
      </c>
      <c r="E64" s="2">
        <f t="shared" si="7"/>
        <v>6.0839999999999993E-5</v>
      </c>
      <c r="F64" s="1">
        <v>-3.723E+19</v>
      </c>
      <c r="G64" s="3">
        <f t="shared" si="2"/>
        <v>-5327128582051563</v>
      </c>
      <c r="H64" s="3">
        <f t="shared" si="29"/>
        <v>5327128582051563</v>
      </c>
      <c r="I64" s="2">
        <f t="shared" si="8"/>
        <v>5.6092262880489408E-6</v>
      </c>
      <c r="J64" s="1">
        <v>4.8600000000000002E-9</v>
      </c>
      <c r="K64" s="3">
        <f t="shared" si="4"/>
        <v>1.4405430244470999E-9</v>
      </c>
      <c r="L64" s="3">
        <f t="shared" si="9"/>
        <v>1.1111802699620922E-9</v>
      </c>
      <c r="M64" s="1">
        <v>0.108</v>
      </c>
      <c r="N64" s="2">
        <f t="shared" si="10"/>
        <v>-0.3422636574887522</v>
      </c>
      <c r="O64" s="2">
        <v>4.16</v>
      </c>
      <c r="P64" s="2">
        <v>4.05</v>
      </c>
      <c r="Q64" s="2">
        <v>1.1200000000000001</v>
      </c>
      <c r="R64" s="2">
        <f t="shared" si="11"/>
        <v>-0.10773634251124697</v>
      </c>
      <c r="S64" s="3">
        <f t="shared" si="12"/>
        <v>-840127103048.60608</v>
      </c>
      <c r="T64" s="3">
        <f t="shared" si="21"/>
        <v>-5.2507943940537879E+30</v>
      </c>
      <c r="V64">
        <v>0.2</v>
      </c>
      <c r="W64">
        <f t="shared" si="5"/>
        <v>0.22500000000000001</v>
      </c>
      <c r="X64">
        <f t="shared" si="6"/>
        <v>2.3386593757116458E-5</v>
      </c>
      <c r="Y64">
        <f t="shared" si="14"/>
        <v>-1.2763697997206997E-2</v>
      </c>
    </row>
    <row r="65" spans="1:25" x14ac:dyDescent="0.25">
      <c r="A65" t="s">
        <v>114</v>
      </c>
      <c r="B65" s="3">
        <f t="shared" si="22"/>
        <v>1.035939974589E-12</v>
      </c>
      <c r="C65" s="3">
        <v>1.5999999999999999E-19</v>
      </c>
      <c r="D65" s="2">
        <v>7.7999999999999996E-3</v>
      </c>
      <c r="E65" s="2">
        <f t="shared" si="7"/>
        <v>6.0839999999999993E-5</v>
      </c>
      <c r="F65" s="1">
        <v>-3.171E+19</v>
      </c>
      <c r="G65" s="3">
        <f t="shared" si="2"/>
        <v>-6254462223581826</v>
      </c>
      <c r="H65" s="3">
        <f t="shared" si="29"/>
        <v>6254462223581826</v>
      </c>
      <c r="I65" s="2">
        <f t="shared" si="8"/>
        <v>5.1767186680703574E-6</v>
      </c>
      <c r="J65" s="1">
        <v>3.2500000000000002E-9</v>
      </c>
      <c r="K65" s="3">
        <f t="shared" si="4"/>
        <v>1.5608983836871661E-9</v>
      </c>
      <c r="L65" s="3">
        <f t="shared" si="9"/>
        <v>1.0544641234129135E-9</v>
      </c>
      <c r="M65" s="1">
        <v>0.20699999999999999</v>
      </c>
      <c r="N65" s="2">
        <f t="shared" si="10"/>
        <v>-0.34641810219478292</v>
      </c>
      <c r="O65" s="2">
        <v>4.16</v>
      </c>
      <c r="P65" s="2">
        <v>4.05</v>
      </c>
      <c r="Q65" s="2">
        <v>1.1200000000000001</v>
      </c>
      <c r="R65" s="2">
        <f t="shared" si="11"/>
        <v>-0.10358189780521609</v>
      </c>
      <c r="S65" s="3">
        <f t="shared" si="12"/>
        <v>-808807025534.41699</v>
      </c>
      <c r="T65" s="3">
        <f t="shared" si="21"/>
        <v>-5.0550439095901065E+30</v>
      </c>
      <c r="V65">
        <v>0.33</v>
      </c>
      <c r="W65">
        <f t="shared" si="5"/>
        <v>0.35500000000000004</v>
      </c>
      <c r="X65">
        <f t="shared" ref="X65:X71" si="30">SQRT((2*B65*(ABS(W65))/(C65*H65)))</f>
        <v>2.7110747494803908E-5</v>
      </c>
      <c r="Y65">
        <f t="shared" si="14"/>
        <v>-8.6071934944468211E-3</v>
      </c>
    </row>
    <row r="66" spans="1:25" x14ac:dyDescent="0.25">
      <c r="A66" t="s">
        <v>115</v>
      </c>
      <c r="B66" s="3">
        <f t="shared" si="22"/>
        <v>1.035939974589E-12</v>
      </c>
      <c r="C66" s="3">
        <v>1.5999999999999999E-19</v>
      </c>
      <c r="D66" s="2">
        <v>7.7999999999999996E-3</v>
      </c>
      <c r="E66" s="2">
        <f t="shared" si="7"/>
        <v>6.0839999999999993E-5</v>
      </c>
      <c r="F66" s="1">
        <v>-8.553E+19</v>
      </c>
      <c r="G66" s="3">
        <f t="shared" si="2"/>
        <v>-2318823770721147</v>
      </c>
      <c r="H66" s="3">
        <f t="shared" si="29"/>
        <v>2318823770721147</v>
      </c>
      <c r="I66" s="2">
        <f t="shared" si="8"/>
        <v>8.5018938563541212E-6</v>
      </c>
      <c r="J66" s="1">
        <v>1.3309999999999999E-7</v>
      </c>
      <c r="K66" s="3">
        <f t="shared" si="4"/>
        <v>9.5041551192210487E-10</v>
      </c>
      <c r="L66" s="3">
        <f t="shared" si="9"/>
        <v>9.4367707965501627E-10</v>
      </c>
      <c r="M66" s="1">
        <v>-0.105</v>
      </c>
      <c r="N66" s="2">
        <f t="shared" si="10"/>
        <v>-0.32073194836353142</v>
      </c>
      <c r="O66" s="2">
        <v>4.16</v>
      </c>
      <c r="P66" s="2">
        <v>4.05</v>
      </c>
      <c r="Q66" s="2">
        <v>1.1200000000000001</v>
      </c>
      <c r="R66" s="2">
        <f t="shared" si="11"/>
        <v>-0.12926805163646815</v>
      </c>
      <c r="S66" s="3">
        <f t="shared" si="12"/>
        <v>-2588203263472.6855</v>
      </c>
      <c r="T66" s="3">
        <f t="shared" si="21"/>
        <v>-1.6176270396704285E+31</v>
      </c>
      <c r="V66">
        <v>-0.1</v>
      </c>
      <c r="W66">
        <f t="shared" si="5"/>
        <v>-7.5000000000000011E-2</v>
      </c>
      <c r="X66">
        <f t="shared" si="30"/>
        <v>2.0465344621170063E-5</v>
      </c>
      <c r="Y66">
        <f t="shared" si="14"/>
        <v>-3.430608266324587E-2</v>
      </c>
    </row>
    <row r="67" spans="1:25" x14ac:dyDescent="0.25">
      <c r="A67" t="s">
        <v>116</v>
      </c>
      <c r="B67" s="3">
        <f t="shared" si="22"/>
        <v>1.035939974589E-12</v>
      </c>
      <c r="C67" s="3">
        <v>1.5999999999999999E-19</v>
      </c>
      <c r="D67" s="2">
        <v>7.7999999999999996E-3</v>
      </c>
      <c r="E67" s="2">
        <f t="shared" si="7"/>
        <v>6.0839999999999993E-5</v>
      </c>
      <c r="F67" s="1">
        <v>-3.681E+19</v>
      </c>
      <c r="G67" s="3">
        <f t="shared" si="2"/>
        <v>-5387910815261606</v>
      </c>
      <c r="H67" s="3">
        <f t="shared" si="29"/>
        <v>5387910815261606</v>
      </c>
      <c r="I67" s="2">
        <f t="shared" si="8"/>
        <v>5.577497076738342E-6</v>
      </c>
      <c r="J67" s="1">
        <v>4.1899999999999998E-9</v>
      </c>
      <c r="K67" s="3">
        <f t="shared" si="4"/>
        <v>1.4487379716421989E-9</v>
      </c>
      <c r="L67" s="3">
        <f t="shared" si="9"/>
        <v>1.0765196275671157E-9</v>
      </c>
      <c r="M67" s="1">
        <v>-0.01</v>
      </c>
      <c r="N67" s="2">
        <f t="shared" si="10"/>
        <v>-0.3425573561900937</v>
      </c>
      <c r="O67" s="2">
        <v>4.16</v>
      </c>
      <c r="P67" s="2">
        <v>4.05</v>
      </c>
      <c r="Q67" s="2">
        <v>1.1200000000000001</v>
      </c>
      <c r="R67" s="2">
        <f t="shared" si="11"/>
        <v>-0.10744264380990565</v>
      </c>
      <c r="S67" s="3">
        <f t="shared" si="12"/>
        <v>-327151183945.11597</v>
      </c>
      <c r="T67" s="3">
        <f t="shared" si="21"/>
        <v>-2.0446948996569748E+30</v>
      </c>
      <c r="V67">
        <v>0.15</v>
      </c>
      <c r="W67">
        <f t="shared" si="5"/>
        <v>0.17499999999999999</v>
      </c>
      <c r="X67">
        <f t="shared" si="30"/>
        <v>2.050836921936958E-5</v>
      </c>
      <c r="Y67">
        <f t="shared" si="14"/>
        <v>-1.2469853678420269E-2</v>
      </c>
    </row>
    <row r="68" spans="1:25" x14ac:dyDescent="0.25">
      <c r="A68" t="s">
        <v>117</v>
      </c>
      <c r="B68" s="3">
        <f t="shared" si="22"/>
        <v>1.035939974589E-12</v>
      </c>
      <c r="C68" s="3">
        <v>1.5999999999999999E-19</v>
      </c>
      <c r="D68" s="2">
        <v>7.7999999999999996E-3</v>
      </c>
      <c r="E68" s="2">
        <f t="shared" si="7"/>
        <v>6.0839999999999993E-5</v>
      </c>
      <c r="F68" s="1">
        <v>-4.463E+19</v>
      </c>
      <c r="G68" s="3">
        <f t="shared" si="2"/>
        <v>-4443849363875861.5</v>
      </c>
      <c r="H68" s="3">
        <f t="shared" si="29"/>
        <v>4443849363875861.5</v>
      </c>
      <c r="I68" s="2">
        <f t="shared" si="8"/>
        <v>6.1414353723264263E-6</v>
      </c>
      <c r="J68" s="1">
        <v>2.6599999999999999E-9</v>
      </c>
      <c r="K68" s="3">
        <f t="shared" si="4"/>
        <v>1.3157073732639971E-9</v>
      </c>
      <c r="L68" s="3">
        <f t="shared" si="9"/>
        <v>8.8029155174188856E-10</v>
      </c>
      <c r="M68" s="1">
        <v>7.8E-2</v>
      </c>
      <c r="N68" s="2">
        <f t="shared" si="10"/>
        <v>-0.33757053734315784</v>
      </c>
      <c r="O68" s="2">
        <v>4.16</v>
      </c>
      <c r="P68" s="2">
        <v>4.05</v>
      </c>
      <c r="Q68" s="2">
        <v>1.1200000000000001</v>
      </c>
      <c r="R68" s="2">
        <f t="shared" si="11"/>
        <v>-0.11242946265684139</v>
      </c>
      <c r="S68" s="3">
        <f t="shared" si="12"/>
        <v>-405883309829.48572</v>
      </c>
      <c r="T68" s="3">
        <f t="shared" si="21"/>
        <v>-2.5367706864342859E+30</v>
      </c>
      <c r="V68">
        <v>0.19</v>
      </c>
      <c r="W68">
        <f t="shared" si="5"/>
        <v>0.215</v>
      </c>
      <c r="X68">
        <f t="shared" si="30"/>
        <v>2.5030058688361262E-5</v>
      </c>
      <c r="Y68">
        <f t="shared" si="14"/>
        <v>-1.7459145017801721E-2</v>
      </c>
    </row>
    <row r="69" spans="1:25" x14ac:dyDescent="0.25">
      <c r="A69" t="s">
        <v>118</v>
      </c>
      <c r="B69" s="3">
        <f t="shared" si="22"/>
        <v>1.035939974589E-12</v>
      </c>
      <c r="C69" s="3">
        <v>1.5999999999999999E-19</v>
      </c>
      <c r="D69" s="2">
        <v>7.7999999999999996E-3</v>
      </c>
      <c r="E69" s="2">
        <f t="shared" si="7"/>
        <v>6.0839999999999993E-5</v>
      </c>
      <c r="F69" s="1">
        <v>-3.61E+19</v>
      </c>
      <c r="G69" s="3">
        <f t="shared" si="2"/>
        <v>-5493878036281986</v>
      </c>
      <c r="H69" s="3">
        <f t="shared" si="29"/>
        <v>5493878036281986</v>
      </c>
      <c r="I69" s="2">
        <f t="shared" si="8"/>
        <v>5.5234451234789588E-6</v>
      </c>
      <c r="J69" s="1">
        <v>2.0500000000000002E-9</v>
      </c>
      <c r="K69" s="3">
        <f>B69*D69/I69</f>
        <v>1.4629151953454692E-9</v>
      </c>
      <c r="L69" s="3">
        <f t="shared" si="9"/>
        <v>8.5370012758400356E-10</v>
      </c>
      <c r="M69" s="1">
        <v>7.8E-2</v>
      </c>
      <c r="N69" s="2">
        <f t="shared" si="10"/>
        <v>-0.34306155227202878</v>
      </c>
      <c r="O69" s="2">
        <v>4.16</v>
      </c>
      <c r="P69" s="2">
        <v>4.05</v>
      </c>
      <c r="Q69" s="2">
        <v>1.1200000000000001</v>
      </c>
      <c r="R69" s="2">
        <f t="shared" si="11"/>
        <v>-0.10693844772797068</v>
      </c>
      <c r="S69" s="3">
        <f t="shared" si="12"/>
        <v>-303785110450.59296</v>
      </c>
      <c r="T69" s="3">
        <f t="shared" si="21"/>
        <v>-1.8986569403162062E+30</v>
      </c>
      <c r="V69">
        <v>0.36</v>
      </c>
      <c r="W69">
        <f t="shared" si="5"/>
        <v>0.38500000000000001</v>
      </c>
      <c r="X69">
        <f t="shared" si="30"/>
        <v>3.0124036159410388E-5</v>
      </c>
      <c r="Y69">
        <f t="shared" si="14"/>
        <v>-1.1965407613271025E-2</v>
      </c>
    </row>
    <row r="70" spans="1:25" x14ac:dyDescent="0.25">
      <c r="A70" t="s">
        <v>82</v>
      </c>
      <c r="B70" s="3">
        <f t="shared" si="22"/>
        <v>1.035939974589E-12</v>
      </c>
      <c r="C70" s="3">
        <v>1.5999999999999999E-19</v>
      </c>
      <c r="D70" s="2">
        <v>7.7999999999999996E-3</v>
      </c>
      <c r="E70" s="2">
        <f t="shared" si="7"/>
        <v>6.0839999999999993E-5</v>
      </c>
      <c r="F70" s="1">
        <v>2.838E+18</v>
      </c>
      <c r="G70" s="3">
        <f t="shared" si="2"/>
        <v>6.9883367551014688E+16</v>
      </c>
      <c r="H70" s="3">
        <f t="shared" si="29"/>
        <v>6.9883367551014688E+16</v>
      </c>
      <c r="I70" s="2">
        <f t="shared" si="8"/>
        <v>1.548683381827377E-6</v>
      </c>
      <c r="J70" s="1">
        <v>2.0500000000000002E-9</v>
      </c>
      <c r="K70" s="3">
        <f t="shared" ref="K70:K78" si="31">B70*D70/I70</f>
        <v>5.2175492399613479E-9</v>
      </c>
      <c r="L70" s="3">
        <f t="shared" si="9"/>
        <v>1.4717445439664678E-9</v>
      </c>
      <c r="M70" s="1">
        <v>-0.46</v>
      </c>
      <c r="N70" s="2">
        <f t="shared" si="10"/>
        <v>-0.40889761650916079</v>
      </c>
      <c r="O70" s="2">
        <v>4.16</v>
      </c>
      <c r="P70" s="2">
        <v>4.05</v>
      </c>
      <c r="Q70" s="2">
        <v>1.1200000000000001</v>
      </c>
      <c r="R70" s="2">
        <f t="shared" si="11"/>
        <v>-4.1102383490838612E-2</v>
      </c>
      <c r="S70" s="3">
        <f t="shared" si="12"/>
        <v>688093039938.92712</v>
      </c>
      <c r="T70" s="3">
        <f t="shared" si="21"/>
        <v>4.300581499618295E+30</v>
      </c>
      <c r="V70">
        <v>-0.77</v>
      </c>
      <c r="W70">
        <f t="shared" si="5"/>
        <v>-0.745</v>
      </c>
      <c r="X70">
        <f t="shared" si="30"/>
        <v>1.1749341486717019E-5</v>
      </c>
    </row>
    <row r="71" spans="1:25" x14ac:dyDescent="0.25">
      <c r="A71" t="s">
        <v>83</v>
      </c>
      <c r="B71" s="3">
        <f t="shared" si="22"/>
        <v>1.035939974589E-12</v>
      </c>
      <c r="C71" s="3">
        <v>1.5999999999999999E-19</v>
      </c>
      <c r="D71" s="2">
        <v>7.7999999999999996E-3</v>
      </c>
      <c r="E71" s="2">
        <f t="shared" si="7"/>
        <v>6.0839999999999993E-5</v>
      </c>
      <c r="F71" s="1">
        <v>3.007E+18</v>
      </c>
      <c r="G71" s="3">
        <f t="shared" si="2"/>
        <v>6.5955768909138576E+16</v>
      </c>
      <c r="H71" s="3">
        <f t="shared" si="29"/>
        <v>6.5955768909138576E+16</v>
      </c>
      <c r="I71" s="2">
        <f t="shared" si="8"/>
        <v>1.5941278776379477E-6</v>
      </c>
      <c r="J71" s="1">
        <v>2.6200000000000001E-9</v>
      </c>
      <c r="K71" s="3">
        <f t="shared" si="31"/>
        <v>5.068810297557179E-9</v>
      </c>
      <c r="L71" s="3">
        <f t="shared" si="9"/>
        <v>1.7272220884184259E-9</v>
      </c>
      <c r="M71" s="1">
        <v>-0.37</v>
      </c>
      <c r="N71" s="2">
        <f t="shared" si="10"/>
        <v>-0.40740021680378541</v>
      </c>
      <c r="O71" s="2">
        <v>4.16</v>
      </c>
      <c r="P71" s="2">
        <v>4.05</v>
      </c>
      <c r="Q71" s="2">
        <v>1.1200000000000001</v>
      </c>
      <c r="R71" s="2">
        <f t="shared" si="11"/>
        <v>-4.2599783196213714E-2</v>
      </c>
      <c r="S71" s="3">
        <f t="shared" si="12"/>
        <v>687330583354.10266</v>
      </c>
      <c r="T71" s="3">
        <f t="shared" si="21"/>
        <v>4.295816145963142E+30</v>
      </c>
      <c r="V71">
        <v>-0.55000000000000004</v>
      </c>
      <c r="W71">
        <f t="shared" si="5"/>
        <v>-0.52500000000000002</v>
      </c>
      <c r="X71">
        <f t="shared" si="30"/>
        <v>1.0152559894830028E-5</v>
      </c>
    </row>
    <row r="72" spans="1:25" x14ac:dyDescent="0.25">
      <c r="A72" t="s">
        <v>84</v>
      </c>
      <c r="B72" s="3">
        <f t="shared" si="22"/>
        <v>1.035939974589E-12</v>
      </c>
      <c r="C72" s="3">
        <v>1.5999999999999999E-19</v>
      </c>
      <c r="D72" s="2">
        <v>7.7999999999999996E-3</v>
      </c>
      <c r="E72" s="2">
        <f t="shared" si="7"/>
        <v>6.0839999999999993E-5</v>
      </c>
      <c r="F72" s="1">
        <v>2.79E+18</v>
      </c>
      <c r="G72" s="3">
        <f t="shared" si="2"/>
        <v>7.1085662046516016E+16</v>
      </c>
      <c r="H72" s="3">
        <f t="shared" si="29"/>
        <v>7.1085662046516016E+16</v>
      </c>
      <c r="I72" s="2">
        <f t="shared" si="8"/>
        <v>1.5355308431765932E-6</v>
      </c>
      <c r="J72" s="1">
        <v>3.1E-9</v>
      </c>
      <c r="K72" s="3">
        <f t="shared" si="31"/>
        <v>5.2622399854099996E-9</v>
      </c>
      <c r="L72" s="3">
        <f t="shared" si="9"/>
        <v>1.9507863901577776E-9</v>
      </c>
      <c r="M72" s="1">
        <v>-0.28999999999999998</v>
      </c>
      <c r="N72" s="2">
        <f t="shared" si="10"/>
        <v>-0.40933919932717877</v>
      </c>
      <c r="O72" s="2">
        <v>4.16</v>
      </c>
      <c r="P72" s="2">
        <v>4.05</v>
      </c>
      <c r="Q72" s="2">
        <v>1.1200000000000001</v>
      </c>
      <c r="R72" s="2">
        <f t="shared" si="11"/>
        <v>-4.0660800672820407E-2</v>
      </c>
      <c r="S72" s="3">
        <f t="shared" si="12"/>
        <v>619352177815.91089</v>
      </c>
      <c r="T72" s="3">
        <f t="shared" si="21"/>
        <v>3.8709511113494432E+30</v>
      </c>
      <c r="V72">
        <v>-0.48</v>
      </c>
      <c r="W72">
        <f t="shared" si="5"/>
        <v>-0.45499999999999996</v>
      </c>
    </row>
    <row r="73" spans="1:25" x14ac:dyDescent="0.25">
      <c r="A73" t="s">
        <v>89</v>
      </c>
      <c r="B73" s="3">
        <f t="shared" si="22"/>
        <v>1.035939974589E-12</v>
      </c>
      <c r="C73" s="3">
        <v>1.5999999999999999E-19</v>
      </c>
      <c r="D73" s="2">
        <v>7.7999999999999996E-3</v>
      </c>
      <c r="E73" s="2">
        <f t="shared" si="7"/>
        <v>6.0839999999999993E-5</v>
      </c>
      <c r="F73" s="1">
        <v>2.003E+18</v>
      </c>
      <c r="G73" s="3">
        <f t="shared" ref="G73:G78" si="32">2/(C73*B73*E73*F73)</f>
        <v>9.9015974593000352E+16</v>
      </c>
      <c r="H73" s="3">
        <f t="shared" si="29"/>
        <v>9.9015974593000352E+16</v>
      </c>
      <c r="I73" s="2">
        <f t="shared" si="8"/>
        <v>1.3010587783267255E-6</v>
      </c>
      <c r="J73" s="1">
        <v>4.3500000000000001E-9</v>
      </c>
      <c r="K73" s="3">
        <f t="shared" si="31"/>
        <v>6.2105816711726183E-9</v>
      </c>
      <c r="L73" s="3">
        <f t="shared" ref="L73:L78" si="33">(J73*K73)/(J73+K73)</f>
        <v>2.5581952879874944E-9</v>
      </c>
      <c r="M73" s="1">
        <v>-0.21</v>
      </c>
      <c r="N73" s="2">
        <f t="shared" ref="N73:N78" si="34">(-1.3806488E-23*300/C73)*LN(H73/9650000000)</f>
        <v>-0.41791809032940824</v>
      </c>
      <c r="O73" s="2">
        <v>4.16</v>
      </c>
      <c r="P73" s="2">
        <v>4.05</v>
      </c>
      <c r="Q73" s="2">
        <v>1.1200000000000001</v>
      </c>
      <c r="R73" s="2">
        <f t="shared" si="11"/>
        <v>-3.2081909670591102E-2</v>
      </c>
      <c r="S73" s="3">
        <f t="shared" ref="S73:S78" si="35">J73*(R73-M73)/(C73*D73)</f>
        <v>620147189850.10327</v>
      </c>
      <c r="T73" s="3">
        <f t="shared" si="21"/>
        <v>3.8759199365631458E+30</v>
      </c>
      <c r="V73">
        <v>-0.42</v>
      </c>
      <c r="W73">
        <f t="shared" si="5"/>
        <v>-0.39499999999999996</v>
      </c>
    </row>
    <row r="74" spans="1:25" x14ac:dyDescent="0.25">
      <c r="A74" t="s">
        <v>85</v>
      </c>
      <c r="B74" s="3">
        <f t="shared" si="22"/>
        <v>1.035939974589E-12</v>
      </c>
      <c r="C74" s="3">
        <v>1.5999999999999999E-19</v>
      </c>
      <c r="D74" s="2">
        <v>7.7999999999999996E-3</v>
      </c>
      <c r="E74" s="2">
        <f t="shared" ref="E74:E78" si="36">POWER(D74,2)</f>
        <v>6.0839999999999993E-5</v>
      </c>
      <c r="F74" s="1">
        <v>8.675E+17</v>
      </c>
      <c r="G74" s="3">
        <f t="shared" si="32"/>
        <v>2.2862132231674893E+17</v>
      </c>
      <c r="H74" s="3">
        <f t="shared" si="29"/>
        <v>2.2862132231674893E+17</v>
      </c>
      <c r="I74" s="2">
        <f t="shared" ref="I74:I78" si="37">SQRT((B74*1.3806488E-23*300)/(C74*C74*H74))</f>
        <v>8.5623146695809343E-7</v>
      </c>
      <c r="J74" s="1">
        <v>4.8399999999999998E-9</v>
      </c>
      <c r="K74" s="3">
        <f t="shared" si="31"/>
        <v>9.4370881164890385E-9</v>
      </c>
      <c r="L74" s="3">
        <f t="shared" si="33"/>
        <v>3.1992172431194099E-9</v>
      </c>
      <c r="M74" s="1">
        <v>-0.23</v>
      </c>
      <c r="N74" s="2">
        <f t="shared" si="34"/>
        <v>-0.43958010302093958</v>
      </c>
      <c r="O74" s="2">
        <v>4.16</v>
      </c>
      <c r="P74" s="2">
        <v>4.05</v>
      </c>
      <c r="Q74" s="2">
        <v>1.1200000000000001</v>
      </c>
      <c r="R74" s="2">
        <f t="shared" ref="R74:R84" si="38">O74-(P74+(Q74/2)+N74)</f>
        <v>-1.0419896979059651E-2</v>
      </c>
      <c r="S74" s="3">
        <f t="shared" si="35"/>
        <v>851576681587.62134</v>
      </c>
      <c r="T74" s="3">
        <f t="shared" si="21"/>
        <v>5.3223542599226333E+30</v>
      </c>
      <c r="V74">
        <v>-0.88</v>
      </c>
      <c r="W74">
        <f t="shared" si="5"/>
        <v>-0.85499999999999998</v>
      </c>
    </row>
    <row r="75" spans="1:25" x14ac:dyDescent="0.25">
      <c r="A75" t="s">
        <v>86</v>
      </c>
      <c r="B75" s="3">
        <f t="shared" si="22"/>
        <v>1.035939974589E-12</v>
      </c>
      <c r="C75" s="3">
        <v>1.5999999999999999E-19</v>
      </c>
      <c r="D75" s="2">
        <v>7.7999999999999996E-3</v>
      </c>
      <c r="E75" s="2">
        <f t="shared" si="36"/>
        <v>6.0839999999999993E-5</v>
      </c>
      <c r="F75" s="1">
        <v>3.807E+18</v>
      </c>
      <c r="G75" s="3">
        <f t="shared" si="32"/>
        <v>5.2095875258676048E+16</v>
      </c>
      <c r="H75" s="3">
        <f t="shared" si="29"/>
        <v>5.2095875258676048E+16</v>
      </c>
      <c r="I75" s="2">
        <f t="shared" si="37"/>
        <v>1.7936920407240586E-6</v>
      </c>
      <c r="J75" s="1">
        <v>5.0799999999999998E-9</v>
      </c>
      <c r="K75" s="3">
        <f t="shared" si="31"/>
        <v>4.5048601534366051E-9</v>
      </c>
      <c r="L75" s="3">
        <f t="shared" si="33"/>
        <v>2.3875872170396517E-9</v>
      </c>
      <c r="M75" s="1">
        <v>-0.15</v>
      </c>
      <c r="N75" s="2">
        <f t="shared" si="34"/>
        <v>-0.40129347151107109</v>
      </c>
      <c r="O75" s="2">
        <v>4.16</v>
      </c>
      <c r="P75" s="2">
        <v>4.05</v>
      </c>
      <c r="Q75" s="2">
        <v>1.1200000000000001</v>
      </c>
      <c r="R75" s="2">
        <f t="shared" si="38"/>
        <v>-4.8706528488928313E-2</v>
      </c>
      <c r="S75" s="3">
        <f t="shared" si="35"/>
        <v>412316374420.06744</v>
      </c>
      <c r="T75" s="3">
        <f t="shared" si="21"/>
        <v>2.5769773401254215E+30</v>
      </c>
      <c r="V75">
        <v>-0.21</v>
      </c>
      <c r="W75">
        <f t="shared" si="5"/>
        <v>-0.185</v>
      </c>
    </row>
    <row r="76" spans="1:25" x14ac:dyDescent="0.25">
      <c r="A76" t="s">
        <v>119</v>
      </c>
      <c r="B76" s="3">
        <f t="shared" si="22"/>
        <v>1.035939974589E-12</v>
      </c>
      <c r="C76" s="3">
        <v>1.5999999999999999E-19</v>
      </c>
      <c r="D76" s="2">
        <v>7.7999999999999996E-3</v>
      </c>
      <c r="E76" s="2">
        <f t="shared" si="36"/>
        <v>6.0839999999999993E-5</v>
      </c>
      <c r="F76" s="1">
        <v>4.542E+18</v>
      </c>
      <c r="G76" s="3">
        <f t="shared" si="32"/>
        <v>4.3665565193698744E+16</v>
      </c>
      <c r="H76" s="3">
        <f t="shared" si="29"/>
        <v>4.3665565193698744E+16</v>
      </c>
      <c r="I76" s="2">
        <f t="shared" si="37"/>
        <v>1.9592055733401977E-6</v>
      </c>
      <c r="J76" s="1">
        <v>5.2899999999999997E-9</v>
      </c>
      <c r="K76" s="3">
        <f t="shared" si="31"/>
        <v>4.1242899222761278E-9</v>
      </c>
      <c r="L76" s="3">
        <f t="shared" si="33"/>
        <v>2.3174869128701973E-9</v>
      </c>
      <c r="M76" s="1">
        <v>-0.14000000000000001</v>
      </c>
      <c r="N76" s="2">
        <f t="shared" si="34"/>
        <v>-0.39672371469511852</v>
      </c>
      <c r="O76" s="2">
        <v>4.16</v>
      </c>
      <c r="P76" s="2">
        <v>4.05</v>
      </c>
      <c r="Q76" s="2">
        <v>1.1200000000000001</v>
      </c>
      <c r="R76" s="2">
        <f t="shared" si="38"/>
        <v>-5.3276285304880489E-2</v>
      </c>
      <c r="S76" s="3">
        <f t="shared" si="35"/>
        <v>367602925270.17816</v>
      </c>
      <c r="T76" s="3">
        <f t="shared" si="21"/>
        <v>2.2975182829386136E+30</v>
      </c>
      <c r="V76">
        <v>-0.18</v>
      </c>
      <c r="W76">
        <f t="shared" si="5"/>
        <v>-0.155</v>
      </c>
    </row>
    <row r="77" spans="1:25" x14ac:dyDescent="0.25">
      <c r="A77" t="s">
        <v>120</v>
      </c>
      <c r="B77" s="3">
        <f t="shared" si="22"/>
        <v>1.035939974589E-12</v>
      </c>
      <c r="C77" s="3">
        <v>1.5999999999999999E-19</v>
      </c>
      <c r="D77" s="2">
        <v>7.7999999999999996E-3</v>
      </c>
      <c r="E77" s="2">
        <f t="shared" si="36"/>
        <v>6.0839999999999993E-5</v>
      </c>
      <c r="F77" s="1">
        <v>2.462E+18</v>
      </c>
      <c r="G77" s="3">
        <f t="shared" si="32"/>
        <v>8.0556050816319936E+16</v>
      </c>
      <c r="H77" s="3">
        <f t="shared" si="29"/>
        <v>8.0556050816319936E+16</v>
      </c>
      <c r="I77" s="2">
        <f t="shared" si="37"/>
        <v>1.4424489998616681E-6</v>
      </c>
      <c r="J77" s="1">
        <v>5.4899999999999999E-9</v>
      </c>
      <c r="K77" s="3">
        <f t="shared" si="31"/>
        <v>5.6018145546699465E-9</v>
      </c>
      <c r="L77" s="3">
        <f t="shared" si="33"/>
        <v>2.7726718431466906E-9</v>
      </c>
      <c r="M77" s="1">
        <v>-0.15</v>
      </c>
      <c r="N77" s="2">
        <f t="shared" si="34"/>
        <v>-0.41257684409798179</v>
      </c>
      <c r="O77" s="2">
        <v>4.16</v>
      </c>
      <c r="P77" s="2">
        <v>4.05</v>
      </c>
      <c r="Q77" s="2">
        <v>1.1200000000000001</v>
      </c>
      <c r="R77" s="2">
        <f t="shared" si="38"/>
        <v>-3.7423155902017058E-2</v>
      </c>
      <c r="S77" s="3">
        <f t="shared" si="35"/>
        <v>495229867065.64618</v>
      </c>
      <c r="T77" s="3">
        <f t="shared" si="21"/>
        <v>3.0951866691602886E+30</v>
      </c>
      <c r="V77">
        <v>-0.24</v>
      </c>
      <c r="W77">
        <f t="shared" si="5"/>
        <v>-0.215</v>
      </c>
    </row>
    <row r="78" spans="1:25" x14ac:dyDescent="0.25">
      <c r="A78" t="s">
        <v>121</v>
      </c>
      <c r="B78" s="3">
        <f t="shared" si="22"/>
        <v>1.035939974589E-12</v>
      </c>
      <c r="C78" s="3">
        <v>1.5999999999999999E-19</v>
      </c>
      <c r="D78" s="2">
        <v>7.7999999999999996E-3</v>
      </c>
      <c r="E78" s="2">
        <f t="shared" si="36"/>
        <v>6.0839999999999993E-5</v>
      </c>
      <c r="F78" s="1">
        <v>2.089E+18</v>
      </c>
      <c r="G78" s="3">
        <f t="shared" si="32"/>
        <v>9.4939682675816032E+16</v>
      </c>
      <c r="H78" s="3">
        <f t="shared" si="29"/>
        <v>9.4939682675816032E+16</v>
      </c>
      <c r="I78" s="2">
        <f t="shared" si="37"/>
        <v>1.32869610715945E-6</v>
      </c>
      <c r="J78" s="1">
        <v>5.9699999999999999E-9</v>
      </c>
      <c r="K78" s="3">
        <f t="shared" si="31"/>
        <v>6.0813994699425436E-9</v>
      </c>
      <c r="L78" s="3">
        <f t="shared" si="33"/>
        <v>3.0125924317841964E-9</v>
      </c>
      <c r="M78" s="1">
        <v>-0.158</v>
      </c>
      <c r="N78" s="2">
        <f t="shared" si="34"/>
        <v>-0.41682980877486914</v>
      </c>
      <c r="O78" s="2">
        <v>4.16</v>
      </c>
      <c r="P78" s="2">
        <v>4.05</v>
      </c>
      <c r="Q78" s="2">
        <v>1.1200000000000001</v>
      </c>
      <c r="R78" s="2">
        <f t="shared" si="38"/>
        <v>-3.3170191225130097E-2</v>
      </c>
      <c r="S78" s="3">
        <f t="shared" si="35"/>
        <v>597142594860.55566</v>
      </c>
      <c r="T78" s="3">
        <f t="shared" si="21"/>
        <v>3.7321412178784731E+30</v>
      </c>
      <c r="V78">
        <v>-0.24</v>
      </c>
    </row>
    <row r="79" spans="1:25" x14ac:dyDescent="0.25">
      <c r="R79" s="2">
        <f t="shared" si="38"/>
        <v>0</v>
      </c>
      <c r="V79">
        <v>-0.24</v>
      </c>
    </row>
    <row r="80" spans="1:25" x14ac:dyDescent="0.25">
      <c r="R80" s="2">
        <f t="shared" si="38"/>
        <v>0</v>
      </c>
    </row>
    <row r="81" spans="1:35" x14ac:dyDescent="0.25">
      <c r="R81" s="2">
        <f t="shared" si="38"/>
        <v>0</v>
      </c>
    </row>
    <row r="82" spans="1:35" x14ac:dyDescent="0.25">
      <c r="R82" s="2">
        <f t="shared" si="38"/>
        <v>0</v>
      </c>
    </row>
    <row r="83" spans="1:35" x14ac:dyDescent="0.25">
      <c r="R83" s="2">
        <f t="shared" si="38"/>
        <v>0</v>
      </c>
    </row>
    <row r="84" spans="1:35" x14ac:dyDescent="0.25">
      <c r="R84" s="2">
        <f t="shared" si="38"/>
        <v>0</v>
      </c>
    </row>
    <row r="85" spans="1:35" x14ac:dyDescent="0.25">
      <c r="A85" t="s">
        <v>137</v>
      </c>
      <c r="B85" s="3">
        <f t="shared" ref="B85:B96" si="39">11.7*8.854187817E-14</f>
        <v>1.035939974589E-12</v>
      </c>
      <c r="C85" s="3">
        <v>1.5999999999999999E-19</v>
      </c>
      <c r="D85" s="2">
        <v>7.7999999999999996E-3</v>
      </c>
      <c r="E85" s="2">
        <f t="shared" ref="E85:E96" si="40">POWER(D85,2)</f>
        <v>6.0839999999999993E-5</v>
      </c>
      <c r="F85" s="1">
        <v>4.03E+18</v>
      </c>
      <c r="G85" s="3">
        <f t="shared" ref="G85:G96" si="41">2/(C85*B85*E85*F85)</f>
        <v>4.9213150647588016E+16</v>
      </c>
      <c r="H85" s="3">
        <f t="shared" ref="H85:H96" si="42">ABS(G85)</f>
        <v>4.9213150647588016E+16</v>
      </c>
      <c r="I85" s="2">
        <f t="shared" ref="I85:I96" si="43">SQRT((B85*1.3806488E-23*300)/(C85*C85*H85))</f>
        <v>1.8454783967098868E-6</v>
      </c>
      <c r="J85" s="1">
        <v>1.49E-9</v>
      </c>
      <c r="K85" s="3">
        <f t="shared" ref="K85:K96" si="44">B85*D85/I85</f>
        <v>4.3784483287367601E-9</v>
      </c>
      <c r="L85" s="3">
        <f>(J85*K85)/(J85+K85)</f>
        <v>1.1116887538860043E-9</v>
      </c>
      <c r="M85">
        <v>-0.95</v>
      </c>
      <c r="N85" s="2">
        <f t="shared" ref="N85:N96" si="45">(-1.3806488E-23*300/C85)*LN(H85/9650000000)</f>
        <v>-0.39981984726948594</v>
      </c>
      <c r="O85" s="2">
        <v>4.16</v>
      </c>
      <c r="P85" s="2">
        <v>4.05</v>
      </c>
      <c r="Q85" s="2">
        <v>1.1200000000000001</v>
      </c>
      <c r="R85" s="2">
        <f>O85-(P85+(Q85/2)+N85)</f>
        <v>-5.0180152730513683E-2</v>
      </c>
      <c r="S85" s="3">
        <f>J85*(R85-M85)/(C85*D85)</f>
        <v>1074304144576.5503</v>
      </c>
      <c r="T85" s="3">
        <f t="shared" ref="T85:T96" si="46">S85/C85</f>
        <v>6.7144009036034397E+30</v>
      </c>
      <c r="V85">
        <v>-0.88</v>
      </c>
      <c r="W85">
        <f t="shared" ref="W85:W96" si="47">V85+0.025</f>
        <v>-0.85499999999999998</v>
      </c>
      <c r="X85">
        <f t="shared" ref="X85:X96" si="48">SQRT((2*B85*(ABS(W85))/(C85*H85)))</f>
        <v>1.4999085299731821E-5</v>
      </c>
      <c r="Y85">
        <f t="shared" ref="Y85:Y96" si="49">0.0259*LN(H85/8720000000000000)</f>
        <v>4.4821028461677279E-2</v>
      </c>
      <c r="Z85" s="1">
        <f t="shared" ref="Z85:Z96" si="50">AC85-AD85</f>
        <v>-1.2928056949240532</v>
      </c>
      <c r="AA85">
        <f t="shared" ref="AA85:AA96" si="51">(2*V85)/X85</f>
        <v>-117340.48875843571</v>
      </c>
      <c r="AB85">
        <f t="shared" ref="AB85:AB96" si="52">ABS(AA85)</f>
        <v>117340.48875843571</v>
      </c>
      <c r="AC85">
        <f t="shared" ref="AC85:AC96" si="53">W85+N85</f>
        <v>-1.254819847269486</v>
      </c>
      <c r="AD85">
        <f t="shared" ref="AD85:AD96" si="54">SQRT((C85*(AB85))/(4*3.14*B85))</f>
        <v>3.7985847654567209E-2</v>
      </c>
      <c r="AE85" s="1">
        <v>1.602E+18</v>
      </c>
      <c r="AF85" s="1">
        <f t="shared" ref="AF85:AF86" si="55">0.025*LN(AE85/H85)</f>
        <v>8.7071181256510422E-2</v>
      </c>
      <c r="AG85" s="1">
        <v>1.0000000000000001E-5</v>
      </c>
      <c r="AH85" s="1">
        <v>8.8500000000000002E-14</v>
      </c>
      <c r="AI85" s="1">
        <f t="shared" ref="AI85:AI96" si="56">(J85*AG85)/(AH85*D85)</f>
        <v>21.58481819498769</v>
      </c>
    </row>
    <row r="86" spans="1:35" x14ac:dyDescent="0.25">
      <c r="A86" t="s">
        <v>134</v>
      </c>
      <c r="B86" s="3">
        <f t="shared" si="39"/>
        <v>1.035939974589E-12</v>
      </c>
      <c r="C86" s="3">
        <v>1.5999999999999999E-19</v>
      </c>
      <c r="D86" s="2">
        <v>7.7999999999999996E-3</v>
      </c>
      <c r="E86" s="2">
        <f t="shared" si="40"/>
        <v>6.0839999999999993E-5</v>
      </c>
      <c r="F86" s="1">
        <v>3.04E+18</v>
      </c>
      <c r="G86" s="3">
        <f t="shared" si="41"/>
        <v>6.5239801680848576E+16</v>
      </c>
      <c r="H86" s="3">
        <f t="shared" si="42"/>
        <v>6.5239801680848576E+16</v>
      </c>
      <c r="I86" s="2">
        <f t="shared" si="43"/>
        <v>1.6028513023479784E-6</v>
      </c>
      <c r="J86" s="1">
        <v>2.0500000000000002E-9</v>
      </c>
      <c r="K86" s="3">
        <f t="shared" si="44"/>
        <v>5.0412235932038837E-9</v>
      </c>
      <c r="L86" s="3">
        <f t="shared" ref="L86:L96" si="57">(J86*K86)/(J86+K86)</f>
        <v>1.4573660286177396E-9</v>
      </c>
      <c r="M86">
        <v>-0.46</v>
      </c>
      <c r="N86" s="2">
        <f t="shared" si="45"/>
        <v>-0.40711766845725883</v>
      </c>
      <c r="O86" s="2">
        <v>4.16</v>
      </c>
      <c r="P86" s="2">
        <v>4.05</v>
      </c>
      <c r="Q86" s="2">
        <v>1.1200000000000001</v>
      </c>
      <c r="R86" s="2">
        <f t="shared" ref="R86:R96" si="58">O86-(P86+(Q86/2)+N86)</f>
        <v>-4.2882331542740459E-2</v>
      </c>
      <c r="S86" s="3">
        <f t="shared" ref="S86:S95" si="59">J86*(R86-M86)/(C86*D86)</f>
        <v>685169247065.21021</v>
      </c>
      <c r="T86" s="3">
        <f t="shared" si="46"/>
        <v>4.2823077941575641E+30</v>
      </c>
      <c r="V86">
        <v>-0.7</v>
      </c>
      <c r="W86">
        <f t="shared" si="47"/>
        <v>-0.67499999999999993</v>
      </c>
      <c r="X86">
        <f t="shared" si="48"/>
        <v>1.157491665972511E-5</v>
      </c>
      <c r="Y86">
        <f t="shared" si="49"/>
        <v>5.2122467949675226E-2</v>
      </c>
      <c r="Z86" s="1">
        <f t="shared" si="50"/>
        <v>-1.1206835228459477</v>
      </c>
      <c r="AA86">
        <f t="shared" si="51"/>
        <v>-120951.19482555724</v>
      </c>
      <c r="AB86">
        <f t="shared" si="52"/>
        <v>120951.19482555724</v>
      </c>
      <c r="AC86">
        <f t="shared" si="53"/>
        <v>-1.0821176684572587</v>
      </c>
      <c r="AD86">
        <f t="shared" si="54"/>
        <v>3.8565854388689029E-2</v>
      </c>
      <c r="AE86" s="1">
        <v>1.602E+18</v>
      </c>
      <c r="AF86" s="1">
        <f t="shared" si="55"/>
        <v>8.0023459742998904E-2</v>
      </c>
      <c r="AG86" s="1">
        <v>1.0000000000000001E-5</v>
      </c>
      <c r="AH86" s="1">
        <v>8.8500000000000002E-14</v>
      </c>
      <c r="AI86" s="1">
        <f t="shared" si="56"/>
        <v>29.697233087063601</v>
      </c>
    </row>
    <row r="87" spans="1:35" x14ac:dyDescent="0.25">
      <c r="A87" t="s">
        <v>50</v>
      </c>
      <c r="B87" s="3">
        <f t="shared" si="39"/>
        <v>1.035939974589E-12</v>
      </c>
      <c r="C87" s="3">
        <v>1.5999999999999999E-19</v>
      </c>
      <c r="D87" s="2">
        <v>7.7999999999999996E-3</v>
      </c>
      <c r="E87" s="2">
        <f t="shared" si="40"/>
        <v>6.0839999999999993E-5</v>
      </c>
      <c r="F87" s="1">
        <v>2.74E+18</v>
      </c>
      <c r="G87" s="3">
        <f t="shared" si="41"/>
        <v>7.2382845660503536E+16</v>
      </c>
      <c r="H87" s="3">
        <f t="shared" si="42"/>
        <v>7.2382845660503536E+16</v>
      </c>
      <c r="I87" s="2">
        <f t="shared" si="43"/>
        <v>1.52170940226057E-6</v>
      </c>
      <c r="J87" s="1">
        <v>1.37E-9</v>
      </c>
      <c r="K87" s="3">
        <f t="shared" si="44"/>
        <v>5.3100360619382991E-9</v>
      </c>
      <c r="L87" s="3">
        <f t="shared" si="57"/>
        <v>1.0890284629308733E-9</v>
      </c>
      <c r="M87">
        <v>-1.7</v>
      </c>
      <c r="N87" s="2">
        <f t="shared" si="45"/>
        <v>-0.40980733441692685</v>
      </c>
      <c r="O87" s="2">
        <v>4.16</v>
      </c>
      <c r="P87" s="2">
        <v>4.05</v>
      </c>
      <c r="Q87" s="2">
        <v>1.1200000000000001</v>
      </c>
      <c r="R87" s="2">
        <f t="shared" si="58"/>
        <v>-4.019266558307244E-2</v>
      </c>
      <c r="S87" s="3">
        <f t="shared" si="59"/>
        <v>1822064141146.7876</v>
      </c>
      <c r="T87" s="3">
        <f t="shared" si="46"/>
        <v>1.1387900882167423E+31</v>
      </c>
      <c r="V87">
        <v>-0.72</v>
      </c>
      <c r="W87">
        <f t="shared" si="47"/>
        <v>-0.69499999999999995</v>
      </c>
      <c r="X87">
        <f t="shared" si="48"/>
        <v>1.1150565116987622E-5</v>
      </c>
      <c r="Y87">
        <f t="shared" si="49"/>
        <v>5.4813467460645353E-2</v>
      </c>
      <c r="Z87" s="1">
        <f t="shared" si="50"/>
        <v>-1.144657550682644</v>
      </c>
      <c r="AA87">
        <f t="shared" si="51"/>
        <v>-129141.43676953144</v>
      </c>
      <c r="AB87">
        <f t="shared" si="52"/>
        <v>129141.43676953144</v>
      </c>
      <c r="AC87">
        <f t="shared" si="53"/>
        <v>-1.1048073344169267</v>
      </c>
      <c r="AD87">
        <f t="shared" si="54"/>
        <v>3.9850216265717255E-2</v>
      </c>
      <c r="AE87" s="1">
        <v>1.602E+18</v>
      </c>
      <c r="AF87" s="1">
        <f>0.025*LN(AE87/H87)</f>
        <v>7.7425969867545116E-2</v>
      </c>
      <c r="AG87" s="1">
        <v>1.0000000000000001E-5</v>
      </c>
      <c r="AH87" s="1">
        <v>8.8500000000000002E-14</v>
      </c>
      <c r="AI87" s="1">
        <f t="shared" si="56"/>
        <v>19.846443575257137</v>
      </c>
    </row>
    <row r="88" spans="1:35" x14ac:dyDescent="0.25">
      <c r="B88" s="3">
        <f t="shared" si="39"/>
        <v>1.035939974589E-12</v>
      </c>
      <c r="C88" s="3">
        <v>1.5999999999999999E-19</v>
      </c>
      <c r="D88" s="2">
        <v>7.7999999999999996E-3</v>
      </c>
      <c r="E88" s="2">
        <f t="shared" si="40"/>
        <v>6.0839999999999993E-5</v>
      </c>
      <c r="F88" s="1">
        <v>2.838E+18</v>
      </c>
      <c r="G88" s="3">
        <f t="shared" si="41"/>
        <v>6.9883367551014688E+16</v>
      </c>
      <c r="H88" s="3">
        <f t="shared" si="42"/>
        <v>6.9883367551014688E+16</v>
      </c>
      <c r="I88" s="2">
        <f t="shared" si="43"/>
        <v>1.548683381827377E-6</v>
      </c>
      <c r="J88" s="1">
        <v>2.0500000000000002E-9</v>
      </c>
      <c r="K88" s="3">
        <f t="shared" si="44"/>
        <v>5.2175492399613479E-9</v>
      </c>
      <c r="L88" s="3">
        <f t="shared" si="57"/>
        <v>1.4717445439664678E-9</v>
      </c>
      <c r="M88">
        <v>-0.46</v>
      </c>
      <c r="N88" s="2">
        <f t="shared" si="45"/>
        <v>-0.40889761650916079</v>
      </c>
      <c r="O88" s="2">
        <v>4.16</v>
      </c>
      <c r="P88" s="2">
        <v>4.05</v>
      </c>
      <c r="Q88" s="2">
        <v>1.1200000000000001</v>
      </c>
      <c r="R88" s="2">
        <f t="shared" si="58"/>
        <v>-4.1102383490838612E-2</v>
      </c>
      <c r="S88" s="3">
        <f t="shared" si="59"/>
        <v>688093039938.92712</v>
      </c>
      <c r="T88" s="3">
        <f t="shared" si="46"/>
        <v>4.300581499618295E+30</v>
      </c>
      <c r="V88">
        <v>-0.78</v>
      </c>
      <c r="W88">
        <f t="shared" si="47"/>
        <v>-0.755</v>
      </c>
      <c r="X88">
        <f t="shared" si="48"/>
        <v>1.1827933275844026E-5</v>
      </c>
      <c r="Y88">
        <f t="shared" si="49"/>
        <v>5.3903298509694463E-2</v>
      </c>
      <c r="Z88" s="1">
        <f t="shared" si="50"/>
        <v>-1.2041698523891551</v>
      </c>
      <c r="AA88">
        <f t="shared" si="51"/>
        <v>-131891.17351430785</v>
      </c>
      <c r="AB88">
        <f t="shared" si="52"/>
        <v>131891.17351430785</v>
      </c>
      <c r="AC88">
        <f t="shared" si="53"/>
        <v>-1.1638976165091608</v>
      </c>
      <c r="AD88">
        <f t="shared" si="54"/>
        <v>4.0272235879994241E-2</v>
      </c>
      <c r="AE88" s="1">
        <v>1.602E+18</v>
      </c>
      <c r="AF88" s="1">
        <f t="shared" ref="AF88:AF96" si="60">0.025*LN(AE88/H88)</f>
        <v>7.8304511325991921E-2</v>
      </c>
      <c r="AG88" s="1">
        <v>1.0000000000000001E-5</v>
      </c>
      <c r="AH88" s="1">
        <v>8.8500000000000002E-14</v>
      </c>
      <c r="AI88" s="1">
        <f t="shared" si="56"/>
        <v>29.697233087063601</v>
      </c>
    </row>
    <row r="89" spans="1:35" x14ac:dyDescent="0.25">
      <c r="B89" s="3">
        <f t="shared" si="39"/>
        <v>1.035939974589E-12</v>
      </c>
      <c r="C89" s="3">
        <v>1.5999999999999999E-19</v>
      </c>
      <c r="D89" s="2">
        <v>7.7999999999999996E-3</v>
      </c>
      <c r="E89" s="2">
        <f t="shared" si="40"/>
        <v>6.0839999999999993E-5</v>
      </c>
      <c r="F89" s="1"/>
      <c r="G89" s="3" t="e">
        <f t="shared" si="41"/>
        <v>#DIV/0!</v>
      </c>
      <c r="H89" s="3" t="e">
        <f t="shared" si="42"/>
        <v>#DIV/0!</v>
      </c>
      <c r="I89" s="2" t="e">
        <f t="shared" si="43"/>
        <v>#DIV/0!</v>
      </c>
      <c r="K89" s="3" t="e">
        <f t="shared" si="44"/>
        <v>#DIV/0!</v>
      </c>
      <c r="L89" s="3" t="e">
        <f t="shared" si="57"/>
        <v>#DIV/0!</v>
      </c>
      <c r="N89" s="2" t="e">
        <f t="shared" si="45"/>
        <v>#DIV/0!</v>
      </c>
      <c r="O89" s="2">
        <v>4.16</v>
      </c>
      <c r="P89" s="2">
        <v>4.05</v>
      </c>
      <c r="Q89" s="2">
        <v>1.1200000000000001</v>
      </c>
      <c r="R89" s="2" t="e">
        <f t="shared" si="58"/>
        <v>#DIV/0!</v>
      </c>
      <c r="S89" s="3" t="e">
        <f t="shared" si="59"/>
        <v>#DIV/0!</v>
      </c>
      <c r="T89" s="3" t="e">
        <f t="shared" si="46"/>
        <v>#DIV/0!</v>
      </c>
      <c r="W89">
        <f t="shared" si="47"/>
        <v>2.5000000000000001E-2</v>
      </c>
      <c r="X89" t="e">
        <f t="shared" si="48"/>
        <v>#DIV/0!</v>
      </c>
      <c r="Y89" t="e">
        <f t="shared" si="49"/>
        <v>#DIV/0!</v>
      </c>
      <c r="Z89" s="1" t="e">
        <f t="shared" si="50"/>
        <v>#DIV/0!</v>
      </c>
      <c r="AA89" t="e">
        <f t="shared" si="51"/>
        <v>#DIV/0!</v>
      </c>
      <c r="AB89" t="e">
        <f t="shared" si="52"/>
        <v>#DIV/0!</v>
      </c>
      <c r="AC89" t="e">
        <f t="shared" si="53"/>
        <v>#DIV/0!</v>
      </c>
      <c r="AD89" t="e">
        <f t="shared" si="54"/>
        <v>#DIV/0!</v>
      </c>
      <c r="AE89" s="1">
        <v>1.602E+18</v>
      </c>
      <c r="AF89" s="1" t="e">
        <f t="shared" si="60"/>
        <v>#DIV/0!</v>
      </c>
      <c r="AG89" s="1">
        <v>1.0000000000000001E-5</v>
      </c>
      <c r="AH89" s="1">
        <v>8.8500000000000002E-14</v>
      </c>
      <c r="AI89" s="1">
        <f t="shared" si="56"/>
        <v>0</v>
      </c>
    </row>
    <row r="90" spans="1:35" x14ac:dyDescent="0.25">
      <c r="B90" s="3">
        <f t="shared" si="39"/>
        <v>1.035939974589E-12</v>
      </c>
      <c r="C90" s="3">
        <v>1.5999999999999999E-19</v>
      </c>
      <c r="D90" s="2">
        <v>7.7999999999999996E-3</v>
      </c>
      <c r="E90" s="2">
        <f t="shared" si="40"/>
        <v>6.0839999999999993E-5</v>
      </c>
      <c r="F90" s="1"/>
      <c r="G90" s="3" t="e">
        <f t="shared" si="41"/>
        <v>#DIV/0!</v>
      </c>
      <c r="H90" s="3" t="e">
        <f t="shared" si="42"/>
        <v>#DIV/0!</v>
      </c>
      <c r="I90" s="2" t="e">
        <f t="shared" si="43"/>
        <v>#DIV/0!</v>
      </c>
      <c r="K90" s="3" t="e">
        <f t="shared" si="44"/>
        <v>#DIV/0!</v>
      </c>
      <c r="L90" s="3" t="e">
        <f t="shared" si="57"/>
        <v>#DIV/0!</v>
      </c>
      <c r="N90" s="2" t="e">
        <f t="shared" si="45"/>
        <v>#DIV/0!</v>
      </c>
      <c r="O90" s="2">
        <v>4.16</v>
      </c>
      <c r="P90" s="2">
        <v>4.05</v>
      </c>
      <c r="Q90" s="2">
        <v>1.1200000000000001</v>
      </c>
      <c r="R90" s="2" t="e">
        <f t="shared" si="58"/>
        <v>#DIV/0!</v>
      </c>
      <c r="S90" s="3" t="e">
        <f t="shared" si="59"/>
        <v>#DIV/0!</v>
      </c>
      <c r="T90" s="3" t="e">
        <f t="shared" si="46"/>
        <v>#DIV/0!</v>
      </c>
      <c r="W90">
        <f t="shared" si="47"/>
        <v>2.5000000000000001E-2</v>
      </c>
      <c r="X90" t="e">
        <f t="shared" si="48"/>
        <v>#DIV/0!</v>
      </c>
      <c r="Y90" t="e">
        <f t="shared" si="49"/>
        <v>#DIV/0!</v>
      </c>
      <c r="Z90" s="1" t="e">
        <f t="shared" si="50"/>
        <v>#DIV/0!</v>
      </c>
      <c r="AA90" t="e">
        <f t="shared" si="51"/>
        <v>#DIV/0!</v>
      </c>
      <c r="AB90" t="e">
        <f t="shared" si="52"/>
        <v>#DIV/0!</v>
      </c>
      <c r="AC90" t="e">
        <f t="shared" si="53"/>
        <v>#DIV/0!</v>
      </c>
      <c r="AD90" t="e">
        <f t="shared" si="54"/>
        <v>#DIV/0!</v>
      </c>
      <c r="AE90" s="1">
        <v>1.602E+18</v>
      </c>
      <c r="AF90" s="1" t="e">
        <f t="shared" si="60"/>
        <v>#DIV/0!</v>
      </c>
      <c r="AG90" s="1">
        <v>1.0000000000000001E-5</v>
      </c>
      <c r="AH90" s="1">
        <v>8.8500000000000002E-14</v>
      </c>
      <c r="AI90" s="1">
        <f t="shared" si="56"/>
        <v>0</v>
      </c>
    </row>
    <row r="91" spans="1:35" x14ac:dyDescent="0.25">
      <c r="A91" t="s">
        <v>147</v>
      </c>
      <c r="B91" s="3">
        <f t="shared" si="39"/>
        <v>1.035939974589E-12</v>
      </c>
      <c r="C91" s="3">
        <v>1.5999999999999999E-19</v>
      </c>
      <c r="D91" s="2">
        <v>7.7999999999999996E-3</v>
      </c>
      <c r="E91" s="2">
        <f t="shared" si="40"/>
        <v>6.0839999999999993E-5</v>
      </c>
      <c r="F91" s="1">
        <v>1.386E+18</v>
      </c>
      <c r="G91" s="3">
        <f t="shared" si="41"/>
        <v>1.4309451450922056E+17</v>
      </c>
      <c r="H91" s="3">
        <f t="shared" si="42"/>
        <v>1.4309451450922056E+17</v>
      </c>
      <c r="I91" s="2">
        <f t="shared" si="43"/>
        <v>1.0822760744828457E-6</v>
      </c>
      <c r="J91" s="1">
        <v>2.4199999999999999E-9</v>
      </c>
      <c r="K91" s="3">
        <f t="shared" si="44"/>
        <v>7.4660541725966755E-9</v>
      </c>
      <c r="L91" s="3">
        <f t="shared" si="57"/>
        <v>1.827609962705499E-9</v>
      </c>
      <c r="M91">
        <v>0.17</v>
      </c>
      <c r="N91" s="2">
        <f t="shared" si="45"/>
        <v>-0.42745036981059059</v>
      </c>
      <c r="O91" s="2">
        <v>4.16</v>
      </c>
      <c r="P91" s="2">
        <v>4.05</v>
      </c>
      <c r="Q91" s="2">
        <v>1.1200000000000001</v>
      </c>
      <c r="R91" s="2">
        <f t="shared" si="58"/>
        <v>-2.2549630189408809E-2</v>
      </c>
      <c r="S91" s="3">
        <f t="shared" si="59"/>
        <v>-373373481617.28314</v>
      </c>
      <c r="T91" s="3">
        <f t="shared" si="46"/>
        <v>-2.3335842601080198E+30</v>
      </c>
      <c r="V91">
        <v>-3.9E-2</v>
      </c>
      <c r="W91">
        <f t="shared" si="47"/>
        <v>-1.3999999999999999E-2</v>
      </c>
      <c r="X91">
        <f t="shared" si="48"/>
        <v>1.1255760082613656E-6</v>
      </c>
      <c r="Y91">
        <f t="shared" si="49"/>
        <v>7.2465250369121076E-2</v>
      </c>
      <c r="Z91" s="1">
        <f t="shared" si="50"/>
        <v>-0.47064196065945829</v>
      </c>
      <c r="AA91">
        <f t="shared" si="51"/>
        <v>-69297.852324059058</v>
      </c>
      <c r="AB91">
        <f t="shared" si="52"/>
        <v>69297.852324059058</v>
      </c>
      <c r="AC91">
        <f t="shared" si="53"/>
        <v>-0.4414503698105906</v>
      </c>
      <c r="AD91">
        <f t="shared" si="54"/>
        <v>2.9191590848867667E-2</v>
      </c>
      <c r="AE91" s="1">
        <v>1.602E+18</v>
      </c>
      <c r="AF91" s="1">
        <f t="shared" si="60"/>
        <v>6.0387569376738427E-2</v>
      </c>
      <c r="AG91" s="1">
        <v>1.0000000000000001E-5</v>
      </c>
      <c r="AH91" s="1">
        <v>8.8500000000000002E-14</v>
      </c>
      <c r="AI91" s="1">
        <f t="shared" si="56"/>
        <v>35.057221497899462</v>
      </c>
    </row>
    <row r="92" spans="1:35" x14ac:dyDescent="0.25">
      <c r="A92" t="s">
        <v>138</v>
      </c>
      <c r="B92" s="3">
        <f t="shared" si="39"/>
        <v>1.035939974589E-12</v>
      </c>
      <c r="C92" s="3">
        <v>1.5999999999999999E-19</v>
      </c>
      <c r="D92" s="2">
        <v>7.7999999999999996E-3</v>
      </c>
      <c r="E92" s="2">
        <f t="shared" si="40"/>
        <v>6.0839999999999993E-5</v>
      </c>
      <c r="F92" s="1">
        <v>2.965E+18</v>
      </c>
      <c r="G92" s="3">
        <f t="shared" si="41"/>
        <v>6.689004961544004E+16</v>
      </c>
      <c r="H92" s="3">
        <f t="shared" si="42"/>
        <v>6.689004961544004E+16</v>
      </c>
      <c r="I92" s="2">
        <f t="shared" si="43"/>
        <v>1.582955810915457E-6</v>
      </c>
      <c r="J92" s="1">
        <v>1.92E-9</v>
      </c>
      <c r="K92" s="3">
        <f t="shared" si="44"/>
        <v>5.1045845664644122E-9</v>
      </c>
      <c r="L92" s="3">
        <f t="shared" si="57"/>
        <v>1.395214517652903E-9</v>
      </c>
      <c r="M92">
        <v>0.35</v>
      </c>
      <c r="N92" s="2">
        <f t="shared" si="45"/>
        <v>-0.40776434234164255</v>
      </c>
      <c r="O92" s="2">
        <v>4.16</v>
      </c>
      <c r="P92" s="2">
        <v>4.05</v>
      </c>
      <c r="Q92" s="2">
        <v>1.1200000000000001</v>
      </c>
      <c r="R92" s="2">
        <f t="shared" si="58"/>
        <v>-4.2235657658356907E-2</v>
      </c>
      <c r="S92" s="3">
        <f t="shared" si="59"/>
        <v>-603439473320.54907</v>
      </c>
      <c r="T92" s="3">
        <f t="shared" si="46"/>
        <v>-3.771496708253432E+30</v>
      </c>
      <c r="V92">
        <v>0.21</v>
      </c>
      <c r="W92">
        <f t="shared" si="47"/>
        <v>0.23499999999999999</v>
      </c>
      <c r="X92">
        <f t="shared" si="48"/>
        <v>6.7448993681465196E-6</v>
      </c>
      <c r="Y92">
        <f t="shared" si="49"/>
        <v>5.2769462458557875E-2</v>
      </c>
      <c r="Z92" s="1">
        <f t="shared" si="50"/>
        <v>-0.20043597499211568</v>
      </c>
      <c r="AA92">
        <f t="shared" si="51"/>
        <v>62269.27594850312</v>
      </c>
      <c r="AB92">
        <f t="shared" si="52"/>
        <v>62269.27594850312</v>
      </c>
      <c r="AC92">
        <f t="shared" si="53"/>
        <v>-0.17276434234164256</v>
      </c>
      <c r="AD92">
        <f t="shared" si="54"/>
        <v>2.7671632650473132E-2</v>
      </c>
      <c r="AE92" s="1">
        <v>1.602E+18</v>
      </c>
      <c r="AF92" s="1">
        <f t="shared" si="60"/>
        <v>7.9398947668787856E-2</v>
      </c>
      <c r="AG92" s="1">
        <v>1.0000000000000001E-5</v>
      </c>
      <c r="AH92" s="1">
        <v>8.8500000000000002E-14</v>
      </c>
      <c r="AI92" s="1">
        <f t="shared" si="56"/>
        <v>27.813993915688837</v>
      </c>
    </row>
    <row r="93" spans="1:35" x14ac:dyDescent="0.25">
      <c r="A93" t="s">
        <v>139</v>
      </c>
      <c r="B93" s="3">
        <f t="shared" si="39"/>
        <v>1.035939974589E-12</v>
      </c>
      <c r="C93" s="3">
        <v>1.5999999999999999E-19</v>
      </c>
      <c r="D93" s="2">
        <v>7.7999999999999996E-3</v>
      </c>
      <c r="E93" s="2">
        <f t="shared" si="40"/>
        <v>6.0839999999999993E-5</v>
      </c>
      <c r="F93" s="1">
        <v>3.14E+18</v>
      </c>
      <c r="G93" s="3">
        <f t="shared" si="41"/>
        <v>6.3162100990375704E+16</v>
      </c>
      <c r="H93" s="3">
        <f t="shared" si="42"/>
        <v>6.3162100990375704E+16</v>
      </c>
      <c r="I93" s="2">
        <f t="shared" si="43"/>
        <v>1.6290006839395146E-6</v>
      </c>
      <c r="J93" s="1">
        <v>1.87E-9</v>
      </c>
      <c r="K93" s="3">
        <f t="shared" si="44"/>
        <v>4.9602998215157443E-9</v>
      </c>
      <c r="L93" s="3">
        <f t="shared" si="57"/>
        <v>1.3580312590401067E-9</v>
      </c>
      <c r="M93">
        <v>0.27</v>
      </c>
      <c r="N93" s="2">
        <f t="shared" si="45"/>
        <v>-0.40627982299708282</v>
      </c>
      <c r="O93" s="2">
        <v>4.16</v>
      </c>
      <c r="P93" s="2">
        <v>4.05</v>
      </c>
      <c r="Q93" s="2">
        <v>1.1200000000000001</v>
      </c>
      <c r="R93" s="2">
        <f t="shared" si="58"/>
        <v>-4.3720177002916749E-2</v>
      </c>
      <c r="S93" s="3">
        <f t="shared" si="59"/>
        <v>-470077508810.46027</v>
      </c>
      <c r="T93" s="3">
        <f t="shared" si="46"/>
        <v>-2.9379844300653768E+30</v>
      </c>
      <c r="V93">
        <v>0.18</v>
      </c>
      <c r="W93">
        <f t="shared" si="47"/>
        <v>0.20499999999999999</v>
      </c>
      <c r="X93">
        <f t="shared" si="48"/>
        <v>6.4829242797394834E-6</v>
      </c>
      <c r="Y93">
        <f t="shared" si="49"/>
        <v>5.1284207081072605E-2</v>
      </c>
      <c r="Z93" s="1">
        <f t="shared" si="50"/>
        <v>-0.22741128158433452</v>
      </c>
      <c r="AA93">
        <f t="shared" si="51"/>
        <v>55530.495879008879</v>
      </c>
      <c r="AB93">
        <f t="shared" si="52"/>
        <v>55530.495879008879</v>
      </c>
      <c r="AC93">
        <f t="shared" si="53"/>
        <v>-0.20127982299708283</v>
      </c>
      <c r="AD93">
        <f t="shared" si="54"/>
        <v>2.6131458587251691E-2</v>
      </c>
      <c r="AE93" s="1">
        <v>1.602E+18</v>
      </c>
      <c r="AF93" s="1">
        <f t="shared" si="60"/>
        <v>8.0832591855549696E-2</v>
      </c>
      <c r="AG93" s="1">
        <v>1.0000000000000001E-5</v>
      </c>
      <c r="AH93" s="1">
        <v>8.8500000000000002E-14</v>
      </c>
      <c r="AI93" s="1">
        <f t="shared" si="56"/>
        <v>27.08967115746777</v>
      </c>
    </row>
    <row r="94" spans="1:35" x14ac:dyDescent="0.25">
      <c r="A94" t="s">
        <v>140</v>
      </c>
      <c r="B94" s="3">
        <f t="shared" si="39"/>
        <v>1.035939974589E-12</v>
      </c>
      <c r="C94" s="3">
        <v>1.5999999999999999E-19</v>
      </c>
      <c r="D94" s="2">
        <v>7.7999999999999996E-3</v>
      </c>
      <c r="E94" s="2">
        <f t="shared" si="40"/>
        <v>6.0839999999999993E-5</v>
      </c>
      <c r="F94" s="1">
        <v>6.809E+18</v>
      </c>
      <c r="G94" s="3">
        <f t="shared" si="41"/>
        <v>2.9127477913023892E+16</v>
      </c>
      <c r="H94" s="3">
        <f t="shared" si="42"/>
        <v>2.9127477913023892E+16</v>
      </c>
      <c r="I94" s="2">
        <f t="shared" si="43"/>
        <v>2.3988224779415143E-6</v>
      </c>
      <c r="J94" s="1">
        <v>2.2400000000000001E-9</v>
      </c>
      <c r="K94" s="3">
        <f t="shared" si="44"/>
        <v>3.3684575978828253E-9</v>
      </c>
      <c r="L94" s="3">
        <f t="shared" si="57"/>
        <v>1.3453511750014609E-9</v>
      </c>
      <c r="M94">
        <v>0.24</v>
      </c>
      <c r="N94" s="2">
        <f t="shared" si="45"/>
        <v>-0.38624257569100207</v>
      </c>
      <c r="O94" s="2">
        <v>4.16</v>
      </c>
      <c r="P94" s="2">
        <v>4.05</v>
      </c>
      <c r="Q94" s="2">
        <v>1.1200000000000001</v>
      </c>
      <c r="R94" s="2">
        <f t="shared" si="58"/>
        <v>-6.3757424308997557E-2</v>
      </c>
      <c r="S94" s="3">
        <f t="shared" si="59"/>
        <v>-545205633375.1239</v>
      </c>
      <c r="T94" s="3">
        <f t="shared" si="46"/>
        <v>-3.4075352085945247E+30</v>
      </c>
      <c r="V94">
        <v>0.2</v>
      </c>
      <c r="W94">
        <f t="shared" si="47"/>
        <v>0.22500000000000001</v>
      </c>
      <c r="X94">
        <f t="shared" si="48"/>
        <v>1.00014304836632E-5</v>
      </c>
      <c r="Y94">
        <f t="shared" si="49"/>
        <v>3.1237025196633315E-2</v>
      </c>
      <c r="Z94" s="1">
        <f t="shared" si="50"/>
        <v>-0.18341927004999614</v>
      </c>
      <c r="AA94">
        <f t="shared" si="51"/>
        <v>39994.278883743536</v>
      </c>
      <c r="AB94">
        <f t="shared" si="52"/>
        <v>39994.278883743536</v>
      </c>
      <c r="AC94">
        <f t="shared" si="53"/>
        <v>-0.16124257569100206</v>
      </c>
      <c r="AD94">
        <f t="shared" si="54"/>
        <v>2.2176694358994088E-2</v>
      </c>
      <c r="AE94" s="1">
        <v>1.602E+18</v>
      </c>
      <c r="AF94" s="1">
        <f t="shared" si="60"/>
        <v>0.10018315352006638</v>
      </c>
      <c r="AG94" s="1">
        <v>1.0000000000000001E-5</v>
      </c>
      <c r="AH94" s="1">
        <v>8.8500000000000002E-14</v>
      </c>
      <c r="AI94" s="1">
        <f t="shared" si="56"/>
        <v>32.449659568303645</v>
      </c>
    </row>
    <row r="95" spans="1:35" x14ac:dyDescent="0.25">
      <c r="A95" t="s">
        <v>148</v>
      </c>
      <c r="B95" s="3">
        <f t="shared" si="39"/>
        <v>1.035939974589E-12</v>
      </c>
      <c r="C95" s="3">
        <v>1.5999999999999999E-19</v>
      </c>
      <c r="D95" s="2">
        <v>7.7999999999999996E-3</v>
      </c>
      <c r="E95" s="2">
        <f t="shared" si="40"/>
        <v>6.0839999999999993E-5</v>
      </c>
      <c r="F95" s="1">
        <v>1.79E+19</v>
      </c>
      <c r="G95" s="3">
        <f t="shared" si="41"/>
        <v>1.1079832240769816E+16</v>
      </c>
      <c r="H95" s="3">
        <f t="shared" si="42"/>
        <v>1.1079832240769816E+16</v>
      </c>
      <c r="I95" s="2">
        <f t="shared" si="43"/>
        <v>3.8894031187042766E-6</v>
      </c>
      <c r="J95" s="1">
        <v>1.6999999999999999E-9</v>
      </c>
      <c r="K95" s="3">
        <f t="shared" si="44"/>
        <v>2.0775248939703885E-9</v>
      </c>
      <c r="L95" s="3">
        <f t="shared" si="57"/>
        <v>9.3494878760085419E-10</v>
      </c>
      <c r="M95">
        <v>0.4</v>
      </c>
      <c r="N95" s="2">
        <f t="shared" si="45"/>
        <v>-0.36122119536979763</v>
      </c>
      <c r="O95" s="2">
        <v>4.16</v>
      </c>
      <c r="P95" s="2">
        <v>4.05</v>
      </c>
      <c r="Q95" s="2">
        <v>1.1200000000000001</v>
      </c>
      <c r="R95" s="2">
        <f t="shared" si="58"/>
        <v>-8.8778804630202046E-2</v>
      </c>
      <c r="S95" s="3">
        <f t="shared" si="59"/>
        <v>-665804461435.37146</v>
      </c>
      <c r="T95" s="3">
        <f t="shared" si="46"/>
        <v>-4.1612778839710716E+30</v>
      </c>
      <c r="V95">
        <v>0.51</v>
      </c>
      <c r="W95">
        <f t="shared" si="47"/>
        <v>0.53500000000000003</v>
      </c>
      <c r="X95">
        <f t="shared" si="48"/>
        <v>2.5005330612739271E-5</v>
      </c>
      <c r="Y95">
        <f t="shared" si="49"/>
        <v>6.2032391362750365E-3</v>
      </c>
      <c r="Z95" s="1">
        <f t="shared" si="50"/>
        <v>0.15138222693722247</v>
      </c>
      <c r="AA95">
        <f t="shared" si="51"/>
        <v>40791.302294573485</v>
      </c>
      <c r="AB95">
        <f t="shared" si="52"/>
        <v>40791.302294573485</v>
      </c>
      <c r="AC95">
        <f t="shared" si="53"/>
        <v>0.1737788046302024</v>
      </c>
      <c r="AD95">
        <f t="shared" si="54"/>
        <v>2.2396577692979935E-2</v>
      </c>
      <c r="AE95" s="1">
        <v>1.602E+18</v>
      </c>
      <c r="AF95" s="1">
        <f t="shared" si="60"/>
        <v>0.12434703967871337</v>
      </c>
      <c r="AG95" s="1">
        <v>1.0000000000000001E-5</v>
      </c>
      <c r="AH95" s="1">
        <v>8.8500000000000002E-14</v>
      </c>
      <c r="AI95" s="1">
        <f t="shared" si="56"/>
        <v>24.626973779516153</v>
      </c>
    </row>
    <row r="96" spans="1:35" x14ac:dyDescent="0.25">
      <c r="A96" t="s">
        <v>149</v>
      </c>
      <c r="B96" s="3">
        <f t="shared" si="39"/>
        <v>1.035939974589E-12</v>
      </c>
      <c r="C96" s="3">
        <v>1.5999999999999999E-19</v>
      </c>
      <c r="D96" s="2">
        <v>7.7999999999999996E-3</v>
      </c>
      <c r="E96" s="2">
        <f t="shared" si="40"/>
        <v>6.0839999999999993E-5</v>
      </c>
      <c r="F96" s="1">
        <v>1.844E+19</v>
      </c>
      <c r="G96" s="3">
        <f t="shared" si="41"/>
        <v>1.0755368606821024E+16</v>
      </c>
      <c r="H96" s="3">
        <f t="shared" si="42"/>
        <v>1.0755368606821024E+16</v>
      </c>
      <c r="I96" s="2">
        <f t="shared" si="43"/>
        <v>3.9476341834452252E-6</v>
      </c>
      <c r="J96" s="1">
        <v>1.8899999999999999E-9</v>
      </c>
      <c r="K96" s="3">
        <f t="shared" si="44"/>
        <v>2.0468795806054752E-9</v>
      </c>
      <c r="L96" s="3">
        <f t="shared" si="57"/>
        <v>9.8265703284461974E-10</v>
      </c>
      <c r="M96">
        <v>-0.65</v>
      </c>
      <c r="N96" s="2">
        <f t="shared" si="45"/>
        <v>-0.36045178985852089</v>
      </c>
      <c r="O96" s="2">
        <v>4.16</v>
      </c>
      <c r="P96" s="2">
        <v>4.05</v>
      </c>
      <c r="Q96" s="2">
        <v>1.1200000000000001</v>
      </c>
      <c r="R96" s="2">
        <f t="shared" si="58"/>
        <v>-8.9548210141478179E-2</v>
      </c>
      <c r="S96" s="3">
        <f>J96*(R96-M96)/(C96*D96)</f>
        <v>848761124064.58838</v>
      </c>
      <c r="T96" s="3">
        <f t="shared" si="46"/>
        <v>5.3047570254036782E+30</v>
      </c>
      <c r="V96">
        <v>-0.82</v>
      </c>
      <c r="W96">
        <f t="shared" si="47"/>
        <v>-0.79499999999999993</v>
      </c>
      <c r="X96">
        <f t="shared" si="48"/>
        <v>3.0938069961855822E-5</v>
      </c>
      <c r="Y96">
        <f t="shared" si="49"/>
        <v>5.4334521494780082E-3</v>
      </c>
      <c r="Z96" s="1">
        <f t="shared" si="50"/>
        <v>-1.1809831052843471</v>
      </c>
      <c r="AA96">
        <f t="shared" si="51"/>
        <v>-53009.124422499182</v>
      </c>
      <c r="AB96">
        <f t="shared" si="52"/>
        <v>53009.124422499182</v>
      </c>
      <c r="AC96">
        <f t="shared" si="53"/>
        <v>-1.1554517898585208</v>
      </c>
      <c r="AD96">
        <f t="shared" si="54"/>
        <v>2.5531315425826231E-2</v>
      </c>
      <c r="AE96" s="1">
        <v>1.602E+18</v>
      </c>
      <c r="AF96" s="1">
        <f t="shared" si="60"/>
        <v>0.12509007731075683</v>
      </c>
      <c r="AG96" s="1">
        <v>1.0000000000000001E-5</v>
      </c>
      <c r="AH96" s="1">
        <v>8.8500000000000002E-14</v>
      </c>
      <c r="AI96" s="1">
        <f t="shared" si="56"/>
        <v>27.379400260756192</v>
      </c>
    </row>
    <row r="97" spans="2:19" x14ac:dyDescent="0.25">
      <c r="B97" s="3"/>
      <c r="C97" s="3"/>
      <c r="D97" s="2"/>
      <c r="E97" s="2"/>
      <c r="F97" s="1"/>
      <c r="G97" s="3"/>
      <c r="H97" s="3"/>
      <c r="I97" s="2"/>
      <c r="J97" s="1"/>
      <c r="K97" s="3"/>
      <c r="L97" s="3"/>
      <c r="N97" s="2"/>
      <c r="O97" s="2"/>
      <c r="P97" s="2"/>
      <c r="Q97" s="2"/>
      <c r="R97" s="2"/>
      <c r="S97" s="3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2"/>
  <sheetViews>
    <sheetView topLeftCell="A121" workbookViewId="0">
      <selection activeCell="L131" sqref="L131"/>
    </sheetView>
  </sheetViews>
  <sheetFormatPr defaultRowHeight="15" x14ac:dyDescent="0.25"/>
  <cols>
    <col min="11" max="11" width="12.5703125" customWidth="1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/>
      <c r="V1" s="5" t="s">
        <v>39</v>
      </c>
      <c r="W1" s="4" t="s">
        <v>40</v>
      </c>
      <c r="X1" s="4" t="s">
        <v>41</v>
      </c>
      <c r="Y1" s="4" t="s">
        <v>42</v>
      </c>
    </row>
    <row r="3" spans="1:25" ht="31.5" x14ac:dyDescent="0.55000000000000004">
      <c r="A3" s="8"/>
      <c r="B3" s="9" t="s">
        <v>56</v>
      </c>
      <c r="C3" s="9" t="s">
        <v>22</v>
      </c>
      <c r="D3" s="9" t="s">
        <v>57</v>
      </c>
      <c r="E3" s="9" t="s">
        <v>58</v>
      </c>
      <c r="F3" s="9" t="s">
        <v>59</v>
      </c>
      <c r="G3" s="10" t="s">
        <v>60</v>
      </c>
      <c r="H3" s="11"/>
      <c r="I3" s="9" t="s">
        <v>61</v>
      </c>
      <c r="J3" s="9" t="s">
        <v>25</v>
      </c>
      <c r="K3" s="9" t="s">
        <v>62</v>
      </c>
      <c r="L3" s="9" t="s">
        <v>63</v>
      </c>
    </row>
    <row r="4" spans="1:25" ht="28.5" x14ac:dyDescent="0.45">
      <c r="A4" s="8"/>
      <c r="B4" s="12"/>
      <c r="C4" s="12"/>
      <c r="D4" s="12"/>
      <c r="E4" s="12"/>
      <c r="F4" s="12"/>
      <c r="G4" s="13"/>
      <c r="H4" s="11"/>
      <c r="I4" s="12"/>
      <c r="J4" s="12"/>
      <c r="K4" s="12"/>
      <c r="L4" s="12"/>
    </row>
    <row r="6" spans="1:25" x14ac:dyDescent="0.25">
      <c r="A6" t="s">
        <v>64</v>
      </c>
      <c r="B6" s="1">
        <v>1.6021899999999999E-19</v>
      </c>
      <c r="C6">
        <v>7.7999999999999996E-3</v>
      </c>
      <c r="D6" s="1">
        <v>1.4450000000000001E-9</v>
      </c>
      <c r="E6" s="1">
        <v>2.2409999999999999E-2</v>
      </c>
      <c r="F6" s="1">
        <v>8.98E-9</v>
      </c>
      <c r="G6" s="1">
        <v>20000</v>
      </c>
      <c r="H6" s="8"/>
      <c r="I6" s="1">
        <f>B6*C6</f>
        <v>1.2497082E-21</v>
      </c>
      <c r="J6">
        <f t="shared" ref="J6:J71" si="0">2*3.14*G6</f>
        <v>125600</v>
      </c>
      <c r="K6" s="1">
        <f t="shared" ref="K6:K69" si="1">J6*D6</f>
        <v>1.81492E-4</v>
      </c>
      <c r="L6" s="14">
        <f>(2/I6)*((E6/J6)/((E6/K6)^2+(1-F6/D6)^2))</f>
        <v>18695238011.29845</v>
      </c>
    </row>
    <row r="7" spans="1:25" x14ac:dyDescent="0.25">
      <c r="A7" t="s">
        <v>65</v>
      </c>
      <c r="B7" s="1">
        <v>1.6021899999999999E-19</v>
      </c>
      <c r="C7">
        <v>7.7999999999999996E-3</v>
      </c>
      <c r="D7" s="1">
        <v>1.7700000000000001E-9</v>
      </c>
      <c r="E7" s="1">
        <v>6.5199999999999998E-3</v>
      </c>
      <c r="F7" s="1">
        <v>2.0450000000000001E-8</v>
      </c>
      <c r="G7" s="1">
        <v>20000</v>
      </c>
      <c r="H7" s="8"/>
      <c r="I7" s="1">
        <f t="shared" ref="I7:I71" si="2">B7*C7</f>
        <v>1.2497082E-21</v>
      </c>
      <c r="J7">
        <f t="shared" si="0"/>
        <v>125600</v>
      </c>
      <c r="K7" s="1">
        <f t="shared" si="1"/>
        <v>2.2231200000000001E-4</v>
      </c>
      <c r="L7" s="14">
        <f t="shared" ref="L7:L71" si="3">(2/I7)*((E7/J7)/((E7/K7)^2+(1-F7/D7)^2))</f>
        <v>85512061991.558029</v>
      </c>
    </row>
    <row r="8" spans="1:25" x14ac:dyDescent="0.25">
      <c r="A8" t="s">
        <v>66</v>
      </c>
      <c r="B8" s="1">
        <v>1.6021899999999999E-19</v>
      </c>
      <c r="C8">
        <v>7.7999999999999996E-3</v>
      </c>
      <c r="D8" s="1">
        <v>1.9800000000000002E-9</v>
      </c>
      <c r="E8" s="1">
        <v>6.8999999999999999E-3</v>
      </c>
      <c r="F8" s="1">
        <v>2.1670000000000001E-8</v>
      </c>
      <c r="G8" s="1">
        <v>20000</v>
      </c>
      <c r="H8" s="8"/>
      <c r="I8" s="1">
        <f t="shared" si="2"/>
        <v>1.2497082E-21</v>
      </c>
      <c r="J8">
        <f t="shared" si="0"/>
        <v>125600</v>
      </c>
      <c r="K8" s="1">
        <f t="shared" si="1"/>
        <v>2.48688E-4</v>
      </c>
      <c r="L8" s="14">
        <f t="shared" si="3"/>
        <v>101205848643.03711</v>
      </c>
    </row>
    <row r="9" spans="1:25" x14ac:dyDescent="0.25">
      <c r="A9" t="s">
        <v>55</v>
      </c>
      <c r="B9" s="1">
        <v>1.6021899999999999E-19</v>
      </c>
      <c r="C9">
        <v>7.7999999999999996E-3</v>
      </c>
      <c r="D9" s="1">
        <v>2.1820000000000001E-9</v>
      </c>
      <c r="E9" s="1">
        <v>9.2200000000000008E-3</v>
      </c>
      <c r="F9" s="1">
        <v>3.7090000000000003E-8</v>
      </c>
      <c r="G9" s="1">
        <v>20000</v>
      </c>
      <c r="H9" s="8"/>
      <c r="I9" s="1">
        <f t="shared" si="2"/>
        <v>1.2497082E-21</v>
      </c>
      <c r="J9">
        <f t="shared" si="0"/>
        <v>125600</v>
      </c>
      <c r="K9" s="1">
        <f t="shared" si="1"/>
        <v>2.7405920000000001E-4</v>
      </c>
      <c r="L9" s="14">
        <f t="shared" si="3"/>
        <v>84654758260.846695</v>
      </c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25" x14ac:dyDescent="0.25">
      <c r="B12" s="1"/>
      <c r="D12" s="1"/>
      <c r="E12" s="1"/>
      <c r="F12" s="1"/>
      <c r="G12" s="1"/>
      <c r="I12" s="1"/>
      <c r="K12" s="1"/>
      <c r="L12" s="14"/>
    </row>
    <row r="13" spans="1:25" x14ac:dyDescent="0.25">
      <c r="B13" s="1"/>
      <c r="D13" s="1"/>
      <c r="E13" s="1"/>
      <c r="F13" s="1"/>
      <c r="G13" s="1"/>
      <c r="I13" s="1"/>
      <c r="K13" s="1"/>
      <c r="L13" s="14"/>
    </row>
    <row r="14" spans="1:25" x14ac:dyDescent="0.25">
      <c r="B14" s="1"/>
      <c r="D14" s="1"/>
      <c r="E14" s="1"/>
      <c r="F14" s="1"/>
      <c r="G14" s="1"/>
      <c r="I14" s="1"/>
      <c r="K14" s="1"/>
      <c r="L14" s="14"/>
    </row>
    <row r="15" spans="1:25" x14ac:dyDescent="0.25">
      <c r="B15" s="1"/>
      <c r="D15" s="1"/>
      <c r="E15" s="1"/>
      <c r="F15" s="1"/>
      <c r="G15" s="1"/>
      <c r="I15" s="1"/>
      <c r="K15" s="1"/>
      <c r="L15" s="14"/>
    </row>
    <row r="16" spans="1:25" x14ac:dyDescent="0.25">
      <c r="B16" s="1"/>
      <c r="G16" s="1"/>
      <c r="I16" s="1"/>
      <c r="K16" s="1"/>
      <c r="L16" s="14"/>
    </row>
    <row r="17" spans="1:12" x14ac:dyDescent="0.25">
      <c r="A17" t="s">
        <v>67</v>
      </c>
      <c r="B17" s="1">
        <v>1.6021899999999999E-19</v>
      </c>
      <c r="C17">
        <v>7.7999999999999996E-3</v>
      </c>
      <c r="D17" s="1">
        <v>1.49E-9</v>
      </c>
      <c r="E17" s="1">
        <v>1.44E-2</v>
      </c>
      <c r="F17" s="1">
        <v>1.43E-9</v>
      </c>
      <c r="G17" s="1">
        <v>1000000</v>
      </c>
      <c r="I17" s="1">
        <f t="shared" si="2"/>
        <v>1.2497082E-21</v>
      </c>
      <c r="J17">
        <f t="shared" si="0"/>
        <v>6280000</v>
      </c>
      <c r="K17" s="1">
        <f t="shared" si="1"/>
        <v>9.3571999999999995E-3</v>
      </c>
      <c r="L17" s="14">
        <f t="shared" si="3"/>
        <v>1548437952431.1536</v>
      </c>
    </row>
    <row r="18" spans="1:12" x14ac:dyDescent="0.25">
      <c r="A18" t="s">
        <v>68</v>
      </c>
      <c r="B18" s="1">
        <v>1.6021899999999999E-19</v>
      </c>
      <c r="C18">
        <v>7.7999999999999996E-3</v>
      </c>
      <c r="D18" s="1">
        <v>1.9599999999999998E-9</v>
      </c>
      <c r="E18" s="1">
        <v>1.242E-2</v>
      </c>
      <c r="F18" s="1">
        <v>1.6600000000000001E-9</v>
      </c>
      <c r="G18" s="1">
        <v>700000</v>
      </c>
      <c r="I18" s="1">
        <f t="shared" si="2"/>
        <v>1.2497082E-21</v>
      </c>
      <c r="J18">
        <f t="shared" si="0"/>
        <v>4396000</v>
      </c>
      <c r="K18" s="1">
        <f t="shared" si="1"/>
        <v>8.6161599999999994E-3</v>
      </c>
      <c r="L18" s="14">
        <f t="shared" si="3"/>
        <v>2151792336942.6279</v>
      </c>
    </row>
    <row r="19" spans="1:12" x14ac:dyDescent="0.25">
      <c r="A19" t="s">
        <v>69</v>
      </c>
      <c r="B19" s="1">
        <v>1.6021899999999999E-19</v>
      </c>
      <c r="C19">
        <v>7.7999999999999996E-3</v>
      </c>
      <c r="D19" s="1">
        <v>2.5000000000000001E-9</v>
      </c>
      <c r="E19" s="1">
        <v>1.0699999999999999E-2</v>
      </c>
      <c r="F19" s="1">
        <v>2.148E-9</v>
      </c>
      <c r="G19" s="1">
        <v>500000</v>
      </c>
      <c r="I19" s="1">
        <f t="shared" si="2"/>
        <v>1.2497082E-21</v>
      </c>
      <c r="J19">
        <f t="shared" si="0"/>
        <v>3140000</v>
      </c>
      <c r="K19" s="1">
        <f t="shared" si="1"/>
        <v>7.8499999999999993E-3</v>
      </c>
      <c r="L19" s="14">
        <f t="shared" si="3"/>
        <v>2904275129282.6455</v>
      </c>
    </row>
    <row r="20" spans="1:12" x14ac:dyDescent="0.25">
      <c r="A20" t="s">
        <v>70</v>
      </c>
      <c r="B20" s="1">
        <v>1.6021899999999999E-19</v>
      </c>
      <c r="C20">
        <v>7.7999999999999996E-3</v>
      </c>
      <c r="D20" s="1">
        <v>3.4699999999999998E-9</v>
      </c>
      <c r="E20" s="1">
        <v>8.3000000000000001E-3</v>
      </c>
      <c r="F20" s="1">
        <v>3.34E-9</v>
      </c>
      <c r="G20" s="1">
        <v>300000</v>
      </c>
      <c r="I20" s="1">
        <f t="shared" si="2"/>
        <v>1.2497082E-21</v>
      </c>
      <c r="J20">
        <f t="shared" si="0"/>
        <v>1884000</v>
      </c>
      <c r="K20" s="1">
        <f t="shared" si="1"/>
        <v>6.53748E-3</v>
      </c>
      <c r="L20" s="14">
        <f t="shared" si="3"/>
        <v>4370238468133.5054</v>
      </c>
    </row>
    <row r="21" spans="1:12" x14ac:dyDescent="0.25">
      <c r="A21" t="s">
        <v>71</v>
      </c>
      <c r="B21" s="1">
        <v>1.6021899999999999E-19</v>
      </c>
      <c r="C21">
        <v>7.7999999999999996E-3</v>
      </c>
      <c r="D21" s="1">
        <v>6.0369999999999997E-9</v>
      </c>
      <c r="E21" s="1">
        <v>4.6499999999999996E-3</v>
      </c>
      <c r="F21" s="1">
        <v>7.3E-9</v>
      </c>
      <c r="G21" s="1">
        <v>100000</v>
      </c>
      <c r="I21" s="1">
        <f t="shared" si="2"/>
        <v>1.2497082E-21</v>
      </c>
      <c r="J21">
        <f t="shared" si="0"/>
        <v>628000</v>
      </c>
      <c r="K21" s="1">
        <f t="shared" si="1"/>
        <v>3.7912359999999999E-3</v>
      </c>
      <c r="L21" s="14">
        <f t="shared" si="3"/>
        <v>7654466064110.0586</v>
      </c>
    </row>
    <row r="22" spans="1:12" x14ac:dyDescent="0.25">
      <c r="A22" t="s">
        <v>72</v>
      </c>
      <c r="B22" s="1">
        <v>1.6021899999999999E-19</v>
      </c>
      <c r="C22">
        <v>7.7999999999999996E-3</v>
      </c>
      <c r="D22" s="1">
        <v>7.7799999999999992E-9</v>
      </c>
      <c r="E22" s="1">
        <v>3.3999999999999998E-3</v>
      </c>
      <c r="F22" s="1">
        <v>7.6799999999999999E-9</v>
      </c>
      <c r="G22" s="1">
        <v>50000</v>
      </c>
      <c r="I22" s="1">
        <f t="shared" si="2"/>
        <v>1.2497082E-21</v>
      </c>
      <c r="J22">
        <f t="shared" si="0"/>
        <v>314000</v>
      </c>
      <c r="K22" s="1">
        <f t="shared" si="1"/>
        <v>2.4429199999999999E-3</v>
      </c>
      <c r="L22" s="14">
        <f t="shared" si="3"/>
        <v>8945286639967.041</v>
      </c>
    </row>
    <row r="23" spans="1:12" x14ac:dyDescent="0.25">
      <c r="A23" t="s">
        <v>73</v>
      </c>
      <c r="B23" s="1">
        <v>1.6021899999999999E-19</v>
      </c>
      <c r="C23">
        <v>7.7999999999999996E-3</v>
      </c>
      <c r="D23" s="1">
        <v>1.002E-8</v>
      </c>
      <c r="E23" s="1">
        <v>2.65E-3</v>
      </c>
      <c r="F23" s="1">
        <v>1.2380000000000001E-8</v>
      </c>
      <c r="G23" s="1">
        <v>10000</v>
      </c>
      <c r="I23" s="1">
        <f t="shared" si="2"/>
        <v>1.2497082E-21</v>
      </c>
      <c r="J23">
        <f t="shared" si="0"/>
        <v>62800</v>
      </c>
      <c r="K23" s="1">
        <f t="shared" si="1"/>
        <v>6.2925600000000002E-4</v>
      </c>
      <c r="L23" s="14">
        <f t="shared" si="3"/>
        <v>3795895811467.6094</v>
      </c>
    </row>
    <row r="24" spans="1:12" x14ac:dyDescent="0.25">
      <c r="A24" t="s">
        <v>74</v>
      </c>
      <c r="B24" s="1">
        <v>1.6021899999999999E-19</v>
      </c>
      <c r="C24">
        <v>7.7999999999999996E-3</v>
      </c>
      <c r="D24" s="1">
        <v>1.0449999999999999E-8</v>
      </c>
      <c r="E24" s="1">
        <v>2.4299999999999999E-3</v>
      </c>
      <c r="F24" s="1">
        <v>1.434E-8</v>
      </c>
      <c r="G24" s="1">
        <v>5000</v>
      </c>
      <c r="I24" s="1">
        <f t="shared" si="2"/>
        <v>1.2497082E-21</v>
      </c>
      <c r="J24">
        <f t="shared" si="0"/>
        <v>31400</v>
      </c>
      <c r="K24" s="1">
        <f t="shared" si="1"/>
        <v>3.2812999999999999E-4</v>
      </c>
      <c r="L24" s="14">
        <f t="shared" si="3"/>
        <v>2252586116949.5815</v>
      </c>
    </row>
    <row r="25" spans="1:12" x14ac:dyDescent="0.25">
      <c r="B25" s="1"/>
      <c r="D25" s="1"/>
      <c r="G25" s="1"/>
      <c r="I25" s="1"/>
      <c r="K25" s="1"/>
      <c r="L25" s="14"/>
    </row>
    <row r="26" spans="1:12" x14ac:dyDescent="0.25">
      <c r="A26" t="s">
        <v>48</v>
      </c>
      <c r="B26" s="1">
        <v>1.6021899999999999E-19</v>
      </c>
      <c r="C26">
        <v>7.7999999999999996E-3</v>
      </c>
      <c r="D26" s="1">
        <v>1.6500000000000001E-9</v>
      </c>
      <c r="E26" s="1">
        <v>1.6219999999999998E-2</v>
      </c>
      <c r="F26" s="1">
        <v>1.62E-9</v>
      </c>
      <c r="G26" s="1">
        <v>1000000</v>
      </c>
      <c r="I26" s="1">
        <f t="shared" si="2"/>
        <v>1.2497082E-21</v>
      </c>
      <c r="J26">
        <f t="shared" si="0"/>
        <v>6280000</v>
      </c>
      <c r="K26" s="1">
        <f t="shared" si="1"/>
        <v>1.0362000000000001E-2</v>
      </c>
      <c r="L26" s="14">
        <f t="shared" si="3"/>
        <v>1686706309917.6135</v>
      </c>
    </row>
    <row r="27" spans="1:12" x14ac:dyDescent="0.25">
      <c r="A27" t="s">
        <v>75</v>
      </c>
      <c r="B27" s="1">
        <v>1.6021899999999999E-19</v>
      </c>
      <c r="C27">
        <v>7.7999999999999996E-3</v>
      </c>
      <c r="D27" s="1">
        <v>2.3499999999999999E-9</v>
      </c>
      <c r="E27" s="1">
        <v>1.4279999999999999E-2</v>
      </c>
      <c r="F27" s="1">
        <v>2.3699999999999999E-9</v>
      </c>
      <c r="G27" s="1">
        <v>700000</v>
      </c>
      <c r="I27" s="1">
        <f t="shared" si="2"/>
        <v>1.2497082E-21</v>
      </c>
      <c r="J27">
        <f t="shared" si="0"/>
        <v>4396000</v>
      </c>
      <c r="K27" s="1">
        <f t="shared" si="1"/>
        <v>1.0330600000000001E-2</v>
      </c>
      <c r="L27" s="14">
        <f t="shared" si="3"/>
        <v>2720633958690.9712</v>
      </c>
    </row>
    <row r="28" spans="1:12" x14ac:dyDescent="0.25">
      <c r="A28" t="s">
        <v>76</v>
      </c>
      <c r="B28" s="1">
        <v>1.6021899999999999E-19</v>
      </c>
      <c r="C28">
        <v>7.7999999999999996E-3</v>
      </c>
      <c r="D28" s="1">
        <v>3.2099999999999999E-9</v>
      </c>
      <c r="E28" s="1">
        <v>1.26E-2</v>
      </c>
      <c r="F28" s="1">
        <v>3.36E-9</v>
      </c>
      <c r="G28" s="1">
        <v>500000</v>
      </c>
      <c r="I28" s="1">
        <f t="shared" si="2"/>
        <v>1.2497082E-21</v>
      </c>
      <c r="J28">
        <f t="shared" si="0"/>
        <v>3140000</v>
      </c>
      <c r="K28" s="1">
        <f t="shared" si="1"/>
        <v>1.0079399999999999E-2</v>
      </c>
      <c r="L28" s="14">
        <f t="shared" si="3"/>
        <v>4103780395250.9414</v>
      </c>
    </row>
    <row r="29" spans="1:12" x14ac:dyDescent="0.25">
      <c r="A29" t="s">
        <v>77</v>
      </c>
      <c r="B29" s="1">
        <v>1.6021899999999999E-19</v>
      </c>
      <c r="C29">
        <v>7.7999999999999996E-3</v>
      </c>
      <c r="D29" s="1">
        <v>4.66E-9</v>
      </c>
      <c r="E29" s="1">
        <v>9.4299999999999991E-3</v>
      </c>
      <c r="F29" s="1">
        <v>4.9499999999999997E-9</v>
      </c>
      <c r="G29" s="1">
        <v>300000</v>
      </c>
      <c r="I29" s="1">
        <f t="shared" si="2"/>
        <v>1.2497082E-21</v>
      </c>
      <c r="J29">
        <f t="shared" si="0"/>
        <v>1884000</v>
      </c>
      <c r="K29" s="1">
        <f t="shared" si="1"/>
        <v>8.7794399999999995E-3</v>
      </c>
      <c r="L29" s="14">
        <f t="shared" si="3"/>
        <v>6920014222363.624</v>
      </c>
    </row>
    <row r="30" spans="1:12" x14ac:dyDescent="0.25">
      <c r="A30" t="s">
        <v>78</v>
      </c>
      <c r="B30" s="1">
        <v>1.6021899999999999E-19</v>
      </c>
      <c r="C30">
        <v>7.7999999999999996E-3</v>
      </c>
      <c r="D30" s="1">
        <v>8.4100000000000005E-9</v>
      </c>
      <c r="E30" s="1">
        <v>5.1999999999999998E-3</v>
      </c>
      <c r="F30" s="1">
        <v>8.6800000000000006E-9</v>
      </c>
      <c r="G30" s="1">
        <v>100000</v>
      </c>
      <c r="I30" s="1">
        <f t="shared" si="2"/>
        <v>1.2497082E-21</v>
      </c>
      <c r="J30">
        <f t="shared" si="0"/>
        <v>628000</v>
      </c>
      <c r="K30" s="1">
        <f t="shared" si="1"/>
        <v>5.2814800000000007E-3</v>
      </c>
      <c r="L30" s="14">
        <f t="shared" si="3"/>
        <v>13655516915772.857</v>
      </c>
    </row>
    <row r="31" spans="1:12" x14ac:dyDescent="0.25">
      <c r="A31" t="s">
        <v>79</v>
      </c>
      <c r="B31" s="1">
        <v>1.6021899999999999E-19</v>
      </c>
      <c r="C31">
        <v>7.7999999999999996E-3</v>
      </c>
      <c r="D31" s="1">
        <v>1.006E-8</v>
      </c>
      <c r="E31" s="1">
        <v>3.5200000000000001E-3</v>
      </c>
      <c r="F31" s="1">
        <v>1.325E-8</v>
      </c>
      <c r="G31" s="1">
        <v>50000</v>
      </c>
      <c r="I31" s="1">
        <f t="shared" si="2"/>
        <v>1.2497082E-21</v>
      </c>
      <c r="J31">
        <f t="shared" si="0"/>
        <v>314000</v>
      </c>
      <c r="K31" s="1">
        <f t="shared" si="1"/>
        <v>3.15884E-3</v>
      </c>
      <c r="L31" s="14">
        <f t="shared" si="3"/>
        <v>13365596448629.77</v>
      </c>
    </row>
    <row r="32" spans="1:12" x14ac:dyDescent="0.25">
      <c r="A32" t="s">
        <v>80</v>
      </c>
      <c r="B32" s="1">
        <v>1.6021899999999999E-19</v>
      </c>
      <c r="C32">
        <v>7.7999999999999996E-3</v>
      </c>
      <c r="D32" s="1">
        <v>1.1339999999999999E-8</v>
      </c>
      <c r="E32" s="1">
        <v>2.7299999999999998E-3</v>
      </c>
      <c r="F32" s="1">
        <v>1.358E-8</v>
      </c>
      <c r="G32" s="1">
        <v>10000</v>
      </c>
      <c r="I32" s="1">
        <f t="shared" si="2"/>
        <v>1.2497082E-21</v>
      </c>
      <c r="J32">
        <f t="shared" si="0"/>
        <v>62800</v>
      </c>
      <c r="K32" s="1">
        <f t="shared" si="1"/>
        <v>7.1215199999999997E-4</v>
      </c>
      <c r="L32" s="14">
        <f t="shared" si="3"/>
        <v>4721640209130.6973</v>
      </c>
    </row>
    <row r="33" spans="1:12" x14ac:dyDescent="0.25">
      <c r="A33" t="s">
        <v>81</v>
      </c>
      <c r="B33" s="1">
        <v>1.6021899999999999E-19</v>
      </c>
      <c r="C33">
        <v>7.7999999999999996E-3</v>
      </c>
      <c r="D33" s="1">
        <v>1.159E-8</v>
      </c>
      <c r="E33" s="1">
        <v>2.6700000000000001E-3</v>
      </c>
      <c r="F33" s="1">
        <v>1.329E-8</v>
      </c>
      <c r="G33" s="1">
        <v>5000</v>
      </c>
      <c r="I33" s="1">
        <f t="shared" si="2"/>
        <v>1.2497082E-21</v>
      </c>
      <c r="J33">
        <f t="shared" si="0"/>
        <v>31400</v>
      </c>
      <c r="K33" s="1">
        <f t="shared" si="1"/>
        <v>3.6392599999999998E-4</v>
      </c>
      <c r="L33" s="14">
        <f t="shared" si="3"/>
        <v>2527161995349.6631</v>
      </c>
    </row>
    <row r="34" spans="1:12" x14ac:dyDescent="0.25">
      <c r="B34" s="1"/>
      <c r="G34" s="1"/>
      <c r="I34" s="1"/>
      <c r="K34" s="1"/>
      <c r="L34" s="14"/>
    </row>
    <row r="35" spans="1:12" x14ac:dyDescent="0.25">
      <c r="A35" t="s">
        <v>82</v>
      </c>
      <c r="B35" s="1">
        <v>1.6021899999999999E-19</v>
      </c>
      <c r="C35">
        <v>7.7999999999999996E-3</v>
      </c>
      <c r="D35" s="1">
        <v>2.11E-9</v>
      </c>
      <c r="E35" s="1">
        <v>1.8550000000000001E-2</v>
      </c>
      <c r="F35" s="1">
        <v>2.3100000000000001E-9</v>
      </c>
      <c r="G35" s="1">
        <v>1000000</v>
      </c>
      <c r="I35" s="1">
        <f t="shared" si="2"/>
        <v>1.2497082E-21</v>
      </c>
      <c r="J35">
        <f t="shared" si="0"/>
        <v>6280000</v>
      </c>
      <c r="K35" s="1">
        <f t="shared" si="1"/>
        <v>1.32508E-2</v>
      </c>
      <c r="L35" s="14">
        <f t="shared" si="3"/>
        <v>2401129292532.0356</v>
      </c>
    </row>
    <row r="36" spans="1:12" x14ac:dyDescent="0.25">
      <c r="A36" t="s">
        <v>83</v>
      </c>
      <c r="B36" s="1">
        <v>1.6021899999999999E-19</v>
      </c>
      <c r="C36">
        <v>7.7999999999999996E-3</v>
      </c>
      <c r="D36" s="1">
        <v>2.6200000000000001E-9</v>
      </c>
      <c r="E36" s="1">
        <v>1.6379999999999999E-2</v>
      </c>
      <c r="F36" s="1">
        <v>2.4600000000000002E-9</v>
      </c>
      <c r="G36" s="1">
        <v>700000</v>
      </c>
      <c r="I36" s="1">
        <f t="shared" si="2"/>
        <v>1.2497082E-21</v>
      </c>
      <c r="J36">
        <f t="shared" si="0"/>
        <v>4396000</v>
      </c>
      <c r="K36" s="1">
        <f t="shared" si="1"/>
        <v>1.151752E-2</v>
      </c>
      <c r="L36" s="14">
        <f t="shared" si="3"/>
        <v>2942847145867.563</v>
      </c>
    </row>
    <row r="37" spans="1:12" x14ac:dyDescent="0.25">
      <c r="A37" t="s">
        <v>84</v>
      </c>
      <c r="B37" s="1">
        <v>1.6021899999999999E-19</v>
      </c>
      <c r="C37">
        <v>7.7999999999999996E-3</v>
      </c>
      <c r="D37" s="1">
        <v>3.1E-9</v>
      </c>
      <c r="E37" s="1">
        <v>1.302E-2</v>
      </c>
      <c r="F37" s="1">
        <v>3.4699999999999998E-9</v>
      </c>
      <c r="G37" s="1">
        <v>500000</v>
      </c>
      <c r="I37" s="1">
        <f t="shared" si="2"/>
        <v>1.2497082E-21</v>
      </c>
      <c r="J37">
        <f t="shared" si="0"/>
        <v>3140000</v>
      </c>
      <c r="K37" s="1">
        <f t="shared" si="1"/>
        <v>9.7339999999999996E-3</v>
      </c>
      <c r="L37" s="14">
        <f t="shared" si="3"/>
        <v>3679756839355.5913</v>
      </c>
    </row>
    <row r="38" spans="1:12" x14ac:dyDescent="0.25">
      <c r="A38" t="s">
        <v>89</v>
      </c>
      <c r="B38" s="1">
        <v>1.6021899999999999E-19</v>
      </c>
      <c r="C38">
        <v>7.7999999999999996E-3</v>
      </c>
      <c r="D38" s="1">
        <v>4.3299999999999997E-9</v>
      </c>
      <c r="E38" s="1">
        <v>8.3999999999999995E-3</v>
      </c>
      <c r="F38" s="1">
        <v>4.2100000000000001E-9</v>
      </c>
      <c r="G38" s="1">
        <v>300000</v>
      </c>
      <c r="I38" s="1">
        <f t="shared" si="2"/>
        <v>1.2497082E-21</v>
      </c>
      <c r="J38">
        <f t="shared" si="0"/>
        <v>1884000</v>
      </c>
      <c r="K38" s="1">
        <f t="shared" si="1"/>
        <v>8.1577200000000002E-3</v>
      </c>
      <c r="L38" s="14">
        <f t="shared" si="3"/>
        <v>6724876320337.8584</v>
      </c>
    </row>
    <row r="39" spans="1:12" x14ac:dyDescent="0.25">
      <c r="A39" t="s">
        <v>85</v>
      </c>
      <c r="B39" s="1">
        <v>1.6021899999999999E-19</v>
      </c>
      <c r="C39">
        <v>7.7999999999999996E-3</v>
      </c>
      <c r="D39" s="1">
        <v>4.8399999999999998E-9</v>
      </c>
      <c r="E39" s="1">
        <v>6.9499999999999996E-3</v>
      </c>
      <c r="F39" s="1">
        <v>4.3400000000000003E-9</v>
      </c>
      <c r="G39" s="1">
        <v>100000</v>
      </c>
      <c r="I39" s="1">
        <f t="shared" si="2"/>
        <v>1.2497082E-21</v>
      </c>
      <c r="J39">
        <f t="shared" si="0"/>
        <v>628000</v>
      </c>
      <c r="K39" s="1">
        <f t="shared" si="1"/>
        <v>3.03952E-3</v>
      </c>
      <c r="L39" s="14">
        <f t="shared" si="3"/>
        <v>3380658885117.6689</v>
      </c>
    </row>
    <row r="40" spans="1:12" x14ac:dyDescent="0.25">
      <c r="A40" t="s">
        <v>86</v>
      </c>
      <c r="B40" s="1">
        <v>1.6021899999999999E-19</v>
      </c>
      <c r="C40">
        <v>7.7999999999999996E-3</v>
      </c>
      <c r="D40" s="1">
        <v>5.0799999999999998E-9</v>
      </c>
      <c r="E40" s="1">
        <v>6.4900000000000001E-3</v>
      </c>
      <c r="F40" s="1">
        <v>4.8900000000000003E-9</v>
      </c>
      <c r="G40" s="1">
        <v>50000</v>
      </c>
      <c r="I40" s="1">
        <f t="shared" si="2"/>
        <v>1.2497082E-21</v>
      </c>
      <c r="J40">
        <f t="shared" si="0"/>
        <v>314000</v>
      </c>
      <c r="K40" s="1">
        <f t="shared" si="1"/>
        <v>1.59512E-3</v>
      </c>
      <c r="L40" s="14">
        <f t="shared" si="3"/>
        <v>1998007223309.4812</v>
      </c>
    </row>
    <row r="41" spans="1:12" x14ac:dyDescent="0.25">
      <c r="A41" t="s">
        <v>87</v>
      </c>
      <c r="B41" s="1">
        <v>1.6021899999999999E-19</v>
      </c>
      <c r="C41">
        <v>7.7999999999999996E-3</v>
      </c>
      <c r="D41" s="1">
        <v>5.4899999999999999E-9</v>
      </c>
      <c r="E41" s="1">
        <v>6.2899999999999996E-3</v>
      </c>
      <c r="F41" s="1">
        <v>4.9499999999999997E-9</v>
      </c>
      <c r="G41" s="1">
        <v>10000</v>
      </c>
      <c r="I41" s="1">
        <f t="shared" si="2"/>
        <v>1.2497082E-21</v>
      </c>
      <c r="J41">
        <f t="shared" si="0"/>
        <v>62800</v>
      </c>
      <c r="K41" s="1">
        <f t="shared" si="1"/>
        <v>3.4477199999999997E-4</v>
      </c>
      <c r="L41" s="14">
        <f t="shared" si="3"/>
        <v>481573343876.48724</v>
      </c>
    </row>
    <row r="42" spans="1:12" x14ac:dyDescent="0.25">
      <c r="A42" t="s">
        <v>88</v>
      </c>
      <c r="B42" s="1">
        <v>1.6021899999999999E-19</v>
      </c>
      <c r="C42">
        <v>7.7999999999999996E-3</v>
      </c>
      <c r="D42" s="1">
        <v>5.9900000000000002E-9</v>
      </c>
      <c r="E42" s="1">
        <v>6.8700000000000002E-3</v>
      </c>
      <c r="F42" s="1">
        <v>5.28E-9</v>
      </c>
      <c r="G42" s="1">
        <v>5000</v>
      </c>
      <c r="I42" s="1">
        <f t="shared" si="2"/>
        <v>1.2497082E-21</v>
      </c>
      <c r="J42">
        <f t="shared" si="0"/>
        <v>31400</v>
      </c>
      <c r="K42" s="1">
        <f t="shared" si="1"/>
        <v>1.8808600000000001E-4</v>
      </c>
      <c r="L42" s="14">
        <f t="shared" si="3"/>
        <v>262448054979.99548</v>
      </c>
    </row>
    <row r="43" spans="1:12" x14ac:dyDescent="0.25">
      <c r="B43" s="1"/>
      <c r="G43" s="1"/>
      <c r="I43" s="1"/>
      <c r="K43" s="1"/>
      <c r="L43" s="14"/>
    </row>
    <row r="44" spans="1:12" x14ac:dyDescent="0.25">
      <c r="A44" t="s">
        <v>90</v>
      </c>
      <c r="B44" s="1">
        <v>1.6021899999999999E-19</v>
      </c>
      <c r="C44">
        <v>7.7999999999999996E-3</v>
      </c>
      <c r="D44" s="1">
        <v>1.37E-9</v>
      </c>
      <c r="E44" s="1">
        <v>1.298E-2</v>
      </c>
      <c r="F44" s="1">
        <v>1.3000000000000001E-9</v>
      </c>
      <c r="G44" s="1">
        <v>1000000</v>
      </c>
      <c r="I44" s="1">
        <f t="shared" si="2"/>
        <v>1.2497082E-21</v>
      </c>
      <c r="J44">
        <f t="shared" si="0"/>
        <v>6280000</v>
      </c>
      <c r="K44" s="1">
        <f t="shared" si="1"/>
        <v>8.6035999999999994E-3</v>
      </c>
      <c r="L44" s="14">
        <f t="shared" si="3"/>
        <v>1451608854149.3865</v>
      </c>
    </row>
    <row r="45" spans="1:12" x14ac:dyDescent="0.25">
      <c r="A45" t="s">
        <v>91</v>
      </c>
      <c r="B45" s="1">
        <v>1.6021899999999999E-19</v>
      </c>
      <c r="C45">
        <v>7.7999999999999996E-3</v>
      </c>
      <c r="D45" s="1">
        <v>1.9300000000000002E-9</v>
      </c>
      <c r="E45" s="1">
        <v>1.116E-2</v>
      </c>
      <c r="F45" s="1">
        <v>1.49E-9</v>
      </c>
      <c r="G45" s="1">
        <v>700000</v>
      </c>
      <c r="I45" s="1">
        <f t="shared" si="2"/>
        <v>1.2497082E-21</v>
      </c>
      <c r="J45">
        <f t="shared" si="0"/>
        <v>4396000</v>
      </c>
      <c r="K45" s="1">
        <f t="shared" si="1"/>
        <v>8.4842800000000003E-3</v>
      </c>
      <c r="L45" s="14">
        <f t="shared" si="3"/>
        <v>2279689058092.4941</v>
      </c>
    </row>
    <row r="46" spans="1:12" x14ac:dyDescent="0.25">
      <c r="A46" t="s">
        <v>92</v>
      </c>
      <c r="B46" s="1">
        <v>1.6021899999999999E-19</v>
      </c>
      <c r="C46">
        <v>7.7999999999999996E-3</v>
      </c>
      <c r="D46" s="1">
        <v>2.5599999999999998E-9</v>
      </c>
      <c r="E46" s="1">
        <v>9.5899999999999996E-3</v>
      </c>
      <c r="F46" s="1">
        <v>2.88E-9</v>
      </c>
      <c r="G46" s="1">
        <v>500000</v>
      </c>
      <c r="I46" s="1">
        <f t="shared" si="2"/>
        <v>1.2497082E-21</v>
      </c>
      <c r="J46">
        <f t="shared" si="0"/>
        <v>3140000</v>
      </c>
      <c r="K46" s="1">
        <f t="shared" si="1"/>
        <v>8.0383999999999994E-3</v>
      </c>
      <c r="L46" s="14">
        <f t="shared" si="3"/>
        <v>3396805309451.7163</v>
      </c>
    </row>
    <row r="47" spans="1:12" x14ac:dyDescent="0.25">
      <c r="A47" t="s">
        <v>97</v>
      </c>
      <c r="B47" s="1">
        <v>1.6021899999999999E-19</v>
      </c>
      <c r="C47">
        <v>7.7999999999999996E-3</v>
      </c>
      <c r="D47" s="1">
        <v>3.58E-9</v>
      </c>
      <c r="E47" s="1">
        <v>7.3400000000000002E-3</v>
      </c>
      <c r="F47" s="1">
        <v>3.6699999999999999E-9</v>
      </c>
      <c r="G47" s="1">
        <v>300000</v>
      </c>
      <c r="I47" s="1">
        <f t="shared" si="2"/>
        <v>1.2497082E-21</v>
      </c>
      <c r="J47">
        <f t="shared" si="0"/>
        <v>1884000</v>
      </c>
      <c r="K47" s="1">
        <f t="shared" si="1"/>
        <v>6.7447200000000001E-3</v>
      </c>
      <c r="L47" s="14">
        <f t="shared" si="3"/>
        <v>5261875517312.1289</v>
      </c>
    </row>
    <row r="48" spans="1:12" x14ac:dyDescent="0.25">
      <c r="A48" t="s">
        <v>93</v>
      </c>
      <c r="B48" s="1">
        <v>1.6021899999999999E-19</v>
      </c>
      <c r="C48">
        <v>7.7999999999999996E-3</v>
      </c>
      <c r="D48" s="1">
        <v>6.1410000000000002E-9</v>
      </c>
      <c r="E48" s="1">
        <v>3.7100000000000002E-3</v>
      </c>
      <c r="F48" s="1">
        <v>7.2799999999999997E-9</v>
      </c>
      <c r="G48" s="1">
        <v>100000</v>
      </c>
      <c r="I48" s="1">
        <f t="shared" si="2"/>
        <v>1.2497082E-21</v>
      </c>
      <c r="J48">
        <f t="shared" si="0"/>
        <v>628000</v>
      </c>
      <c r="K48" s="1">
        <f t="shared" si="1"/>
        <v>3.856548E-3</v>
      </c>
      <c r="L48" s="14">
        <f t="shared" si="3"/>
        <v>9849958804800.9414</v>
      </c>
    </row>
    <row r="49" spans="1:14" x14ac:dyDescent="0.25">
      <c r="A49" t="s">
        <v>94</v>
      </c>
      <c r="B49" s="1">
        <v>1.6021899999999999E-19</v>
      </c>
      <c r="C49">
        <v>7.7999999999999996E-3</v>
      </c>
      <c r="D49" s="1">
        <v>7.6399999999999993E-9</v>
      </c>
      <c r="E49" s="1">
        <v>2.48E-3</v>
      </c>
      <c r="F49" s="1">
        <v>7.9200000000000008E-9</v>
      </c>
      <c r="G49" s="1">
        <v>50000</v>
      </c>
      <c r="I49" s="1">
        <f t="shared" si="2"/>
        <v>1.2497082E-21</v>
      </c>
      <c r="J49">
        <f t="shared" si="0"/>
        <v>314000</v>
      </c>
      <c r="K49" s="1">
        <f t="shared" si="1"/>
        <v>2.3989599999999999E-3</v>
      </c>
      <c r="L49" s="14">
        <f t="shared" si="3"/>
        <v>11812466087058.762</v>
      </c>
    </row>
    <row r="50" spans="1:14" x14ac:dyDescent="0.25">
      <c r="A50" t="s">
        <v>95</v>
      </c>
      <c r="B50" s="1">
        <v>1.6021899999999999E-19</v>
      </c>
      <c r="C50">
        <v>7.7999999999999996E-3</v>
      </c>
      <c r="D50" s="1">
        <v>1.056E-8</v>
      </c>
      <c r="E50" s="1">
        <v>1.4400000000000001E-3</v>
      </c>
      <c r="F50" s="1">
        <v>1.201E-8</v>
      </c>
      <c r="G50" s="1">
        <v>10000</v>
      </c>
      <c r="I50" s="1">
        <f t="shared" si="2"/>
        <v>1.2497082E-21</v>
      </c>
      <c r="J50">
        <f t="shared" si="0"/>
        <v>62800</v>
      </c>
      <c r="K50" s="1">
        <f t="shared" si="1"/>
        <v>6.63168E-4</v>
      </c>
      <c r="L50" s="14">
        <f t="shared" si="3"/>
        <v>7751989361113.7002</v>
      </c>
    </row>
    <row r="51" spans="1:14" x14ac:dyDescent="0.25">
      <c r="A51" t="s">
        <v>96</v>
      </c>
      <c r="B51" s="1">
        <v>1.6021899999999999E-19</v>
      </c>
      <c r="C51">
        <v>7.7999999999999996E-3</v>
      </c>
      <c r="D51" s="1">
        <v>1.1350000000000001E-8</v>
      </c>
      <c r="E51" s="1">
        <v>1.3699999999999999E-3</v>
      </c>
      <c r="F51" s="1">
        <v>1.453E-8</v>
      </c>
      <c r="G51" s="1">
        <v>5000</v>
      </c>
      <c r="I51" s="1">
        <f t="shared" si="2"/>
        <v>1.2497082E-21</v>
      </c>
      <c r="J51">
        <f t="shared" si="0"/>
        <v>31400</v>
      </c>
      <c r="K51" s="1">
        <f t="shared" si="1"/>
        <v>3.5639000000000005E-4</v>
      </c>
      <c r="L51" s="14">
        <f t="shared" si="3"/>
        <v>4700253027629.2754</v>
      </c>
    </row>
    <row r="52" spans="1:14" x14ac:dyDescent="0.25">
      <c r="B52" s="1">
        <v>1.6021899999999999E-19</v>
      </c>
      <c r="C52">
        <v>7.7999999999999996E-3</v>
      </c>
      <c r="I52" s="1">
        <f t="shared" si="2"/>
        <v>1.2497082E-21</v>
      </c>
      <c r="J52">
        <f t="shared" si="0"/>
        <v>0</v>
      </c>
      <c r="K52" s="1">
        <f t="shared" si="1"/>
        <v>0</v>
      </c>
      <c r="L52" s="14" t="e">
        <f t="shared" si="3"/>
        <v>#DIV/0!</v>
      </c>
    </row>
    <row r="53" spans="1:14" x14ac:dyDescent="0.25">
      <c r="A53" t="s">
        <v>99</v>
      </c>
      <c r="B53" s="1">
        <v>1.6021899999999999E-19</v>
      </c>
      <c r="C53">
        <v>7.7999999999999996E-3</v>
      </c>
      <c r="D53" s="1">
        <v>4.3299999999999997E-9</v>
      </c>
      <c r="E53" s="1">
        <v>3.5189999999999999E-2</v>
      </c>
      <c r="F53" s="1">
        <v>3.5100000000000001E-9</v>
      </c>
      <c r="G53" s="1">
        <v>1000000</v>
      </c>
      <c r="I53" s="1">
        <f t="shared" si="2"/>
        <v>1.2497082E-21</v>
      </c>
      <c r="J53">
        <f t="shared" si="0"/>
        <v>6280000</v>
      </c>
      <c r="K53" s="1">
        <f t="shared" si="1"/>
        <v>2.7192399999999999E-2</v>
      </c>
      <c r="L53" s="14">
        <f t="shared" si="3"/>
        <v>5242464715198.0879</v>
      </c>
    </row>
    <row r="54" spans="1:14" x14ac:dyDescent="0.25">
      <c r="A54" t="s">
        <v>100</v>
      </c>
      <c r="B54" s="1">
        <v>1.6021899999999999E-19</v>
      </c>
      <c r="C54">
        <v>7.7999999999999996E-3</v>
      </c>
      <c r="D54" s="1">
        <v>6.0200000000000003E-9</v>
      </c>
      <c r="E54" s="1">
        <v>3.6519999999999997E-2</v>
      </c>
      <c r="F54" s="1">
        <v>7.4000000000000001E-9</v>
      </c>
      <c r="G54" s="1">
        <v>1000000</v>
      </c>
      <c r="I54" s="1">
        <f t="shared" si="2"/>
        <v>1.2497082E-21</v>
      </c>
      <c r="J54">
        <f t="shared" si="0"/>
        <v>6280000</v>
      </c>
      <c r="K54" s="1">
        <f t="shared" si="1"/>
        <v>3.7805600000000002E-2</v>
      </c>
      <c r="L54" s="14">
        <f t="shared" si="3"/>
        <v>9441700541546.6543</v>
      </c>
    </row>
    <row r="55" spans="1:14" x14ac:dyDescent="0.25">
      <c r="A55" t="s">
        <v>101</v>
      </c>
      <c r="B55" s="1">
        <v>1.6021899999999999E-19</v>
      </c>
      <c r="C55">
        <v>7.7999999999999996E-3</v>
      </c>
      <c r="D55" s="1">
        <v>7.0340000000000003E-9</v>
      </c>
      <c r="E55" s="1">
        <v>5.1299999999999998E-2</v>
      </c>
      <c r="F55" s="1">
        <v>3.0829999999999999E-8</v>
      </c>
      <c r="G55" s="1">
        <v>1000000</v>
      </c>
      <c r="I55" s="1">
        <f t="shared" si="2"/>
        <v>1.2497082E-21</v>
      </c>
      <c r="J55">
        <f t="shared" si="0"/>
        <v>6280000</v>
      </c>
      <c r="K55" s="1">
        <f t="shared" si="1"/>
        <v>4.4173520000000001E-2</v>
      </c>
      <c r="L55" s="14">
        <f t="shared" si="3"/>
        <v>1021867766237.1786</v>
      </c>
    </row>
    <row r="56" spans="1:14" x14ac:dyDescent="0.25">
      <c r="A56" t="s">
        <v>102</v>
      </c>
      <c r="B56" s="1">
        <v>1.6021899999999999E-19</v>
      </c>
      <c r="C56">
        <v>7.7999999999999996E-3</v>
      </c>
      <c r="D56" s="1">
        <v>5.0700000000000001E-9</v>
      </c>
      <c r="E56" s="1">
        <v>3.3799999999999997E-2</v>
      </c>
      <c r="F56" s="1">
        <v>5.0499999999999997E-9</v>
      </c>
      <c r="G56" s="1">
        <v>1000000</v>
      </c>
      <c r="I56" s="1">
        <f t="shared" si="2"/>
        <v>1.2497082E-21</v>
      </c>
      <c r="J56">
        <f t="shared" si="0"/>
        <v>6280000</v>
      </c>
      <c r="K56" s="1">
        <f t="shared" si="1"/>
        <v>3.1839600000000003E-2</v>
      </c>
      <c r="L56" s="14">
        <f t="shared" si="3"/>
        <v>7643182708472.6035</v>
      </c>
    </row>
    <row r="57" spans="1:14" x14ac:dyDescent="0.25">
      <c r="A57" t="s">
        <v>103</v>
      </c>
      <c r="B57" s="1">
        <v>1.6021899999999999E-19</v>
      </c>
      <c r="C57">
        <v>7.7999999999999996E-3</v>
      </c>
      <c r="D57" s="1">
        <v>2.0500000000000002E-9</v>
      </c>
      <c r="E57" s="1">
        <v>1.273E-2</v>
      </c>
      <c r="F57" s="1">
        <v>2.1299999999999999E-9</v>
      </c>
      <c r="G57" s="1">
        <v>1000000</v>
      </c>
      <c r="I57" s="1">
        <f t="shared" si="2"/>
        <v>1.2497082E-21</v>
      </c>
      <c r="J57">
        <f t="shared" si="0"/>
        <v>6280000</v>
      </c>
      <c r="K57" s="1">
        <f t="shared" si="1"/>
        <v>1.2874000000000002E-2</v>
      </c>
      <c r="L57" s="14">
        <f t="shared" si="3"/>
        <v>3312717702939.9546</v>
      </c>
    </row>
    <row r="58" spans="1:14" x14ac:dyDescent="0.25">
      <c r="A58" t="s">
        <v>104</v>
      </c>
      <c r="B58" s="1">
        <v>1.6021899999999999E-19</v>
      </c>
      <c r="C58">
        <v>7.7999999999999996E-3</v>
      </c>
      <c r="D58" s="1">
        <v>2.4199999999999999E-9</v>
      </c>
      <c r="E58" s="1">
        <v>1.738E-2</v>
      </c>
      <c r="F58" s="1">
        <v>2.1799999999999999E-9</v>
      </c>
      <c r="G58" s="1">
        <v>1000000</v>
      </c>
      <c r="I58" s="1">
        <f t="shared" si="2"/>
        <v>1.2497082E-21</v>
      </c>
      <c r="J58">
        <f t="shared" si="0"/>
        <v>6280000</v>
      </c>
      <c r="K58" s="1">
        <f t="shared" si="1"/>
        <v>1.5197599999999999E-2</v>
      </c>
      <c r="L58" s="14">
        <f t="shared" si="3"/>
        <v>3361306550153.0298</v>
      </c>
    </row>
    <row r="59" spans="1:14" x14ac:dyDescent="0.25">
      <c r="A59" t="s">
        <v>105</v>
      </c>
      <c r="B59" s="1">
        <v>1.6021899999999999E-19</v>
      </c>
      <c r="C59">
        <v>7.7999999999999996E-3</v>
      </c>
      <c r="D59" s="1">
        <v>2.23E-9</v>
      </c>
      <c r="E59" s="1">
        <v>1.5480000000000001E-2</v>
      </c>
      <c r="F59" s="1">
        <v>1.92E-9</v>
      </c>
      <c r="G59" s="1">
        <v>1000000</v>
      </c>
      <c r="I59" s="1">
        <f t="shared" si="2"/>
        <v>1.2497082E-21</v>
      </c>
      <c r="J59">
        <f t="shared" si="0"/>
        <v>6280000</v>
      </c>
      <c r="K59" s="1">
        <f t="shared" si="1"/>
        <v>1.40044E-2</v>
      </c>
      <c r="L59" s="14">
        <f t="shared" si="3"/>
        <v>3178371638118.0371</v>
      </c>
    </row>
    <row r="60" spans="1:14" x14ac:dyDescent="0.25">
      <c r="A60" t="s">
        <v>106</v>
      </c>
      <c r="B60" s="1">
        <v>1.6021899999999999E-19</v>
      </c>
      <c r="C60">
        <v>7.7999999999999996E-3</v>
      </c>
      <c r="D60" s="1">
        <v>2.0299999999999998E-9</v>
      </c>
      <c r="E60" s="1">
        <v>1.7899999999999999E-2</v>
      </c>
      <c r="F60" s="1">
        <v>2.2400000000000001E-9</v>
      </c>
      <c r="G60" s="1">
        <v>1000000</v>
      </c>
      <c r="I60" s="1">
        <f t="shared" si="2"/>
        <v>1.2497082E-21</v>
      </c>
      <c r="J60">
        <f t="shared" si="0"/>
        <v>6280000</v>
      </c>
      <c r="K60" s="1">
        <f t="shared" si="1"/>
        <v>1.2748399999999998E-2</v>
      </c>
      <c r="L60" s="14">
        <f t="shared" si="3"/>
        <v>2301277675682.3428</v>
      </c>
    </row>
    <row r="61" spans="1:14" x14ac:dyDescent="0.25">
      <c r="J61">
        <f t="shared" si="0"/>
        <v>0</v>
      </c>
      <c r="K61" s="1">
        <f t="shared" si="1"/>
        <v>0</v>
      </c>
      <c r="L61" s="14" t="e">
        <f t="shared" si="3"/>
        <v>#DIV/0!</v>
      </c>
    </row>
    <row r="62" spans="1:14" x14ac:dyDescent="0.25">
      <c r="A62" t="s">
        <v>82</v>
      </c>
      <c r="B62" s="1">
        <v>1.6021899999999999E-19</v>
      </c>
      <c r="C62">
        <v>7.7999999999999996E-3</v>
      </c>
      <c r="D62" s="1">
        <v>2.0500000000000002E-9</v>
      </c>
      <c r="E62" s="1">
        <v>9.9000000000000008E-3</v>
      </c>
      <c r="F62" s="1">
        <v>1.2400000000000001E-9</v>
      </c>
      <c r="G62" s="1">
        <v>1000000</v>
      </c>
      <c r="I62" s="1">
        <f t="shared" si="2"/>
        <v>1.2497082E-21</v>
      </c>
      <c r="J62">
        <f t="shared" si="0"/>
        <v>6280000</v>
      </c>
      <c r="K62" s="1">
        <f t="shared" si="1"/>
        <v>1.2874000000000002E-2</v>
      </c>
      <c r="L62" s="14">
        <f t="shared" si="3"/>
        <v>3375229736596.1763</v>
      </c>
      <c r="M62" s="14"/>
      <c r="N62" s="14"/>
    </row>
    <row r="63" spans="1:14" x14ac:dyDescent="0.25">
      <c r="A63" t="s">
        <v>83</v>
      </c>
      <c r="B63" s="1">
        <v>1.6021899999999999E-19</v>
      </c>
      <c r="C63">
        <v>7.7999999999999996E-3</v>
      </c>
      <c r="D63" s="1">
        <v>2.6200000000000001E-9</v>
      </c>
      <c r="E63" s="1">
        <v>7.5199999999999998E-3</v>
      </c>
      <c r="F63" s="1">
        <v>1.1200000000000001E-9</v>
      </c>
      <c r="G63" s="1">
        <v>700000</v>
      </c>
      <c r="I63" s="1">
        <f t="shared" si="2"/>
        <v>1.2497082E-21</v>
      </c>
      <c r="J63">
        <f t="shared" si="0"/>
        <v>4396000</v>
      </c>
      <c r="K63" s="1">
        <f t="shared" si="1"/>
        <v>1.151752E-2</v>
      </c>
      <c r="L63" s="14">
        <f t="shared" si="3"/>
        <v>3630478324143.4023</v>
      </c>
      <c r="M63" s="14"/>
      <c r="N63" s="14"/>
    </row>
    <row r="64" spans="1:14" x14ac:dyDescent="0.25">
      <c r="A64" t="s">
        <v>84</v>
      </c>
      <c r="B64" s="1">
        <v>1.6021899999999999E-19</v>
      </c>
      <c r="C64">
        <v>7.7999999999999996E-3</v>
      </c>
      <c r="D64" s="1">
        <v>3.1E-9</v>
      </c>
      <c r="E64" s="1">
        <v>5.4900000000000001E-3</v>
      </c>
      <c r="F64" s="1">
        <v>1.43E-9</v>
      </c>
      <c r="G64" s="1">
        <v>500000</v>
      </c>
      <c r="I64" s="1">
        <f t="shared" si="2"/>
        <v>1.2497082E-21</v>
      </c>
      <c r="J64">
        <f t="shared" si="0"/>
        <v>3140000</v>
      </c>
      <c r="K64" s="1">
        <f t="shared" si="1"/>
        <v>9.7339999999999996E-3</v>
      </c>
      <c r="L64" s="14">
        <f t="shared" si="3"/>
        <v>4599825235365.0625</v>
      </c>
      <c r="M64" s="14"/>
      <c r="N64" s="14"/>
    </row>
    <row r="65" spans="1:14" x14ac:dyDescent="0.25">
      <c r="A65" t="s">
        <v>89</v>
      </c>
      <c r="B65" s="1">
        <v>1.6021899999999999E-19</v>
      </c>
      <c r="C65">
        <v>7.7999999999999996E-3</v>
      </c>
      <c r="D65" s="1">
        <v>4.3500000000000001E-9</v>
      </c>
      <c r="E65" s="1">
        <v>4.0699999999999998E-3</v>
      </c>
      <c r="F65" s="1">
        <v>2.0500000000000002E-9</v>
      </c>
      <c r="G65" s="1">
        <v>300000</v>
      </c>
      <c r="I65" s="1">
        <f t="shared" si="2"/>
        <v>1.2497082E-21</v>
      </c>
      <c r="J65">
        <f t="shared" si="0"/>
        <v>1884000</v>
      </c>
      <c r="K65" s="1">
        <f t="shared" si="1"/>
        <v>8.1954000000000003E-3</v>
      </c>
      <c r="L65" s="14">
        <f t="shared" si="3"/>
        <v>6570371804912.0937</v>
      </c>
      <c r="M65" s="14"/>
      <c r="N65" s="14"/>
    </row>
    <row r="66" spans="1:14" x14ac:dyDescent="0.25">
      <c r="A66" t="s">
        <v>85</v>
      </c>
      <c r="B66" s="1">
        <v>1.6021899999999999E-19</v>
      </c>
      <c r="C66">
        <v>7.7999999999999996E-3</v>
      </c>
      <c r="D66" s="1">
        <v>4.8399999999999998E-9</v>
      </c>
      <c r="E66" s="1">
        <v>3.3500000000000001E-3</v>
      </c>
      <c r="F66" s="1">
        <v>2.1000000000000002E-9</v>
      </c>
      <c r="G66" s="1">
        <v>100000</v>
      </c>
      <c r="I66" s="1">
        <f t="shared" si="2"/>
        <v>1.2497082E-21</v>
      </c>
      <c r="J66">
        <f t="shared" si="0"/>
        <v>628000</v>
      </c>
      <c r="K66" s="1">
        <f t="shared" si="1"/>
        <v>3.03952E-3</v>
      </c>
      <c r="L66" s="14">
        <f t="shared" si="3"/>
        <v>5560795111763.2158</v>
      </c>
      <c r="M66" s="14"/>
      <c r="N66" s="14"/>
    </row>
    <row r="67" spans="1:14" x14ac:dyDescent="0.25">
      <c r="A67" t="s">
        <v>86</v>
      </c>
      <c r="B67" s="1">
        <v>1.6021899999999999E-19</v>
      </c>
      <c r="C67">
        <v>7.7999999999999996E-3</v>
      </c>
      <c r="D67" s="1">
        <v>5.0799999999999998E-9</v>
      </c>
      <c r="E67" s="1">
        <v>4.078E-3</v>
      </c>
      <c r="F67" s="1">
        <v>3.0439999999999998E-9</v>
      </c>
      <c r="G67" s="1">
        <v>50000</v>
      </c>
      <c r="I67" s="1">
        <f t="shared" si="2"/>
        <v>1.2497082E-21</v>
      </c>
      <c r="J67">
        <f t="shared" si="0"/>
        <v>314000</v>
      </c>
      <c r="K67" s="1">
        <f t="shared" si="1"/>
        <v>1.59512E-3</v>
      </c>
      <c r="L67" s="14">
        <f t="shared" si="3"/>
        <v>3103750682465.1743</v>
      </c>
      <c r="M67" s="14"/>
      <c r="N67" s="14"/>
    </row>
    <row r="68" spans="1:14" x14ac:dyDescent="0.25">
      <c r="A68" t="s">
        <v>119</v>
      </c>
      <c r="B68" s="1">
        <v>1.6021899999999999E-19</v>
      </c>
      <c r="C68">
        <v>7.7999999999999996E-3</v>
      </c>
      <c r="D68" s="1">
        <v>5.2899999999999997E-9</v>
      </c>
      <c r="E68" s="1"/>
      <c r="F68" s="1"/>
      <c r="G68" s="1">
        <v>20000</v>
      </c>
      <c r="I68" s="1">
        <f t="shared" si="2"/>
        <v>1.2497082E-21</v>
      </c>
      <c r="J68">
        <f t="shared" si="0"/>
        <v>125600</v>
      </c>
      <c r="K68" s="1">
        <f t="shared" si="1"/>
        <v>6.6442399999999994E-4</v>
      </c>
      <c r="L68" s="14">
        <f t="shared" si="3"/>
        <v>0</v>
      </c>
      <c r="M68" s="14"/>
      <c r="N68" s="14"/>
    </row>
    <row r="69" spans="1:14" x14ac:dyDescent="0.25">
      <c r="A69" t="s">
        <v>120</v>
      </c>
      <c r="B69" s="1">
        <v>1.6021899999999999E-19</v>
      </c>
      <c r="C69">
        <v>7.7999999999999996E-3</v>
      </c>
      <c r="D69" s="1">
        <v>5.4899999999999999E-9</v>
      </c>
      <c r="E69" s="1">
        <v>6.4200000000000004E-3</v>
      </c>
      <c r="F69" s="1">
        <v>5.0289999999999999E-9</v>
      </c>
      <c r="G69" s="1">
        <v>10000</v>
      </c>
      <c r="I69" s="1">
        <f t="shared" si="2"/>
        <v>1.2497082E-21</v>
      </c>
      <c r="J69">
        <f t="shared" si="0"/>
        <v>62800</v>
      </c>
      <c r="K69" s="1">
        <f t="shared" si="1"/>
        <v>3.4477199999999997E-4</v>
      </c>
      <c r="L69" s="14">
        <f t="shared" si="3"/>
        <v>471825978599.7901</v>
      </c>
      <c r="M69" s="14"/>
      <c r="N69" s="14"/>
    </row>
    <row r="70" spans="1:14" x14ac:dyDescent="0.25">
      <c r="A70" t="s">
        <v>121</v>
      </c>
      <c r="B70" s="1">
        <v>1.6021899999999999E-19</v>
      </c>
      <c r="C70">
        <v>7.7999999999999996E-3</v>
      </c>
      <c r="D70" s="1">
        <v>5.9699999999999999E-9</v>
      </c>
      <c r="E70" s="1"/>
      <c r="F70" s="1"/>
      <c r="G70" s="1">
        <v>5000</v>
      </c>
      <c r="I70" s="1">
        <f t="shared" si="2"/>
        <v>1.2497082E-21</v>
      </c>
      <c r="J70">
        <f t="shared" si="0"/>
        <v>31400</v>
      </c>
      <c r="K70" s="1">
        <f t="shared" ref="K70:K113" si="4">J70*D70</f>
        <v>1.8745799999999999E-4</v>
      </c>
      <c r="L70" s="14">
        <f t="shared" si="3"/>
        <v>0</v>
      </c>
      <c r="M70" s="14"/>
    </row>
    <row r="71" spans="1:14" x14ac:dyDescent="0.25">
      <c r="B71" s="1">
        <v>1.6021899999999999E-19</v>
      </c>
      <c r="C71">
        <v>7.7999999999999996E-3</v>
      </c>
      <c r="I71" s="1">
        <f t="shared" si="2"/>
        <v>1.2497082E-21</v>
      </c>
      <c r="J71">
        <f t="shared" si="0"/>
        <v>0</v>
      </c>
      <c r="K71" s="1">
        <f t="shared" si="4"/>
        <v>0</v>
      </c>
      <c r="L71" s="14" t="e">
        <f t="shared" si="3"/>
        <v>#DIV/0!</v>
      </c>
    </row>
    <row r="72" spans="1:14" x14ac:dyDescent="0.25">
      <c r="A72" t="s">
        <v>67</v>
      </c>
      <c r="B72" s="1">
        <v>1.6021899999999999E-19</v>
      </c>
      <c r="C72">
        <v>7.7999999999999996E-3</v>
      </c>
      <c r="D72" s="1">
        <v>1.49E-9</v>
      </c>
      <c r="E72" s="1">
        <v>5.5999999999999999E-3</v>
      </c>
      <c r="F72" s="1">
        <v>7.4759999999999998E-10</v>
      </c>
      <c r="G72" s="1">
        <v>1000000</v>
      </c>
      <c r="I72" s="1">
        <f t="shared" ref="I72:I113" si="5">B72*C72</f>
        <v>1.2497082E-21</v>
      </c>
      <c r="J72">
        <f t="shared" ref="J72:J113" si="6">2*3.14*G72</f>
        <v>6280000</v>
      </c>
      <c r="K72" s="1">
        <f t="shared" si="4"/>
        <v>9.3571999999999995E-3</v>
      </c>
      <c r="L72" s="14">
        <f t="shared" ref="L72:L113" si="7">(2/I72)*((E72/J72)/((E72/K72)^2+(1-F72/D72)^2))</f>
        <v>2353278882263.7446</v>
      </c>
    </row>
    <row r="73" spans="1:14" x14ac:dyDescent="0.25">
      <c r="A73" t="s">
        <v>68</v>
      </c>
      <c r="B73" s="1">
        <v>1.6021899999999999E-19</v>
      </c>
      <c r="C73">
        <v>7.7999999999999996E-3</v>
      </c>
      <c r="D73" s="1">
        <v>1.9599999999999998E-9</v>
      </c>
      <c r="E73" s="1">
        <v>7.5300000000000002E-3</v>
      </c>
      <c r="F73" s="1">
        <v>1.0049999999999999E-9</v>
      </c>
      <c r="G73" s="1">
        <v>700000</v>
      </c>
      <c r="I73" s="1">
        <f t="shared" si="5"/>
        <v>1.2497082E-21</v>
      </c>
      <c r="J73">
        <f t="shared" si="6"/>
        <v>4396000</v>
      </c>
      <c r="K73" s="1">
        <f t="shared" si="4"/>
        <v>8.6161599999999994E-3</v>
      </c>
      <c r="L73" s="14">
        <f t="shared" si="7"/>
        <v>2738089662605.0723</v>
      </c>
    </row>
    <row r="74" spans="1:14" x14ac:dyDescent="0.25">
      <c r="A74" t="s">
        <v>69</v>
      </c>
      <c r="B74" s="1">
        <v>1.6021899999999999E-19</v>
      </c>
      <c r="C74">
        <v>7.7999999999999996E-3</v>
      </c>
      <c r="D74" s="1">
        <v>2.5000000000000001E-9</v>
      </c>
      <c r="E74" s="1">
        <v>7.6E-3</v>
      </c>
      <c r="F74" s="1">
        <v>1.5199999999999999E-9</v>
      </c>
      <c r="G74" s="1">
        <v>500000</v>
      </c>
      <c r="I74" s="1">
        <f t="shared" si="5"/>
        <v>1.2497082E-21</v>
      </c>
      <c r="J74">
        <f t="shared" si="6"/>
        <v>3140000</v>
      </c>
      <c r="K74" s="1">
        <f t="shared" si="4"/>
        <v>7.8499999999999993E-3</v>
      </c>
      <c r="L74" s="14">
        <f t="shared" si="7"/>
        <v>3550479013826.9907</v>
      </c>
    </row>
    <row r="75" spans="1:14" x14ac:dyDescent="0.25">
      <c r="A75" t="s">
        <v>70</v>
      </c>
      <c r="B75" s="1">
        <v>1.6021899999999999E-19</v>
      </c>
      <c r="C75">
        <v>7.7999999999999996E-3</v>
      </c>
      <c r="D75" s="1">
        <v>3.4699999999999998E-9</v>
      </c>
      <c r="E75" s="1">
        <v>5.6499999999999996E-3</v>
      </c>
      <c r="F75" s="1">
        <v>2.28E-9</v>
      </c>
      <c r="G75" s="1">
        <v>300000</v>
      </c>
      <c r="I75" s="1">
        <f t="shared" si="5"/>
        <v>1.2497082E-21</v>
      </c>
      <c r="J75">
        <f t="shared" si="6"/>
        <v>1884000</v>
      </c>
      <c r="K75" s="1">
        <f t="shared" si="4"/>
        <v>6.53748E-3</v>
      </c>
      <c r="L75" s="14">
        <f t="shared" si="7"/>
        <v>5551474368169.3496</v>
      </c>
    </row>
    <row r="76" spans="1:14" x14ac:dyDescent="0.25">
      <c r="A76" t="s">
        <v>71</v>
      </c>
      <c r="B76" s="1">
        <v>1.6021899999999999E-19</v>
      </c>
      <c r="C76">
        <v>7.7999999999999996E-3</v>
      </c>
      <c r="D76" s="1">
        <v>6.0369999999999997E-9</v>
      </c>
      <c r="E76" s="1">
        <v>3.9899999999999996E-3</v>
      </c>
      <c r="F76" s="1">
        <v>5.9399999999999998E-9</v>
      </c>
      <c r="G76" s="1">
        <v>100000</v>
      </c>
      <c r="I76" s="1">
        <f t="shared" si="5"/>
        <v>1.2497082E-21</v>
      </c>
      <c r="J76">
        <f t="shared" si="6"/>
        <v>628000</v>
      </c>
      <c r="K76" s="1">
        <f t="shared" si="4"/>
        <v>3.7912359999999999E-3</v>
      </c>
      <c r="L76" s="14">
        <f t="shared" si="7"/>
        <v>9178025491760.1191</v>
      </c>
    </row>
    <row r="77" spans="1:14" x14ac:dyDescent="0.25">
      <c r="A77" t="s">
        <v>72</v>
      </c>
      <c r="B77" s="1">
        <v>1.6021899999999999E-19</v>
      </c>
      <c r="C77">
        <v>7.7999999999999996E-3</v>
      </c>
      <c r="D77" s="1">
        <v>7.7799999999999992E-9</v>
      </c>
      <c r="E77" s="1">
        <v>2.8400000000000001E-3</v>
      </c>
      <c r="F77" s="1">
        <v>5.4700000000000003E-9</v>
      </c>
      <c r="G77" s="1">
        <v>50000</v>
      </c>
      <c r="I77" s="1">
        <f t="shared" si="5"/>
        <v>1.2497082E-21</v>
      </c>
      <c r="J77">
        <f t="shared" si="6"/>
        <v>314000</v>
      </c>
      <c r="K77" s="1">
        <f t="shared" si="4"/>
        <v>2.4429199999999999E-3</v>
      </c>
      <c r="L77" s="14">
        <f t="shared" si="7"/>
        <v>10054223575826.437</v>
      </c>
    </row>
    <row r="78" spans="1:14" x14ac:dyDescent="0.25">
      <c r="A78" t="s">
        <v>73</v>
      </c>
      <c r="B78" s="1">
        <v>1.6021899999999999E-19</v>
      </c>
      <c r="C78">
        <v>7.7999999999999996E-3</v>
      </c>
      <c r="D78" s="1">
        <v>1.002E-8</v>
      </c>
      <c r="E78" s="1">
        <v>2.0400000000000001E-3</v>
      </c>
      <c r="F78" s="1">
        <v>7.8640000000000001E-9</v>
      </c>
      <c r="G78" s="1">
        <v>10000</v>
      </c>
      <c r="I78" s="1">
        <f t="shared" si="5"/>
        <v>1.2497082E-21</v>
      </c>
      <c r="J78">
        <f t="shared" si="6"/>
        <v>62800</v>
      </c>
      <c r="K78" s="1">
        <f t="shared" si="4"/>
        <v>6.2925600000000002E-4</v>
      </c>
      <c r="L78" s="14">
        <f t="shared" si="7"/>
        <v>4924672827694.1201</v>
      </c>
    </row>
    <row r="79" spans="1:14" x14ac:dyDescent="0.25">
      <c r="A79" t="s">
        <v>74</v>
      </c>
      <c r="B79" s="1">
        <v>1.6021899999999999E-19</v>
      </c>
      <c r="C79">
        <v>7.7999999999999996E-3</v>
      </c>
      <c r="D79" s="1">
        <v>1.0449999999999999E-8</v>
      </c>
      <c r="E79" s="1">
        <v>1.56E-3</v>
      </c>
      <c r="F79" s="1">
        <v>5.6800000000000002E-9</v>
      </c>
      <c r="G79" s="1">
        <v>5000</v>
      </c>
      <c r="I79" s="1">
        <f t="shared" si="5"/>
        <v>1.2497082E-21</v>
      </c>
      <c r="J79">
        <f t="shared" si="6"/>
        <v>31400</v>
      </c>
      <c r="K79" s="1">
        <f t="shared" si="4"/>
        <v>3.2812999999999999E-4</v>
      </c>
      <c r="L79" s="14">
        <f t="shared" si="7"/>
        <v>3485570940965.6494</v>
      </c>
    </row>
    <row r="80" spans="1:14" x14ac:dyDescent="0.25">
      <c r="B80" s="1">
        <v>1.6021899999999999E-19</v>
      </c>
      <c r="C80">
        <v>7.7999999999999996E-3</v>
      </c>
      <c r="G80" s="1">
        <v>5000</v>
      </c>
      <c r="I80" s="1">
        <f t="shared" si="5"/>
        <v>1.2497082E-21</v>
      </c>
      <c r="J80">
        <f t="shared" si="6"/>
        <v>31400</v>
      </c>
      <c r="K80" s="1">
        <f t="shared" si="4"/>
        <v>0</v>
      </c>
      <c r="L80" s="14" t="e">
        <f t="shared" si="7"/>
        <v>#DIV/0!</v>
      </c>
    </row>
    <row r="81" spans="1:12" x14ac:dyDescent="0.25">
      <c r="B81" s="1">
        <v>1.6021899999999999E-19</v>
      </c>
      <c r="C81">
        <v>7.7999999999999996E-3</v>
      </c>
      <c r="G81" s="1">
        <v>5000</v>
      </c>
      <c r="I81" s="1">
        <f t="shared" si="5"/>
        <v>1.2497082E-21</v>
      </c>
      <c r="J81">
        <f t="shared" si="6"/>
        <v>31400</v>
      </c>
      <c r="K81" s="1">
        <f t="shared" si="4"/>
        <v>0</v>
      </c>
      <c r="L81" s="14" t="e">
        <f t="shared" si="7"/>
        <v>#DIV/0!</v>
      </c>
    </row>
    <row r="82" spans="1:12" x14ac:dyDescent="0.25">
      <c r="B82" s="1">
        <v>1.6021899999999999E-19</v>
      </c>
      <c r="C82">
        <v>7.7999999999999996E-3</v>
      </c>
      <c r="G82" s="1">
        <v>5000</v>
      </c>
      <c r="I82" s="1">
        <f t="shared" si="5"/>
        <v>1.2497082E-21</v>
      </c>
      <c r="J82">
        <f t="shared" si="6"/>
        <v>31400</v>
      </c>
      <c r="K82" s="1">
        <f t="shared" si="4"/>
        <v>0</v>
      </c>
      <c r="L82" s="14" t="e">
        <f t="shared" si="7"/>
        <v>#DIV/0!</v>
      </c>
    </row>
    <row r="83" spans="1:12" x14ac:dyDescent="0.25">
      <c r="B83" s="1"/>
      <c r="D83" s="1"/>
      <c r="E83" s="1"/>
      <c r="F83" s="1"/>
      <c r="G83" s="1"/>
      <c r="I83" s="1"/>
      <c r="K83" s="1"/>
      <c r="L83" s="14"/>
    </row>
    <row r="84" spans="1:12" x14ac:dyDescent="0.25">
      <c r="B84" s="1"/>
      <c r="D84" s="1"/>
      <c r="E84" s="1"/>
      <c r="F84" s="1"/>
      <c r="G84" s="1"/>
      <c r="I84" s="1"/>
      <c r="K84" s="1"/>
      <c r="L84" s="14"/>
    </row>
    <row r="85" spans="1:12" x14ac:dyDescent="0.25">
      <c r="B85" s="1"/>
      <c r="D85" s="1"/>
      <c r="E85" s="1"/>
      <c r="F85" s="1"/>
      <c r="G85" s="1"/>
      <c r="I85" s="1"/>
      <c r="K85" s="1"/>
      <c r="L85" s="14"/>
    </row>
    <row r="86" spans="1:12" x14ac:dyDescent="0.25">
      <c r="B86" s="1"/>
      <c r="D86" s="1"/>
      <c r="E86" s="1"/>
      <c r="F86" s="1"/>
      <c r="G86" s="1"/>
      <c r="I86" s="1"/>
      <c r="K86" s="1"/>
      <c r="L86" s="14"/>
    </row>
    <row r="87" spans="1:12" x14ac:dyDescent="0.25">
      <c r="A87" t="s">
        <v>67</v>
      </c>
      <c r="B87" s="1">
        <v>1.6021899999999999E-19</v>
      </c>
      <c r="C87">
        <v>7.7999999999999996E-3</v>
      </c>
      <c r="D87" s="1">
        <v>1.49E-9</v>
      </c>
      <c r="E87" s="1">
        <v>1.308E-2</v>
      </c>
      <c r="F87" s="1">
        <v>8.7999999999999996E-10</v>
      </c>
      <c r="G87" s="1">
        <v>1000000</v>
      </c>
      <c r="I87" s="1">
        <f t="shared" si="5"/>
        <v>1.2497082E-21</v>
      </c>
      <c r="J87">
        <f t="shared" si="6"/>
        <v>6280000</v>
      </c>
      <c r="K87" s="1">
        <f t="shared" si="4"/>
        <v>9.3571999999999995E-3</v>
      </c>
      <c r="L87" s="14">
        <f t="shared" si="7"/>
        <v>1571106980798.9216</v>
      </c>
    </row>
    <row r="88" spans="1:12" x14ac:dyDescent="0.25">
      <c r="A88" t="s">
        <v>68</v>
      </c>
      <c r="B88" s="1">
        <v>1.6021899999999999E-19</v>
      </c>
      <c r="C88">
        <v>7.7999999999999996E-3</v>
      </c>
      <c r="D88" s="1">
        <v>1.9599999999999998E-9</v>
      </c>
      <c r="E88" s="1">
        <v>1.183E-2</v>
      </c>
      <c r="F88" s="1">
        <v>1.27E-9</v>
      </c>
      <c r="G88" s="1">
        <v>700000</v>
      </c>
      <c r="I88" s="1">
        <f t="shared" si="5"/>
        <v>1.2497082E-21</v>
      </c>
      <c r="J88">
        <f t="shared" si="6"/>
        <v>4396000</v>
      </c>
      <c r="K88" s="1">
        <f t="shared" si="4"/>
        <v>8.6161599999999994E-3</v>
      </c>
      <c r="L88" s="14">
        <f t="shared" si="7"/>
        <v>2143652110893.322</v>
      </c>
    </row>
    <row r="89" spans="1:12" x14ac:dyDescent="0.25">
      <c r="A89" t="s">
        <v>69</v>
      </c>
      <c r="B89" s="1">
        <v>1.6021899999999999E-19</v>
      </c>
      <c r="C89">
        <v>7.7999999999999996E-3</v>
      </c>
      <c r="D89" s="1">
        <v>2.5000000000000001E-9</v>
      </c>
      <c r="E89" s="1">
        <v>9.5300000000000003E-3</v>
      </c>
      <c r="F89" s="1">
        <v>1.3600000000000001E-9</v>
      </c>
      <c r="G89" s="1">
        <v>500000</v>
      </c>
      <c r="I89" s="1">
        <f t="shared" si="5"/>
        <v>1.2497082E-21</v>
      </c>
      <c r="J89">
        <f t="shared" si="6"/>
        <v>3140000</v>
      </c>
      <c r="K89" s="1">
        <f t="shared" si="4"/>
        <v>7.8499999999999993E-3</v>
      </c>
      <c r="L89" s="14">
        <f t="shared" si="7"/>
        <v>2888150719526.7305</v>
      </c>
    </row>
    <row r="90" spans="1:12" x14ac:dyDescent="0.25">
      <c r="A90" t="s">
        <v>70</v>
      </c>
      <c r="B90" s="1">
        <v>1.6021899999999999E-19</v>
      </c>
      <c r="C90">
        <v>7.7999999999999996E-3</v>
      </c>
      <c r="D90" s="1">
        <v>3.4699999999999998E-9</v>
      </c>
      <c r="E90" s="1">
        <v>8.3000000000000001E-3</v>
      </c>
      <c r="F90" s="1">
        <v>2.6500000000000002E-9</v>
      </c>
      <c r="G90" s="1">
        <v>300000</v>
      </c>
      <c r="I90" s="1">
        <f t="shared" si="5"/>
        <v>1.2497082E-21</v>
      </c>
      <c r="J90">
        <f t="shared" si="6"/>
        <v>1884000</v>
      </c>
      <c r="K90" s="1">
        <f t="shared" si="4"/>
        <v>6.53748E-3</v>
      </c>
      <c r="L90" s="14">
        <f t="shared" si="7"/>
        <v>4227581719001.4971</v>
      </c>
    </row>
    <row r="91" spans="1:12" x14ac:dyDescent="0.25">
      <c r="A91" t="s">
        <v>71</v>
      </c>
      <c r="B91" s="1">
        <v>1.6021899999999999E-19</v>
      </c>
      <c r="C91">
        <v>7.7999999999999996E-3</v>
      </c>
      <c r="D91" s="1">
        <v>6.0369999999999997E-9</v>
      </c>
      <c r="E91" s="1">
        <v>4.5799999999999999E-3</v>
      </c>
      <c r="F91" s="1">
        <v>4.5299999999999999E-9</v>
      </c>
      <c r="G91" s="1">
        <v>100000</v>
      </c>
      <c r="I91" s="1">
        <f t="shared" si="5"/>
        <v>1.2497082E-21</v>
      </c>
      <c r="J91">
        <f t="shared" si="6"/>
        <v>628000</v>
      </c>
      <c r="K91" s="1">
        <f t="shared" si="4"/>
        <v>3.7912359999999999E-3</v>
      </c>
      <c r="L91" s="14">
        <f t="shared" si="7"/>
        <v>7670065170491.3867</v>
      </c>
    </row>
    <row r="92" spans="1:12" x14ac:dyDescent="0.25">
      <c r="A92" t="s">
        <v>72</v>
      </c>
      <c r="B92" s="1">
        <v>1.6021899999999999E-19</v>
      </c>
      <c r="C92">
        <v>7.7999999999999996E-3</v>
      </c>
      <c r="D92" s="1">
        <v>7.7799999999999992E-9</v>
      </c>
      <c r="E92" s="1">
        <v>3.3999999999999998E-3</v>
      </c>
      <c r="F92" s="1">
        <v>6.1799999999999998E-9</v>
      </c>
      <c r="G92" s="1">
        <v>50000</v>
      </c>
      <c r="I92" s="1">
        <f t="shared" si="5"/>
        <v>1.2497082E-21</v>
      </c>
      <c r="J92">
        <f t="shared" si="6"/>
        <v>314000</v>
      </c>
      <c r="K92" s="1">
        <f t="shared" si="4"/>
        <v>2.4429199999999999E-3</v>
      </c>
      <c r="L92" s="14">
        <f t="shared" si="7"/>
        <v>8754891709107.2334</v>
      </c>
    </row>
    <row r="93" spans="1:12" x14ac:dyDescent="0.25">
      <c r="A93" t="s">
        <v>73</v>
      </c>
      <c r="B93" s="1">
        <v>1.6021899999999999E-19</v>
      </c>
      <c r="C93">
        <v>7.7999999999999996E-3</v>
      </c>
      <c r="D93" s="1">
        <v>1.002E-8</v>
      </c>
      <c r="E93" s="1">
        <v>2.65E-3</v>
      </c>
      <c r="F93" s="1">
        <v>5.8999999999999999E-9</v>
      </c>
      <c r="G93" s="1">
        <v>10000</v>
      </c>
      <c r="I93" s="1">
        <f t="shared" si="5"/>
        <v>1.2497082E-21</v>
      </c>
      <c r="J93">
        <f t="shared" si="6"/>
        <v>62800</v>
      </c>
      <c r="K93" s="1">
        <f t="shared" si="4"/>
        <v>6.2925600000000002E-4</v>
      </c>
      <c r="L93" s="14">
        <f t="shared" si="7"/>
        <v>3771812896686.2222</v>
      </c>
    </row>
    <row r="94" spans="1:12" x14ac:dyDescent="0.25">
      <c r="A94" t="s">
        <v>74</v>
      </c>
      <c r="B94" s="1">
        <v>1.6021899999999999E-19</v>
      </c>
      <c r="C94">
        <v>7.7999999999999996E-3</v>
      </c>
      <c r="D94" s="1">
        <v>1.0449999999999999E-8</v>
      </c>
      <c r="E94" s="1">
        <v>2.4299999999999999E-3</v>
      </c>
      <c r="F94" s="1">
        <v>9.5999999999999999E-9</v>
      </c>
      <c r="G94" s="1">
        <v>5000</v>
      </c>
      <c r="I94" s="1">
        <f t="shared" si="5"/>
        <v>1.2497082E-21</v>
      </c>
      <c r="J94">
        <f t="shared" si="6"/>
        <v>31400</v>
      </c>
      <c r="K94" s="1">
        <f t="shared" si="4"/>
        <v>3.2812999999999999E-4</v>
      </c>
      <c r="L94" s="14">
        <f t="shared" si="7"/>
        <v>2258005223473.6309</v>
      </c>
    </row>
    <row r="95" spans="1:12" x14ac:dyDescent="0.25">
      <c r="B95" s="1">
        <v>1.6021899999999999E-19</v>
      </c>
      <c r="C95">
        <v>7.7999999999999996E-3</v>
      </c>
      <c r="I95" s="1">
        <f t="shared" si="5"/>
        <v>1.2497082E-21</v>
      </c>
      <c r="J95">
        <f t="shared" si="6"/>
        <v>0</v>
      </c>
      <c r="K95" s="1">
        <f t="shared" si="4"/>
        <v>0</v>
      </c>
      <c r="L95" s="14" t="e">
        <f t="shared" si="7"/>
        <v>#DIV/0!</v>
      </c>
    </row>
    <row r="96" spans="1:12" x14ac:dyDescent="0.25">
      <c r="A96" t="s">
        <v>82</v>
      </c>
      <c r="B96" s="1">
        <v>1.6021899999999999E-19</v>
      </c>
      <c r="C96">
        <v>7.7999999999999996E-3</v>
      </c>
      <c r="D96" s="1">
        <v>2.0500000000000002E-9</v>
      </c>
      <c r="E96" s="1">
        <v>1.8550000000000001E-2</v>
      </c>
      <c r="F96" s="1">
        <v>1.69E-9</v>
      </c>
      <c r="G96" s="1">
        <v>1000000</v>
      </c>
      <c r="I96" s="1">
        <f t="shared" si="5"/>
        <v>1.2497082E-21</v>
      </c>
      <c r="J96">
        <f t="shared" si="6"/>
        <v>6280000</v>
      </c>
      <c r="K96" s="1">
        <f t="shared" si="4"/>
        <v>1.2874000000000002E-2</v>
      </c>
      <c r="L96" s="14">
        <f t="shared" si="7"/>
        <v>2243578978243.9551</v>
      </c>
    </row>
    <row r="97" spans="1:12" x14ac:dyDescent="0.25">
      <c r="A97" t="s">
        <v>83</v>
      </c>
      <c r="B97" s="1">
        <v>1.6021899999999999E-19</v>
      </c>
      <c r="C97">
        <v>7.7999999999999996E-3</v>
      </c>
      <c r="D97" s="1">
        <v>2.6200000000000001E-9</v>
      </c>
      <c r="E97" s="1">
        <v>1.6379999999999999E-2</v>
      </c>
      <c r="F97" s="1">
        <v>2.0599999999999999E-9</v>
      </c>
      <c r="G97" s="1">
        <v>700000</v>
      </c>
      <c r="I97" s="1">
        <f t="shared" si="5"/>
        <v>1.2497082E-21</v>
      </c>
      <c r="J97">
        <f t="shared" si="6"/>
        <v>4396000</v>
      </c>
      <c r="K97" s="1">
        <f t="shared" si="4"/>
        <v>1.151752E-2</v>
      </c>
      <c r="L97" s="14">
        <f t="shared" si="7"/>
        <v>2883150849739.168</v>
      </c>
    </row>
    <row r="98" spans="1:12" x14ac:dyDescent="0.25">
      <c r="A98" t="s">
        <v>84</v>
      </c>
      <c r="B98" s="1">
        <v>1.6021899999999999E-19</v>
      </c>
      <c r="C98">
        <v>7.7999999999999996E-3</v>
      </c>
      <c r="D98" s="1">
        <v>3.1E-9</v>
      </c>
      <c r="E98" s="1">
        <v>1.302E-2</v>
      </c>
      <c r="F98" s="1">
        <v>2.8299999999999999E-9</v>
      </c>
      <c r="G98" s="1">
        <v>500000</v>
      </c>
      <c r="I98" s="1">
        <f t="shared" si="5"/>
        <v>1.2497082E-21</v>
      </c>
      <c r="J98">
        <f t="shared" si="6"/>
        <v>3140000</v>
      </c>
      <c r="K98" s="1">
        <f t="shared" si="4"/>
        <v>9.7339999999999996E-3</v>
      </c>
      <c r="L98" s="14">
        <f t="shared" si="7"/>
        <v>3693396353836.9634</v>
      </c>
    </row>
    <row r="99" spans="1:12" x14ac:dyDescent="0.25">
      <c r="A99" t="s">
        <v>89</v>
      </c>
      <c r="B99" s="1">
        <v>1.6021899999999999E-19</v>
      </c>
      <c r="C99">
        <v>7.7999999999999996E-3</v>
      </c>
      <c r="D99" s="1">
        <v>4.3500000000000001E-9</v>
      </c>
      <c r="E99" s="1">
        <v>8.3999999999999995E-3</v>
      </c>
      <c r="F99" s="1">
        <v>3.9799999999999999E-9</v>
      </c>
      <c r="G99" s="1">
        <v>300000</v>
      </c>
      <c r="I99" s="1">
        <f t="shared" si="5"/>
        <v>1.2497082E-21</v>
      </c>
      <c r="J99">
        <f t="shared" si="6"/>
        <v>1884000</v>
      </c>
      <c r="K99" s="1">
        <f t="shared" si="4"/>
        <v>8.1954000000000003E-3</v>
      </c>
      <c r="L99" s="14">
        <f t="shared" si="7"/>
        <v>6745605344287.4316</v>
      </c>
    </row>
    <row r="100" spans="1:12" x14ac:dyDescent="0.25">
      <c r="A100" t="s">
        <v>85</v>
      </c>
      <c r="B100" s="1">
        <v>1.6021899999999999E-19</v>
      </c>
      <c r="C100">
        <v>7.7999999999999996E-3</v>
      </c>
      <c r="D100" s="1">
        <v>4.8399999999999998E-9</v>
      </c>
      <c r="E100" s="1">
        <v>6.8300000000000001E-3</v>
      </c>
      <c r="F100" s="1">
        <v>4.08E-9</v>
      </c>
      <c r="G100" s="1">
        <v>100000</v>
      </c>
      <c r="I100" s="1">
        <f t="shared" si="5"/>
        <v>1.2497082E-21</v>
      </c>
      <c r="J100">
        <f t="shared" si="6"/>
        <v>628000</v>
      </c>
      <c r="K100" s="1">
        <f t="shared" si="4"/>
        <v>3.03952E-3</v>
      </c>
      <c r="L100" s="14">
        <f t="shared" si="7"/>
        <v>3430326443979.978</v>
      </c>
    </row>
    <row r="101" spans="1:12" x14ac:dyDescent="0.25">
      <c r="A101" t="s">
        <v>86</v>
      </c>
      <c r="B101" s="1">
        <v>1.6021899999999999E-19</v>
      </c>
      <c r="C101">
        <v>7.7999999999999996E-3</v>
      </c>
      <c r="D101" s="1">
        <v>5.0799999999999998E-9</v>
      </c>
      <c r="E101" s="1">
        <v>6.3899999999999998E-3</v>
      </c>
      <c r="F101" s="1">
        <v>4.3599999999999998E-9</v>
      </c>
      <c r="G101" s="1">
        <v>50000</v>
      </c>
      <c r="I101" s="1">
        <f t="shared" si="5"/>
        <v>1.2497082E-21</v>
      </c>
      <c r="J101">
        <f t="shared" si="6"/>
        <v>314000</v>
      </c>
      <c r="K101" s="1">
        <f t="shared" si="4"/>
        <v>1.59512E-3</v>
      </c>
      <c r="L101" s="14">
        <f t="shared" si="7"/>
        <v>2026909211114.0869</v>
      </c>
    </row>
    <row r="102" spans="1:12" x14ac:dyDescent="0.25">
      <c r="A102" t="s">
        <v>119</v>
      </c>
      <c r="B102" s="1">
        <v>1.6021899999999999E-19</v>
      </c>
      <c r="C102">
        <v>7.7999999999999996E-3</v>
      </c>
      <c r="D102" s="1">
        <v>5.2899999999999997E-9</v>
      </c>
      <c r="G102" s="1"/>
      <c r="I102" s="1">
        <f t="shared" si="5"/>
        <v>1.2497082E-21</v>
      </c>
      <c r="J102">
        <f t="shared" si="6"/>
        <v>0</v>
      </c>
      <c r="K102" s="1">
        <f t="shared" si="4"/>
        <v>0</v>
      </c>
      <c r="L102" s="14" t="e">
        <f t="shared" si="7"/>
        <v>#DIV/0!</v>
      </c>
    </row>
    <row r="103" spans="1:12" x14ac:dyDescent="0.25">
      <c r="A103" t="s">
        <v>120</v>
      </c>
      <c r="B103" s="1">
        <v>1.6021899999999999E-19</v>
      </c>
      <c r="C103">
        <v>7.7999999999999996E-3</v>
      </c>
      <c r="D103" s="1">
        <v>5.4899999999999999E-9</v>
      </c>
      <c r="E103" s="1">
        <v>6.1900000000000002E-3</v>
      </c>
      <c r="F103" s="1">
        <v>4.8499999999999996E-9</v>
      </c>
      <c r="G103" s="1">
        <v>10000</v>
      </c>
      <c r="I103" s="1">
        <f t="shared" si="5"/>
        <v>1.2497082E-21</v>
      </c>
      <c r="J103">
        <f t="shared" si="6"/>
        <v>62800</v>
      </c>
      <c r="K103" s="1">
        <f t="shared" si="4"/>
        <v>3.4477199999999997E-4</v>
      </c>
      <c r="L103" s="14">
        <f t="shared" si="7"/>
        <v>489346797505.00116</v>
      </c>
    </row>
    <row r="104" spans="1:12" x14ac:dyDescent="0.25">
      <c r="A104" t="s">
        <v>121</v>
      </c>
      <c r="B104" s="1">
        <v>1.6021899999999999E-19</v>
      </c>
      <c r="C104">
        <v>7.7999999999999996E-3</v>
      </c>
      <c r="D104" s="1">
        <v>5.9699999999999999E-9</v>
      </c>
      <c r="E104" s="1">
        <v>5.77E-3</v>
      </c>
      <c r="F104" s="1">
        <v>5.3899999999999998E-9</v>
      </c>
      <c r="G104" s="1">
        <v>5000</v>
      </c>
      <c r="I104" s="1">
        <f t="shared" si="5"/>
        <v>1.2497082E-21</v>
      </c>
      <c r="J104">
        <f t="shared" si="6"/>
        <v>31400</v>
      </c>
      <c r="K104" s="1">
        <f t="shared" si="4"/>
        <v>1.8745799999999999E-4</v>
      </c>
      <c r="L104" s="14">
        <f t="shared" si="7"/>
        <v>310398452054.01257</v>
      </c>
    </row>
    <row r="105" spans="1:12" x14ac:dyDescent="0.25">
      <c r="I105" s="1">
        <f t="shared" si="5"/>
        <v>0</v>
      </c>
      <c r="K105" s="1">
        <f t="shared" si="4"/>
        <v>0</v>
      </c>
      <c r="L105" s="14" t="e">
        <f t="shared" si="7"/>
        <v>#DIV/0!</v>
      </c>
    </row>
    <row r="106" spans="1:12" x14ac:dyDescent="0.25">
      <c r="A106" t="s">
        <v>90</v>
      </c>
      <c r="B106" s="1">
        <v>1.6021899999999999E-19</v>
      </c>
      <c r="C106">
        <v>7.7999999999999996E-3</v>
      </c>
      <c r="D106" s="1">
        <v>1.37E-9</v>
      </c>
      <c r="E106" s="1">
        <v>1.176E-2</v>
      </c>
      <c r="F106" s="1">
        <v>9.900000000000001E-10</v>
      </c>
      <c r="G106" s="1">
        <v>1000000</v>
      </c>
      <c r="I106" s="1">
        <f t="shared" si="5"/>
        <v>1.2497082E-21</v>
      </c>
      <c r="J106">
        <f t="shared" si="6"/>
        <v>6280000</v>
      </c>
      <c r="K106" s="1">
        <f t="shared" si="4"/>
        <v>8.6035999999999994E-3</v>
      </c>
      <c r="L106" s="14">
        <f t="shared" si="7"/>
        <v>1540598919821.782</v>
      </c>
    </row>
    <row r="107" spans="1:12" x14ac:dyDescent="0.25">
      <c r="A107" t="s">
        <v>91</v>
      </c>
      <c r="B107" s="1">
        <v>1.6021899999999999E-19</v>
      </c>
      <c r="C107">
        <v>7.7999999999999996E-3</v>
      </c>
      <c r="D107" s="1">
        <v>1.9300000000000002E-9</v>
      </c>
      <c r="E107" s="1">
        <v>1.004E-2</v>
      </c>
      <c r="F107" s="1">
        <v>1.26E-9</v>
      </c>
      <c r="G107" s="1">
        <v>700000</v>
      </c>
      <c r="I107" s="1">
        <f t="shared" si="5"/>
        <v>1.2497082E-21</v>
      </c>
      <c r="J107">
        <f t="shared" si="6"/>
        <v>4396000</v>
      </c>
      <c r="K107" s="1">
        <f t="shared" si="4"/>
        <v>8.4842800000000003E-3</v>
      </c>
      <c r="L107" s="14">
        <f t="shared" si="7"/>
        <v>2403291481336.3784</v>
      </c>
    </row>
    <row r="108" spans="1:12" x14ac:dyDescent="0.25">
      <c r="A108" t="s">
        <v>92</v>
      </c>
      <c r="B108" s="1">
        <v>1.6021899999999999E-19</v>
      </c>
      <c r="C108">
        <v>7.7999999999999996E-3</v>
      </c>
      <c r="D108" s="1">
        <v>2.5599999999999998E-9</v>
      </c>
      <c r="E108" s="1">
        <v>8.9800000000000001E-3</v>
      </c>
      <c r="F108" s="1">
        <v>1.7100000000000001E-9</v>
      </c>
      <c r="G108" s="1">
        <v>500000</v>
      </c>
      <c r="I108" s="1">
        <f t="shared" si="5"/>
        <v>1.2497082E-21</v>
      </c>
      <c r="J108">
        <f t="shared" si="6"/>
        <v>3140000</v>
      </c>
      <c r="K108" s="1">
        <f t="shared" si="4"/>
        <v>8.0383999999999994E-3</v>
      </c>
      <c r="L108" s="14">
        <f t="shared" si="7"/>
        <v>3369698742017.3447</v>
      </c>
    </row>
    <row r="109" spans="1:12" x14ac:dyDescent="0.25">
      <c r="A109" t="s">
        <v>97</v>
      </c>
      <c r="B109" s="1">
        <v>1.6021899999999999E-19</v>
      </c>
      <c r="C109">
        <v>7.7999999999999996E-3</v>
      </c>
      <c r="D109" s="1">
        <v>3.58E-9</v>
      </c>
      <c r="E109" s="1">
        <v>7.2100000000000003E-3</v>
      </c>
      <c r="F109" s="1">
        <v>2.6299999999999998E-9</v>
      </c>
      <c r="G109" s="1">
        <v>300000</v>
      </c>
      <c r="I109" s="1">
        <f t="shared" si="5"/>
        <v>1.2497082E-21</v>
      </c>
      <c r="J109">
        <f t="shared" si="6"/>
        <v>1884000</v>
      </c>
      <c r="K109" s="1">
        <f t="shared" si="4"/>
        <v>6.7447200000000001E-3</v>
      </c>
      <c r="L109" s="14">
        <f t="shared" si="7"/>
        <v>5048507401827.7959</v>
      </c>
    </row>
    <row r="110" spans="1:12" x14ac:dyDescent="0.25">
      <c r="A110" t="s">
        <v>93</v>
      </c>
      <c r="B110" s="1">
        <v>1.6021899999999999E-19</v>
      </c>
      <c r="C110">
        <v>7.7999999999999996E-3</v>
      </c>
      <c r="D110" s="1">
        <v>6.1410000000000002E-9</v>
      </c>
      <c r="E110" s="1">
        <v>3.7100000000000002E-3</v>
      </c>
      <c r="F110" s="1">
        <v>4.7099999999999997E-9</v>
      </c>
      <c r="G110" s="1">
        <v>100000</v>
      </c>
      <c r="I110" s="1">
        <f t="shared" si="5"/>
        <v>1.2497082E-21</v>
      </c>
      <c r="J110">
        <f t="shared" si="6"/>
        <v>628000</v>
      </c>
      <c r="K110" s="1">
        <f t="shared" si="4"/>
        <v>3.856548E-3</v>
      </c>
      <c r="L110" s="14">
        <f t="shared" si="7"/>
        <v>9649899235020.582</v>
      </c>
    </row>
    <row r="111" spans="1:12" x14ac:dyDescent="0.25">
      <c r="A111" t="s">
        <v>94</v>
      </c>
      <c r="B111" s="1">
        <v>1.6021899999999999E-19</v>
      </c>
      <c r="C111">
        <v>7.7999999999999996E-3</v>
      </c>
      <c r="D111" s="1">
        <v>7.6399999999999993E-9</v>
      </c>
      <c r="E111" s="1">
        <v>2.48E-3</v>
      </c>
      <c r="F111" s="1">
        <v>6.2099999999999999E-9</v>
      </c>
      <c r="G111" s="1">
        <v>50000</v>
      </c>
      <c r="I111" s="1">
        <f t="shared" si="5"/>
        <v>1.2497082E-21</v>
      </c>
      <c r="J111">
        <f t="shared" si="6"/>
        <v>314000</v>
      </c>
      <c r="K111" s="1">
        <f t="shared" si="4"/>
        <v>2.3989599999999999E-3</v>
      </c>
      <c r="L111" s="14">
        <f t="shared" si="7"/>
        <v>11451902358729.881</v>
      </c>
    </row>
    <row r="112" spans="1:12" x14ac:dyDescent="0.25">
      <c r="A112" t="s">
        <v>95</v>
      </c>
      <c r="B112" s="1">
        <v>1.6021899999999999E-19</v>
      </c>
      <c r="C112">
        <v>7.7999999999999996E-3</v>
      </c>
      <c r="D112" s="1">
        <v>1.056E-8</v>
      </c>
      <c r="E112" s="1">
        <v>1.4400000000000001E-3</v>
      </c>
      <c r="F112" s="1">
        <v>8.4599999999999993E-9</v>
      </c>
      <c r="G112" s="1">
        <v>10000</v>
      </c>
      <c r="I112" s="1">
        <f t="shared" si="5"/>
        <v>1.2497082E-21</v>
      </c>
      <c r="J112">
        <f t="shared" si="6"/>
        <v>62800</v>
      </c>
      <c r="K112" s="1">
        <f t="shared" si="4"/>
        <v>6.63168E-4</v>
      </c>
      <c r="L112" s="14">
        <f t="shared" si="7"/>
        <v>7718251175400.2607</v>
      </c>
    </row>
    <row r="113" spans="1:12" x14ac:dyDescent="0.25">
      <c r="A113" t="s">
        <v>96</v>
      </c>
      <c r="B113" s="1">
        <v>1.6021899999999999E-19</v>
      </c>
      <c r="C113">
        <v>7.7999999999999996E-3</v>
      </c>
      <c r="D113" s="1">
        <v>1.1350000000000001E-8</v>
      </c>
      <c r="E113" s="1">
        <v>1.3699999999999999E-3</v>
      </c>
      <c r="F113" s="1">
        <v>8.9500000000000007E-9</v>
      </c>
      <c r="G113" s="1">
        <v>5000</v>
      </c>
      <c r="I113" s="1">
        <f t="shared" si="5"/>
        <v>1.2497082E-21</v>
      </c>
      <c r="J113">
        <f t="shared" si="6"/>
        <v>31400</v>
      </c>
      <c r="K113" s="1">
        <f t="shared" si="4"/>
        <v>3.5639000000000005E-4</v>
      </c>
      <c r="L113" s="14">
        <f t="shared" si="7"/>
        <v>4710967137505.0195</v>
      </c>
    </row>
    <row r="115" spans="1:12" x14ac:dyDescent="0.25">
      <c r="A115" t="s">
        <v>133</v>
      </c>
      <c r="B115" s="1">
        <v>1.6021899999999999E-19</v>
      </c>
      <c r="C115">
        <v>7.7999999999999996E-3</v>
      </c>
      <c r="D115" s="1">
        <v>1.49E-9</v>
      </c>
      <c r="E115" s="1">
        <v>2.7699999999999999E-3</v>
      </c>
      <c r="F115" s="1">
        <v>7.4799999999999998E-9</v>
      </c>
      <c r="G115" s="1">
        <v>20000</v>
      </c>
      <c r="I115" s="1">
        <f t="shared" ref="I115:I132" si="8">B115*C115</f>
        <v>1.2497082E-21</v>
      </c>
      <c r="J115">
        <f t="shared" ref="J115:J132" si="9">2*3.14*G115</f>
        <v>125600</v>
      </c>
      <c r="K115" s="1">
        <f t="shared" ref="K115:K132" si="10">J115*D115</f>
        <v>1.8714400000000001E-4</v>
      </c>
      <c r="L115" s="14">
        <f t="shared" ref="L115:L132" si="11">(2/I115)*((E115/J115)/((E115/K115)^2+(1-F115/D115)^2))</f>
        <v>150035129283.46008</v>
      </c>
    </row>
    <row r="116" spans="1:12" x14ac:dyDescent="0.25">
      <c r="A116" t="s">
        <v>135</v>
      </c>
      <c r="B116" s="1">
        <v>1.6021899999999999E-19</v>
      </c>
      <c r="C116">
        <v>7.7999999999999996E-3</v>
      </c>
      <c r="D116" s="1">
        <v>1.6500000000000001E-9</v>
      </c>
      <c r="E116" s="1">
        <v>2.8800000000000002E-3</v>
      </c>
      <c r="F116" s="1">
        <v>6.5000000000000003E-9</v>
      </c>
      <c r="G116" s="1">
        <v>20000</v>
      </c>
      <c r="I116" s="1">
        <f t="shared" si="8"/>
        <v>1.2497082E-21</v>
      </c>
      <c r="J116">
        <f t="shared" si="9"/>
        <v>125600</v>
      </c>
      <c r="K116" s="1">
        <f t="shared" si="10"/>
        <v>2.0724E-4</v>
      </c>
      <c r="L116" s="14">
        <f t="shared" si="11"/>
        <v>181877498647.23502</v>
      </c>
    </row>
    <row r="117" spans="1:12" x14ac:dyDescent="0.25">
      <c r="A117" t="s">
        <v>134</v>
      </c>
      <c r="B117" s="1">
        <v>1.6021899999999999E-19</v>
      </c>
      <c r="C117">
        <v>7.7999999999999996E-3</v>
      </c>
      <c r="D117" s="1">
        <v>2.0500000000000002E-9</v>
      </c>
      <c r="E117" s="1">
        <v>6.2300000000000003E-3</v>
      </c>
      <c r="F117" s="1">
        <v>4.5999999999999998E-9</v>
      </c>
      <c r="G117" s="1">
        <v>20000</v>
      </c>
      <c r="I117" s="1">
        <f t="shared" si="8"/>
        <v>1.2497082E-21</v>
      </c>
      <c r="J117">
        <f t="shared" si="9"/>
        <v>125600</v>
      </c>
      <c r="K117" s="1">
        <f t="shared" si="10"/>
        <v>2.5748000000000004E-4</v>
      </c>
      <c r="L117" s="14">
        <f t="shared" si="11"/>
        <v>135233535063.61761</v>
      </c>
    </row>
    <row r="118" spans="1:12" x14ac:dyDescent="0.25">
      <c r="A118" t="s">
        <v>50</v>
      </c>
      <c r="B118" s="1">
        <v>1.6021899999999999E-19</v>
      </c>
      <c r="C118">
        <v>7.7999999999999996E-3</v>
      </c>
      <c r="D118" s="1">
        <v>1.37E-9</v>
      </c>
      <c r="E118" s="1">
        <v>1.6800000000000001E-3</v>
      </c>
      <c r="F118" s="1">
        <v>7.4099999999999998E-9</v>
      </c>
      <c r="G118" s="1">
        <v>20000</v>
      </c>
      <c r="I118" s="1">
        <f t="shared" si="8"/>
        <v>1.2497082E-21</v>
      </c>
      <c r="J118">
        <f t="shared" si="9"/>
        <v>125600</v>
      </c>
      <c r="K118" s="1">
        <f t="shared" si="10"/>
        <v>1.72072E-4</v>
      </c>
      <c r="L118" s="14">
        <f t="shared" si="11"/>
        <v>186530353093.2869</v>
      </c>
    </row>
    <row r="119" spans="1:12" x14ac:dyDescent="0.25">
      <c r="B119" s="1">
        <v>1.6021899999999999E-19</v>
      </c>
      <c r="C119">
        <v>7.7999999999999996E-3</v>
      </c>
      <c r="G119" s="1">
        <v>20000</v>
      </c>
      <c r="I119" s="1">
        <f t="shared" si="8"/>
        <v>1.2497082E-21</v>
      </c>
      <c r="J119">
        <f t="shared" si="9"/>
        <v>125600</v>
      </c>
      <c r="K119" s="1">
        <f t="shared" si="10"/>
        <v>0</v>
      </c>
      <c r="L119" s="14" t="e">
        <f t="shared" si="11"/>
        <v>#DIV/0!</v>
      </c>
    </row>
    <row r="120" spans="1:12" x14ac:dyDescent="0.25">
      <c r="B120" s="1">
        <v>1.6021899999999999E-19</v>
      </c>
      <c r="C120">
        <v>7.7999999999999996E-3</v>
      </c>
      <c r="G120" s="1">
        <v>20000</v>
      </c>
      <c r="I120" s="1">
        <f t="shared" si="8"/>
        <v>1.2497082E-21</v>
      </c>
      <c r="J120">
        <f t="shared" si="9"/>
        <v>125600</v>
      </c>
      <c r="K120" s="1">
        <f t="shared" si="10"/>
        <v>0</v>
      </c>
      <c r="L120" s="14" t="e">
        <f t="shared" si="11"/>
        <v>#DIV/0!</v>
      </c>
    </row>
    <row r="121" spans="1:12" x14ac:dyDescent="0.25">
      <c r="B121" s="1">
        <v>1.6021899999999999E-19</v>
      </c>
      <c r="C121">
        <v>7.7999999999999996E-3</v>
      </c>
      <c r="G121" s="1">
        <v>20000</v>
      </c>
      <c r="I121" s="1">
        <f t="shared" si="8"/>
        <v>1.2497082E-21</v>
      </c>
      <c r="J121">
        <f t="shared" si="9"/>
        <v>125600</v>
      </c>
      <c r="K121" s="1">
        <f t="shared" si="10"/>
        <v>0</v>
      </c>
      <c r="L121" s="14" t="e">
        <f t="shared" si="11"/>
        <v>#DIV/0!</v>
      </c>
    </row>
    <row r="122" spans="1:12" x14ac:dyDescent="0.25">
      <c r="A122" t="s">
        <v>141</v>
      </c>
      <c r="B122" s="1">
        <v>1.6021899999999999E-19</v>
      </c>
      <c r="C122">
        <v>7.7999999999999996E-3</v>
      </c>
      <c r="D122" s="1">
        <v>1.8300000000000001E-9</v>
      </c>
      <c r="E122" s="1">
        <v>2.3600000000000001E-3</v>
      </c>
      <c r="F122" s="1">
        <v>3.4900000000000001E-9</v>
      </c>
      <c r="G122" s="1">
        <v>20000</v>
      </c>
      <c r="I122" s="1">
        <f t="shared" si="8"/>
        <v>1.2497082E-21</v>
      </c>
      <c r="J122">
        <f t="shared" si="9"/>
        <v>125600</v>
      </c>
      <c r="K122" s="1">
        <f t="shared" si="10"/>
        <v>2.29848E-4</v>
      </c>
      <c r="L122" s="14">
        <f t="shared" si="11"/>
        <v>283024931986.30664</v>
      </c>
    </row>
    <row r="123" spans="1:12" x14ac:dyDescent="0.25">
      <c r="A123" t="s">
        <v>142</v>
      </c>
      <c r="B123" s="1">
        <v>1.6021899999999999E-19</v>
      </c>
      <c r="C123">
        <v>7.7999999999999996E-3</v>
      </c>
      <c r="D123" s="1">
        <v>1.87E-9</v>
      </c>
      <c r="E123" s="1">
        <v>3.3400000000000001E-3</v>
      </c>
      <c r="F123" s="1">
        <v>2.4699999999999999E-9</v>
      </c>
      <c r="G123" s="1">
        <v>20000</v>
      </c>
      <c r="I123" s="1">
        <f t="shared" si="8"/>
        <v>1.2497082E-21</v>
      </c>
      <c r="J123">
        <f t="shared" si="9"/>
        <v>125600</v>
      </c>
      <c r="K123" s="1">
        <f t="shared" si="10"/>
        <v>2.3487199999999998E-4</v>
      </c>
      <c r="L123" s="14">
        <f t="shared" si="11"/>
        <v>210342352125.08618</v>
      </c>
    </row>
    <row r="124" spans="1:12" x14ac:dyDescent="0.25">
      <c r="A124" t="s">
        <v>143</v>
      </c>
      <c r="B124" s="1">
        <v>1.6021899999999999E-19</v>
      </c>
      <c r="C124">
        <v>7.7999999999999996E-3</v>
      </c>
      <c r="D124" s="1">
        <v>2.2400000000000001E-9</v>
      </c>
      <c r="E124" s="1">
        <v>7.6480000000000005E-4</v>
      </c>
      <c r="F124" s="1">
        <v>4.42E-9</v>
      </c>
      <c r="G124" s="1">
        <v>20000</v>
      </c>
      <c r="I124" s="1">
        <f t="shared" si="8"/>
        <v>1.2497082E-21</v>
      </c>
      <c r="J124">
        <f t="shared" si="9"/>
        <v>125600</v>
      </c>
      <c r="K124" s="1">
        <f t="shared" si="10"/>
        <v>2.81344E-4</v>
      </c>
      <c r="L124" s="14">
        <f t="shared" si="11"/>
        <v>1168916464975.3987</v>
      </c>
    </row>
    <row r="125" spans="1:12" x14ac:dyDescent="0.25">
      <c r="B125" s="1">
        <v>1.6021899999999999E-19</v>
      </c>
      <c r="C125">
        <v>7.7999999999999996E-3</v>
      </c>
      <c r="G125" s="1">
        <v>20000</v>
      </c>
      <c r="I125" s="1">
        <f t="shared" si="8"/>
        <v>1.2497082E-21</v>
      </c>
      <c r="J125">
        <f t="shared" si="9"/>
        <v>125600</v>
      </c>
      <c r="K125" s="1">
        <f t="shared" si="10"/>
        <v>0</v>
      </c>
      <c r="L125" s="14" t="e">
        <f t="shared" si="11"/>
        <v>#DIV/0!</v>
      </c>
    </row>
    <row r="126" spans="1:12" x14ac:dyDescent="0.25">
      <c r="B126" s="1">
        <v>1.6021899999999999E-19</v>
      </c>
      <c r="C126">
        <v>7.7999999999999996E-3</v>
      </c>
      <c r="G126" s="1">
        <v>20000</v>
      </c>
      <c r="I126" s="1">
        <f t="shared" si="8"/>
        <v>1.2497082E-21</v>
      </c>
      <c r="J126">
        <f t="shared" si="9"/>
        <v>125600</v>
      </c>
      <c r="K126" s="1">
        <f t="shared" si="10"/>
        <v>0</v>
      </c>
      <c r="L126" s="14" t="e">
        <f t="shared" si="11"/>
        <v>#DIV/0!</v>
      </c>
    </row>
    <row r="127" spans="1:12" x14ac:dyDescent="0.25">
      <c r="A127" t="s">
        <v>144</v>
      </c>
      <c r="B127" s="1">
        <v>1.6021899999999999E-19</v>
      </c>
      <c r="C127">
        <v>7.7999999999999996E-3</v>
      </c>
      <c r="D127" s="1">
        <v>2.2999999999999999E-9</v>
      </c>
      <c r="E127" s="1">
        <v>3.9699999999999996E-3</v>
      </c>
      <c r="F127" s="1">
        <v>1.309E-8</v>
      </c>
      <c r="G127" s="1">
        <v>20000</v>
      </c>
      <c r="I127" s="1">
        <f t="shared" si="8"/>
        <v>1.2497082E-21</v>
      </c>
      <c r="J127">
        <f t="shared" si="9"/>
        <v>125600</v>
      </c>
      <c r="K127" s="1">
        <f t="shared" si="10"/>
        <v>2.8887999999999999E-4</v>
      </c>
      <c r="L127" s="14">
        <f t="shared" si="11"/>
        <v>239886290392.67944</v>
      </c>
    </row>
    <row r="128" spans="1:12" x14ac:dyDescent="0.25">
      <c r="A128" t="s">
        <v>141</v>
      </c>
      <c r="B128" s="1">
        <v>1.6021899999999999E-19</v>
      </c>
      <c r="C128">
        <v>7.7999999999999996E-3</v>
      </c>
      <c r="D128" s="1">
        <v>1.92E-9</v>
      </c>
      <c r="E128" s="1">
        <v>3.6800000000000001E-3</v>
      </c>
      <c r="F128" s="1">
        <v>8.0999999999999997E-9</v>
      </c>
      <c r="G128" s="1">
        <v>20000</v>
      </c>
      <c r="I128" s="1">
        <f t="shared" si="8"/>
        <v>1.2497082E-21</v>
      </c>
      <c r="J128">
        <f t="shared" si="9"/>
        <v>125600</v>
      </c>
      <c r="K128" s="1">
        <f t="shared" si="10"/>
        <v>2.4115200000000001E-4</v>
      </c>
      <c r="L128" s="14">
        <f t="shared" si="11"/>
        <v>192779764420.94397</v>
      </c>
    </row>
    <row r="129" spans="1:12" x14ac:dyDescent="0.25">
      <c r="A129" t="s">
        <v>142</v>
      </c>
      <c r="B129" s="1">
        <v>1.6021899999999999E-19</v>
      </c>
      <c r="C129">
        <v>7.7999999999999996E-3</v>
      </c>
      <c r="D129" s="1">
        <v>1.87E-9</v>
      </c>
      <c r="E129" s="1">
        <v>5.8799999999999998E-3</v>
      </c>
      <c r="F129" s="1">
        <v>4.2299999999999997E-9</v>
      </c>
      <c r="G129" s="1">
        <v>20000</v>
      </c>
      <c r="I129" s="1">
        <f t="shared" si="8"/>
        <v>1.2497082E-21</v>
      </c>
      <c r="J129">
        <f t="shared" si="9"/>
        <v>125600</v>
      </c>
      <c r="K129" s="1">
        <f t="shared" si="10"/>
        <v>2.3487199999999998E-4</v>
      </c>
      <c r="L129" s="14">
        <f t="shared" si="11"/>
        <v>119237990562.58539</v>
      </c>
    </row>
    <row r="130" spans="1:12" x14ac:dyDescent="0.25">
      <c r="A130" t="s">
        <v>143</v>
      </c>
      <c r="B130" s="1">
        <v>1.6021899999999999E-19</v>
      </c>
      <c r="C130">
        <v>7.7999999999999996E-3</v>
      </c>
      <c r="D130" s="1">
        <v>2.2400000000000001E-9</v>
      </c>
      <c r="E130" s="1">
        <v>3.9399999999999999E-3</v>
      </c>
      <c r="F130" s="1">
        <v>4.2299999999999997E-9</v>
      </c>
      <c r="G130" s="1">
        <v>20000</v>
      </c>
      <c r="I130" s="1">
        <f t="shared" si="8"/>
        <v>1.2497082E-21</v>
      </c>
      <c r="J130">
        <f t="shared" si="9"/>
        <v>125600</v>
      </c>
      <c r="K130" s="1">
        <f t="shared" si="10"/>
        <v>2.81344E-4</v>
      </c>
      <c r="L130" s="14">
        <f t="shared" si="11"/>
        <v>254956797805.01385</v>
      </c>
    </row>
    <row r="131" spans="1:12" x14ac:dyDescent="0.25">
      <c r="A131" t="s">
        <v>145</v>
      </c>
      <c r="B131" s="1">
        <v>1.6021899999999999E-19</v>
      </c>
      <c r="C131">
        <v>7.7999999999999996E-3</v>
      </c>
      <c r="D131" s="1">
        <v>1.6999999999999999E-9</v>
      </c>
      <c r="E131" s="1">
        <v>5.7930000000000004E-4</v>
      </c>
      <c r="F131" s="1">
        <v>9.3240000000000001E-10</v>
      </c>
      <c r="G131" s="1">
        <v>20000</v>
      </c>
      <c r="I131" s="1">
        <f t="shared" si="8"/>
        <v>1.2497082E-21</v>
      </c>
      <c r="J131">
        <f t="shared" si="9"/>
        <v>125600</v>
      </c>
      <c r="K131" s="1">
        <f t="shared" si="10"/>
        <v>2.1352E-4</v>
      </c>
      <c r="L131" s="14">
        <f t="shared" si="11"/>
        <v>975753206529.97913</v>
      </c>
    </row>
    <row r="132" spans="1:12" x14ac:dyDescent="0.25">
      <c r="A132" t="s">
        <v>146</v>
      </c>
      <c r="B132" s="1">
        <v>1.6021899999999999E-19</v>
      </c>
      <c r="C132">
        <v>7.7999999999999996E-3</v>
      </c>
      <c r="D132" s="1">
        <v>1.8899999999999999E-9</v>
      </c>
      <c r="E132" s="1">
        <v>5.1929999999999999E-5</v>
      </c>
      <c r="F132" s="1">
        <v>1.3600000000000001E-9</v>
      </c>
      <c r="G132" s="1">
        <v>20000</v>
      </c>
      <c r="I132" s="1">
        <f t="shared" si="8"/>
        <v>1.2497082E-21</v>
      </c>
      <c r="J132">
        <f t="shared" si="9"/>
        <v>125600</v>
      </c>
      <c r="K132" s="1">
        <f t="shared" si="10"/>
        <v>2.3738399999999999E-4</v>
      </c>
      <c r="L132" s="14">
        <f t="shared" si="11"/>
        <v>5230989186343.5029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2024-01-09T22:01:11Z</dcterms:modified>
</cp:coreProperties>
</file>