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IIB Project\System Model\"/>
    </mc:Choice>
  </mc:AlternateContent>
  <xr:revisionPtr revIDLastSave="0" documentId="13_ncr:1_{189301D1-0170-43BE-A3D1-ABB88037BFA2}" xr6:coauthVersionLast="37" xr6:coauthVersionMax="37" xr10:uidLastSave="{00000000-0000-0000-0000-000000000000}"/>
  <bookViews>
    <workbookView xWindow="0" yWindow="0" windowWidth="28800" windowHeight="12225" activeTab="2" xr2:uid="{2E20499A-CF7D-441A-9B23-3C755E67DBA1}"/>
  </bookViews>
  <sheets>
    <sheet name="System Blocks" sheetId="2" r:id="rId1"/>
    <sheet name="Link Budget" sheetId="1" r:id="rId2"/>
    <sheet name="Noise Figure" sheetId="5" r:id="rId3"/>
    <sheet name="Lime Units" sheetId="6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2" i="6" l="1"/>
  <c r="O7" i="6"/>
  <c r="O8" i="6"/>
  <c r="O9" i="6"/>
  <c r="O10" i="6"/>
  <c r="O11" i="6"/>
  <c r="O6" i="6"/>
  <c r="N7" i="6"/>
  <c r="N8" i="6"/>
  <c r="N9" i="6"/>
  <c r="N10" i="6"/>
  <c r="N11" i="6"/>
  <c r="N6" i="6"/>
  <c r="L11" i="6"/>
  <c r="L10" i="6"/>
  <c r="L9" i="6"/>
  <c r="L8" i="6"/>
  <c r="L7" i="6"/>
  <c r="L6" i="6"/>
  <c r="D10" i="6"/>
  <c r="D16" i="6"/>
  <c r="D17" i="6"/>
  <c r="D18" i="6"/>
  <c r="D19" i="6"/>
  <c r="D15" i="6"/>
  <c r="F15" i="6"/>
  <c r="F16" i="6"/>
  <c r="F17" i="6"/>
  <c r="F18" i="6"/>
  <c r="D8" i="6"/>
  <c r="D7" i="6"/>
  <c r="D6" i="6"/>
  <c r="D14" i="6"/>
  <c r="D13" i="6"/>
  <c r="D12" i="6"/>
  <c r="D9" i="6"/>
  <c r="F12" i="6"/>
  <c r="F11" i="6"/>
  <c r="F14" i="6"/>
  <c r="F13" i="6"/>
  <c r="F10" i="6"/>
  <c r="F19" i="6"/>
  <c r="C29" i="6" s="1"/>
  <c r="F8" i="6"/>
  <c r="F9" i="6"/>
  <c r="F7" i="6"/>
  <c r="F6" i="6"/>
  <c r="J29" i="5"/>
  <c r="J28" i="5"/>
  <c r="C29" i="5"/>
  <c r="E29" i="5" s="1"/>
  <c r="F13" i="1"/>
  <c r="F6" i="1"/>
  <c r="F9" i="1" s="1"/>
  <c r="F16" i="1" s="1"/>
  <c r="F18" i="1" s="1"/>
  <c r="F20" i="1" s="1"/>
  <c r="F24" i="1" s="1"/>
  <c r="F26" i="1" s="1"/>
  <c r="F28" i="1" s="1"/>
  <c r="H13" i="1"/>
  <c r="G13" i="1"/>
  <c r="H6" i="1"/>
  <c r="H9" i="1" s="1"/>
  <c r="G6" i="1"/>
  <c r="G9" i="1" s="1"/>
  <c r="G16" i="1" s="1"/>
  <c r="G18" i="1" s="1"/>
  <c r="G20" i="1" s="1"/>
  <c r="G24" i="1" s="1"/>
  <c r="G26" i="1" s="1"/>
  <c r="G28" i="1" s="1"/>
  <c r="E21" i="5"/>
  <c r="C21" i="5" s="1"/>
  <c r="C15" i="5"/>
  <c r="C16" i="5" s="1"/>
  <c r="C14" i="5"/>
  <c r="C11" i="5"/>
  <c r="C12" i="5" s="1"/>
  <c r="C10" i="5"/>
  <c r="C7" i="5"/>
  <c r="C8" i="5" s="1"/>
  <c r="C6" i="5"/>
  <c r="D13" i="1"/>
  <c r="C13" i="1"/>
  <c r="D6" i="1"/>
  <c r="D9" i="1" s="1"/>
  <c r="D16" i="1" s="1"/>
  <c r="D18" i="1" s="1"/>
  <c r="D20" i="1" s="1"/>
  <c r="D24" i="1" s="1"/>
  <c r="D26" i="1" s="1"/>
  <c r="D28" i="1" s="1"/>
  <c r="C6" i="1"/>
  <c r="C9" i="1" s="1"/>
  <c r="C16" i="1" s="1"/>
  <c r="C18" i="1" s="1"/>
  <c r="C20" i="1" s="1"/>
  <c r="C24" i="1" s="1"/>
  <c r="C26" i="1" s="1"/>
  <c r="C28" i="1" s="1"/>
  <c r="C26" i="6" l="1"/>
  <c r="C27" i="6"/>
  <c r="C28" i="6"/>
  <c r="C24" i="6"/>
  <c r="C25" i="6"/>
  <c r="H16" i="1"/>
  <c r="H18" i="1" s="1"/>
  <c r="H20" i="1" s="1"/>
  <c r="H24" i="1" s="1"/>
  <c r="H26" i="1" s="1"/>
  <c r="H28" i="1" s="1"/>
  <c r="J30" i="5" s="1"/>
  <c r="C22" i="5"/>
  <c r="C23" i="5" s="1"/>
  <c r="C30" i="5" s="1"/>
  <c r="E30" i="5" s="1"/>
  <c r="E22" i="5" l="1"/>
  <c r="K30" i="5"/>
  <c r="L30" i="5" s="1"/>
  <c r="K29" i="5"/>
  <c r="L29" i="5" s="1"/>
  <c r="K28" i="5"/>
  <c r="L28" i="5" s="1"/>
</calcChain>
</file>

<file path=xl/sharedStrings.xml><?xml version="1.0" encoding="utf-8"?>
<sst xmlns="http://schemas.openxmlformats.org/spreadsheetml/2006/main" count="96" uniqueCount="57">
  <si>
    <t>Distance (km)</t>
  </si>
  <si>
    <t>Frequency (MHz)</t>
  </si>
  <si>
    <t>FSPL (dB)</t>
  </si>
  <si>
    <t>Misc Loss (dB)</t>
  </si>
  <si>
    <t>Link Budget</t>
  </si>
  <si>
    <t>Close</t>
  </si>
  <si>
    <t>Far</t>
  </si>
  <si>
    <t>Reciever Design</t>
  </si>
  <si>
    <t>RX1</t>
  </si>
  <si>
    <t>RX2</t>
  </si>
  <si>
    <t>RX3</t>
  </si>
  <si>
    <t>Reciever</t>
  </si>
  <si>
    <t>SNR (dB)</t>
  </si>
  <si>
    <t>Noise Margin</t>
  </si>
  <si>
    <t>Transmitter</t>
  </si>
  <si>
    <t>Propogation</t>
  </si>
  <si>
    <t>mW</t>
  </si>
  <si>
    <t>dBm</t>
  </si>
  <si>
    <t>Power In (mW)</t>
  </si>
  <si>
    <t>Power In (dBm)</t>
  </si>
  <si>
    <t>Antenna Gain (dB)</t>
  </si>
  <si>
    <t>Coupling Loss (dB)</t>
  </si>
  <si>
    <t>RX Antenna</t>
  </si>
  <si>
    <t>Power Out (dBm)</t>
  </si>
  <si>
    <t>RF Front End</t>
  </si>
  <si>
    <t>LNA Gain (dB)</t>
  </si>
  <si>
    <t>BPF Insertion Loss (dB)</t>
  </si>
  <si>
    <t>LimeSDR</t>
  </si>
  <si>
    <t>LNA/TIA/PGA Gain (dB)</t>
  </si>
  <si>
    <t>dB</t>
  </si>
  <si>
    <t>Gain</t>
  </si>
  <si>
    <t>Noise Figure</t>
  </si>
  <si>
    <t>K</t>
  </si>
  <si>
    <t>Noise Temperature</t>
  </si>
  <si>
    <t>LNA</t>
  </si>
  <si>
    <t>BPF</t>
  </si>
  <si>
    <t>Lime SDR</t>
  </si>
  <si>
    <t>Reciever Front End</t>
  </si>
  <si>
    <t>Input Noise Power</t>
  </si>
  <si>
    <t>Outut Noise Power</t>
  </si>
  <si>
    <t>System</t>
  </si>
  <si>
    <t>Antenna Brightness</t>
  </si>
  <si>
    <t>Signal Power (dBm)</t>
  </si>
  <si>
    <t>Noise Power (dBm)</t>
  </si>
  <si>
    <t>Input Power (dBm)</t>
  </si>
  <si>
    <t>Gain (dB)</t>
  </si>
  <si>
    <t>Peak</t>
  </si>
  <si>
    <t>10Log(P)</t>
  </si>
  <si>
    <t>Power P</t>
  </si>
  <si>
    <t>Lime ADC Units</t>
  </si>
  <si>
    <t>Signal Power Measurements</t>
  </si>
  <si>
    <t>Noise Power Measurements</t>
  </si>
  <si>
    <t>Est. Noise Power (dBm)</t>
  </si>
  <si>
    <t>Reffered to Input:</t>
  </si>
  <si>
    <t>System Block Diagram</t>
  </si>
  <si>
    <t>System Signal to Noise Ratio</t>
  </si>
  <si>
    <t>Equivalent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</si>
</sst>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000"/>
    <numFmt numFmtId="167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17" xfId="0" applyFont="1" applyBorder="1" applyAlignment="1">
      <alignment horizontal="center"/>
    </xf>
    <xf numFmtId="0" fontId="6" fillId="0" borderId="16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6" fillId="0" borderId="19" xfId="0" applyFont="1" applyBorder="1"/>
    <xf numFmtId="0" fontId="1" fillId="0" borderId="19" xfId="0" applyFont="1" applyFill="1" applyBorder="1"/>
    <xf numFmtId="0" fontId="6" fillId="0" borderId="16" xfId="0" applyFont="1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0" fillId="0" borderId="0" xfId="0" applyBorder="1"/>
    <xf numFmtId="0" fontId="0" fillId="0" borderId="21" xfId="0" applyBorder="1"/>
    <xf numFmtId="0" fontId="0" fillId="0" borderId="21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0" fillId="0" borderId="15" xfId="0" applyBorder="1"/>
    <xf numFmtId="0" fontId="0" fillId="0" borderId="11" xfId="0" applyBorder="1"/>
    <xf numFmtId="0" fontId="0" fillId="0" borderId="11" xfId="0" applyBorder="1" applyAlignment="1">
      <alignment horizontal="center" vertical="center"/>
    </xf>
    <xf numFmtId="164" fontId="0" fillId="3" borderId="21" xfId="0" applyNumberFormat="1" applyFill="1" applyBorder="1" applyAlignment="1">
      <alignment horizontal="center" vertical="center"/>
    </xf>
    <xf numFmtId="164" fontId="0" fillId="3" borderId="22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64" fontId="0" fillId="3" borderId="25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3" borderId="25" xfId="0" applyNumberFormat="1" applyFill="1" applyBorder="1" applyAlignment="1">
      <alignment horizontal="center" vertical="center"/>
    </xf>
    <xf numFmtId="165" fontId="0" fillId="3" borderId="21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3" borderId="26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6" fillId="0" borderId="18" xfId="0" applyFont="1" applyBorder="1"/>
    <xf numFmtId="0" fontId="1" fillId="0" borderId="7" xfId="0" applyFont="1" applyBorder="1" applyAlignment="1">
      <alignment horizontal="center"/>
    </xf>
    <xf numFmtId="2" fontId="0" fillId="0" borderId="0" xfId="0" applyNumberFormat="1" applyBorder="1"/>
    <xf numFmtId="2" fontId="0" fillId="3" borderId="0" xfId="0" applyNumberFormat="1" applyFill="1" applyBorder="1"/>
    <xf numFmtId="2" fontId="0" fillId="0" borderId="15" xfId="0" applyNumberFormat="1" applyBorder="1"/>
    <xf numFmtId="2" fontId="0" fillId="3" borderId="13" xfId="0" applyNumberFormat="1" applyFill="1" applyBorder="1"/>
    <xf numFmtId="0" fontId="7" fillId="0" borderId="13" xfId="0" applyFont="1" applyBorder="1" applyAlignment="1">
      <alignment horizontal="left" vertical="center"/>
    </xf>
    <xf numFmtId="0" fontId="0" fillId="0" borderId="22" xfId="0" applyBorder="1"/>
    <xf numFmtId="0" fontId="1" fillId="0" borderId="1" xfId="0" applyFont="1" applyBorder="1" applyAlignment="1">
      <alignment horizontal="center"/>
    </xf>
    <xf numFmtId="2" fontId="0" fillId="0" borderId="27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9" xfId="0" applyNumberFormat="1" applyBorder="1"/>
    <xf numFmtId="2" fontId="0" fillId="0" borderId="1" xfId="0" applyNumberFormat="1" applyFont="1" applyBorder="1" applyAlignment="1">
      <alignment horizontal="right"/>
    </xf>
    <xf numFmtId="166" fontId="0" fillId="0" borderId="3" xfId="0" applyNumberFormat="1" applyBorder="1" applyAlignment="1">
      <alignment horizontal="right"/>
    </xf>
    <xf numFmtId="0" fontId="1" fillId="3" borderId="31" xfId="0" applyFont="1" applyFill="1" applyBorder="1"/>
    <xf numFmtId="2" fontId="0" fillId="3" borderId="32" xfId="0" applyNumberFormat="1" applyFill="1" applyBorder="1"/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3" borderId="36" xfId="0" applyNumberForma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4" fontId="0" fillId="0" borderId="37" xfId="0" applyNumberFormat="1" applyBorder="1" applyAlignment="1">
      <alignment horizontal="center" vertical="center"/>
    </xf>
    <xf numFmtId="165" fontId="0" fillId="3" borderId="36" xfId="0" applyNumberForma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3" borderId="37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11" fontId="0" fillId="0" borderId="2" xfId="0" applyNumberFormat="1" applyFont="1" applyBorder="1" applyAlignment="1">
      <alignment horizontal="right"/>
    </xf>
    <xf numFmtId="2" fontId="0" fillId="0" borderId="8" xfId="0" applyNumberFormat="1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8" fillId="5" borderId="36" xfId="0" applyFont="1" applyFill="1" applyBorder="1" applyAlignment="1">
      <alignment horizontal="center" vertical="center"/>
    </xf>
    <xf numFmtId="0" fontId="8" fillId="5" borderId="2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67" fontId="8" fillId="5" borderId="36" xfId="0" applyNumberFormat="1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167" fontId="8" fillId="6" borderId="36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167" fontId="8" fillId="7" borderId="36" xfId="0" applyNumberFormat="1" applyFont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67" fontId="8" fillId="2" borderId="36" xfId="0" applyNumberFormat="1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8" borderId="37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167" fontId="8" fillId="8" borderId="37" xfId="0" applyNumberFormat="1" applyFon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0" xfId="0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7" fontId="8" fillId="0" borderId="36" xfId="0" applyNumberFormat="1" applyFon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7" fontId="8" fillId="0" borderId="37" xfId="0" applyNumberFormat="1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2" fontId="0" fillId="0" borderId="18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7" fontId="8" fillId="4" borderId="35" xfId="0" applyNumberFormat="1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167" fontId="8" fillId="7" borderId="37" xfId="0" applyNumberFormat="1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167" fontId="8" fillId="2" borderId="37" xfId="0" applyNumberFormat="1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2.minicircuits.com/pdfs/ZX60-2522MA+.pdf" TargetMode="External"/><Relationship Id="rId2" Type="http://schemas.openxmlformats.org/officeDocument/2006/relationships/hyperlink" Target="https://ww2.minicircuits.com/pdfs/VBFZ-2340+.pdf" TargetMode="External"/><Relationship Id="rId1" Type="http://schemas.openxmlformats.org/officeDocument/2006/relationships/hyperlink" Target="https://www.rfsolutions.co.uk/downloads/1456243514ANT-2YAG16.pdf" TargetMode="External"/><Relationship Id="rId4" Type="http://schemas.openxmlformats.org/officeDocument/2006/relationships/hyperlink" Target="https://wiki.myriadrf.org/LimeMicro:LMS7002M_Datasheet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9525</xdr:rowOff>
    </xdr:from>
    <xdr:to>
      <xdr:col>6</xdr:col>
      <xdr:colOff>133350</xdr:colOff>
      <xdr:row>11</xdr:row>
      <xdr:rowOff>9525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A84A3-BACE-4158-A3A4-3AA41CAB6D82}"/>
            </a:ext>
          </a:extLst>
        </xdr:cNvPr>
        <xdr:cNvSpPr txBox="1"/>
      </xdr:nvSpPr>
      <xdr:spPr>
        <a:xfrm>
          <a:off x="1828800" y="962025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Antenna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 Freq = 2400 - 2483 MHz</a:t>
          </a:r>
          <a:endParaRPr lang="en-GB">
            <a:effectLst/>
          </a:endParaRPr>
        </a:p>
        <a:p>
          <a:r>
            <a:rPr lang="en-GB" sz="1100"/>
            <a:t>Gain = +16 dBi</a:t>
          </a:r>
        </a:p>
        <a:p>
          <a:r>
            <a:rPr lang="en-GB" sz="1100"/>
            <a:t>Beam Width = 23 deg</a:t>
          </a:r>
        </a:p>
        <a:p>
          <a:r>
            <a:rPr lang="en-GB" sz="1100"/>
            <a:t>Antenna Temperature = 290K</a:t>
          </a:r>
        </a:p>
      </xdr:txBody>
    </xdr:sp>
    <xdr:clientData/>
  </xdr:twoCellAnchor>
  <xdr:twoCellAnchor>
    <xdr:from>
      <xdr:col>11</xdr:col>
      <xdr:colOff>9525</xdr:colOff>
      <xdr:row>5</xdr:row>
      <xdr:rowOff>9525</xdr:rowOff>
    </xdr:from>
    <xdr:to>
      <xdr:col>14</xdr:col>
      <xdr:colOff>142875</xdr:colOff>
      <xdr:row>11</xdr:row>
      <xdr:rowOff>9525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A0F5A8-C2DA-497E-B171-E5546966AC5A}"/>
            </a:ext>
          </a:extLst>
        </xdr:cNvPr>
        <xdr:cNvSpPr txBox="1"/>
      </xdr:nvSpPr>
      <xdr:spPr>
        <a:xfrm>
          <a:off x="6715125" y="962025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Bandpass</a:t>
          </a:r>
          <a:r>
            <a:rPr lang="en-GB" sz="1400" b="1" baseline="0"/>
            <a:t> Filter</a:t>
          </a:r>
          <a:endParaRPr lang="en-GB" sz="14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Pass Band = 2020 - 2660 MHz</a:t>
          </a:r>
          <a:endParaRPr lang="en-GB">
            <a:effectLst/>
          </a:endParaRPr>
        </a:p>
        <a:p>
          <a:r>
            <a:rPr lang="en-GB" sz="1100"/>
            <a:t>Insertion Loss = 1.6 dB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1.6 dB</a:t>
          </a:r>
          <a:endParaRPr lang="en-GB">
            <a:effectLst/>
          </a:endParaRPr>
        </a:p>
        <a:p>
          <a:r>
            <a:rPr lang="en-GB" sz="1100"/>
            <a:t>Rejection = 30 dB</a:t>
          </a:r>
        </a:p>
      </xdr:txBody>
    </xdr:sp>
    <xdr:clientData/>
  </xdr:twoCellAnchor>
  <xdr:twoCellAnchor>
    <xdr:from>
      <xdr:col>6</xdr:col>
      <xdr:colOff>133350</xdr:colOff>
      <xdr:row>8</xdr:row>
      <xdr:rowOff>9525</xdr:rowOff>
    </xdr:from>
    <xdr:to>
      <xdr:col>7</xdr:col>
      <xdr:colOff>9525</xdr:colOff>
      <xdr:row>8</xdr:row>
      <xdr:rowOff>9525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4367110-BA76-410E-A64E-CC0539AE648E}"/>
            </a:ext>
          </a:extLst>
        </xdr:cNvPr>
        <xdr:cNvCxnSpPr>
          <a:stCxn id="2" idx="3"/>
          <a:endCxn id="11" idx="1"/>
        </xdr:cNvCxnSpPr>
      </xdr:nvCxnSpPr>
      <xdr:spPr>
        <a:xfrm>
          <a:off x="3790950" y="1533525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8</xdr:row>
      <xdr:rowOff>9525</xdr:rowOff>
    </xdr:from>
    <xdr:to>
      <xdr:col>11</xdr:col>
      <xdr:colOff>9525</xdr:colOff>
      <xdr:row>8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6C7AA70-22AD-4CB8-886C-F9324ED8E70F}"/>
            </a:ext>
          </a:extLst>
        </xdr:cNvPr>
        <xdr:cNvCxnSpPr>
          <a:stCxn id="11" idx="3"/>
          <a:endCxn id="3" idx="1"/>
        </xdr:cNvCxnSpPr>
      </xdr:nvCxnSpPr>
      <xdr:spPr>
        <a:xfrm>
          <a:off x="6238875" y="1533525"/>
          <a:ext cx="476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5</xdr:row>
      <xdr:rowOff>9525</xdr:rowOff>
    </xdr:from>
    <xdr:to>
      <xdr:col>10</xdr:col>
      <xdr:colOff>142875</xdr:colOff>
      <xdr:row>11</xdr:row>
      <xdr:rowOff>9525</xdr:rowOff>
    </xdr:to>
    <xdr:sp macro="" textlink="">
      <xdr:nvSpPr>
        <xdr:cNvPr id="11" name="TextBox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65E0D7-797E-4F9B-85D9-9957E362FF11}"/>
            </a:ext>
          </a:extLst>
        </xdr:cNvPr>
        <xdr:cNvSpPr txBox="1"/>
      </xdr:nvSpPr>
      <xdr:spPr>
        <a:xfrm>
          <a:off x="4276725" y="962025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LNA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Bandwidth = 0.5 to 2.5 GHz</a:t>
          </a:r>
          <a:endParaRPr lang="en-GB">
            <a:effectLst/>
          </a:endParaRPr>
        </a:p>
        <a:p>
          <a:r>
            <a:rPr lang="en-GB" sz="1100"/>
            <a:t>Gain = 23 dB @ 2.4GHz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2.62 dB @ 2.4GHz</a:t>
          </a:r>
          <a:endParaRPr lang="en-GB">
            <a:effectLst/>
          </a:endParaRPr>
        </a:p>
      </xdr:txBody>
    </xdr:sp>
    <xdr:clientData/>
  </xdr:twoCellAnchor>
  <xdr:twoCellAnchor>
    <xdr:from>
      <xdr:col>15</xdr:col>
      <xdr:colOff>38100</xdr:colOff>
      <xdr:row>5</xdr:row>
      <xdr:rowOff>0</xdr:rowOff>
    </xdr:from>
    <xdr:to>
      <xdr:col>18</xdr:col>
      <xdr:colOff>171450</xdr:colOff>
      <xdr:row>11</xdr:row>
      <xdr:rowOff>0</xdr:rowOff>
    </xdr:to>
    <xdr:sp macro="" textlink="">
      <xdr:nvSpPr>
        <xdr:cNvPr id="12" name="TextBox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5A6B76-07C6-4472-862F-3F0E523D0BF0}"/>
            </a:ext>
          </a:extLst>
        </xdr:cNvPr>
        <xdr:cNvSpPr txBox="1"/>
      </xdr:nvSpPr>
      <xdr:spPr>
        <a:xfrm>
          <a:off x="9182100" y="952500"/>
          <a:ext cx="1962150" cy="11430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/>
            <a:t>LimeSDR-Mini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Bandwidth = 2 to 3 GHz</a:t>
          </a:r>
          <a:endParaRPr lang="en-GB">
            <a:effectLst/>
          </a:endParaRPr>
        </a:p>
        <a:p>
          <a:r>
            <a:rPr lang="en-GB" sz="1100"/>
            <a:t>Gain = 0 to 73 dB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NF = 3.5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dB Max.</a:t>
          </a:r>
          <a:endParaRPr lang="en-GB">
            <a:effectLst/>
          </a:endParaRPr>
        </a:p>
      </xdr:txBody>
    </xdr:sp>
    <xdr:clientData/>
  </xdr:twoCellAnchor>
  <xdr:twoCellAnchor>
    <xdr:from>
      <xdr:col>14</xdr:col>
      <xdr:colOff>152400</xdr:colOff>
      <xdr:row>8</xdr:row>
      <xdr:rowOff>0</xdr:rowOff>
    </xdr:from>
    <xdr:to>
      <xdr:col>15</xdr:col>
      <xdr:colOff>28575</xdr:colOff>
      <xdr:row>8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3964126-AEE7-48F4-A657-58D2E2F1AD38}"/>
            </a:ext>
          </a:extLst>
        </xdr:cNvPr>
        <xdr:cNvCxnSpPr/>
      </xdr:nvCxnSpPr>
      <xdr:spPr>
        <a:xfrm>
          <a:off x="8686800" y="1524000"/>
          <a:ext cx="4857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9526</xdr:colOff>
      <xdr:row>3</xdr:row>
      <xdr:rowOff>66675</xdr:rowOff>
    </xdr:from>
    <xdr:to>
      <xdr:col>17</xdr:col>
      <xdr:colOff>590550</xdr:colOff>
      <xdr:row>17</xdr:row>
      <xdr:rowOff>114300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D9061A79-35F1-4617-A61A-1E4784EC12BB}"/>
            </a:ext>
          </a:extLst>
        </xdr:cNvPr>
        <xdr:cNvGrpSpPr/>
      </xdr:nvGrpSpPr>
      <xdr:grpSpPr>
        <a:xfrm>
          <a:off x="5438776" y="638175"/>
          <a:ext cx="7639049" cy="2828925"/>
          <a:chOff x="10944226" y="771525"/>
          <a:chExt cx="6067424" cy="2714625"/>
        </a:xfrm>
      </xdr:grpSpPr>
      <xdr:sp macro="" textlink="">
        <xdr:nvSpPr>
          <xdr:cNvPr id="14" name="Rectangle 13">
            <a:extLst>
              <a:ext uri="{FF2B5EF4-FFF2-40B4-BE49-F238E27FC236}">
                <a16:creationId xmlns:a16="http://schemas.microsoft.com/office/drawing/2014/main" id="{6F4CC005-C567-4C49-A544-D53CFFC48B55}"/>
              </a:ext>
            </a:extLst>
          </xdr:cNvPr>
          <xdr:cNvSpPr/>
        </xdr:nvSpPr>
        <xdr:spPr>
          <a:xfrm>
            <a:off x="10944226" y="771525"/>
            <a:ext cx="6067424" cy="2714625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grpSp>
        <xdr:nvGrpSpPr>
          <xdr:cNvPr id="2" name="Group 1">
            <a:extLst>
              <a:ext uri="{FF2B5EF4-FFF2-40B4-BE49-F238E27FC236}">
                <a16:creationId xmlns:a16="http://schemas.microsoft.com/office/drawing/2014/main" id="{2125C0BE-6198-485A-903F-16328B3F0322}"/>
              </a:ext>
            </a:extLst>
          </xdr:cNvPr>
          <xdr:cNvGrpSpPr/>
        </xdr:nvGrpSpPr>
        <xdr:grpSpPr>
          <a:xfrm>
            <a:off x="10991634" y="968444"/>
            <a:ext cx="5887972" cy="869881"/>
            <a:chOff x="6337972" y="952500"/>
            <a:chExt cx="5826829" cy="999960"/>
          </a:xfrm>
        </xdr:grpSpPr>
        <xdr:grpSp>
          <xdr:nvGrpSpPr>
            <xdr:cNvPr id="3" name="Group 2">
              <a:extLst>
                <a:ext uri="{FF2B5EF4-FFF2-40B4-BE49-F238E27FC236}">
                  <a16:creationId xmlns:a16="http://schemas.microsoft.com/office/drawing/2014/main" id="{AD2B38C6-6107-49BD-8907-29FCF1D34BCA}"/>
                </a:ext>
              </a:extLst>
            </xdr:cNvPr>
            <xdr:cNvGrpSpPr/>
          </xdr:nvGrpSpPr>
          <xdr:grpSpPr>
            <a:xfrm>
              <a:off x="6337972" y="952500"/>
              <a:ext cx="5401363" cy="999960"/>
              <a:chOff x="6337972" y="952500"/>
              <a:chExt cx="5401364" cy="999960"/>
            </a:xfrm>
          </xdr:grpSpPr>
          <xdr:sp macro="" textlink="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0DE96AE2-416A-4E80-A006-489D7C5181B4}"/>
                  </a:ext>
                </a:extLst>
              </xdr:cNvPr>
              <xdr:cNvSpPr txBox="1"/>
            </xdr:nvSpPr>
            <xdr:spPr>
              <a:xfrm>
                <a:off x="7324724" y="952501"/>
                <a:ext cx="952501" cy="989010"/>
              </a:xfrm>
              <a:prstGeom prst="rect">
                <a:avLst/>
              </a:prstGeom>
              <a:ln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200" b="1"/>
                  <a:t>LNA</a:t>
                </a:r>
                <a:endParaRPr lang="en-GB" sz="1200" b="1" baseline="0"/>
              </a:p>
              <a:p>
                <a:r>
                  <a:rPr lang="en-GB" sz="1100" b="1" baseline="0"/>
                  <a:t>G1</a:t>
                </a:r>
                <a:r>
                  <a:rPr lang="en-GB" sz="1100" b="0" baseline="0"/>
                  <a:t> = 23 dB</a:t>
                </a:r>
              </a:p>
              <a:p>
                <a:r>
                  <a:rPr lang="en-GB" sz="1100" b="1" baseline="0"/>
                  <a:t>F1</a:t>
                </a:r>
                <a:r>
                  <a:rPr lang="en-GB" sz="1100" b="0" baseline="0"/>
                  <a:t> = 2.62 dB</a:t>
                </a:r>
              </a:p>
              <a:p>
                <a:r>
                  <a:rPr lang="en-GB" sz="1100" b="1" baseline="0"/>
                  <a:t>T1</a:t>
                </a:r>
                <a:r>
                  <a:rPr lang="en-GB" sz="1100" b="0" baseline="0"/>
                  <a:t> = 240 K</a:t>
                </a:r>
                <a:endParaRPr lang="en-GB" sz="1100" b="0"/>
              </a:p>
            </xdr:txBody>
          </xdr:sp>
          <xdr:sp macro="" textlink="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51CA8A1C-BBA6-4CD8-ABBD-DCA8B0A08EE3}"/>
                  </a:ext>
                </a:extLst>
              </xdr:cNvPr>
              <xdr:cNvSpPr txBox="1"/>
            </xdr:nvSpPr>
            <xdr:spPr>
              <a:xfrm>
                <a:off x="8839200" y="952500"/>
                <a:ext cx="952501" cy="999960"/>
              </a:xfrm>
              <a:prstGeom prst="rect">
                <a:avLst/>
              </a:prstGeom>
              <a:ln/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200" b="1"/>
                  <a:t>BPF</a:t>
                </a:r>
                <a:endParaRPr lang="en-GB" sz="1200" b="1" baseline="0"/>
              </a:p>
              <a:p>
                <a:r>
                  <a:rPr lang="en-GB" sz="1100" b="1" baseline="0"/>
                  <a:t>G2</a:t>
                </a:r>
                <a:r>
                  <a:rPr lang="en-GB" sz="1100" b="0" baseline="0"/>
                  <a:t> = -1.6 dB</a:t>
                </a:r>
              </a:p>
              <a:p>
                <a:r>
                  <a:rPr lang="en-GB" sz="1100" b="1" baseline="0"/>
                  <a:t>F2 </a:t>
                </a:r>
                <a:r>
                  <a:rPr lang="en-GB" sz="1100" b="0" baseline="0"/>
                  <a:t>= 1.6 dB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T2</a:t>
                </a:r>
                <a:r>
                  <a:rPr lang="en-GB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= 129 K</a:t>
                </a:r>
                <a:endParaRPr lang="en-GB">
                  <a:effectLst/>
                </a:endParaRPr>
              </a:p>
              <a:p>
                <a:endParaRPr lang="en-GB" sz="1100" b="0"/>
              </a:p>
            </xdr:txBody>
          </xdr:sp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324B9959-C99B-4777-A566-882F9DBCBCD0}"/>
                  </a:ext>
                </a:extLst>
              </xdr:cNvPr>
              <xdr:cNvSpPr txBox="1"/>
            </xdr:nvSpPr>
            <xdr:spPr>
              <a:xfrm>
                <a:off x="10363200" y="952500"/>
                <a:ext cx="952501" cy="989011"/>
              </a:xfrm>
              <a:prstGeom prst="rect">
                <a:avLst/>
              </a:prstGeom>
              <a:ln/>
            </xdr:spPr>
            <xdr:style>
              <a:lnRef idx="2">
                <a:schemeClr val="accent1"/>
              </a:lnRef>
              <a:fillRef idx="1">
                <a:schemeClr val="lt1"/>
              </a:fillRef>
              <a:effectRef idx="0">
                <a:schemeClr val="accent1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200" b="1"/>
                  <a:t>LimeSDR</a:t>
                </a:r>
                <a:endParaRPr lang="en-GB" sz="1200" b="1" baseline="0"/>
              </a:p>
              <a:p>
                <a:r>
                  <a:rPr lang="en-GB" sz="1100" b="1" baseline="0"/>
                  <a:t>G3 </a:t>
                </a:r>
                <a:r>
                  <a:rPr lang="en-GB" sz="1100" b="0" baseline="0"/>
                  <a:t>= 55 dB</a:t>
                </a:r>
              </a:p>
              <a:p>
                <a:r>
                  <a:rPr lang="en-GB" sz="1100" b="1" baseline="0"/>
                  <a:t>F3</a:t>
                </a:r>
                <a:r>
                  <a:rPr lang="en-GB" sz="1100" b="0" baseline="0"/>
                  <a:t> = 3.5 dB</a:t>
                </a:r>
              </a:p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GB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T3</a:t>
                </a:r>
                <a:r>
                  <a:rPr lang="en-GB" sz="1100" b="0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 = 360 K</a:t>
                </a:r>
                <a:endParaRPr lang="en-GB">
                  <a:effectLst/>
                </a:endParaRPr>
              </a:p>
              <a:p>
                <a:endParaRPr lang="en-GB" sz="1100" b="0"/>
              </a:p>
            </xdr:txBody>
          </xdr:sp>
          <xdr:grpSp>
            <xdr:nvGrpSpPr>
              <xdr:cNvPr id="8" name="Group 7">
                <a:extLst>
                  <a:ext uri="{FF2B5EF4-FFF2-40B4-BE49-F238E27FC236}">
                    <a16:creationId xmlns:a16="http://schemas.microsoft.com/office/drawing/2014/main" id="{3ECDD13E-0A05-44B2-800C-40EF9C235C2C}"/>
                  </a:ext>
                </a:extLst>
              </xdr:cNvPr>
              <xdr:cNvGrpSpPr/>
            </xdr:nvGrpSpPr>
            <xdr:grpSpPr>
              <a:xfrm>
                <a:off x="6337972" y="1262972"/>
                <a:ext cx="5401364" cy="314325"/>
                <a:chOff x="6337972" y="1262972"/>
                <a:chExt cx="5401364" cy="314325"/>
              </a:xfrm>
            </xdr:grpSpPr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885BC0FB-A57F-44D2-B089-11C0463FE9B9}"/>
                    </a:ext>
                  </a:extLst>
                </xdr:cNvPr>
                <xdr:cNvSpPr txBox="1"/>
              </xdr:nvSpPr>
              <xdr:spPr>
                <a:xfrm>
                  <a:off x="6337972" y="1262972"/>
                  <a:ext cx="591132" cy="31432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GB" sz="1100"/>
                    <a:t>kT</a:t>
                  </a:r>
                  <a:r>
                    <a:rPr lang="en-GB" sz="900"/>
                    <a:t>A</a:t>
                  </a:r>
                  <a:r>
                    <a:rPr lang="en-GB" sz="1100"/>
                    <a:t>B</a:t>
                  </a:r>
                </a:p>
              </xdr:txBody>
            </xdr:sp>
            <xdr:cxnSp macro="">
              <xdr:nvCxnSpPr>
                <xdr:cNvPr id="9" name="Straight Arrow Connector 8">
                  <a:extLst>
                    <a:ext uri="{FF2B5EF4-FFF2-40B4-BE49-F238E27FC236}">
                      <a16:creationId xmlns:a16="http://schemas.microsoft.com/office/drawing/2014/main" id="{268644F5-1608-4C47-8AAF-D7D0D6D84638}"/>
                    </a:ext>
                  </a:extLst>
                </xdr:cNvPr>
                <xdr:cNvCxnSpPr>
                  <a:endCxn id="5" idx="1"/>
                </xdr:cNvCxnSpPr>
              </xdr:nvCxnSpPr>
              <xdr:spPr>
                <a:xfrm>
                  <a:off x="6866047" y="1437842"/>
                  <a:ext cx="458677" cy="916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" name="Straight Arrow Connector 9">
                  <a:extLst>
                    <a:ext uri="{FF2B5EF4-FFF2-40B4-BE49-F238E27FC236}">
                      <a16:creationId xmlns:a16="http://schemas.microsoft.com/office/drawing/2014/main" id="{FE0ED961-C21E-41E3-A7DE-E71E0AF9CB0E}"/>
                    </a:ext>
                  </a:extLst>
                </xdr:cNvPr>
                <xdr:cNvCxnSpPr>
                  <a:stCxn id="5" idx="3"/>
                  <a:endCxn id="6" idx="1"/>
                </xdr:cNvCxnSpPr>
              </xdr:nvCxnSpPr>
              <xdr:spPr>
                <a:xfrm>
                  <a:off x="8277225" y="1447007"/>
                  <a:ext cx="561975" cy="5474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" name="Straight Arrow Connector 10">
                  <a:extLst>
                    <a:ext uri="{FF2B5EF4-FFF2-40B4-BE49-F238E27FC236}">
                      <a16:creationId xmlns:a16="http://schemas.microsoft.com/office/drawing/2014/main" id="{33C37940-D998-4DA1-8B08-87751225756E}"/>
                    </a:ext>
                  </a:extLst>
                </xdr:cNvPr>
                <xdr:cNvCxnSpPr>
                  <a:stCxn id="6" idx="3"/>
                  <a:endCxn id="7" idx="1"/>
                </xdr:cNvCxnSpPr>
              </xdr:nvCxnSpPr>
              <xdr:spPr>
                <a:xfrm flipV="1">
                  <a:off x="9791701" y="1447006"/>
                  <a:ext cx="571499" cy="547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Straight Arrow Connector 11">
                  <a:extLst>
                    <a:ext uri="{FF2B5EF4-FFF2-40B4-BE49-F238E27FC236}">
                      <a16:creationId xmlns:a16="http://schemas.microsoft.com/office/drawing/2014/main" id="{3895DF26-FBA6-45ED-8602-4CD3AE857919}"/>
                    </a:ext>
                  </a:extLst>
                </xdr:cNvPr>
                <xdr:cNvCxnSpPr>
                  <a:stCxn id="7" idx="3"/>
                </xdr:cNvCxnSpPr>
              </xdr:nvCxnSpPr>
              <xdr:spPr>
                <a:xfrm>
                  <a:off x="11315702" y="1447006"/>
                  <a:ext cx="423634" cy="1785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CFC26D1-6746-4686-A4E2-800F18B3B767}"/>
                </a:ext>
              </a:extLst>
            </xdr:cNvPr>
            <xdr:cNvSpPr txBox="1"/>
          </xdr:nvSpPr>
          <xdr:spPr>
            <a:xfrm>
              <a:off x="11783801" y="1291862"/>
              <a:ext cx="381000" cy="3143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GB" sz="1100"/>
                <a:t>N</a:t>
              </a:r>
              <a:r>
                <a:rPr lang="en-GB" sz="900"/>
                <a:t>0</a:t>
              </a:r>
              <a:endParaRPr lang="en-GB" sz="1100"/>
            </a:p>
          </xdr:txBody>
        </xdr:sp>
      </xdr:grpSp>
      <xdr:grpSp>
        <xdr:nvGrpSpPr>
          <xdr:cNvPr id="53" name="Group 52">
            <a:extLst>
              <a:ext uri="{FF2B5EF4-FFF2-40B4-BE49-F238E27FC236}">
                <a16:creationId xmlns:a16="http://schemas.microsoft.com/office/drawing/2014/main" id="{022B197B-06F8-46DF-AA72-4A2CE44A7D40}"/>
              </a:ext>
            </a:extLst>
          </xdr:cNvPr>
          <xdr:cNvGrpSpPr/>
        </xdr:nvGrpSpPr>
        <xdr:grpSpPr>
          <a:xfrm>
            <a:off x="12458701" y="2362200"/>
            <a:ext cx="3048760" cy="895350"/>
            <a:chOff x="12449176" y="2000250"/>
            <a:chExt cx="3048760" cy="895350"/>
          </a:xfrm>
        </xdr:grpSpPr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FF5AA7B8-D2DE-49A5-B442-B162899681D9}"/>
                </a:ext>
              </a:extLst>
            </xdr:cNvPr>
            <xdr:cNvSpPr txBox="1"/>
          </xdr:nvSpPr>
          <xdr:spPr>
            <a:xfrm>
              <a:off x="13439776" y="2000250"/>
              <a:ext cx="1190624" cy="895350"/>
            </a:xfrm>
            <a:prstGeom prst="rect">
              <a:avLst/>
            </a:prstGeom>
            <a:ln>
              <a:solidFill>
                <a:srgbClr val="C0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200" b="1"/>
                <a:t>RF Front End</a:t>
              </a:r>
              <a:endParaRPr lang="en-GB" sz="1200" b="1" baseline="0"/>
            </a:p>
            <a:p>
              <a:r>
                <a:rPr lang="en-GB" sz="1100" b="1" baseline="0"/>
                <a:t>G</a:t>
              </a:r>
              <a:r>
                <a:rPr lang="en-GB" sz="1100" b="0" baseline="0"/>
                <a:t> = 76.4 dB</a:t>
              </a:r>
            </a:p>
            <a:p>
              <a:r>
                <a:rPr lang="en-GB" sz="1100" b="1" baseline="0"/>
                <a:t>F</a:t>
              </a:r>
              <a:r>
                <a:rPr lang="en-GB" sz="1100" b="0" baseline="0"/>
                <a:t> = 2.65 dB</a:t>
              </a:r>
            </a:p>
            <a:p>
              <a:r>
                <a:rPr lang="en-GB" sz="1100" b="1" baseline="0"/>
                <a:t>T</a:t>
              </a:r>
              <a:r>
                <a:rPr lang="en-GB" sz="1100" b="0" baseline="0"/>
                <a:t> = 243 K</a:t>
              </a:r>
            </a:p>
            <a:p>
              <a:endParaRPr lang="en-GB" sz="1100" b="0"/>
            </a:p>
          </xdr:txBody>
        </xdr:sp>
        <xdr:cxnSp macro="">
          <xdr:nvCxnSpPr>
            <xdr:cNvPr id="49" name="Straight Arrow Connector 48">
              <a:extLst>
                <a:ext uri="{FF2B5EF4-FFF2-40B4-BE49-F238E27FC236}">
                  <a16:creationId xmlns:a16="http://schemas.microsoft.com/office/drawing/2014/main" id="{B7289B70-1C7D-46A3-9B0B-A8DDD07D614B}"/>
                </a:ext>
              </a:extLst>
            </xdr:cNvPr>
            <xdr:cNvCxnSpPr/>
          </xdr:nvCxnSpPr>
          <xdr:spPr>
            <a:xfrm>
              <a:off x="14639926" y="2420962"/>
              <a:ext cx="428079" cy="155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2D00824F-6C6E-4172-BBFE-86A6B5272E61}"/>
                </a:ext>
              </a:extLst>
            </xdr:cNvPr>
            <xdr:cNvSpPr txBox="1"/>
          </xdr:nvSpPr>
          <xdr:spPr>
            <a:xfrm>
              <a:off x="15112938" y="2286000"/>
              <a:ext cx="384998" cy="27343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GB" sz="1100"/>
                <a:t>N</a:t>
              </a:r>
              <a:r>
                <a:rPr lang="en-GB" sz="900"/>
                <a:t>0</a:t>
              </a:r>
              <a:endParaRPr lang="en-GB" sz="1100"/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BE3A4BF5-33C0-458E-88C3-377A8C887113}"/>
                </a:ext>
              </a:extLst>
            </xdr:cNvPr>
            <xdr:cNvSpPr txBox="1"/>
          </xdr:nvSpPr>
          <xdr:spPr>
            <a:xfrm>
              <a:off x="12449176" y="2324100"/>
              <a:ext cx="597335" cy="27343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GB" sz="1100"/>
                <a:t>kT</a:t>
              </a:r>
              <a:r>
                <a:rPr lang="en-GB" sz="900"/>
                <a:t>A</a:t>
              </a:r>
              <a:r>
                <a:rPr lang="en-GB" sz="1100"/>
                <a:t>B</a:t>
              </a:r>
            </a:p>
          </xdr:txBody>
        </xdr: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id="{E53B66DE-E12E-418E-A6DC-B0E2B61B45A6}"/>
                </a:ext>
              </a:extLst>
            </xdr:cNvPr>
            <xdr:cNvCxnSpPr/>
          </xdr:nvCxnSpPr>
          <xdr:spPr>
            <a:xfrm>
              <a:off x="12982792" y="2476222"/>
              <a:ext cx="463490" cy="7973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4" name="Arrow: Down 53">
            <a:extLst>
              <a:ext uri="{FF2B5EF4-FFF2-40B4-BE49-F238E27FC236}">
                <a16:creationId xmlns:a16="http://schemas.microsoft.com/office/drawing/2014/main" id="{815EC80B-B58D-4754-9D15-AC5E87D75BB7}"/>
              </a:ext>
            </a:extLst>
          </xdr:cNvPr>
          <xdr:cNvSpPr/>
        </xdr:nvSpPr>
        <xdr:spPr>
          <a:xfrm>
            <a:off x="13801725" y="1971675"/>
            <a:ext cx="381000" cy="285750"/>
          </a:xfrm>
          <a:prstGeom prst="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619126</xdr:colOff>
      <xdr:row>21</xdr:row>
      <xdr:rowOff>171450</xdr:rowOff>
    </xdr:from>
    <xdr:to>
      <xdr:col>13</xdr:col>
      <xdr:colOff>1078068</xdr:colOff>
      <xdr:row>49</xdr:row>
      <xdr:rowOff>90987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71AD80F-CBD0-481F-B7C5-05FBA84984CF}"/>
            </a:ext>
          </a:extLst>
        </xdr:cNvPr>
        <xdr:cNvGrpSpPr/>
      </xdr:nvGrpSpPr>
      <xdr:grpSpPr>
        <a:xfrm>
          <a:off x="3171826" y="4248150"/>
          <a:ext cx="8012267" cy="5291637"/>
          <a:chOff x="3609976" y="4343400"/>
          <a:chExt cx="8212292" cy="529163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BF3B4D17-EFC4-41AB-8C1F-20CC9C41E61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09976" y="4343400"/>
            <a:ext cx="8212292" cy="5291637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CF9A018D-3F70-4A56-8475-5872BD646B9C}"/>
              </a:ext>
            </a:extLst>
          </xdr:cNvPr>
          <xdr:cNvSpPr txBox="1"/>
        </xdr:nvSpPr>
        <xdr:spPr>
          <a:xfrm>
            <a:off x="7191375" y="7562850"/>
            <a:ext cx="1739319" cy="276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GB" sz="1100" b="1" i="1"/>
              <a:t>Y = 0.9767 X + 52.9106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D302-CD10-42EC-A456-BEB57D108701}">
  <dimension ref="D2:G3"/>
  <sheetViews>
    <sheetView workbookViewId="0">
      <selection activeCell="Q18" sqref="Q18"/>
    </sheetView>
  </sheetViews>
  <sheetFormatPr defaultRowHeight="15" x14ac:dyDescent="0.25"/>
  <sheetData>
    <row r="2" spans="4:7" x14ac:dyDescent="0.25">
      <c r="D2" s="5" t="s">
        <v>7</v>
      </c>
      <c r="E2" s="6"/>
      <c r="F2" s="6"/>
      <c r="G2" s="6"/>
    </row>
    <row r="3" spans="4:7" x14ac:dyDescent="0.25">
      <c r="D3" s="6"/>
      <c r="E3" s="6"/>
      <c r="F3" s="6"/>
      <c r="G3" s="6"/>
    </row>
  </sheetData>
  <mergeCells count="1">
    <mergeCell ref="D2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8272F-101F-4B99-AF78-72AA6E441E3F}">
  <dimension ref="B2:H28"/>
  <sheetViews>
    <sheetView workbookViewId="0">
      <selection activeCell="D28" sqref="D28"/>
    </sheetView>
  </sheetViews>
  <sheetFormatPr defaultRowHeight="15" x14ac:dyDescent="0.25"/>
  <cols>
    <col min="1" max="1" width="3.85546875" customWidth="1"/>
    <col min="2" max="2" width="24" customWidth="1"/>
    <col min="3" max="3" width="9.7109375" customWidth="1"/>
    <col min="4" max="4" width="9.140625" style="4"/>
  </cols>
  <sheetData>
    <row r="2" spans="2:8" ht="21" customHeight="1" x14ac:dyDescent="0.35">
      <c r="B2" s="7" t="s">
        <v>4</v>
      </c>
      <c r="C2" s="7"/>
      <c r="D2" s="7"/>
    </row>
    <row r="3" spans="2:8" ht="16.5" thickBot="1" x14ac:dyDescent="0.3">
      <c r="B3" s="1"/>
      <c r="D3"/>
    </row>
    <row r="4" spans="2:8" ht="15.75" thickBot="1" x14ac:dyDescent="0.3">
      <c r="B4" s="9" t="s">
        <v>14</v>
      </c>
      <c r="C4" s="8" t="s">
        <v>5</v>
      </c>
      <c r="D4" s="3" t="s">
        <v>6</v>
      </c>
      <c r="F4" s="71" t="s">
        <v>8</v>
      </c>
      <c r="G4" s="2" t="s">
        <v>9</v>
      </c>
      <c r="H4" s="3" t="s">
        <v>10</v>
      </c>
    </row>
    <row r="5" spans="2:8" x14ac:dyDescent="0.25">
      <c r="B5" s="10" t="s">
        <v>18</v>
      </c>
      <c r="C5" s="27">
        <v>100</v>
      </c>
      <c r="D5" s="28">
        <v>100</v>
      </c>
      <c r="F5" s="72">
        <v>100</v>
      </c>
      <c r="G5" s="80">
        <v>100</v>
      </c>
      <c r="H5" s="28">
        <v>100</v>
      </c>
    </row>
    <row r="6" spans="2:8" x14ac:dyDescent="0.25">
      <c r="B6" s="16" t="s">
        <v>19</v>
      </c>
      <c r="C6" s="29">
        <f>10*LOG(C5,10)</f>
        <v>20</v>
      </c>
      <c r="D6" s="25">
        <f>10*LOG(D5,10)</f>
        <v>20</v>
      </c>
      <c r="F6" s="73">
        <f>10*LOG(F5,10)</f>
        <v>20</v>
      </c>
      <c r="G6" s="81">
        <f>10*LOG(G5,10)</f>
        <v>20</v>
      </c>
      <c r="H6" s="25">
        <f>10*LOG(H5,10)</f>
        <v>20</v>
      </c>
    </row>
    <row r="7" spans="2:8" x14ac:dyDescent="0.25">
      <c r="B7" s="11" t="s">
        <v>20</v>
      </c>
      <c r="C7" s="30">
        <v>3</v>
      </c>
      <c r="D7" s="20">
        <v>3</v>
      </c>
      <c r="F7" s="74">
        <v>3</v>
      </c>
      <c r="G7" s="82">
        <v>3</v>
      </c>
      <c r="H7" s="20">
        <v>3</v>
      </c>
    </row>
    <row r="8" spans="2:8" x14ac:dyDescent="0.25">
      <c r="B8" s="11" t="s">
        <v>21</v>
      </c>
      <c r="C8" s="30">
        <v>1</v>
      </c>
      <c r="D8" s="20">
        <v>1</v>
      </c>
      <c r="F8" s="74">
        <v>1</v>
      </c>
      <c r="G8" s="82">
        <v>1</v>
      </c>
      <c r="H8" s="20">
        <v>1</v>
      </c>
    </row>
    <row r="9" spans="2:8" ht="15.75" thickBot="1" x14ac:dyDescent="0.3">
      <c r="B9" s="12" t="s">
        <v>23</v>
      </c>
      <c r="C9" s="31">
        <f>C6+C7-C8</f>
        <v>22</v>
      </c>
      <c r="D9" s="21">
        <f>D6+D7-D8</f>
        <v>22</v>
      </c>
      <c r="F9" s="75">
        <f>F6+F7-F8</f>
        <v>22</v>
      </c>
      <c r="G9" s="83">
        <f>G6+G7-G8</f>
        <v>22</v>
      </c>
      <c r="H9" s="21">
        <f>H6+H7-H8</f>
        <v>22</v>
      </c>
    </row>
    <row r="10" spans="2:8" ht="15.75" customHeight="1" thickBot="1" x14ac:dyDescent="0.3">
      <c r="B10" s="13" t="s">
        <v>15</v>
      </c>
      <c r="C10" s="30"/>
      <c r="D10" s="20"/>
      <c r="F10" s="74"/>
      <c r="G10" s="82"/>
      <c r="H10" s="20"/>
    </row>
    <row r="11" spans="2:8" x14ac:dyDescent="0.25">
      <c r="B11" s="10" t="s">
        <v>0</v>
      </c>
      <c r="C11" s="27">
        <v>1</v>
      </c>
      <c r="D11" s="28">
        <v>30</v>
      </c>
      <c r="F11" s="72">
        <v>25.617000000000001</v>
      </c>
      <c r="G11" s="80">
        <v>25.821000000000002</v>
      </c>
      <c r="H11" s="28">
        <v>25.597000000000001</v>
      </c>
    </row>
    <row r="12" spans="2:8" x14ac:dyDescent="0.25">
      <c r="B12" s="11" t="s">
        <v>1</v>
      </c>
      <c r="C12" s="30">
        <v>2400</v>
      </c>
      <c r="D12" s="20">
        <v>2400</v>
      </c>
      <c r="F12" s="74">
        <v>2400</v>
      </c>
      <c r="G12" s="82">
        <v>2400</v>
      </c>
      <c r="H12" s="20">
        <v>2400</v>
      </c>
    </row>
    <row r="13" spans="2:8" x14ac:dyDescent="0.25">
      <c r="B13" s="16" t="s">
        <v>2</v>
      </c>
      <c r="C13" s="32">
        <f>20*LOG10(C11*1000)+20*LOG10(C12*1000000)-147.558</f>
        <v>100.04622483423213</v>
      </c>
      <c r="D13" s="33">
        <f>20*LOG10(D11*1000)+20*LOG10(D12*1000000)-147.558</f>
        <v>129.58864992862539</v>
      </c>
      <c r="F13" s="76">
        <f>20*LOG10(F11*1000)+20*LOG10(F12*1000000)-147.558</f>
        <v>128.21679019975687</v>
      </c>
      <c r="G13" s="84">
        <f>20*LOG10(G11*1000)+20*LOG10(G12*1000000)-147.558</f>
        <v>128.28568598793856</v>
      </c>
      <c r="H13" s="33">
        <f>20*LOG10(H11*1000)+20*LOG10(H12*1000000)-147.558</f>
        <v>128.21000620313123</v>
      </c>
    </row>
    <row r="14" spans="2:8" ht="15.75" thickBot="1" x14ac:dyDescent="0.3">
      <c r="B14" s="12" t="s">
        <v>3</v>
      </c>
      <c r="C14" s="34">
        <v>0</v>
      </c>
      <c r="D14" s="35">
        <v>0</v>
      </c>
      <c r="F14" s="77">
        <v>0</v>
      </c>
      <c r="G14" s="85">
        <v>0</v>
      </c>
      <c r="H14" s="35">
        <v>0</v>
      </c>
    </row>
    <row r="15" spans="2:8" ht="15" customHeight="1" thickBot="1" x14ac:dyDescent="0.3">
      <c r="B15" s="9" t="s">
        <v>22</v>
      </c>
      <c r="C15" s="36"/>
      <c r="D15" s="24"/>
      <c r="F15" s="78"/>
      <c r="G15" s="86"/>
      <c r="H15" s="24"/>
    </row>
    <row r="16" spans="2:8" ht="15" customHeight="1" x14ac:dyDescent="0.25">
      <c r="B16" s="16" t="s">
        <v>19</v>
      </c>
      <c r="C16" s="29">
        <f>C9-C13</f>
        <v>-78.046224834232135</v>
      </c>
      <c r="D16" s="25">
        <f>D9-D13</f>
        <v>-107.58864992862539</v>
      </c>
      <c r="F16" s="73">
        <f>F9-F13</f>
        <v>-106.21679019975687</v>
      </c>
      <c r="G16" s="81">
        <f>G9-G13</f>
        <v>-106.28568598793856</v>
      </c>
      <c r="H16" s="25">
        <f>H9-H13</f>
        <v>-106.21000620313123</v>
      </c>
    </row>
    <row r="17" spans="2:8" x14ac:dyDescent="0.25">
      <c r="B17" s="11" t="s">
        <v>20</v>
      </c>
      <c r="C17" s="30">
        <v>16</v>
      </c>
      <c r="D17" s="20">
        <v>16</v>
      </c>
      <c r="F17" s="74">
        <v>16</v>
      </c>
      <c r="G17" s="82">
        <v>16</v>
      </c>
      <c r="H17" s="20">
        <v>16</v>
      </c>
    </row>
    <row r="18" spans="2:8" ht="15.75" thickBot="1" x14ac:dyDescent="0.3">
      <c r="B18" s="16" t="s">
        <v>23</v>
      </c>
      <c r="C18" s="29">
        <f>C16+C17</f>
        <v>-62.046224834232135</v>
      </c>
      <c r="D18" s="25">
        <f>D16+D17</f>
        <v>-91.588649928625387</v>
      </c>
      <c r="F18" s="73">
        <f>F16+F17</f>
        <v>-90.216790199756872</v>
      </c>
      <c r="G18" s="81">
        <f>G16+G17</f>
        <v>-90.285685987938564</v>
      </c>
      <c r="H18" s="25">
        <f>H16+H17</f>
        <v>-90.210006203131229</v>
      </c>
    </row>
    <row r="19" spans="2:8" ht="14.25" customHeight="1" thickBot="1" x14ac:dyDescent="0.3">
      <c r="B19" s="9" t="s">
        <v>24</v>
      </c>
      <c r="C19" s="36"/>
      <c r="D19" s="24"/>
      <c r="F19" s="78"/>
      <c r="G19" s="86"/>
      <c r="H19" s="24"/>
    </row>
    <row r="20" spans="2:8" ht="14.25" customHeight="1" x14ac:dyDescent="0.25">
      <c r="B20" s="16" t="s">
        <v>19</v>
      </c>
      <c r="C20" s="29">
        <f>C18</f>
        <v>-62.046224834232135</v>
      </c>
      <c r="D20" s="25">
        <f>D18</f>
        <v>-91.588649928625387</v>
      </c>
      <c r="F20" s="73">
        <f>F18</f>
        <v>-90.216790199756872</v>
      </c>
      <c r="G20" s="81">
        <f>G18</f>
        <v>-90.285685987938564</v>
      </c>
      <c r="H20" s="25">
        <f>H18</f>
        <v>-90.210006203131229</v>
      </c>
    </row>
    <row r="21" spans="2:8" x14ac:dyDescent="0.25">
      <c r="B21" s="11" t="s">
        <v>25</v>
      </c>
      <c r="C21" s="30">
        <v>23</v>
      </c>
      <c r="D21" s="20">
        <v>23</v>
      </c>
      <c r="F21" s="74">
        <v>23</v>
      </c>
      <c r="G21" s="82">
        <v>23</v>
      </c>
      <c r="H21" s="20">
        <v>23</v>
      </c>
    </row>
    <row r="22" spans="2:8" x14ac:dyDescent="0.25">
      <c r="B22" s="11" t="s">
        <v>26</v>
      </c>
      <c r="C22" s="30">
        <v>1.6</v>
      </c>
      <c r="D22" s="20">
        <v>1.6</v>
      </c>
      <c r="F22" s="74">
        <v>1.6</v>
      </c>
      <c r="G22" s="82">
        <v>1.6</v>
      </c>
      <c r="H22" s="20">
        <v>1.6</v>
      </c>
    </row>
    <row r="23" spans="2:8" x14ac:dyDescent="0.25">
      <c r="B23" s="11" t="s">
        <v>21</v>
      </c>
      <c r="C23" s="30">
        <v>1</v>
      </c>
      <c r="D23" s="20">
        <v>1</v>
      </c>
      <c r="F23" s="74">
        <v>1</v>
      </c>
      <c r="G23" s="82">
        <v>1</v>
      </c>
      <c r="H23" s="20">
        <v>1</v>
      </c>
    </row>
    <row r="24" spans="2:8" ht="15.75" thickBot="1" x14ac:dyDescent="0.3">
      <c r="B24" s="16" t="s">
        <v>23</v>
      </c>
      <c r="C24" s="29">
        <f>C20+C21-C22-C23</f>
        <v>-41.646224834232136</v>
      </c>
      <c r="D24" s="25">
        <f>D20+D21-D22-D23</f>
        <v>-71.188649928625381</v>
      </c>
      <c r="F24" s="73">
        <f>F20+F21-F22-F23</f>
        <v>-69.816790199756866</v>
      </c>
      <c r="G24" s="81">
        <f>G20+G21-G22-G23</f>
        <v>-69.885685987938558</v>
      </c>
      <c r="H24" s="25">
        <f>H20+H21-H22-H23</f>
        <v>-69.810006203131223</v>
      </c>
    </row>
    <row r="25" spans="2:8" ht="15.75" thickBot="1" x14ac:dyDescent="0.3">
      <c r="B25" s="15" t="s">
        <v>27</v>
      </c>
      <c r="C25" s="36"/>
      <c r="D25" s="24"/>
      <c r="F25" s="78"/>
      <c r="G25" s="86"/>
      <c r="H25" s="24"/>
    </row>
    <row r="26" spans="2:8" x14ac:dyDescent="0.25">
      <c r="B26" s="16" t="s">
        <v>19</v>
      </c>
      <c r="C26" s="29">
        <f>C24</f>
        <v>-41.646224834232136</v>
      </c>
      <c r="D26" s="25">
        <f>D24</f>
        <v>-71.188649928625381</v>
      </c>
      <c r="F26" s="73">
        <f>F24</f>
        <v>-69.816790199756866</v>
      </c>
      <c r="G26" s="81">
        <f>G24</f>
        <v>-69.885685987938558</v>
      </c>
      <c r="H26" s="25">
        <f>H24</f>
        <v>-69.810006203131223</v>
      </c>
    </row>
    <row r="27" spans="2:8" x14ac:dyDescent="0.25">
      <c r="B27" s="14" t="s">
        <v>28</v>
      </c>
      <c r="C27" s="30">
        <v>55</v>
      </c>
      <c r="D27" s="20">
        <v>55</v>
      </c>
      <c r="F27" s="74">
        <v>55</v>
      </c>
      <c r="G27" s="82">
        <v>55</v>
      </c>
      <c r="H27" s="20">
        <v>55</v>
      </c>
    </row>
    <row r="28" spans="2:8" ht="15.75" thickBot="1" x14ac:dyDescent="0.3">
      <c r="B28" s="17" t="s">
        <v>23</v>
      </c>
      <c r="C28" s="37">
        <f>C26+C27</f>
        <v>13.353775165767864</v>
      </c>
      <c r="D28" s="26">
        <f>D26+D27</f>
        <v>-16.188649928625381</v>
      </c>
      <c r="F28" s="79">
        <f>F26+F27</f>
        <v>-14.816790199756866</v>
      </c>
      <c r="G28" s="87">
        <f>G26+G27</f>
        <v>-14.885685987938558</v>
      </c>
      <c r="H28" s="26">
        <f>H26+H27</f>
        <v>-14.810006203131223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D661-5A70-43C1-A29A-3078B8E22ACC}">
  <dimension ref="B2:L30"/>
  <sheetViews>
    <sheetView tabSelected="1" workbookViewId="0">
      <selection activeCell="J23" sqref="J23"/>
    </sheetView>
  </sheetViews>
  <sheetFormatPr defaultRowHeight="15" x14ac:dyDescent="0.25"/>
  <cols>
    <col min="2" max="2" width="20" customWidth="1"/>
    <col min="3" max="3" width="12.7109375" customWidth="1"/>
    <col min="4" max="4" width="5.85546875" style="4" customWidth="1"/>
    <col min="5" max="5" width="9.7109375" customWidth="1"/>
    <col min="6" max="6" width="5.7109375" customWidth="1"/>
    <col min="10" max="10" width="19.7109375" customWidth="1"/>
    <col min="11" max="11" width="18.42578125" bestFit="1" customWidth="1"/>
    <col min="12" max="12" width="8.7109375" bestFit="1" customWidth="1"/>
    <col min="13" max="13" width="13.28515625" customWidth="1"/>
  </cols>
  <sheetData>
    <row r="2" spans="2:12" x14ac:dyDescent="0.25">
      <c r="I2" s="161" t="s">
        <v>54</v>
      </c>
      <c r="J2" s="6"/>
      <c r="K2" s="6"/>
      <c r="L2" s="6"/>
    </row>
    <row r="3" spans="2:12" x14ac:dyDescent="0.25">
      <c r="I3" s="6"/>
      <c r="J3" s="6"/>
      <c r="K3" s="6"/>
      <c r="L3" s="6"/>
    </row>
    <row r="4" spans="2:12" ht="19.5" thickBot="1" x14ac:dyDescent="0.3">
      <c r="B4" s="58" t="s">
        <v>37</v>
      </c>
      <c r="C4" s="58"/>
      <c r="D4" s="58"/>
      <c r="E4" s="39"/>
      <c r="F4" s="39"/>
    </row>
    <row r="5" spans="2:12" ht="15.75" thickBot="1" x14ac:dyDescent="0.3">
      <c r="B5" s="9" t="s">
        <v>34</v>
      </c>
      <c r="C5" s="22"/>
      <c r="D5" s="48"/>
      <c r="E5" s="47"/>
      <c r="F5" s="23"/>
    </row>
    <row r="6" spans="2:12" x14ac:dyDescent="0.25">
      <c r="B6" s="11" t="s">
        <v>30</v>
      </c>
      <c r="C6" s="54">
        <f>POWER(10, 0.1*E6)</f>
        <v>199.52623149688819</v>
      </c>
      <c r="D6" s="49"/>
      <c r="E6" s="18">
        <v>23</v>
      </c>
      <c r="F6" s="20" t="s">
        <v>29</v>
      </c>
    </row>
    <row r="7" spans="2:12" x14ac:dyDescent="0.25">
      <c r="B7" s="11" t="s">
        <v>31</v>
      </c>
      <c r="C7" s="54">
        <f>POWER(10, 0.1*E7)</f>
        <v>1.8281002161427427</v>
      </c>
      <c r="D7" s="49"/>
      <c r="E7" s="18">
        <v>2.62</v>
      </c>
      <c r="F7" s="20" t="s">
        <v>29</v>
      </c>
    </row>
    <row r="8" spans="2:12" ht="15.75" thickBot="1" x14ac:dyDescent="0.3">
      <c r="B8" s="16" t="s">
        <v>33</v>
      </c>
      <c r="C8" s="55">
        <f>290*(C7-1)</f>
        <v>240.14906268139538</v>
      </c>
      <c r="D8" s="50" t="s">
        <v>32</v>
      </c>
      <c r="E8" s="40"/>
      <c r="F8" s="41"/>
    </row>
    <row r="9" spans="2:12" ht="15.75" thickBot="1" x14ac:dyDescent="0.3">
      <c r="B9" s="9" t="s">
        <v>35</v>
      </c>
      <c r="C9" s="56"/>
      <c r="D9" s="48"/>
      <c r="E9" s="47"/>
      <c r="F9" s="23"/>
    </row>
    <row r="10" spans="2:12" x14ac:dyDescent="0.25">
      <c r="B10" s="11" t="s">
        <v>30</v>
      </c>
      <c r="C10" s="54">
        <f>POWER(10, 0.1*E10)</f>
        <v>0.69183097091893642</v>
      </c>
      <c r="D10" s="49"/>
      <c r="E10" s="18">
        <v>-1.6</v>
      </c>
      <c r="F10" s="19" t="s">
        <v>29</v>
      </c>
    </row>
    <row r="11" spans="2:12" x14ac:dyDescent="0.25">
      <c r="B11" s="11" t="s">
        <v>31</v>
      </c>
      <c r="C11" s="54">
        <f>POWER(10, 0.1*E11)</f>
        <v>1.4454397707459277</v>
      </c>
      <c r="D11" s="49"/>
      <c r="E11" s="18">
        <v>1.6</v>
      </c>
      <c r="F11" s="19" t="s">
        <v>29</v>
      </c>
    </row>
    <row r="12" spans="2:12" ht="15.75" thickBot="1" x14ac:dyDescent="0.3">
      <c r="B12" s="16" t="s">
        <v>33</v>
      </c>
      <c r="C12" s="55">
        <f>290*(C11-1)</f>
        <v>129.17753351631902</v>
      </c>
      <c r="D12" s="50" t="s">
        <v>32</v>
      </c>
      <c r="E12" s="40"/>
      <c r="F12" s="41"/>
    </row>
    <row r="13" spans="2:12" ht="15.75" thickBot="1" x14ac:dyDescent="0.3">
      <c r="B13" s="9" t="s">
        <v>36</v>
      </c>
      <c r="C13" s="56"/>
      <c r="D13" s="48"/>
      <c r="E13" s="47"/>
      <c r="F13" s="23"/>
    </row>
    <row r="14" spans="2:12" x14ac:dyDescent="0.25">
      <c r="B14" s="11" t="s">
        <v>30</v>
      </c>
      <c r="C14" s="54">
        <f>POWER(10, 0.1*E14)</f>
        <v>316227.7660168382</v>
      </c>
      <c r="D14" s="49"/>
      <c r="E14" s="18">
        <v>55</v>
      </c>
      <c r="F14" s="19" t="s">
        <v>29</v>
      </c>
    </row>
    <row r="15" spans="2:12" x14ac:dyDescent="0.25">
      <c r="B15" s="11" t="s">
        <v>31</v>
      </c>
      <c r="C15" s="54">
        <f>POWER(10, 0.1*E15)</f>
        <v>2.2387211385683399</v>
      </c>
      <c r="D15" s="49"/>
      <c r="E15" s="18">
        <v>3.5</v>
      </c>
      <c r="F15" s="19" t="s">
        <v>29</v>
      </c>
    </row>
    <row r="16" spans="2:12" ht="15.75" thickBot="1" x14ac:dyDescent="0.3">
      <c r="B16" s="17" t="s">
        <v>33</v>
      </c>
      <c r="C16" s="57">
        <f>290*(C15-1)</f>
        <v>359.22913018481859</v>
      </c>
      <c r="D16" s="51" t="s">
        <v>32</v>
      </c>
      <c r="E16" s="42"/>
      <c r="F16" s="43"/>
    </row>
    <row r="19" spans="2:12" ht="19.5" thickBot="1" x14ac:dyDescent="0.3">
      <c r="B19" s="58" t="s">
        <v>56</v>
      </c>
      <c r="C19" s="58"/>
      <c r="D19" s="58"/>
    </row>
    <row r="20" spans="2:12" ht="15.75" thickBot="1" x14ac:dyDescent="0.3">
      <c r="B20" s="9" t="s">
        <v>24</v>
      </c>
      <c r="C20" s="22"/>
      <c r="D20" s="48"/>
      <c r="E20" s="47"/>
      <c r="F20" s="23"/>
    </row>
    <row r="21" spans="2:12" x14ac:dyDescent="0.25">
      <c r="B21" s="16" t="s">
        <v>30</v>
      </c>
      <c r="C21" s="55">
        <f>POWER(10, 0.1*E21)</f>
        <v>43651583.224016666</v>
      </c>
      <c r="D21" s="50"/>
      <c r="E21" s="55">
        <f>E6+E10+E14</f>
        <v>76.400000000000006</v>
      </c>
      <c r="F21" s="41" t="s">
        <v>29</v>
      </c>
    </row>
    <row r="22" spans="2:12" x14ac:dyDescent="0.25">
      <c r="B22" s="67" t="s">
        <v>31</v>
      </c>
      <c r="C22" s="68">
        <f>C7+((C11-1)/C6)+((C15-1)/(C10*C6))</f>
        <v>1.8393064447800593</v>
      </c>
      <c r="D22" s="69"/>
      <c r="E22" s="68">
        <f>10*LOG10(C22)</f>
        <v>2.6465409258207488</v>
      </c>
      <c r="F22" s="70" t="s">
        <v>29</v>
      </c>
    </row>
    <row r="23" spans="2:12" ht="15.75" thickBot="1" x14ac:dyDescent="0.3">
      <c r="B23" s="17" t="s">
        <v>33</v>
      </c>
      <c r="C23" s="57">
        <f>290*(C22-1)</f>
        <v>243.3988689862172</v>
      </c>
      <c r="D23" s="51" t="s">
        <v>32</v>
      </c>
      <c r="E23" s="42"/>
      <c r="F23" s="43"/>
    </row>
    <row r="26" spans="2:12" ht="19.5" thickBot="1" x14ac:dyDescent="0.35">
      <c r="B26" s="58" t="s">
        <v>13</v>
      </c>
      <c r="C26" s="88"/>
      <c r="D26" s="88"/>
      <c r="E26" s="38"/>
      <c r="F26" s="38"/>
      <c r="I26" s="162" t="s">
        <v>55</v>
      </c>
      <c r="J26" s="162"/>
      <c r="K26" s="162"/>
    </row>
    <row r="27" spans="2:12" ht="15.75" thickBot="1" x14ac:dyDescent="0.3">
      <c r="B27" s="52" t="s">
        <v>40</v>
      </c>
      <c r="C27" s="60"/>
      <c r="D27" s="44"/>
      <c r="E27" s="53"/>
      <c r="F27" s="45"/>
      <c r="I27" s="97" t="s">
        <v>11</v>
      </c>
      <c r="J27" s="98" t="s">
        <v>42</v>
      </c>
      <c r="K27" s="97" t="s">
        <v>43</v>
      </c>
      <c r="L27" s="99" t="s">
        <v>12</v>
      </c>
    </row>
    <row r="28" spans="2:12" x14ac:dyDescent="0.25">
      <c r="B28" s="10" t="s">
        <v>41</v>
      </c>
      <c r="C28" s="65">
        <v>290</v>
      </c>
      <c r="D28" s="61" t="s">
        <v>32</v>
      </c>
      <c r="E28" s="62"/>
      <c r="F28" s="46"/>
      <c r="I28" s="93">
        <v>1</v>
      </c>
      <c r="J28" s="100">
        <f>'Link Budget'!F28</f>
        <v>-14.816790199756866</v>
      </c>
      <c r="K28" s="95">
        <f>E30</f>
        <v>-23.169775640620504</v>
      </c>
      <c r="L28" s="101">
        <f>J28-K28</f>
        <v>8.3529854408636375</v>
      </c>
    </row>
    <row r="29" spans="2:12" x14ac:dyDescent="0.25">
      <c r="B29" s="11" t="s">
        <v>38</v>
      </c>
      <c r="C29" s="91">
        <f>(1.38E-23)*C28*15000000*1000</f>
        <v>6.0030000000000011E-11</v>
      </c>
      <c r="D29" s="89" t="s">
        <v>16</v>
      </c>
      <c r="E29" s="92">
        <f>10*LOG10(C29)</f>
        <v>-102.21631656644126</v>
      </c>
      <c r="F29" s="90" t="s">
        <v>17</v>
      </c>
      <c r="I29" s="93">
        <v>2</v>
      </c>
      <c r="J29" s="100">
        <f>'Link Budget'!G28</f>
        <v>-14.885685987938558</v>
      </c>
      <c r="K29" s="95">
        <f>E30</f>
        <v>-23.169775640620504</v>
      </c>
      <c r="L29" s="101">
        <f t="shared" ref="L29:L30" si="0">J29-K29</f>
        <v>8.2840896526819456</v>
      </c>
    </row>
    <row r="30" spans="2:12" ht="15.75" thickBot="1" x14ac:dyDescent="0.3">
      <c r="B30" s="12" t="s">
        <v>39</v>
      </c>
      <c r="C30" s="66">
        <f>(1.38E-23)*(C28+C23)*15000000*C21*1000</f>
        <v>4.8197269600776822E-3</v>
      </c>
      <c r="D30" s="63" t="s">
        <v>16</v>
      </c>
      <c r="E30" s="64">
        <f>10*LOG10(C30)</f>
        <v>-23.169775640620504</v>
      </c>
      <c r="F30" s="59" t="s">
        <v>17</v>
      </c>
      <c r="I30" s="94">
        <v>3</v>
      </c>
      <c r="J30" s="63">
        <f>'Link Budget'!H28</f>
        <v>-14.810006203131223</v>
      </c>
      <c r="K30" s="96">
        <f>E30</f>
        <v>-23.169775640620504</v>
      </c>
      <c r="L30" s="102">
        <f t="shared" si="0"/>
        <v>8.3597694374892804</v>
      </c>
    </row>
  </sheetData>
  <mergeCells count="1">
    <mergeCell ref="I2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8059-188F-452D-BB29-2FB91CE5B526}">
  <dimension ref="B1:O29"/>
  <sheetViews>
    <sheetView workbookViewId="0">
      <selection activeCell="R7" sqref="R7"/>
    </sheetView>
  </sheetViews>
  <sheetFormatPr defaultRowHeight="15" x14ac:dyDescent="0.25"/>
  <cols>
    <col min="2" max="2" width="18" style="4" customWidth="1"/>
    <col min="3" max="3" width="11.140625" style="4" customWidth="1"/>
    <col min="4" max="4" width="19" style="4" customWidth="1"/>
    <col min="5" max="6" width="13.85546875" style="4" customWidth="1"/>
    <col min="7" max="7" width="9.140625" style="4"/>
    <col min="10" max="10" width="11.7109375" customWidth="1"/>
    <col min="14" max="14" width="22.7109375" customWidth="1"/>
  </cols>
  <sheetData>
    <row r="1" spans="2:15" ht="15" customHeight="1" x14ac:dyDescent="0.25">
      <c r="B1" s="143" t="s">
        <v>50</v>
      </c>
      <c r="C1" s="143"/>
      <c r="D1" s="143"/>
      <c r="E1" s="143"/>
      <c r="F1" s="143"/>
      <c r="G1" s="143"/>
      <c r="J1" s="143" t="s">
        <v>51</v>
      </c>
      <c r="K1" s="143"/>
      <c r="L1" s="143"/>
      <c r="M1" s="143"/>
      <c r="N1" s="143"/>
      <c r="O1" s="143"/>
    </row>
    <row r="2" spans="2:15" ht="15" customHeight="1" x14ac:dyDescent="0.25">
      <c r="B2" s="143"/>
      <c r="C2" s="143"/>
      <c r="D2" s="143"/>
      <c r="E2" s="143"/>
      <c r="F2" s="143"/>
      <c r="G2" s="143"/>
      <c r="J2" s="143"/>
      <c r="K2" s="143"/>
      <c r="L2" s="143"/>
      <c r="M2" s="143"/>
      <c r="N2" s="143"/>
      <c r="O2" s="143"/>
    </row>
    <row r="3" spans="2:15" ht="15.75" thickBot="1" x14ac:dyDescent="0.3"/>
    <row r="4" spans="2:15" ht="16.5" thickBot="1" x14ac:dyDescent="0.3">
      <c r="E4" s="103" t="s">
        <v>49</v>
      </c>
      <c r="F4" s="104"/>
      <c r="G4" s="105"/>
      <c r="J4" s="4"/>
      <c r="K4" s="103" t="s">
        <v>49</v>
      </c>
      <c r="L4" s="104"/>
      <c r="M4" s="105"/>
    </row>
    <row r="5" spans="2:15" ht="15.75" thickBot="1" x14ac:dyDescent="0.3">
      <c r="B5" s="106" t="s">
        <v>44</v>
      </c>
      <c r="C5" s="108" t="s">
        <v>45</v>
      </c>
      <c r="D5" s="107" t="s">
        <v>42</v>
      </c>
      <c r="E5" s="106" t="s">
        <v>48</v>
      </c>
      <c r="F5" s="108" t="s">
        <v>47</v>
      </c>
      <c r="G5" s="107" t="s">
        <v>46</v>
      </c>
      <c r="J5" s="151" t="s">
        <v>45</v>
      </c>
      <c r="K5" s="106" t="s">
        <v>48</v>
      </c>
      <c r="L5" s="108" t="s">
        <v>47</v>
      </c>
      <c r="M5" s="107" t="s">
        <v>46</v>
      </c>
      <c r="N5" s="157" t="s">
        <v>52</v>
      </c>
    </row>
    <row r="6" spans="2:15" x14ac:dyDescent="0.25">
      <c r="B6" s="163">
        <v>-60</v>
      </c>
      <c r="C6" s="164">
        <v>65</v>
      </c>
      <c r="D6" s="165">
        <f t="shared" ref="D6" si="0">B6+C6</f>
        <v>5</v>
      </c>
      <c r="E6" s="166">
        <v>500223</v>
      </c>
      <c r="F6" s="167">
        <f t="shared" ref="F6:F15" si="1">10*LOG10(E6)</f>
        <v>56.991636564937252</v>
      </c>
      <c r="G6" s="168">
        <v>1211</v>
      </c>
      <c r="J6" s="152">
        <v>73</v>
      </c>
      <c r="K6" s="148">
        <v>838</v>
      </c>
      <c r="L6" s="149">
        <f t="shared" ref="L6:L10" si="2">10*LOG10(K6)</f>
        <v>29.232440186302764</v>
      </c>
      <c r="M6" s="150">
        <v>150</v>
      </c>
      <c r="N6" s="95">
        <f>(L6-52.9106)/0.9767</f>
        <v>-24.24302223169575</v>
      </c>
      <c r="O6" s="159">
        <f>N6-J6</f>
        <v>-97.243022231695747</v>
      </c>
    </row>
    <row r="7" spans="2:15" x14ac:dyDescent="0.25">
      <c r="B7" s="109">
        <v>-60</v>
      </c>
      <c r="C7" s="110">
        <v>60</v>
      </c>
      <c r="D7" s="111">
        <f>B7+C7</f>
        <v>0</v>
      </c>
      <c r="E7" s="112">
        <v>205969</v>
      </c>
      <c r="F7" s="113">
        <f>10*LOG10(E7)</f>
        <v>53.138018604563229</v>
      </c>
      <c r="G7" s="114">
        <v>672</v>
      </c>
      <c r="J7" s="152">
        <v>70</v>
      </c>
      <c r="K7" s="148">
        <v>355</v>
      </c>
      <c r="L7" s="149">
        <f>10*LOG10(K7)</f>
        <v>25.50228353055094</v>
      </c>
      <c r="M7" s="150">
        <v>105</v>
      </c>
      <c r="N7" s="95">
        <f t="shared" ref="N7:N11" si="3">(L7-52.9106)/0.9767</f>
        <v>-28.062164911896243</v>
      </c>
      <c r="O7" s="95">
        <f t="shared" ref="O7:O11" si="4">N7-J7</f>
        <v>-98.062164911896247</v>
      </c>
    </row>
    <row r="8" spans="2:15" x14ac:dyDescent="0.25">
      <c r="B8" s="115">
        <v>-60</v>
      </c>
      <c r="C8" s="116">
        <v>55</v>
      </c>
      <c r="D8" s="117">
        <f>B8+C8</f>
        <v>-5</v>
      </c>
      <c r="E8" s="118">
        <v>65946</v>
      </c>
      <c r="F8" s="119">
        <f>10*LOG10(E8)</f>
        <v>48.191884582506717</v>
      </c>
      <c r="G8" s="120">
        <v>380</v>
      </c>
      <c r="J8" s="152">
        <v>65</v>
      </c>
      <c r="K8" s="148">
        <v>114</v>
      </c>
      <c r="L8" s="149">
        <f>10*LOG10(K8)</f>
        <v>20.569048513364727</v>
      </c>
      <c r="M8" s="150">
        <v>61</v>
      </c>
      <c r="N8" s="95">
        <f t="shared" si="3"/>
        <v>-33.113086399749434</v>
      </c>
      <c r="O8" s="95">
        <f t="shared" si="4"/>
        <v>-98.113086399749434</v>
      </c>
    </row>
    <row r="9" spans="2:15" ht="15.75" thickBot="1" x14ac:dyDescent="0.3">
      <c r="B9" s="169">
        <v>-60</v>
      </c>
      <c r="C9" s="170">
        <v>50</v>
      </c>
      <c r="D9" s="171">
        <f>B9+C9</f>
        <v>-10</v>
      </c>
      <c r="E9" s="172">
        <v>21740</v>
      </c>
      <c r="F9" s="173">
        <f>10*LOG10(E9)</f>
        <v>43.372595397502764</v>
      </c>
      <c r="G9" s="174">
        <v>220</v>
      </c>
      <c r="J9" s="152">
        <v>60</v>
      </c>
      <c r="K9" s="148">
        <v>49.5</v>
      </c>
      <c r="L9" s="149">
        <f>10*LOG10(K9)</f>
        <v>16.946051989335686</v>
      </c>
      <c r="M9" s="150">
        <v>37</v>
      </c>
      <c r="N9" s="95">
        <f t="shared" si="3"/>
        <v>-36.822512553152777</v>
      </c>
      <c r="O9" s="95">
        <f t="shared" si="4"/>
        <v>-96.822512553152777</v>
      </c>
    </row>
    <row r="10" spans="2:15" x14ac:dyDescent="0.25">
      <c r="B10" s="163">
        <v>-65</v>
      </c>
      <c r="C10" s="164">
        <v>70</v>
      </c>
      <c r="D10" s="165">
        <f t="shared" ref="D10" si="5">B10+C10</f>
        <v>5</v>
      </c>
      <c r="E10" s="166">
        <v>636408</v>
      </c>
      <c r="F10" s="167">
        <f t="shared" si="1"/>
        <v>58.037356303303227</v>
      </c>
      <c r="G10" s="168">
        <v>1222</v>
      </c>
      <c r="J10" s="152">
        <v>55</v>
      </c>
      <c r="K10" s="148">
        <v>17</v>
      </c>
      <c r="L10" s="149">
        <f t="shared" si="2"/>
        <v>12.304489213782739</v>
      </c>
      <c r="M10" s="150">
        <v>21</v>
      </c>
      <c r="N10" s="95">
        <f t="shared" si="3"/>
        <v>-41.574803712723728</v>
      </c>
      <c r="O10" s="95">
        <f t="shared" si="4"/>
        <v>-96.574803712723735</v>
      </c>
    </row>
    <row r="11" spans="2:15" ht="15.75" thickBot="1" x14ac:dyDescent="0.3">
      <c r="B11" s="109">
        <v>-65</v>
      </c>
      <c r="C11" s="110">
        <v>65</v>
      </c>
      <c r="D11" s="111">
        <v>0</v>
      </c>
      <c r="E11" s="112">
        <v>212424</v>
      </c>
      <c r="F11" s="113">
        <f>10*LOG10(E11)</f>
        <v>53.272035824599783</v>
      </c>
      <c r="G11" s="114">
        <v>698</v>
      </c>
      <c r="J11" s="153">
        <v>50</v>
      </c>
      <c r="K11" s="154">
        <v>7.36</v>
      </c>
      <c r="L11" s="155">
        <f>10*LOG10(K11)</f>
        <v>8.6687781433749898</v>
      </c>
      <c r="M11" s="156">
        <v>13</v>
      </c>
      <c r="N11" s="96">
        <f t="shared" si="3"/>
        <v>-45.297247728703809</v>
      </c>
      <c r="O11" s="96">
        <f t="shared" si="4"/>
        <v>-95.297247728703809</v>
      </c>
    </row>
    <row r="12" spans="2:15" x14ac:dyDescent="0.25">
      <c r="B12" s="115">
        <v>-65</v>
      </c>
      <c r="C12" s="116">
        <v>60</v>
      </c>
      <c r="D12" s="117">
        <f>B12+C12</f>
        <v>-5</v>
      </c>
      <c r="E12" s="118">
        <v>64371</v>
      </c>
      <c r="F12" s="119">
        <f>10*LOG10(E12)</f>
        <v>48.086902559226388</v>
      </c>
      <c r="G12" s="120">
        <v>391</v>
      </c>
      <c r="J12" s="145"/>
      <c r="K12" s="145"/>
      <c r="L12" s="146"/>
      <c r="M12" s="147"/>
      <c r="N12" s="158" t="s">
        <v>53</v>
      </c>
      <c r="O12" s="160">
        <f>AVERAGE(O6:O11)</f>
        <v>-97.018806256320275</v>
      </c>
    </row>
    <row r="13" spans="2:15" x14ac:dyDescent="0.25">
      <c r="B13" s="121">
        <v>-65</v>
      </c>
      <c r="C13" s="122">
        <v>55</v>
      </c>
      <c r="D13" s="123">
        <f>B13+C13</f>
        <v>-10</v>
      </c>
      <c r="E13" s="124">
        <v>20630</v>
      </c>
      <c r="F13" s="125">
        <f>10*LOG10(E13)</f>
        <v>43.144992279731518</v>
      </c>
      <c r="G13" s="126">
        <v>220</v>
      </c>
      <c r="J13" s="145"/>
      <c r="K13" s="145"/>
      <c r="L13" s="146"/>
      <c r="M13" s="147"/>
    </row>
    <row r="14" spans="2:15" ht="15.75" thickBot="1" x14ac:dyDescent="0.3">
      <c r="B14" s="175">
        <v>-65</v>
      </c>
      <c r="C14" s="176">
        <v>50</v>
      </c>
      <c r="D14" s="177">
        <f>B14+C14</f>
        <v>-15</v>
      </c>
      <c r="E14" s="178">
        <v>6879</v>
      </c>
      <c r="F14" s="179">
        <f>10*LOG10(E14)</f>
        <v>38.375253094496017</v>
      </c>
      <c r="G14" s="180">
        <v>129</v>
      </c>
      <c r="J14" s="145"/>
      <c r="K14" s="145"/>
      <c r="L14" s="146"/>
      <c r="M14" s="147"/>
    </row>
    <row r="15" spans="2:15" x14ac:dyDescent="0.25">
      <c r="B15" s="109">
        <v>-70</v>
      </c>
      <c r="C15" s="110">
        <v>70</v>
      </c>
      <c r="D15" s="111">
        <f>B15+C15</f>
        <v>0</v>
      </c>
      <c r="E15" s="112">
        <v>199693</v>
      </c>
      <c r="F15" s="113">
        <f t="shared" si="1"/>
        <v>53.003628414623122</v>
      </c>
      <c r="G15" s="114">
        <v>721</v>
      </c>
      <c r="J15" s="145"/>
      <c r="K15" s="145"/>
      <c r="L15" s="146"/>
      <c r="M15" s="147"/>
    </row>
    <row r="16" spans="2:15" x14ac:dyDescent="0.25">
      <c r="B16" s="115">
        <v>-70</v>
      </c>
      <c r="C16" s="116">
        <v>65</v>
      </c>
      <c r="D16" s="117">
        <f t="shared" ref="D16:D19" si="6">B16+C16</f>
        <v>-5</v>
      </c>
      <c r="E16" s="118">
        <v>64219</v>
      </c>
      <c r="F16" s="119">
        <f>10*LOG10(E16)</f>
        <v>48.076635385730057</v>
      </c>
      <c r="G16" s="120">
        <v>418</v>
      </c>
      <c r="J16" s="145"/>
      <c r="K16" s="145"/>
      <c r="L16" s="146"/>
      <c r="M16" s="147"/>
    </row>
    <row r="17" spans="2:13" x14ac:dyDescent="0.25">
      <c r="B17" s="121">
        <v>-70</v>
      </c>
      <c r="C17" s="122">
        <v>60</v>
      </c>
      <c r="D17" s="123">
        <f t="shared" si="6"/>
        <v>-10</v>
      </c>
      <c r="E17" s="124">
        <v>21412</v>
      </c>
      <c r="F17" s="125">
        <f>10*LOG10(E17)</f>
        <v>43.306572347113942</v>
      </c>
      <c r="G17" s="126">
        <v>238</v>
      </c>
      <c r="J17" s="145"/>
      <c r="K17" s="145"/>
      <c r="L17" s="146"/>
      <c r="M17" s="147"/>
    </row>
    <row r="18" spans="2:13" x14ac:dyDescent="0.25">
      <c r="B18" s="127">
        <v>-70</v>
      </c>
      <c r="C18" s="128">
        <v>55</v>
      </c>
      <c r="D18" s="129">
        <f t="shared" si="6"/>
        <v>-15</v>
      </c>
      <c r="E18" s="130">
        <v>6420</v>
      </c>
      <c r="F18" s="131">
        <f>10*LOG10(E18)</f>
        <v>38.075350280688532</v>
      </c>
      <c r="G18" s="132">
        <v>117</v>
      </c>
      <c r="J18" s="145"/>
      <c r="K18" s="145"/>
      <c r="L18" s="146"/>
      <c r="M18" s="147"/>
    </row>
    <row r="19" spans="2:13" ht="15.75" thickBot="1" x14ac:dyDescent="0.3">
      <c r="B19" s="133">
        <v>-70</v>
      </c>
      <c r="C19" s="134">
        <v>50</v>
      </c>
      <c r="D19" s="135">
        <f t="shared" si="6"/>
        <v>-20</v>
      </c>
      <c r="E19" s="136">
        <v>2107</v>
      </c>
      <c r="F19" s="137">
        <f>10*LOG10(E19)</f>
        <v>33.236645356080999</v>
      </c>
      <c r="G19" s="138">
        <v>76</v>
      </c>
      <c r="J19" s="145"/>
      <c r="K19" s="145"/>
      <c r="L19" s="146"/>
      <c r="M19" s="147"/>
    </row>
    <row r="22" spans="2:13" ht="16.5" thickBot="1" x14ac:dyDescent="0.3">
      <c r="B22" s="144"/>
      <c r="C22" s="144"/>
    </row>
    <row r="23" spans="2:13" ht="15.75" thickBot="1" x14ac:dyDescent="0.3">
      <c r="B23" s="106" t="s">
        <v>42</v>
      </c>
      <c r="C23" s="139" t="s">
        <v>47</v>
      </c>
    </row>
    <row r="24" spans="2:13" x14ac:dyDescent="0.25">
      <c r="B24" s="72">
        <v>5</v>
      </c>
      <c r="C24" s="140">
        <f>(F6+F10)/2</f>
        <v>57.51449643412024</v>
      </c>
    </row>
    <row r="25" spans="2:13" x14ac:dyDescent="0.25">
      <c r="B25" s="74">
        <v>0</v>
      </c>
      <c r="C25" s="141">
        <f>(F7+F11+F15)/3</f>
        <v>53.137894281262049</v>
      </c>
    </row>
    <row r="26" spans="2:13" x14ac:dyDescent="0.25">
      <c r="B26" s="74">
        <v>-5</v>
      </c>
      <c r="C26" s="141">
        <f>(F8+F12+F16)/3</f>
        <v>48.118474175821056</v>
      </c>
    </row>
    <row r="27" spans="2:13" x14ac:dyDescent="0.25">
      <c r="B27" s="74">
        <v>-10</v>
      </c>
      <c r="C27" s="141">
        <f>(F9+F13+F17)/3</f>
        <v>43.27472000811607</v>
      </c>
    </row>
    <row r="28" spans="2:13" x14ac:dyDescent="0.25">
      <c r="B28" s="74">
        <v>-15</v>
      </c>
      <c r="C28" s="141">
        <f>(F14+F18)/2</f>
        <v>38.225301687592278</v>
      </c>
    </row>
    <row r="29" spans="2:13" ht="15.75" thickBot="1" x14ac:dyDescent="0.3">
      <c r="B29" s="77">
        <v>-20</v>
      </c>
      <c r="C29" s="142">
        <f>F19</f>
        <v>33.236645356080999</v>
      </c>
    </row>
  </sheetData>
  <mergeCells count="4">
    <mergeCell ref="E4:G4"/>
    <mergeCell ref="B1:G2"/>
    <mergeCell ref="K4:M4"/>
    <mergeCell ref="J1:O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System Blocks</vt:lpstr>
      <vt:lpstr>Link Budget</vt:lpstr>
      <vt:lpstr>Noise Figure</vt:lpstr>
      <vt:lpstr>Lime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 Coates</cp:lastModifiedBy>
  <cp:lastPrinted>2018-10-23T13:47:30Z</cp:lastPrinted>
  <dcterms:created xsi:type="dcterms:W3CDTF">2018-06-15T18:43:28Z</dcterms:created>
  <dcterms:modified xsi:type="dcterms:W3CDTF">2018-10-23T20:34:45Z</dcterms:modified>
</cp:coreProperties>
</file>