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E6" i="1"/>
  <c r="K3"/>
  <c r="B21"/>
  <c r="B22" s="1"/>
  <c r="B25" s="1"/>
  <c r="K14"/>
  <c r="E13"/>
  <c r="E14" s="1"/>
  <c r="B5"/>
  <c r="B39"/>
  <c r="B38"/>
  <c r="B40" s="1"/>
  <c r="B43" s="1"/>
  <c r="M3" l="1"/>
  <c r="K15"/>
  <c r="K6"/>
  <c r="B9"/>
  <c r="B10"/>
  <c r="E4"/>
  <c r="M5" l="1"/>
  <c r="K11"/>
  <c r="K10" s="1"/>
  <c r="M11"/>
  <c r="B8"/>
  <c r="B15" s="1"/>
  <c r="K24" l="1"/>
  <c r="K25" s="1"/>
  <c r="H25"/>
  <c r="H12"/>
  <c r="K18" l="1"/>
  <c r="E16"/>
  <c r="M13" s="1"/>
  <c r="K19" l="1"/>
  <c r="O5"/>
</calcChain>
</file>

<file path=xl/sharedStrings.xml><?xml version="1.0" encoding="utf-8"?>
<sst xmlns="http://schemas.openxmlformats.org/spreadsheetml/2006/main" count="68" uniqueCount="67">
  <si>
    <t>N</t>
  </si>
  <si>
    <t>Nph</t>
  </si>
  <si>
    <t>Npole</t>
  </si>
  <si>
    <t>Vph</t>
  </si>
  <si>
    <t>Vwye</t>
  </si>
  <si>
    <t>A,el,loading</t>
  </si>
  <si>
    <t>Byoke</t>
  </si>
  <si>
    <t>Bteeth</t>
  </si>
  <si>
    <t>number of phase</t>
  </si>
  <si>
    <t>number of poles</t>
  </si>
  <si>
    <t>number of wire</t>
  </si>
  <si>
    <t>wire area</t>
  </si>
  <si>
    <t>fill factor</t>
  </si>
  <si>
    <t>torque</t>
  </si>
  <si>
    <t>shear stress</t>
  </si>
  <si>
    <t>B,magloading,av</t>
  </si>
  <si>
    <t>Drotor,in(mm)</t>
  </si>
  <si>
    <t>Output power(W)</t>
  </si>
  <si>
    <t>P&gt;1000</t>
  </si>
  <si>
    <t>P&lt;1000</t>
  </si>
  <si>
    <t>number of stator layer</t>
  </si>
  <si>
    <t>number of stator slots</t>
  </si>
  <si>
    <t>type of rotor</t>
  </si>
  <si>
    <t>squerel cage</t>
  </si>
  <si>
    <t>number of rotor slots</t>
  </si>
  <si>
    <t>motor input voltage</t>
  </si>
  <si>
    <t>Eph,estimated</t>
  </si>
  <si>
    <t>4.44*f*flux*Nph*Kw</t>
  </si>
  <si>
    <t>slot per pole</t>
  </si>
  <si>
    <t>slot per phase</t>
  </si>
  <si>
    <t>Iph</t>
  </si>
  <si>
    <t>N*I = B*A*R</t>
  </si>
  <si>
    <t>R=Lair/A/u0</t>
  </si>
  <si>
    <t>coil pitch</t>
  </si>
  <si>
    <t>kw1</t>
  </si>
  <si>
    <t>kw3</t>
  </si>
  <si>
    <t>kw5</t>
  </si>
  <si>
    <t>kw7</t>
  </si>
  <si>
    <t>kw9</t>
  </si>
  <si>
    <t>kw11</t>
  </si>
  <si>
    <t>kw13</t>
  </si>
  <si>
    <t>slot angle</t>
  </si>
  <si>
    <t>degree</t>
  </si>
  <si>
    <t>pitch angle</t>
  </si>
  <si>
    <t>flux per pole</t>
  </si>
  <si>
    <t>Area</t>
  </si>
  <si>
    <t>Pole Area</t>
  </si>
  <si>
    <t>Dstator,in(mm)</t>
  </si>
  <si>
    <t>Dstator,out(mm)</t>
  </si>
  <si>
    <t>Drotor,out(mm)</t>
  </si>
  <si>
    <t>Axial Length(mm)</t>
  </si>
  <si>
    <t>airgap length(mm)</t>
  </si>
  <si>
    <t>freq(Hz)</t>
  </si>
  <si>
    <t>Nsyn</t>
  </si>
  <si>
    <t>m^2</t>
  </si>
  <si>
    <t>B,ml,max</t>
  </si>
  <si>
    <t>A/m</t>
  </si>
  <si>
    <t>stator teeth ratio(total slot section/min slot section)</t>
  </si>
  <si>
    <t>stator slot deepness(mm)</t>
  </si>
  <si>
    <t>min teeth section(mm)</t>
  </si>
  <si>
    <t>end of the slot section</t>
  </si>
  <si>
    <t>total teeth with wire space</t>
  </si>
  <si>
    <t>output power</t>
  </si>
  <si>
    <t>eff</t>
  </si>
  <si>
    <t>Co</t>
  </si>
  <si>
    <t>pf</t>
  </si>
  <si>
    <t>Is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</si>
</sst>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0000"/>
    <numFmt numFmtId="166" formatCode="0.0000000"/>
  </numFmts>
  <fonts count="3"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166" fontId="2" fillId="2" borderId="1" applyAlignment="0" applyProtection="0"/>
    <xf numFmtId="165" fontId="1" fillId="3" borderId="2" applyAlignment="0" applyProtection="0"/>
  </cellStyleXfs>
  <cellXfs count="10">
    <xf numFmtId="0" fontId="0" fillId="0" borderId="0" xfId="0"/>
    <xf numFmtId="166" fontId="2" fillId="2" borderId="1" xfId="1"/>
    <xf numFmtId="165" fontId="1" fillId="3" borderId="2" xfId="2"/>
    <xf numFmtId="164" fontId="2" fillId="2" borderId="1" xfId="1" applyNumberFormat="1"/>
    <xf numFmtId="164" fontId="2" fillId="0" borderId="0" xfId="0" applyNumberFormat="1" applyFont="1"/>
    <xf numFmtId="164" fontId="2" fillId="2" borderId="1" xfId="1" applyNumberFormat="1" applyFont="1" applyFill="1"/>
    <xf numFmtId="164" fontId="0" fillId="0" borderId="0" xfId="0" applyNumberFormat="1"/>
    <xf numFmtId="164" fontId="1" fillId="3" borderId="2" xfId="2" applyNumberFormat="1"/>
    <xf numFmtId="166" fontId="2" fillId="2" borderId="1" xfId="1" applyAlignment="1">
      <alignment wrapText="1"/>
    </xf>
    <xf numFmtId="1" fontId="2" fillId="2" borderId="1" xfId="1" applyNumberFormat="1"/>
  </cellXfs>
  <cellStyles count="3">
    <cellStyle name="Çıkış" xfId="2" builtinId="21" customBuiltin="1"/>
    <cellStyle name="Giriş" xfId="1" builtinId="20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51"/>
  <sheetViews>
    <sheetView tabSelected="1" topLeftCell="A4" workbookViewId="0">
      <selection activeCell="D32" sqref="D32"/>
    </sheetView>
  </sheetViews>
  <sheetFormatPr defaultRowHeight="15"/>
  <cols>
    <col min="1" max="1" width="24.140625" style="6" bestFit="1" customWidth="1"/>
    <col min="2" max="2" width="22.28515625" style="6" customWidth="1"/>
    <col min="3" max="3" width="9.140625" style="6"/>
    <col min="4" max="4" width="15.7109375" style="6" bestFit="1" customWidth="1"/>
    <col min="5" max="5" width="15.140625" style="6" bestFit="1" customWidth="1"/>
    <col min="6" max="6" width="18.85546875" style="6" bestFit="1" customWidth="1"/>
    <col min="7" max="7" width="9.140625" style="6"/>
    <col min="8" max="8" width="11.5703125" style="6" customWidth="1"/>
    <col min="9" max="9" width="9.140625" style="6"/>
    <col min="10" max="10" width="15.7109375" style="6" bestFit="1" customWidth="1"/>
    <col min="11" max="11" width="24" style="6" customWidth="1"/>
    <col min="12" max="12" width="9.140625" style="6"/>
    <col min="13" max="13" width="15.7109375" style="6" bestFit="1" customWidth="1"/>
    <col min="14" max="14" width="9.5703125" style="6" bestFit="1" customWidth="1"/>
    <col min="15" max="15" width="14.85546875" style="6" customWidth="1"/>
    <col min="16" max="16384" width="9.140625" style="6"/>
  </cols>
  <sheetData>
    <row r="3" spans="1:15">
      <c r="A3" s="3" t="s">
        <v>52</v>
      </c>
      <c r="B3" s="3">
        <v>50</v>
      </c>
      <c r="C3" s="4"/>
      <c r="D3" s="5" t="s">
        <v>3</v>
      </c>
      <c r="E3" s="5">
        <v>220</v>
      </c>
      <c r="F3" s="4"/>
      <c r="G3" s="4"/>
      <c r="H3" s="4"/>
      <c r="I3" s="4"/>
      <c r="J3" s="7" t="s">
        <v>1</v>
      </c>
      <c r="K3" s="7">
        <f>K5*B39</f>
        <v>840</v>
      </c>
      <c r="L3" s="4"/>
      <c r="M3" s="6">
        <f>E6/4.44/B3/K13/E14/B45</f>
        <v>854.40726984983814</v>
      </c>
    </row>
    <row r="4" spans="1:15">
      <c r="A4" s="5" t="s">
        <v>17</v>
      </c>
      <c r="B4" s="5">
        <v>1100</v>
      </c>
      <c r="C4" s="4"/>
      <c r="D4" s="5" t="s">
        <v>4</v>
      </c>
      <c r="E4" s="5">
        <f>E3*SQRT(3)</f>
        <v>381.05117766515298</v>
      </c>
      <c r="F4" s="4" t="s">
        <v>25</v>
      </c>
      <c r="G4" s="4"/>
      <c r="H4" s="4"/>
      <c r="I4" s="4"/>
      <c r="L4" s="4"/>
    </row>
    <row r="5" spans="1:15">
      <c r="A5" s="7" t="s">
        <v>53</v>
      </c>
      <c r="B5" s="7">
        <f>60*50*2/B34</f>
        <v>1500</v>
      </c>
      <c r="C5" s="4"/>
      <c r="F5" s="4"/>
      <c r="G5" s="4"/>
      <c r="H5" s="4"/>
      <c r="I5" s="4"/>
      <c r="J5" s="3" t="s">
        <v>0</v>
      </c>
      <c r="K5" s="9">
        <v>70</v>
      </c>
      <c r="L5" s="4"/>
      <c r="M5" s="6">
        <f>M3/B39</f>
        <v>71.200605820819845</v>
      </c>
      <c r="O5" s="6">
        <f>K13*B8*0.001/K11/9/4/3.14/0.0000001</f>
        <v>32.9</v>
      </c>
    </row>
    <row r="6" spans="1:15">
      <c r="D6" s="7" t="s">
        <v>26</v>
      </c>
      <c r="E6" s="7">
        <f>E4</f>
        <v>381.05117766515298</v>
      </c>
      <c r="F6" s="4" t="s">
        <v>27</v>
      </c>
      <c r="G6" s="4"/>
      <c r="H6" s="4"/>
      <c r="I6" s="4"/>
      <c r="J6" s="7" t="s">
        <v>2</v>
      </c>
      <c r="K6" s="7">
        <f>B38*K5</f>
        <v>630</v>
      </c>
      <c r="L6" s="4"/>
    </row>
    <row r="7" spans="1:15">
      <c r="F7" s="4"/>
      <c r="G7" s="4"/>
      <c r="H7" s="4"/>
      <c r="I7" s="4"/>
      <c r="L7" s="4"/>
    </row>
    <row r="8" spans="1:15">
      <c r="A8" s="7" t="s">
        <v>51</v>
      </c>
      <c r="B8" s="7">
        <f>IF(B4&gt;1000,B9,B10)</f>
        <v>0.27878893976041474</v>
      </c>
      <c r="C8" s="4"/>
      <c r="F8" s="4" t="s">
        <v>31</v>
      </c>
      <c r="G8" s="4"/>
      <c r="H8" s="4"/>
      <c r="I8" s="4"/>
      <c r="J8" s="4"/>
      <c r="K8" s="4"/>
      <c r="L8" s="4"/>
    </row>
    <row r="9" spans="1:15">
      <c r="A9" s="7" t="s">
        <v>18</v>
      </c>
      <c r="B9" s="7">
        <f>0.18+0.006*B4^(4/10)</f>
        <v>0.27878893976041474</v>
      </c>
      <c r="C9" s="4"/>
      <c r="F9" s="4" t="s">
        <v>32</v>
      </c>
      <c r="G9" s="4"/>
      <c r="H9" s="4"/>
      <c r="I9" s="4"/>
      <c r="J9" s="4"/>
      <c r="K9" s="4"/>
      <c r="L9" s="4"/>
    </row>
    <row r="10" spans="1:15">
      <c r="A10" s="7" t="s">
        <v>19</v>
      </c>
      <c r="B10" s="7">
        <f>0.2+0.01*B4^(4/10)</f>
        <v>0.3646482329340246</v>
      </c>
      <c r="C10" s="4"/>
      <c r="F10" s="4"/>
      <c r="G10" s="4"/>
      <c r="H10" s="4"/>
      <c r="I10" s="4"/>
      <c r="J10" s="2" t="s">
        <v>5</v>
      </c>
      <c r="K10" s="2">
        <f>K5*B36*B31*K11/3.14/B12*1000</f>
        <v>10282.140885686482</v>
      </c>
      <c r="L10" s="4" t="s">
        <v>56</v>
      </c>
    </row>
    <row r="11" spans="1:15">
      <c r="A11" s="4"/>
      <c r="B11" s="4"/>
      <c r="C11" s="4"/>
      <c r="F11" s="4"/>
      <c r="G11" s="4"/>
      <c r="H11" s="4"/>
      <c r="I11" s="4"/>
      <c r="J11" s="2" t="s">
        <v>66</v>
      </c>
      <c r="K11" s="7">
        <f>B8*0.001/K6/4/3.14/0.0000001</f>
        <v>0.35232653392024915</v>
      </c>
      <c r="L11" s="4"/>
      <c r="M11" s="6">
        <f>B8*0.001/K6/4/3.14/0.0000001</f>
        <v>0.35232653392024915</v>
      </c>
    </row>
    <row r="12" spans="1:15">
      <c r="A12" s="5" t="s">
        <v>47</v>
      </c>
      <c r="B12" s="5">
        <v>55</v>
      </c>
      <c r="C12" s="4"/>
      <c r="F12" s="4"/>
      <c r="G12" s="2" t="s">
        <v>30</v>
      </c>
      <c r="H12" s="2">
        <f>E6*B8*(0.001)/(4.44*B3*B38*B39*K5*K5*E14*4*3.14*(0.0000001)*B45)</f>
        <v>0.16843364930113633</v>
      </c>
      <c r="I12" s="4"/>
      <c r="L12" s="4"/>
    </row>
    <row r="13" spans="1:15">
      <c r="A13" s="5" t="s">
        <v>48</v>
      </c>
      <c r="B13" s="5">
        <v>90</v>
      </c>
      <c r="C13" s="4"/>
      <c r="D13" s="2" t="s">
        <v>45</v>
      </c>
      <c r="E13" s="2">
        <f>3.14*B12*0.001*B17*0.001</f>
        <v>1.8997000000000003E-2</v>
      </c>
      <c r="F13" s="4" t="s">
        <v>54</v>
      </c>
      <c r="G13" s="4"/>
      <c r="H13" s="4"/>
      <c r="I13" s="4"/>
      <c r="J13" s="1" t="s">
        <v>15</v>
      </c>
      <c r="K13" s="3">
        <v>0.47</v>
      </c>
      <c r="L13" s="4"/>
      <c r="M13" s="6">
        <f>E16/E14</f>
        <v>1.2116198001727557E-4</v>
      </c>
    </row>
    <row r="14" spans="1:15">
      <c r="A14" s="5" t="s">
        <v>16</v>
      </c>
      <c r="B14" s="5">
        <v>18</v>
      </c>
      <c r="D14" s="2" t="s">
        <v>46</v>
      </c>
      <c r="E14" s="2">
        <f>E13/B34</f>
        <v>4.7492500000000009E-3</v>
      </c>
      <c r="F14" s="4" t="s">
        <v>54</v>
      </c>
      <c r="G14" s="4"/>
      <c r="H14" s="4"/>
      <c r="I14" s="4"/>
      <c r="J14" s="2" t="s">
        <v>55</v>
      </c>
      <c r="K14" s="7">
        <f>K13*3.14/2</f>
        <v>0.7379</v>
      </c>
      <c r="L14" s="4"/>
    </row>
    <row r="15" spans="1:15">
      <c r="A15" s="7" t="s">
        <v>49</v>
      </c>
      <c r="B15" s="7">
        <f>B12-2*B8</f>
        <v>54.442422120479172</v>
      </c>
      <c r="D15" s="4"/>
      <c r="E15" s="4"/>
      <c r="F15" s="4"/>
      <c r="G15" s="4"/>
      <c r="H15" s="4"/>
      <c r="I15" s="4"/>
      <c r="J15" s="2" t="s">
        <v>7</v>
      </c>
      <c r="K15" s="2">
        <f>K14*B25*0.9</f>
        <v>1.8905109777369749</v>
      </c>
      <c r="L15" s="4"/>
    </row>
    <row r="16" spans="1:15">
      <c r="D16" s="2" t="s">
        <v>44</v>
      </c>
      <c r="E16" s="2">
        <f>K6*H12*E14*4*3.14*0.0000001/(B17*0.01)</f>
        <v>5.7542853359704609E-7</v>
      </c>
      <c r="F16" s="4"/>
      <c r="G16" s="4"/>
      <c r="H16" s="4"/>
      <c r="I16" s="4"/>
      <c r="J16" s="2" t="s">
        <v>6</v>
      </c>
      <c r="K16" s="2"/>
      <c r="L16" s="4"/>
    </row>
    <row r="17" spans="1:14">
      <c r="A17" s="5" t="s">
        <v>50</v>
      </c>
      <c r="B17" s="5">
        <v>110</v>
      </c>
      <c r="F17" s="4"/>
      <c r="G17" s="4"/>
      <c r="H17" s="4"/>
      <c r="I17" s="4"/>
      <c r="L17" s="4"/>
    </row>
    <row r="18" spans="1:14">
      <c r="F18" s="4"/>
      <c r="G18" s="4"/>
      <c r="H18" s="4"/>
      <c r="I18" s="4"/>
      <c r="J18" s="4" t="s">
        <v>14</v>
      </c>
      <c r="K18" s="4">
        <f>K10*K13</f>
        <v>4832.6062162726466</v>
      </c>
      <c r="L18" s="4"/>
    </row>
    <row r="19" spans="1:14" ht="18" customHeight="1">
      <c r="A19" s="1" t="s">
        <v>60</v>
      </c>
      <c r="B19" s="1">
        <v>4.47</v>
      </c>
      <c r="F19" s="4"/>
      <c r="G19" s="4"/>
      <c r="H19" s="4"/>
      <c r="I19" s="4"/>
      <c r="J19" s="4" t="s">
        <v>13</v>
      </c>
      <c r="K19" s="4">
        <f>K18*B15*B15/4*110*2*3.14*0.000000001</f>
        <v>2.4737090780520594</v>
      </c>
      <c r="L19" s="4"/>
    </row>
    <row r="20" spans="1:14">
      <c r="A20" s="1" t="s">
        <v>58</v>
      </c>
      <c r="B20" s="1">
        <v>12</v>
      </c>
      <c r="F20"/>
      <c r="G20" s="4"/>
      <c r="H20" s="4"/>
      <c r="I20" s="4"/>
      <c r="L20" s="4"/>
    </row>
    <row r="21" spans="1:14">
      <c r="A21" s="2" t="s">
        <v>59</v>
      </c>
      <c r="B21" s="2">
        <f>(3.14*(B12+2*B20)-B31*B19)/B31</f>
        <v>2.420555555555556</v>
      </c>
      <c r="F21" s="4"/>
      <c r="G21" s="4"/>
      <c r="H21" s="4"/>
      <c r="I21" s="4"/>
      <c r="L21" s="4"/>
    </row>
    <row r="22" spans="1:14">
      <c r="A22" s="2" t="s">
        <v>61</v>
      </c>
      <c r="B22" s="2">
        <f>B19+B21</f>
        <v>6.8905555555555562</v>
      </c>
      <c r="F22" s="4"/>
      <c r="G22" s="4"/>
      <c r="H22" s="4"/>
      <c r="I22" s="4"/>
      <c r="J22" s="1" t="s">
        <v>63</v>
      </c>
      <c r="K22" s="1">
        <v>80</v>
      </c>
      <c r="L22" s="4"/>
      <c r="M22" s="1" t="s">
        <v>65</v>
      </c>
      <c r="N22" s="1">
        <v>0.9</v>
      </c>
    </row>
    <row r="23" spans="1:14">
      <c r="F23" s="4"/>
      <c r="G23" s="4"/>
      <c r="H23" s="4"/>
      <c r="I23" s="4"/>
      <c r="J23" s="4"/>
      <c r="K23" s="4"/>
      <c r="L23" s="4"/>
    </row>
    <row r="24" spans="1:14">
      <c r="D24" s="4"/>
      <c r="E24" s="4"/>
      <c r="F24" s="4"/>
      <c r="G24" s="4"/>
      <c r="H24" s="4"/>
      <c r="I24" s="4"/>
      <c r="J24" s="2" t="s">
        <v>64</v>
      </c>
      <c r="K24" s="2">
        <f>11*K13*K10*B45*K22*N22*0.001</f>
        <v>3444.6817109591425</v>
      </c>
      <c r="L24" s="4"/>
    </row>
    <row r="25" spans="1:14" ht="45">
      <c r="A25" s="8" t="s">
        <v>57</v>
      </c>
      <c r="B25" s="1">
        <f>B22/B21</f>
        <v>2.8466834978196003</v>
      </c>
      <c r="D25" s="4"/>
      <c r="E25" s="4"/>
      <c r="F25" s="4"/>
      <c r="G25" s="4"/>
      <c r="H25" s="4">
        <f>K10*K13*B12*B12/2*3.14*B17*0.000000001</f>
        <v>2.5246380579896153</v>
      </c>
      <c r="I25" s="4"/>
      <c r="J25" s="2" t="s">
        <v>62</v>
      </c>
      <c r="K25" s="2">
        <f>K24*B12*B12*B17*B5/60*2*3.14*0.000000001</f>
        <v>179.9562007734998</v>
      </c>
      <c r="L25" s="4"/>
    </row>
    <row r="26" spans="1:14">
      <c r="D26" s="4"/>
      <c r="E26" s="4"/>
      <c r="F26" s="4"/>
      <c r="G26" s="4"/>
      <c r="H26" s="4"/>
      <c r="I26" s="4"/>
      <c r="J26" s="4"/>
      <c r="K26" s="4"/>
      <c r="L26" s="4"/>
    </row>
    <row r="27" spans="1:14">
      <c r="D27" s="4"/>
      <c r="E27" s="4"/>
      <c r="F27" s="4"/>
      <c r="G27" s="4"/>
      <c r="H27" s="4"/>
      <c r="I27" s="4"/>
      <c r="J27" s="5" t="s">
        <v>10</v>
      </c>
      <c r="K27" s="5"/>
      <c r="L27" s="4"/>
    </row>
    <row r="28" spans="1:14">
      <c r="A28" s="5" t="s">
        <v>22</v>
      </c>
      <c r="B28" s="5" t="s">
        <v>23</v>
      </c>
      <c r="C28" s="4"/>
      <c r="D28" s="4"/>
      <c r="E28" s="4"/>
      <c r="F28" s="4"/>
      <c r="G28" s="4"/>
      <c r="H28" s="4"/>
      <c r="I28" s="4"/>
      <c r="J28" s="5" t="s">
        <v>11</v>
      </c>
      <c r="K28" s="5"/>
      <c r="L28" s="4"/>
    </row>
    <row r="29" spans="1:14">
      <c r="A29" s="4"/>
      <c r="B29" s="4"/>
      <c r="C29" s="4"/>
      <c r="D29" s="4"/>
      <c r="E29" s="4"/>
      <c r="F29" s="4"/>
      <c r="G29" s="4"/>
      <c r="H29" s="4"/>
      <c r="I29" s="4"/>
      <c r="J29" s="5" t="s">
        <v>12</v>
      </c>
      <c r="K29" s="5"/>
      <c r="L29" s="4"/>
    </row>
    <row r="30" spans="1: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4">
      <c r="A31" s="5" t="s">
        <v>21</v>
      </c>
      <c r="B31" s="5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4">
      <c r="A32" s="5" t="s">
        <v>24</v>
      </c>
      <c r="B32" s="5">
        <v>30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3">
      <c r="A33" s="5" t="s">
        <v>8</v>
      </c>
      <c r="B33" s="5">
        <v>3</v>
      </c>
      <c r="C33" s="4"/>
    </row>
    <row r="34" spans="1:3">
      <c r="A34" s="5" t="s">
        <v>9</v>
      </c>
      <c r="B34" s="5">
        <v>4</v>
      </c>
      <c r="C34" s="4"/>
    </row>
    <row r="35" spans="1:3">
      <c r="A35" s="4"/>
      <c r="B35" s="4"/>
      <c r="C35" s="4"/>
    </row>
    <row r="36" spans="1:3">
      <c r="A36" s="5" t="s">
        <v>20</v>
      </c>
      <c r="B36" s="5">
        <v>2</v>
      </c>
      <c r="C36" s="4"/>
    </row>
    <row r="37" spans="1:3">
      <c r="A37" s="4"/>
      <c r="B37" s="4"/>
      <c r="C37" s="4"/>
    </row>
    <row r="38" spans="1:3">
      <c r="A38" s="7" t="s">
        <v>28</v>
      </c>
      <c r="B38" s="7">
        <f>B31/B34</f>
        <v>9</v>
      </c>
      <c r="C38" s="4"/>
    </row>
    <row r="39" spans="1:3">
      <c r="A39" s="7" t="s">
        <v>29</v>
      </c>
      <c r="B39" s="7">
        <f>B31/B33</f>
        <v>12</v>
      </c>
      <c r="C39" s="4"/>
    </row>
    <row r="40" spans="1:3">
      <c r="A40" s="7" t="s">
        <v>41</v>
      </c>
      <c r="B40" s="7">
        <f>180/B38</f>
        <v>20</v>
      </c>
      <c r="C40" s="4" t="s">
        <v>42</v>
      </c>
    </row>
    <row r="41" spans="1:3">
      <c r="C41" s="4"/>
    </row>
    <row r="42" spans="1:3">
      <c r="A42" s="3" t="s">
        <v>33</v>
      </c>
      <c r="B42" s="3">
        <v>7</v>
      </c>
      <c r="C42" s="4"/>
    </row>
    <row r="43" spans="1:3">
      <c r="A43" s="7" t="s">
        <v>43</v>
      </c>
      <c r="B43" s="7">
        <f>B42*B40</f>
        <v>140</v>
      </c>
      <c r="C43" s="4"/>
    </row>
    <row r="45" spans="1:3">
      <c r="A45" s="6" t="s">
        <v>34</v>
      </c>
      <c r="B45" s="6">
        <v>0.9</v>
      </c>
    </row>
    <row r="46" spans="1:3">
      <c r="A46" s="6" t="s">
        <v>35</v>
      </c>
    </row>
    <row r="47" spans="1:3">
      <c r="A47" s="6" t="s">
        <v>36</v>
      </c>
    </row>
    <row r="48" spans="1:3">
      <c r="A48" s="6" t="s">
        <v>37</v>
      </c>
    </row>
    <row r="49" spans="1:1">
      <c r="A49" s="6" t="s">
        <v>38</v>
      </c>
    </row>
    <row r="50" spans="1:1">
      <c r="A50" s="6" t="s">
        <v>39</v>
      </c>
    </row>
    <row r="51" spans="1:1">
      <c r="A51" s="6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2018-04-17T19:46:48Z</dcterms:modified>
</cp:coreProperties>
</file>