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DieseArbeitsmappe" defaultThemeVersion="124226"/>
  <bookViews>
    <workbookView xWindow="240" yWindow="105" windowWidth="14805" windowHeight="8010" activeTab="2"/>
  </bookViews>
  <sheets>
    <sheet name="LICENSE" sheetId="2" r:id="rId1"/>
    <sheet name="spatial" sheetId="8" r:id="rId2"/>
    <sheet name="Technologies" sheetId="1" r:id="rId3"/>
    <sheet name="storage" sheetId="4" r:id="rId4"/>
    <sheet name="reservoir" sheetId="10" r:id="rId5"/>
    <sheet name="DSM" sheetId="6" r:id="rId6"/>
    <sheet name="EV" sheetId="7" r:id="rId7"/>
    <sheet name="prosumage" sheetId="12" r:id="rId8"/>
    <sheet name="reserves" sheetId="13" r:id="rId9"/>
    <sheet name="heat" sheetId="14" r:id="rId10"/>
    <sheet name="Sources" sheetId="15" r:id="rId11"/>
  </sheets>
  <definedNames>
    <definedName name="_xlnm._FilterDatabase" localSheetId="5" hidden="1">DSM!$A$5:$L$14</definedName>
    <definedName name="_xlnm._FilterDatabase" localSheetId="6" hidden="1">EV!$A$5:$J$33</definedName>
    <definedName name="_xlnm._FilterDatabase" localSheetId="9" hidden="1">heat!$A$5:$R$125</definedName>
    <definedName name="_xlnm._FilterDatabase" localSheetId="8" hidden="1">reserves!$A$5:$W$12</definedName>
    <definedName name="_xlnm._FilterDatabase" localSheetId="10" hidden="1">Sources!$B$2:$J$2</definedName>
    <definedName name="_xlnm._FilterDatabase" localSheetId="3" hidden="1">storage!$A$5:$M$6</definedName>
    <definedName name="_xlnm._FilterDatabase" localSheetId="2" hidden="1">Technologies!$A$5:$U$16</definedName>
  </definedNames>
  <calcPr calcId="162913"/>
</workbook>
</file>

<file path=xl/calcChain.xml><?xml version="1.0" encoding="utf-8"?>
<calcChain xmlns="http://schemas.openxmlformats.org/spreadsheetml/2006/main">
  <c r="G16" i="1" l="1"/>
  <c r="V13" i="1" l="1"/>
  <c r="V11" i="1"/>
  <c r="V10" i="1"/>
  <c r="V9" i="1"/>
  <c r="R125" i="14" l="1"/>
  <c r="J125" i="14"/>
  <c r="R124" i="14"/>
  <c r="J124" i="14"/>
  <c r="R123" i="14"/>
  <c r="J123" i="14"/>
  <c r="R122" i="14"/>
  <c r="J122" i="14"/>
  <c r="J121" i="14"/>
  <c r="J120" i="14"/>
  <c r="J119" i="14"/>
  <c r="H119" i="14"/>
  <c r="J118" i="14"/>
  <c r="H118" i="14"/>
  <c r="S117" i="14"/>
  <c r="R115" i="14"/>
  <c r="J115" i="14"/>
  <c r="R114" i="14"/>
  <c r="J114" i="14"/>
  <c r="R113" i="14"/>
  <c r="J113" i="14"/>
  <c r="R112" i="14"/>
  <c r="J112" i="14"/>
  <c r="J111" i="14"/>
  <c r="J110" i="14"/>
  <c r="J109" i="14"/>
  <c r="H109" i="14"/>
  <c r="J108" i="14"/>
  <c r="H108" i="14"/>
  <c r="S107" i="14"/>
  <c r="R105" i="14"/>
  <c r="J105" i="14"/>
  <c r="R104" i="14"/>
  <c r="J104" i="14"/>
  <c r="R103" i="14"/>
  <c r="J103" i="14"/>
  <c r="R102" i="14"/>
  <c r="J102" i="14"/>
  <c r="J101" i="14"/>
  <c r="J100" i="14"/>
  <c r="J99" i="14"/>
  <c r="H99" i="14"/>
  <c r="J98" i="14"/>
  <c r="H98" i="14"/>
  <c r="S97" i="14"/>
  <c r="R95" i="14"/>
  <c r="J95" i="14"/>
  <c r="R94" i="14"/>
  <c r="J94" i="14"/>
  <c r="R93" i="14"/>
  <c r="J93" i="14"/>
  <c r="R92" i="14"/>
  <c r="J92" i="14"/>
  <c r="J91" i="14"/>
  <c r="J90" i="14"/>
  <c r="J89" i="14"/>
  <c r="H89" i="14"/>
  <c r="J88" i="14"/>
  <c r="H88" i="14"/>
  <c r="S87" i="14"/>
  <c r="R85" i="14"/>
  <c r="J85" i="14"/>
  <c r="R84" i="14"/>
  <c r="J84" i="14"/>
  <c r="R83" i="14"/>
  <c r="J83" i="14"/>
  <c r="R82" i="14"/>
  <c r="J82" i="14"/>
  <c r="J81" i="14"/>
  <c r="J80" i="14"/>
  <c r="J79" i="14"/>
  <c r="H79" i="14"/>
  <c r="J78" i="14"/>
  <c r="H78" i="14"/>
  <c r="S77" i="14"/>
  <c r="R75" i="14"/>
  <c r="J75" i="14"/>
  <c r="R74" i="14"/>
  <c r="J74" i="14"/>
  <c r="R73" i="14"/>
  <c r="J73" i="14"/>
  <c r="R72" i="14"/>
  <c r="J72" i="14"/>
  <c r="J71" i="14"/>
  <c r="J70" i="14"/>
  <c r="J69" i="14"/>
  <c r="H69" i="14"/>
  <c r="J68" i="14"/>
  <c r="H68" i="14"/>
  <c r="S67" i="14"/>
  <c r="R65" i="14"/>
  <c r="J65" i="14"/>
  <c r="R64" i="14"/>
  <c r="J64" i="14"/>
  <c r="R63" i="14"/>
  <c r="J63" i="14"/>
  <c r="R62" i="14"/>
  <c r="J62" i="14"/>
  <c r="J61" i="14"/>
  <c r="J60" i="14"/>
  <c r="J59" i="14"/>
  <c r="J58" i="14"/>
  <c r="S57" i="14"/>
  <c r="R55" i="14"/>
  <c r="J55" i="14"/>
  <c r="R54" i="14"/>
  <c r="J54" i="14"/>
  <c r="R53" i="14"/>
  <c r="J53" i="14"/>
  <c r="R52" i="14"/>
  <c r="J52" i="14"/>
  <c r="J51" i="14"/>
  <c r="J50" i="14"/>
  <c r="J49" i="14"/>
  <c r="H49" i="14"/>
  <c r="J48" i="14"/>
  <c r="H48" i="14"/>
  <c r="S47" i="14"/>
  <c r="R45" i="14"/>
  <c r="J45" i="14"/>
  <c r="R44" i="14"/>
  <c r="J44" i="14"/>
  <c r="R43" i="14"/>
  <c r="J43" i="14"/>
  <c r="R42" i="14"/>
  <c r="J42" i="14"/>
  <c r="J41" i="14"/>
  <c r="J40" i="14"/>
  <c r="J39" i="14"/>
  <c r="H39" i="14"/>
  <c r="J38" i="14"/>
  <c r="H38" i="14"/>
  <c r="S37" i="14"/>
  <c r="R35" i="14"/>
  <c r="J35" i="14"/>
  <c r="R34" i="14"/>
  <c r="J34" i="14"/>
  <c r="R33" i="14"/>
  <c r="J33" i="14"/>
  <c r="R32" i="14"/>
  <c r="J32" i="14"/>
  <c r="J31" i="14"/>
  <c r="J30" i="14"/>
  <c r="J29" i="14"/>
  <c r="H29" i="14"/>
  <c r="J28" i="14"/>
  <c r="H28" i="14"/>
  <c r="S27" i="14"/>
  <c r="R25" i="14"/>
  <c r="J25" i="14"/>
  <c r="R24" i="14"/>
  <c r="J24" i="14"/>
  <c r="R23" i="14"/>
  <c r="J23" i="14"/>
  <c r="R22" i="14"/>
  <c r="J22" i="14"/>
  <c r="J21" i="14"/>
  <c r="J20" i="14"/>
  <c r="J19" i="14"/>
  <c r="H19" i="14"/>
  <c r="J18" i="14"/>
  <c r="H18" i="14"/>
  <c r="S17" i="14"/>
  <c r="R15" i="14"/>
  <c r="J15" i="14"/>
  <c r="R14" i="14"/>
  <c r="J14" i="14"/>
  <c r="R13" i="14"/>
  <c r="J13" i="14"/>
  <c r="R12" i="14"/>
  <c r="J12" i="14"/>
  <c r="J11" i="14"/>
  <c r="J10" i="14"/>
  <c r="J9" i="14"/>
  <c r="H9" i="14"/>
  <c r="J8" i="14"/>
  <c r="H8" i="14"/>
  <c r="S7" i="14"/>
  <c r="O7" i="4"/>
  <c r="G15" i="1"/>
  <c r="G14" i="1"/>
  <c r="S12" i="1"/>
  <c r="R12" i="1"/>
  <c r="Q12" i="1"/>
  <c r="P12" i="1"/>
  <c r="O12" i="1"/>
  <c r="N12" i="1"/>
  <c r="M12" i="1"/>
  <c r="K12" i="1"/>
  <c r="J12" i="1"/>
  <c r="I12" i="1"/>
  <c r="H12" i="1"/>
  <c r="G12" i="1"/>
  <c r="F12" i="1"/>
  <c r="E12" i="1"/>
</calcChain>
</file>

<file path=xl/comments1.xml><?xml version="1.0" encoding="utf-8"?>
<comments xmlns="http://schemas.openxmlformats.org/spreadsheetml/2006/main">
  <authors>
    <author>Autor</author>
  </authors>
  <commentList>
    <comment ref="V11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Kapazitätsreserve zugeordnet</t>
        </r>
      </text>
    </comment>
    <comment ref="B12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vereinfacht: immer Mittelwert aus Hartkohle und Naturgas GuD</t>
        </r>
      </text>
    </comment>
    <comment ref="V13" authorId="0" shapeId="0">
      <text>
        <r>
          <rPr>
            <b/>
            <sz val="8"/>
            <color indexed="81"/>
            <rFont val="Segoe UI"/>
            <charset val="1"/>
          </rPr>
          <t>Autor:</t>
        </r>
        <r>
          <rPr>
            <sz val="8"/>
            <color indexed="81"/>
            <rFont val="Segoe UI"/>
            <charset val="1"/>
          </rPr>
          <t xml:space="preserve">
biomass + other renewables</t>
        </r>
      </text>
    </comment>
    <comment ref="J16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unterer Rand: "Commercial solar PV &gt;2 MW without tracking" --&gt; kleinere Anlagen sind teurer!</t>
        </r>
      </text>
    </comment>
  </commentList>
</comments>
</file>

<file path=xl/sharedStrings.xml><?xml version="1.0" encoding="utf-8"?>
<sst xmlns="http://schemas.openxmlformats.org/spreadsheetml/2006/main" count="1568" uniqueCount="426">
  <si>
    <t>This work is licensed under the Creative Commons Attribution-ShareAlike 4.0 International Public License.</t>
  </si>
  <si>
    <t>%</t>
  </si>
  <si>
    <t>type</t>
  </si>
  <si>
    <t>dispatchable</t>
  </si>
  <si>
    <t>eta_con</t>
  </si>
  <si>
    <t>OM per MWh</t>
  </si>
  <si>
    <t>max_installable</t>
  </si>
  <si>
    <t>max_energy</t>
  </si>
  <si>
    <t>load change costs up</t>
  </si>
  <si>
    <t>load change costs down</t>
  </si>
  <si>
    <t>fuel costs</t>
  </si>
  <si>
    <t>ror</t>
  </si>
  <si>
    <t>res</t>
  </si>
  <si>
    <t>lig</t>
  </si>
  <si>
    <t>hc</t>
  </si>
  <si>
    <t>CCGT</t>
  </si>
  <si>
    <t>bio</t>
  </si>
  <si>
    <t>wind_on</t>
  </si>
  <si>
    <t>wind_off</t>
  </si>
  <si>
    <t>Technology</t>
  </si>
  <si>
    <t>carbon_content</t>
  </si>
  <si>
    <t>fixed_costs</t>
  </si>
  <si>
    <t>om</t>
  </si>
  <si>
    <t>Schröder et al. (2013)</t>
  </si>
  <si>
    <t>Source:</t>
  </si>
  <si>
    <t>Description:</t>
  </si>
  <si>
    <t>Unit:</t>
  </si>
  <si>
    <t>variable_om</t>
  </si>
  <si>
    <t>Variable OM costs per MWh</t>
  </si>
  <si>
    <t xml:space="preserve">Overnight investment costs per MW </t>
  </si>
  <si>
    <t>Annual fixed cost per MW</t>
  </si>
  <si>
    <t>oc</t>
  </si>
  <si>
    <t>lifetime</t>
  </si>
  <si>
    <t>Technical Lifetime</t>
  </si>
  <si>
    <t>recovery_period</t>
  </si>
  <si>
    <t>interest_rate</t>
  </si>
  <si>
    <t>BMWi AfA-tables: http://www.bundesfinanzministerium.de/Content/DE/Standardartikel/Themen/Steuern/Weitere_Steuerthemen/Betriebspruefung/AfA-Tabellen/1995-01-24-afa-24.pdf?__blob=publicationFile&amp;v=1</t>
  </si>
  <si>
    <t>Own assumptions</t>
  </si>
  <si>
    <t xml:space="preserve">BNetzA (2014) and own assumption based on BNetzA (2014) </t>
  </si>
  <si>
    <t>DLR et al. (2012)</t>
  </si>
  <si>
    <t>VDE (2012a)</t>
  </si>
  <si>
    <t>curtailment_costs</t>
  </si>
  <si>
    <t>Storage</t>
  </si>
  <si>
    <t>mc</t>
  </si>
  <si>
    <t>Sto5</t>
  </si>
  <si>
    <t>Node</t>
  </si>
  <si>
    <t>Own assumption</t>
  </si>
  <si>
    <t>efficiency</t>
  </si>
  <si>
    <t>Pape et al. (2014)</t>
  </si>
  <si>
    <t xml:space="preserve">Overnight investment costs in energy </t>
  </si>
  <si>
    <t>oc_energy</t>
  </si>
  <si>
    <t>Overnight investment costs in capacity</t>
  </si>
  <si>
    <t>oc_capacity</t>
  </si>
  <si>
    <t>Maximum Energy</t>
  </si>
  <si>
    <t>Maximum Power</t>
  </si>
  <si>
    <t>max_power</t>
  </si>
  <si>
    <t>Storage level start</t>
  </si>
  <si>
    <t>level_start</t>
  </si>
  <si>
    <t>load change flexibility</t>
  </si>
  <si>
    <t>DSM</t>
  </si>
  <si>
    <t>DSM_curt1</t>
  </si>
  <si>
    <t>DSM_curt2</t>
  </si>
  <si>
    <t>DSM_curt3</t>
  </si>
  <si>
    <t>DSM_shift1</t>
  </si>
  <si>
    <t>DSM_shift2</t>
  </si>
  <si>
    <t>DSM_shift3</t>
  </si>
  <si>
    <t>DSM_shift4</t>
  </si>
  <si>
    <t>DSM_shift5</t>
  </si>
  <si>
    <t>Marginal Costs</t>
  </si>
  <si>
    <t>Frontier (2014)</t>
  </si>
  <si>
    <t>fc</t>
  </si>
  <si>
    <t>Annual fixed costs</t>
  </si>
  <si>
    <t>Overnight investment costs</t>
  </si>
  <si>
    <t>Frontier (2014), own assumptions</t>
  </si>
  <si>
    <t>Frontier (2014), Gils (2014)</t>
  </si>
  <si>
    <t>max_duration</t>
  </si>
  <si>
    <t>Klobasa (2007), Agora ( 2013), Gils (2014), Own assumption</t>
  </si>
  <si>
    <t>recovery_time</t>
  </si>
  <si>
    <t>curt</t>
  </si>
  <si>
    <t>shift</t>
  </si>
  <si>
    <t>Marginal costs of discharging (V2G)</t>
  </si>
  <si>
    <t>ev1</t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</si>
  <si>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</si>
  <si>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</si>
  <si>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</si>
  <si>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</si>
  <si>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</si>
  <si>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</si>
  <si>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</si>
  <si>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</si>
  <si>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</si>
  <si>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</si>
  <si>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</si>
  <si>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ev13</t>
  </si>
  <si>
    <t>ev14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</si>
  <si>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</si>
  <si>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</si>
  <si>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</si>
  <si>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</si>
  <si>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</si>
  <si>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</si>
  <si>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</si>
  <si>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</si>
  <si>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</si>
  <si>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</si>
  <si>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</si>
  <si>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</si>
  <si>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</si>
  <si>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ev28</t>
  </si>
  <si>
    <t>EV</t>
  </si>
  <si>
    <t>Own calculation based on Pape et al. (2014) and Agora (2013)</t>
  </si>
  <si>
    <t>Efficiency of charging (G2V)</t>
  </si>
  <si>
    <t>efficiency_charge</t>
  </si>
  <si>
    <t>Own assumption based on Pape et al. (2014)</t>
  </si>
  <si>
    <t>Efficiency of discharging (V2G)</t>
  </si>
  <si>
    <t>efficiency_discharge</t>
  </si>
  <si>
    <t xml:space="preserve">Electric vehicle level start </t>
  </si>
  <si>
    <t>ev_start</t>
  </si>
  <si>
    <t>Electric vehicle battery capacity</t>
  </si>
  <si>
    <t>Kasten and Hacker (2014)</t>
  </si>
  <si>
    <t>ev_capacity</t>
  </si>
  <si>
    <t>Share of electric vehicles per load profile</t>
  </si>
  <si>
    <t>Own calculation based on Kasten and Hacker (2014), Schlesinger et al. (2014) and Plötz et al. (2014)</t>
  </si>
  <si>
    <t>share_ev</t>
  </si>
  <si>
    <t>Defines whether an electric vehicle is a PHEV/REEV (1 if yes 0 otherwise)</t>
  </si>
  <si>
    <t>ev_type</t>
  </si>
  <si>
    <t>nondis</t>
  </si>
  <si>
    <t>dis</t>
  </si>
  <si>
    <t>con</t>
  </si>
  <si>
    <t>pv</t>
  </si>
  <si>
    <t>DE</t>
  </si>
  <si>
    <t>PL</t>
  </si>
  <si>
    <t>CZ</t>
  </si>
  <si>
    <t>link</t>
  </si>
  <si>
    <t>l7</t>
  </si>
  <si>
    <t>l8</t>
  </si>
  <si>
    <t>l16</t>
  </si>
  <si>
    <t>distance</t>
  </si>
  <si>
    <t>overnight_costs</t>
  </si>
  <si>
    <t>rsvr</t>
  </si>
  <si>
    <t>Marginal costs of releasing energy</t>
  </si>
  <si>
    <t>Note:</t>
  </si>
  <si>
    <t>Costs for 2030</t>
  </si>
  <si>
    <t>considered equal to PHS</t>
  </si>
  <si>
    <t>Scholz (2012)</t>
  </si>
  <si>
    <t>Arbitrarily large value</t>
  </si>
  <si>
    <t>CO2_price</t>
  </si>
  <si>
    <t>etop_max</t>
  </si>
  <si>
    <t>Maximum energy-to-power ratio</t>
  </si>
  <si>
    <t>Penalty for using gasoline fuels</t>
  </si>
  <si>
    <t>penalty_fuel</t>
  </si>
  <si>
    <t>technology</t>
  </si>
  <si>
    <t>sto1</t>
  </si>
  <si>
    <t>node</t>
  </si>
  <si>
    <t>storage</t>
  </si>
  <si>
    <t>PR_up</t>
  </si>
  <si>
    <t>PR_do</t>
  </si>
  <si>
    <t>SR_up</t>
  </si>
  <si>
    <t>SR_do</t>
  </si>
  <si>
    <t>MR_up</t>
  </si>
  <si>
    <t>MR_do</t>
  </si>
  <si>
    <t>quality</t>
  </si>
  <si>
    <t>type_updown</t>
  </si>
  <si>
    <t>up</t>
  </si>
  <si>
    <t>do</t>
  </si>
  <si>
    <t>type_spin</t>
  </si>
  <si>
    <t>spin</t>
  </si>
  <si>
    <t>nonspin</t>
  </si>
  <si>
    <t>type_prim</t>
  </si>
  <si>
    <t>prim</t>
  </si>
  <si>
    <t>intercept</t>
  </si>
  <si>
    <t>slope_wind_on</t>
  </si>
  <si>
    <t>slope_wind_off</t>
  </si>
  <si>
    <t>slope_pv</t>
  </si>
  <si>
    <t>Own calculations based on Ziegenhagen (2013), assumption of 30% improved forecast error compared to 2012</t>
  </si>
  <si>
    <t>share_sr_mr</t>
  </si>
  <si>
    <t>regelleistung.net (2014a), regelleistung.net (2014b)</t>
  </si>
  <si>
    <t>reaction_time</t>
  </si>
  <si>
    <t>fraction_pr</t>
  </si>
  <si>
    <t>nonprim</t>
  </si>
  <si>
    <t>Minimum reservoir filling level</t>
  </si>
  <si>
    <t>level_min</t>
  </si>
  <si>
    <t>Building type</t>
  </si>
  <si>
    <t>bu1</t>
  </si>
  <si>
    <t>share</t>
  </si>
  <si>
    <t>Heating type</t>
  </si>
  <si>
    <t>dir</t>
  </si>
  <si>
    <t>max_outflow</t>
  </si>
  <si>
    <t>max_level</t>
  </si>
  <si>
    <t>level_ini</t>
  </si>
  <si>
    <t>temperature_sink</t>
  </si>
  <si>
    <t>no</t>
  </si>
  <si>
    <t>yes</t>
  </si>
  <si>
    <t>hp_gs</t>
  </si>
  <si>
    <t>static_efficiency</t>
  </si>
  <si>
    <t>dynamic_efficiency</t>
  </si>
  <si>
    <t>gas_elec</t>
  </si>
  <si>
    <t>penalty_non-electric_heat_supply</t>
  </si>
  <si>
    <t>heat_pump</t>
  </si>
  <si>
    <t>OCGT</t>
  </si>
  <si>
    <t>oil</t>
  </si>
  <si>
    <t>other</t>
  </si>
  <si>
    <t>FR</t>
  </si>
  <si>
    <t>DK</t>
  </si>
  <si>
    <t>BE</t>
  </si>
  <si>
    <t>NL</t>
  </si>
  <si>
    <t>AT</t>
  </si>
  <si>
    <t>CH</t>
  </si>
  <si>
    <t>l1</t>
  </si>
  <si>
    <t>l2</t>
  </si>
  <si>
    <t>l3</t>
  </si>
  <si>
    <t>l4</t>
  </si>
  <si>
    <t>l9</t>
  </si>
  <si>
    <t>l10</t>
  </si>
  <si>
    <t>l11</t>
  </si>
  <si>
    <t>l12</t>
  </si>
  <si>
    <t>l17</t>
  </si>
  <si>
    <t>l18</t>
  </si>
  <si>
    <t>l19</t>
  </si>
  <si>
    <t>fixed_capacities</t>
  </si>
  <si>
    <t>fixed_capacities_power</t>
  </si>
  <si>
    <t>fixed_capacities_energy</t>
  </si>
  <si>
    <t>fixed_capacities_ntc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</si>
  <si>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</si>
  <si>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</si>
  <si>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</si>
  <si>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</si>
  <si>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</si>
  <si>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</si>
  <si>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</si>
  <si>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</si>
  <si>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</si>
  <si>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</si>
  <si>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oil_elec</t>
  </si>
  <si>
    <t>feeds to storage</t>
  </si>
  <si>
    <t>hp_as</t>
  </si>
  <si>
    <t>temperature_source</t>
  </si>
  <si>
    <t>bu2</t>
  </si>
  <si>
    <t>setsh</t>
  </si>
  <si>
    <t>hp_gs_elec</t>
  </si>
  <si>
    <t>gas_hp_gs</t>
  </si>
  <si>
    <t>electric</t>
  </si>
  <si>
    <t>fossil</t>
  </si>
  <si>
    <t>static_efficiency_sets_aux_dhw</t>
  </si>
  <si>
    <t>max_energy_sets_aux_dhw</t>
  </si>
  <si>
    <t>max_power_in_sets_aux_dhw</t>
  </si>
  <si>
    <t>max_power_out_sets_aux_dhw</t>
  </si>
  <si>
    <t>hp_as_elec</t>
  </si>
  <si>
    <t>gas_hp_as</t>
  </si>
  <si>
    <t>area_floor</t>
  </si>
  <si>
    <t>fixed_reserves</t>
  </si>
  <si>
    <t>Fixed exogenous capacities for model application</t>
  </si>
  <si>
    <t>Carbon content of fossil fuels</t>
  </si>
  <si>
    <t>(Thermal) efficiency</t>
  </si>
  <si>
    <t>Investment recovery period from business perspective</t>
  </si>
  <si>
    <t>Interest rate for calculating investment annuities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</si>
  <si>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</si>
  <si>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</si>
  <si>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</si>
  <si>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</si>
  <si>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</si>
  <si>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</si>
  <si>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</si>
  <si>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Curtailment costs</t>
  </si>
  <si>
    <t>Marginal costs of storing in or out</t>
  </si>
  <si>
    <t>Roundtrip efficiency</t>
  </si>
  <si>
    <t>[EUR/MW]</t>
  </si>
  <si>
    <t>[t/MWh_th]</t>
  </si>
  <si>
    <t>[%]</t>
  </si>
  <si>
    <t>[EUR/MWh]</t>
  </si>
  <si>
    <t>[a]</t>
  </si>
  <si>
    <t>[MW]</t>
  </si>
  <si>
    <t>[MWh/a]</t>
  </si>
  <si>
    <t>[% of installed capacity/min]</t>
  </si>
  <si>
    <t>[EUR/MWh_th]</t>
  </si>
  <si>
    <t>[EUR/t]</t>
  </si>
  <si>
    <t>Generation technology</t>
  </si>
  <si>
    <t>Generation type (renewable, conventional)</t>
  </si>
  <si>
    <t>Generation type (dispatchable, non-dispatchable)</t>
  </si>
  <si>
    <t>Storage type</t>
  </si>
  <si>
    <t>[MWh]</t>
  </si>
  <si>
    <t>[h]</t>
  </si>
  <si>
    <t>Reservoir technology</t>
  </si>
  <si>
    <t>DSM technology</t>
  </si>
  <si>
    <t>DSM technology type (curtailment, shifting)</t>
  </si>
  <si>
    <t>Technical lifetime</t>
  </si>
  <si>
    <t xml:space="preserve">Efficiency </t>
  </si>
  <si>
    <t>Maximum installable capacity</t>
  </si>
  <si>
    <t>Maximum load curtailment/shifting duration</t>
  </si>
  <si>
    <t>Recovery time until next use</t>
  </si>
  <si>
    <t>EV type</t>
  </si>
  <si>
    <t>{0;1}</t>
  </si>
  <si>
    <t>Prosumage generation technology</t>
  </si>
  <si>
    <t>Prosumage storage technology</t>
  </si>
  <si>
    <t>Reserves type (positive, negative)</t>
  </si>
  <si>
    <t>Reserves type (spinning, nonspinning)</t>
  </si>
  <si>
    <t>Reserves type (primal, nonprimal)</t>
  </si>
  <si>
    <t>Intercept of the regression line for endogenous reserve requirements</t>
  </si>
  <si>
    <t>Slope of the regression line for endogenous reserve requirements</t>
  </si>
  <si>
    <t>Share of nonprimal reserves between secondary and tertiary</t>
  </si>
  <si>
    <t>Primary reserve requirements as share of nonprimary reserve requirements</t>
  </si>
  <si>
    <t>Reaction time of a technology required to provide reserves of specified quality</t>
  </si>
  <si>
    <t>Assumption for exogenously fixed reserve requirements</t>
  </si>
  <si>
    <t>[0;inf]</t>
  </si>
  <si>
    <t>[min]</t>
  </si>
  <si>
    <t>[m^2]</t>
  </si>
  <si>
    <t>[MW/m^2]</t>
  </si>
  <si>
    <t>[MWh/m^2]</t>
  </si>
  <si>
    <t>[°C]</t>
  </si>
  <si>
    <t>[EUR/MWh)</t>
  </si>
  <si>
    <t>Reserves type</t>
  </si>
  <si>
    <t>Building archetypes</t>
  </si>
  <si>
    <t>Heating technologies</t>
  </si>
  <si>
    <t>Type of heating technology (feeds to storage/does not feed to storage)</t>
  </si>
  <si>
    <t>Type of heating technology (heat pump/no heat pump)</t>
  </si>
  <si>
    <t>Type of heating technology (uses electricity/does not use electricity)</t>
  </si>
  <si>
    <t>Type of heating technology (uses fossil fuels/does not use fossil fuels)</t>
  </si>
  <si>
    <t>Share of heating technology among total floor area of building archetype</t>
  </si>
  <si>
    <t>Floor area building archetype</t>
  </si>
  <si>
    <t>Static efficiency</t>
  </si>
  <si>
    <t>Dynamic efficiency</t>
  </si>
  <si>
    <t>Maximum heat output per hour</t>
  </si>
  <si>
    <t xml:space="preserve">Energy capacity </t>
  </si>
  <si>
    <t>Initial heat storage level</t>
  </si>
  <si>
    <t>Temperature of the sink for heat pumps</t>
  </si>
  <si>
    <t>Temperature of the source for heat pumps</t>
  </si>
  <si>
    <t>Penalty for hybrid heating technologies when using fossil fuels</t>
  </si>
  <si>
    <t>Static efficiency of SETS auxiliary DHW units</t>
  </si>
  <si>
    <t>Energy capacity of SETS auxiliary DHW units</t>
  </si>
  <si>
    <t>Power rating of SETS auxiliary DHW units - heat output</t>
  </si>
  <si>
    <t>Power rating of SETS auxiliary DHW units - electricity input</t>
  </si>
  <si>
    <t>BNetzA (2014)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</si>
  <si>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</si>
  <si>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</si>
  <si>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</si>
  <si>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>DIW Data Documentation</t>
  </si>
  <si>
    <t xml:space="preserve">DIW Data Documentation </t>
  </si>
  <si>
    <t>https://www.diw.de/documents/publikationen/73/diw_01.c.424566.de/diw_datadoc_2013-068.pdf</t>
  </si>
  <si>
    <t>Kunz et al (2017)</t>
  </si>
  <si>
    <t>Electricity, Heat, and Gas Sector Data for Modeling the German System</t>
  </si>
  <si>
    <t>Friedrich Kunz, Mario Kendziorski, Wolf-Peter Schill, Jens Weibezahn, Jan Zepter, Christian von Hirschhausen, Philipp Hauser, Matthias Zech, Dominik Möst, Sina Heidari, Björn Felten, and Christoph Weber</t>
  </si>
  <si>
    <t>https://www.diw.de/documents/publikationen/73/diw_01.c.574130.de/diw_datadoc_2017-092.pdf</t>
  </si>
  <si>
    <t>DLR et al (2012)</t>
  </si>
  <si>
    <t>Langfristszenarien und Strategien für den Ausbau der erneuerbaren Energien in Deutschland bei Berücksichtigung der Entwicklung in Europa und global - Schlussbericht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</si>
  <si>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</si>
  <si>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https://www.dlr.de/dlr/Portaldata/1/Resources/bilder/portal/portal_2012_1/leitstudie2011_bf.pdf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</si>
  <si>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</si>
  <si>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</si>
  <si>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</si>
  <si>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dena (2012)</t>
  </si>
  <si>
    <t>Integration der erneuerbaren Energien in den deutschen/euroäaischen Strommarkt</t>
  </si>
  <si>
    <t>Deutsche Energie-Agentur (dena)</t>
  </si>
  <si>
    <t>http://www.pfbach.dk/firma_pfb/dena_endbericht_integration_ee_2012.pdf</t>
  </si>
  <si>
    <t>Pape et al (2014)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</si>
  <si>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</si>
  <si>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</si>
  <si>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C. Pape, N. Gerhard, P. Härtel, A. Scholz, R. Schwinn, T. Drees, A. Maaz, J. Sprey, C. Breuer, A. Moser, F. Sailer, S. Reuter, and T. Müller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</si>
  <si>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</si>
  <si>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</si>
  <si>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</si>
  <si>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</si>
  <si>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https://www.agora-energiewende.de/fileadmin2/Projekte/2012/Lastmanagement-als-Beitrag-zur-Versorgungssicherheit/Agora_Studie_Lastmanagement_Sueddeutschland_Zwischenergebnisse_web.pdf</t>
  </si>
  <si>
    <t>Year</t>
  </si>
  <si>
    <t>Short titel</t>
  </si>
  <si>
    <t>Authors</t>
  </si>
  <si>
    <t>Title</t>
  </si>
  <si>
    <t>Journal</t>
  </si>
  <si>
    <t>Number</t>
  </si>
  <si>
    <t>Pages</t>
  </si>
  <si>
    <t>Strommarkt in Deutschland - Gewährleistet das derzeitige Marktdesign Versorgungssicherheit?</t>
  </si>
  <si>
    <t>Frontier Economics and Formaet Services GmbH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</si>
  <si>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</si>
  <si>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</si>
  <si>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</si>
  <si>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Assessment of the theoretical demand response potential in Europe</t>
  </si>
  <si>
    <t>Energy</t>
  </si>
  <si>
    <t>1-18</t>
  </si>
  <si>
    <t>URL, accessed October 2018; or doi</t>
  </si>
  <si>
    <t>dx.doi.org/10.1016/j.energy.2014.02.019</t>
  </si>
  <si>
    <t>Klobasa (2007)</t>
  </si>
  <si>
    <t>Klobasa, Martin</t>
  </si>
  <si>
    <t>Gils, Hans-Christian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</si>
  <si>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</si>
  <si>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</si>
  <si>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</si>
  <si>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</si>
  <si>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</si>
  <si>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</si>
  <si>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Kasten, Peter and Florian Hacker</t>
  </si>
  <si>
    <t>Plötz et al (2014)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</si>
  <si>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</si>
  <si>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</si>
  <si>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</si>
  <si>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Plötz, Patrick, Till Gnann, André Kühn, and Martin Wietschel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</si>
  <si>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</si>
  <si>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</si>
  <si>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</si>
  <si>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</si>
  <si>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</si>
  <si>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Notes</t>
  </si>
  <si>
    <t>Shortened version</t>
  </si>
  <si>
    <t>regelleistung.net</t>
  </si>
  <si>
    <t>Daten zur Regelenergie</t>
  </si>
  <si>
    <t>regelleistung.net (2014a,b)</t>
  </si>
  <si>
    <t>Current (Oct 2018) link</t>
  </si>
  <si>
    <t>https://www.regelleistung.net/ext/tender/</t>
  </si>
  <si>
    <t>Sto1</t>
  </si>
  <si>
    <t>Maximum Power per thousands prosumagers</t>
  </si>
  <si>
    <t>Kunz et al. (2017) + NEP 2030</t>
  </si>
  <si>
    <t>Schröder et al. (2013) + ETRI 2014</t>
  </si>
  <si>
    <t>NEP 2030</t>
  </si>
  <si>
    <t>NEP 2030 B</t>
  </si>
  <si>
    <t>checken, ob installierte Kapazitäten gut zur Nachfrage passen, oder ob wir ggf. noch ein paar Prozent als durchschnittliche Nicht-Verfügbarkeit abziehen müssen.</t>
  </si>
  <si>
    <t>Pape et al. (2014) + ETRI 2014</t>
  </si>
  <si>
    <t>Potentials for 2020 according to Scholz (2012); includes run-of-river</t>
  </si>
  <si>
    <t>O'Dwyer et al (2018)</t>
  </si>
  <si>
    <t>own assumption</t>
  </si>
  <si>
    <t>Natural gas price</t>
  </si>
  <si>
    <t>Maximum energy intake per hour</t>
  </si>
  <si>
    <t>O'Dwyer et al. (2018</t>
  </si>
  <si>
    <t>Ciara O'Dwyer, Muhammad Anwar, Joseph Dillon, Mostafa Bakhtvar, Giuseppina Butitta, Carlos Andrade Cabrera, Karlis Balputnis, Zane Broka, Jengenijs Kozadajevs, Antans Sauhats, Topi Rasku, Juha Kiviluoma, Wolf-Peter Schill, Alexander Zerrahn</t>
  </si>
  <si>
    <t>Cost benefit analysis of SETS and alternative local small-scale storage options</t>
  </si>
  <si>
    <t>Project Report D3.6 H2020 RealValue</t>
  </si>
  <si>
    <t>http://www.realvalueproject.com/images/uploads/documents/D3.6_Final_v1.pdf</t>
  </si>
  <si>
    <t>Pape et al. (2014), Agora (2013) + ETRI 2014 + Graulich 2018</t>
  </si>
  <si>
    <t>changed to residential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</si>
</sst>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8"/>
      <color indexed="81"/>
      <name val="Segoe UI"/>
      <charset val="1"/>
    </font>
    <font>
      <sz val="8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17" fontId="1" fillId="0" borderId="0" xfId="0" quotePrefix="1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164" fontId="1" fillId="3" borderId="0" xfId="0" applyNumberFormat="1" applyFont="1" applyFill="1" applyAlignment="1">
      <alignment horizontal="center"/>
    </xf>
    <xf numFmtId="0" fontId="1" fillId="5" borderId="0" xfId="0" applyFont="1" applyFill="1"/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76200</xdr:colOff>
      <xdr:row>4</xdr:row>
      <xdr:rowOff>104775</xdr:rowOff>
    </xdr:to>
    <xdr:pic>
      <xdr:nvPicPr>
        <xdr:cNvPr id="2" name="Grafik 1" descr="Creative Commons Lizenzvertra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71500"/>
          <a:ext cx="838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gora-energiewende.de/fileadmin2/Projekte/2012/Lastmanagement-als-Beitrag-zur-Versorgungssicherheit/Agora_Studie_Lastmanagement_Sueddeutschland_Zwischenergebnisse_web.pdf" TargetMode="External"/><Relationship Id="rId13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3" Type="http://schemas.openxmlformats.org/officeDocument/2006/relationships/hyperlink" Target="https://www.diw.de/documents/publikationen/73/diw_01.c.574130.de/diw_datadoc_2017-092.pdf" TargetMode="External"/><Relationship Id="rId7" Type="http://schemas.openxmlformats.org/officeDocument/2006/relationships/hyperlink" Target="http://www.fvee.de/fileadmin/publikationen/Politische_Papiere_FVEE/14.IWES_Roadmap-Speicher/14_IWES-etal_Roadmap_Speicher_Langfassung.pdf" TargetMode="External"/><Relationship Id="rId12" Type="http://schemas.openxmlformats.org/officeDocument/2006/relationships/hyperlink" Target="https://www.isi.fraunhofer.de/content/dam/isi/dokumente/cce/2014/Fraunhofer-ISI-Markthochlaufszenarien-Elektrofahrzeuge-Langfassung.pdf" TargetMode="External"/><Relationship Id="rId2" Type="http://schemas.openxmlformats.org/officeDocument/2006/relationships/hyperlink" Target="https://www.diw.de/documents/publikationen/73/diw_01.c.424566.de/diw_datadoc_2013-068.pdf" TargetMode="External"/><Relationship Id="rId1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6" Type="http://schemas.openxmlformats.org/officeDocument/2006/relationships/hyperlink" Target="http://www.pfbach.dk/firma_pfb/dena_endbericht_integration_ee_2012.pdf" TargetMode="External"/><Relationship Id="rId11" Type="http://schemas.openxmlformats.org/officeDocument/2006/relationships/hyperlink" Target="https://www.ihs.ac.at/projects/define/files/DEFINE-Oeko-english-version.pdf" TargetMode="External"/><Relationship Id="rId5" Type="http://schemas.openxmlformats.org/officeDocument/2006/relationships/hyperlink" Target="https://shop.vde.com/de/vde-studie-erneuerbare-energie-braucht-flexible-kraftwerke-3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publica.fraunhofer.de/eprints/urn_nbn_de_0011-n-686156.pdf" TargetMode="External"/><Relationship Id="rId4" Type="http://schemas.openxmlformats.org/officeDocument/2006/relationships/hyperlink" Target="https://www.dlr.de/dlr/Portaldata/1/Resources/bilder/portal/portal_2012_1/leitstudie2011_bf.pdf" TargetMode="External"/><Relationship Id="rId9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14" Type="http://schemas.openxmlformats.org/officeDocument/2006/relationships/hyperlink" Target="https://www.regelleistung.net/ext/tend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"/>
  <sheetViews>
    <sheetView workbookViewId="0">
      <selection activeCell="B4" sqref="B4"/>
    </sheetView>
  </sheetViews>
  <sheetFormatPr baseColWidth="10" defaultRowHeight="15" x14ac:dyDescent="0.25"/>
  <sheetData>
    <row r="2" spans="2:2" x14ac:dyDescent="0.25">
      <c r="B2" t="s">
        <v>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A125"/>
  <sheetViews>
    <sheetView workbookViewId="0">
      <selection sqref="A1:XFD125"/>
    </sheetView>
  </sheetViews>
  <sheetFormatPr baseColWidth="10" defaultRowHeight="11.25" x14ac:dyDescent="0.25"/>
  <cols>
    <col min="1" max="2" width="11.42578125" style="13"/>
    <col min="3" max="6" width="14" style="13" customWidth="1"/>
    <col min="7" max="8" width="13.85546875" style="13" customWidth="1"/>
    <col min="9" max="15" width="11.42578125" style="13"/>
    <col min="16" max="16" width="13.42578125" style="13" customWidth="1"/>
    <col min="17" max="17" width="15.42578125" style="13" customWidth="1"/>
    <col min="18" max="18" width="11.42578125" style="40"/>
    <col min="19" max="16384" width="11.42578125" style="13"/>
  </cols>
  <sheetData>
    <row r="1" spans="1:27" s="8" customFormat="1" ht="55.5" customHeight="1" x14ac:dyDescent="0.25">
      <c r="A1" s="8" t="s">
        <v>24</v>
      </c>
      <c r="H1" s="8" t="s">
        <v>415</v>
      </c>
      <c r="I1" s="8" t="s">
        <v>415</v>
      </c>
      <c r="J1" s="8" t="s">
        <v>416</v>
      </c>
      <c r="K1" s="8" t="s">
        <v>415</v>
      </c>
      <c r="L1" s="8" t="s">
        <v>416</v>
      </c>
      <c r="M1" s="8" t="s">
        <v>416</v>
      </c>
      <c r="N1" s="8" t="s">
        <v>416</v>
      </c>
      <c r="O1" s="8" t="s">
        <v>416</v>
      </c>
      <c r="P1" s="8" t="s">
        <v>416</v>
      </c>
      <c r="Q1" s="8" t="s">
        <v>416</v>
      </c>
      <c r="R1" s="39" t="s">
        <v>417</v>
      </c>
      <c r="S1" s="8" t="s">
        <v>416</v>
      </c>
      <c r="T1" s="8" t="s">
        <v>416</v>
      </c>
      <c r="U1" s="8" t="s">
        <v>416</v>
      </c>
      <c r="V1" s="8" t="s">
        <v>416</v>
      </c>
    </row>
    <row r="2" spans="1:27" s="8" customFormat="1" ht="55.5" customHeight="1" x14ac:dyDescent="0.25">
      <c r="A2" s="8" t="s">
        <v>25</v>
      </c>
      <c r="B2" s="8" t="s">
        <v>311</v>
      </c>
      <c r="C2" s="8" t="s">
        <v>312</v>
      </c>
      <c r="D2" s="8" t="s">
        <v>313</v>
      </c>
      <c r="E2" s="8" t="s">
        <v>314</v>
      </c>
      <c r="F2" s="8" t="s">
        <v>315</v>
      </c>
      <c r="G2" s="8" t="s">
        <v>316</v>
      </c>
      <c r="H2" s="15" t="s">
        <v>317</v>
      </c>
      <c r="I2" s="15" t="s">
        <v>318</v>
      </c>
      <c r="J2" s="15" t="s">
        <v>319</v>
      </c>
      <c r="K2" s="15" t="s">
        <v>320</v>
      </c>
      <c r="L2" s="8" t="s">
        <v>418</v>
      </c>
      <c r="M2" s="8" t="s">
        <v>321</v>
      </c>
      <c r="N2" s="8" t="s">
        <v>322</v>
      </c>
      <c r="O2" s="8" t="s">
        <v>323</v>
      </c>
      <c r="P2" s="8" t="s">
        <v>324</v>
      </c>
      <c r="Q2" s="8" t="s">
        <v>325</v>
      </c>
      <c r="R2" s="39" t="s">
        <v>326</v>
      </c>
      <c r="S2" s="8" t="s">
        <v>327</v>
      </c>
      <c r="T2" s="8" t="s">
        <v>328</v>
      </c>
      <c r="U2" s="8" t="s">
        <v>330</v>
      </c>
      <c r="V2" s="8" t="s">
        <v>329</v>
      </c>
    </row>
    <row r="4" spans="1:27" x14ac:dyDescent="0.25">
      <c r="A4" s="13" t="s">
        <v>26</v>
      </c>
      <c r="H4" s="13" t="s">
        <v>268</v>
      </c>
      <c r="I4" s="13" t="s">
        <v>305</v>
      </c>
      <c r="J4" s="13" t="s">
        <v>268</v>
      </c>
      <c r="K4" s="13" t="s">
        <v>268</v>
      </c>
      <c r="L4" s="13" t="s">
        <v>306</v>
      </c>
      <c r="M4" s="13" t="s">
        <v>306</v>
      </c>
      <c r="N4" s="13" t="s">
        <v>307</v>
      </c>
      <c r="O4" s="13" t="s">
        <v>268</v>
      </c>
      <c r="P4" s="13" t="s">
        <v>308</v>
      </c>
      <c r="Q4" s="13" t="s">
        <v>308</v>
      </c>
      <c r="R4" s="40" t="s">
        <v>309</v>
      </c>
      <c r="S4" s="13" t="s">
        <v>268</v>
      </c>
      <c r="T4" s="13" t="s">
        <v>306</v>
      </c>
      <c r="U4" s="13" t="s">
        <v>306</v>
      </c>
      <c r="V4" s="13" t="s">
        <v>307</v>
      </c>
    </row>
    <row r="5" spans="1:27" s="38" customFormat="1" ht="30.75" customHeight="1" x14ac:dyDescent="0.25">
      <c r="A5" s="25" t="s">
        <v>45</v>
      </c>
      <c r="B5" s="26" t="s">
        <v>182</v>
      </c>
      <c r="C5" s="25" t="s">
        <v>185</v>
      </c>
      <c r="D5" s="25" t="s">
        <v>234</v>
      </c>
      <c r="E5" s="25" t="s">
        <v>198</v>
      </c>
      <c r="F5" s="25" t="s">
        <v>241</v>
      </c>
      <c r="G5" s="25" t="s">
        <v>242</v>
      </c>
      <c r="H5" s="25" t="s">
        <v>184</v>
      </c>
      <c r="I5" s="25" t="s">
        <v>249</v>
      </c>
      <c r="J5" s="25" t="s">
        <v>194</v>
      </c>
      <c r="K5" s="25" t="s">
        <v>195</v>
      </c>
      <c r="L5" s="25" t="s">
        <v>55</v>
      </c>
      <c r="M5" s="25" t="s">
        <v>187</v>
      </c>
      <c r="N5" s="38" t="s">
        <v>188</v>
      </c>
      <c r="O5" s="38" t="s">
        <v>189</v>
      </c>
      <c r="P5" s="38" t="s">
        <v>190</v>
      </c>
      <c r="Q5" s="38" t="s">
        <v>236</v>
      </c>
      <c r="R5" s="41" t="s">
        <v>197</v>
      </c>
      <c r="S5" s="38" t="s">
        <v>243</v>
      </c>
      <c r="T5" s="38" t="s">
        <v>244</v>
      </c>
      <c r="U5" s="38" t="s">
        <v>245</v>
      </c>
      <c r="V5" s="38" t="s">
        <v>246</v>
      </c>
    </row>
    <row r="6" spans="1:27" x14ac:dyDescent="0.25">
      <c r="A6" s="13" t="s">
        <v>130</v>
      </c>
      <c r="B6" s="23" t="s">
        <v>183</v>
      </c>
      <c r="C6" s="24" t="s">
        <v>186</v>
      </c>
      <c r="D6" s="24" t="s">
        <v>191</v>
      </c>
      <c r="E6" s="24" t="s">
        <v>191</v>
      </c>
      <c r="F6" s="24" t="s">
        <v>191</v>
      </c>
      <c r="G6" s="24" t="s">
        <v>191</v>
      </c>
      <c r="H6" s="13">
        <v>0</v>
      </c>
      <c r="I6" s="27">
        <v>246705003.05620101</v>
      </c>
      <c r="L6" s="13">
        <v>0</v>
      </c>
      <c r="M6" s="13">
        <v>0</v>
      </c>
      <c r="N6" s="13">
        <v>0</v>
      </c>
      <c r="P6" s="8"/>
      <c r="Q6" s="8"/>
      <c r="R6" s="39"/>
      <c r="S6" s="8"/>
      <c r="T6" s="8"/>
      <c r="U6" s="8"/>
      <c r="V6" s="8"/>
      <c r="Y6" s="24"/>
      <c r="AA6" s="24"/>
    </row>
    <row r="7" spans="1:27" x14ac:dyDescent="0.25">
      <c r="A7" s="13" t="s">
        <v>130</v>
      </c>
      <c r="B7" s="23" t="s">
        <v>183</v>
      </c>
      <c r="C7" s="24" t="s">
        <v>238</v>
      </c>
      <c r="D7" s="24" t="s">
        <v>191</v>
      </c>
      <c r="E7" s="24" t="s">
        <v>191</v>
      </c>
      <c r="F7" s="24" t="s">
        <v>191</v>
      </c>
      <c r="G7" s="24" t="s">
        <v>191</v>
      </c>
      <c r="H7" s="13">
        <v>2.9000000000000001E-2</v>
      </c>
      <c r="I7" s="27">
        <v>246705003.05620101</v>
      </c>
      <c r="J7" s="13">
        <v>0.97499999999999998</v>
      </c>
      <c r="K7" s="13">
        <v>1</v>
      </c>
      <c r="L7" s="13">
        <v>0</v>
      </c>
      <c r="M7" s="13">
        <v>0</v>
      </c>
      <c r="N7" s="13">
        <v>0</v>
      </c>
      <c r="O7" s="13">
        <v>0</v>
      </c>
      <c r="S7" s="13">
        <f>1-0.0043</f>
        <v>0.99570000000000003</v>
      </c>
      <c r="T7" s="13">
        <v>0</v>
      </c>
      <c r="U7" s="13">
        <v>0</v>
      </c>
      <c r="V7" s="13">
        <v>0</v>
      </c>
      <c r="Y7" s="24"/>
      <c r="AA7" s="24"/>
    </row>
    <row r="8" spans="1:27" x14ac:dyDescent="0.25">
      <c r="A8" s="13" t="s">
        <v>130</v>
      </c>
      <c r="B8" s="23" t="s">
        <v>183</v>
      </c>
      <c r="C8" s="24" t="s">
        <v>235</v>
      </c>
      <c r="D8" s="24" t="s">
        <v>192</v>
      </c>
      <c r="E8" s="24" t="s">
        <v>192</v>
      </c>
      <c r="F8" s="24" t="s">
        <v>191</v>
      </c>
      <c r="G8" s="24" t="s">
        <v>191</v>
      </c>
      <c r="H8" s="13">
        <f>0.01/2</f>
        <v>5.0000000000000001E-3</v>
      </c>
      <c r="I8" s="27">
        <v>246705003.05620101</v>
      </c>
      <c r="J8" s="13">
        <f t="shared" ref="J8:J15" si="0">1-0.0043</f>
        <v>0.99570000000000003</v>
      </c>
      <c r="K8" s="13">
        <v>0.35</v>
      </c>
      <c r="L8" s="13">
        <v>0</v>
      </c>
      <c r="M8" s="13">
        <v>0</v>
      </c>
      <c r="N8" s="13">
        <v>0</v>
      </c>
      <c r="O8" s="13">
        <v>0.5</v>
      </c>
      <c r="P8" s="13">
        <v>50</v>
      </c>
      <c r="Y8" s="24"/>
      <c r="AA8" s="24"/>
    </row>
    <row r="9" spans="1:27" x14ac:dyDescent="0.25">
      <c r="A9" s="13" t="s">
        <v>130</v>
      </c>
      <c r="B9" s="23" t="s">
        <v>183</v>
      </c>
      <c r="C9" s="24" t="s">
        <v>193</v>
      </c>
      <c r="D9" s="24" t="s">
        <v>192</v>
      </c>
      <c r="E9" s="24" t="s">
        <v>192</v>
      </c>
      <c r="F9" s="24" t="s">
        <v>191</v>
      </c>
      <c r="G9" s="24" t="s">
        <v>191</v>
      </c>
      <c r="H9" s="13">
        <f>0.01/2</f>
        <v>5.0000000000000001E-3</v>
      </c>
      <c r="I9" s="27">
        <v>246705003.05620101</v>
      </c>
      <c r="J9" s="13">
        <f t="shared" si="0"/>
        <v>0.99570000000000003</v>
      </c>
      <c r="K9" s="13">
        <v>0.45</v>
      </c>
      <c r="L9" s="13">
        <v>0</v>
      </c>
      <c r="M9" s="13">
        <v>0</v>
      </c>
      <c r="N9" s="13">
        <v>0</v>
      </c>
      <c r="O9" s="13">
        <v>0.5</v>
      </c>
      <c r="P9" s="13">
        <v>50</v>
      </c>
      <c r="Q9" s="13">
        <v>10</v>
      </c>
      <c r="Y9" s="24"/>
      <c r="AA9" s="24"/>
    </row>
    <row r="10" spans="1:27" x14ac:dyDescent="0.25">
      <c r="A10" s="13" t="s">
        <v>130</v>
      </c>
      <c r="B10" s="23" t="s">
        <v>183</v>
      </c>
      <c r="C10" s="24" t="s">
        <v>247</v>
      </c>
      <c r="D10" s="24" t="s">
        <v>192</v>
      </c>
      <c r="E10" s="24" t="s">
        <v>192</v>
      </c>
      <c r="F10" s="24" t="s">
        <v>192</v>
      </c>
      <c r="G10" s="24" t="s">
        <v>191</v>
      </c>
      <c r="H10" s="13">
        <v>0</v>
      </c>
      <c r="I10" s="27">
        <v>246705003.05620101</v>
      </c>
      <c r="J10" s="13">
        <f t="shared" si="0"/>
        <v>0.99570000000000003</v>
      </c>
      <c r="K10" s="13">
        <v>0.35</v>
      </c>
      <c r="L10" s="13">
        <v>0</v>
      </c>
      <c r="M10" s="13">
        <v>0</v>
      </c>
      <c r="N10" s="13">
        <v>0</v>
      </c>
      <c r="O10" s="13">
        <v>0.5</v>
      </c>
      <c r="P10" s="13">
        <v>50</v>
      </c>
      <c r="Y10" s="24"/>
      <c r="AA10" s="24"/>
    </row>
    <row r="11" spans="1:27" x14ac:dyDescent="0.25">
      <c r="A11" s="13" t="s">
        <v>130</v>
      </c>
      <c r="B11" s="23" t="s">
        <v>183</v>
      </c>
      <c r="C11" s="24" t="s">
        <v>239</v>
      </c>
      <c r="D11" s="24" t="s">
        <v>192</v>
      </c>
      <c r="E11" s="24" t="s">
        <v>192</v>
      </c>
      <c r="F11" s="24" t="s">
        <v>192</v>
      </c>
      <c r="G11" s="24" t="s">
        <v>191</v>
      </c>
      <c r="H11" s="13">
        <v>0</v>
      </c>
      <c r="I11" s="27">
        <v>246705003.05620101</v>
      </c>
      <c r="J11" s="13">
        <f t="shared" si="0"/>
        <v>0.99570000000000003</v>
      </c>
      <c r="K11" s="13">
        <v>0.45</v>
      </c>
      <c r="L11" s="13">
        <v>0</v>
      </c>
      <c r="M11" s="13">
        <v>0</v>
      </c>
      <c r="N11" s="13">
        <v>0</v>
      </c>
      <c r="O11" s="13">
        <v>0.5</v>
      </c>
      <c r="P11" s="13">
        <v>50</v>
      </c>
      <c r="Q11" s="13">
        <v>10</v>
      </c>
      <c r="Y11" s="24"/>
      <c r="AA11" s="24"/>
    </row>
    <row r="12" spans="1:27" x14ac:dyDescent="0.25">
      <c r="A12" s="13" t="s">
        <v>130</v>
      </c>
      <c r="B12" s="23" t="s">
        <v>183</v>
      </c>
      <c r="C12" s="24" t="s">
        <v>196</v>
      </c>
      <c r="D12" s="24" t="s">
        <v>192</v>
      </c>
      <c r="E12" s="24" t="s">
        <v>191</v>
      </c>
      <c r="F12" s="24" t="s">
        <v>192</v>
      </c>
      <c r="G12" s="24" t="s">
        <v>192</v>
      </c>
      <c r="H12" s="13">
        <v>0</v>
      </c>
      <c r="I12" s="27">
        <v>246705003.05620101</v>
      </c>
      <c r="J12" s="13">
        <f t="shared" si="0"/>
        <v>0.99570000000000003</v>
      </c>
      <c r="L12" s="13">
        <v>0</v>
      </c>
      <c r="M12" s="13">
        <v>0</v>
      </c>
      <c r="N12" s="13">
        <v>0</v>
      </c>
      <c r="O12" s="13">
        <v>0.5</v>
      </c>
      <c r="R12" s="42">
        <f>Technologies!$S$9+Technologies!$F$9*Technologies!$T$9</f>
        <v>30.956999999999997</v>
      </c>
      <c r="Y12" s="24"/>
      <c r="AA12" s="24"/>
    </row>
    <row r="13" spans="1:27" x14ac:dyDescent="0.25">
      <c r="A13" s="13" t="s">
        <v>130</v>
      </c>
      <c r="B13" s="23" t="s">
        <v>183</v>
      </c>
      <c r="C13" s="24" t="s">
        <v>233</v>
      </c>
      <c r="D13" s="24" t="s">
        <v>192</v>
      </c>
      <c r="E13" s="24" t="s">
        <v>191</v>
      </c>
      <c r="F13" s="24" t="s">
        <v>192</v>
      </c>
      <c r="G13" s="24" t="s">
        <v>192</v>
      </c>
      <c r="H13" s="13">
        <v>0</v>
      </c>
      <c r="I13" s="27">
        <v>246705003.05620101</v>
      </c>
      <c r="J13" s="13">
        <f t="shared" si="0"/>
        <v>0.99570000000000003</v>
      </c>
      <c r="L13" s="13">
        <v>0</v>
      </c>
      <c r="M13" s="13">
        <v>0</v>
      </c>
      <c r="N13" s="13">
        <v>0</v>
      </c>
      <c r="O13" s="13">
        <v>0.5</v>
      </c>
      <c r="R13" s="42">
        <f>Technologies!$S$11+Technologies!$F$11*Technologies!$T$11</f>
        <v>54.650399999999998</v>
      </c>
      <c r="Y13" s="24"/>
      <c r="AA13" s="24"/>
    </row>
    <row r="14" spans="1:27" x14ac:dyDescent="0.25">
      <c r="A14" s="13" t="s">
        <v>130</v>
      </c>
      <c r="B14" s="23" t="s">
        <v>183</v>
      </c>
      <c r="C14" s="24" t="s">
        <v>248</v>
      </c>
      <c r="D14" s="24" t="s">
        <v>192</v>
      </c>
      <c r="E14" s="24" t="s">
        <v>192</v>
      </c>
      <c r="F14" s="24" t="s">
        <v>191</v>
      </c>
      <c r="G14" s="24" t="s">
        <v>192</v>
      </c>
      <c r="H14" s="13">
        <v>0</v>
      </c>
      <c r="I14" s="27">
        <v>246705003.05620101</v>
      </c>
      <c r="J14" s="13">
        <f t="shared" si="0"/>
        <v>0.99570000000000003</v>
      </c>
      <c r="K14" s="13">
        <v>0.35</v>
      </c>
      <c r="L14" s="13">
        <v>0</v>
      </c>
      <c r="M14" s="13">
        <v>0</v>
      </c>
      <c r="N14" s="13">
        <v>0</v>
      </c>
      <c r="O14" s="13">
        <v>0.5</v>
      </c>
      <c r="P14" s="13">
        <v>50</v>
      </c>
      <c r="R14" s="42">
        <f>Technologies!$S$9+Technologies!$F$9*Technologies!$T$9</f>
        <v>30.956999999999997</v>
      </c>
      <c r="Y14" s="24"/>
      <c r="AA14" s="24"/>
    </row>
    <row r="15" spans="1:27" x14ac:dyDescent="0.25">
      <c r="A15" s="13" t="s">
        <v>130</v>
      </c>
      <c r="B15" s="23" t="s">
        <v>183</v>
      </c>
      <c r="C15" s="24" t="s">
        <v>240</v>
      </c>
      <c r="D15" s="24" t="s">
        <v>192</v>
      </c>
      <c r="E15" s="24" t="s">
        <v>192</v>
      </c>
      <c r="F15" s="24" t="s">
        <v>191</v>
      </c>
      <c r="G15" s="24" t="s">
        <v>192</v>
      </c>
      <c r="H15" s="13">
        <v>0</v>
      </c>
      <c r="I15" s="27">
        <v>246705003.05620101</v>
      </c>
      <c r="J15" s="13">
        <f t="shared" si="0"/>
        <v>0.99570000000000003</v>
      </c>
      <c r="K15" s="13">
        <v>0.45</v>
      </c>
      <c r="L15" s="13">
        <v>0</v>
      </c>
      <c r="M15" s="13">
        <v>0</v>
      </c>
      <c r="N15" s="13">
        <v>0</v>
      </c>
      <c r="O15" s="13">
        <v>0.5</v>
      </c>
      <c r="P15" s="13">
        <v>50</v>
      </c>
      <c r="Q15" s="13">
        <v>10</v>
      </c>
      <c r="R15" s="42">
        <f>Technologies!$S$9+Technologies!$F$9*Technologies!$T$9</f>
        <v>30.956999999999997</v>
      </c>
      <c r="Y15" s="24"/>
      <c r="AA15" s="24"/>
    </row>
    <row r="16" spans="1:27" x14ac:dyDescent="0.25">
      <c r="A16" s="13" t="s">
        <v>130</v>
      </c>
      <c r="B16" s="23" t="s">
        <v>237</v>
      </c>
      <c r="C16" s="24" t="s">
        <v>186</v>
      </c>
      <c r="D16" s="24" t="s">
        <v>191</v>
      </c>
      <c r="E16" s="24" t="s">
        <v>191</v>
      </c>
      <c r="F16" s="24" t="s">
        <v>191</v>
      </c>
      <c r="G16" s="24" t="s">
        <v>191</v>
      </c>
      <c r="H16" s="13">
        <v>0</v>
      </c>
      <c r="I16" s="27">
        <v>170430274.412552</v>
      </c>
      <c r="L16" s="13">
        <v>0</v>
      </c>
      <c r="M16" s="13">
        <v>0</v>
      </c>
      <c r="N16" s="13">
        <v>0</v>
      </c>
      <c r="P16" s="8"/>
      <c r="Q16" s="8"/>
      <c r="R16" s="39"/>
      <c r="S16" s="8"/>
      <c r="T16" s="8"/>
      <c r="U16" s="8"/>
      <c r="V16" s="8"/>
    </row>
    <row r="17" spans="1:22" x14ac:dyDescent="0.25">
      <c r="A17" s="13" t="s">
        <v>130</v>
      </c>
      <c r="B17" s="23" t="s">
        <v>237</v>
      </c>
      <c r="C17" s="24" t="s">
        <v>238</v>
      </c>
      <c r="D17" s="24" t="s">
        <v>191</v>
      </c>
      <c r="E17" s="24" t="s">
        <v>191</v>
      </c>
      <c r="F17" s="24" t="s">
        <v>191</v>
      </c>
      <c r="G17" s="24" t="s">
        <v>191</v>
      </c>
      <c r="H17" s="13">
        <v>2.1000000000000001E-2</v>
      </c>
      <c r="I17" s="27">
        <v>170430274.412552</v>
      </c>
      <c r="J17" s="13">
        <v>0.97499999999999998</v>
      </c>
      <c r="K17" s="13">
        <v>1</v>
      </c>
      <c r="L17" s="13">
        <v>0</v>
      </c>
      <c r="M17" s="13">
        <v>0</v>
      </c>
      <c r="N17" s="13">
        <v>0</v>
      </c>
      <c r="O17" s="13">
        <v>0</v>
      </c>
      <c r="S17" s="13">
        <f>1-0.0043</f>
        <v>0.99570000000000003</v>
      </c>
      <c r="T17" s="13">
        <v>0</v>
      </c>
      <c r="U17" s="13">
        <v>0</v>
      </c>
      <c r="V17" s="13">
        <v>0</v>
      </c>
    </row>
    <row r="18" spans="1:22" x14ac:dyDescent="0.25">
      <c r="A18" s="13" t="s">
        <v>130</v>
      </c>
      <c r="B18" s="23" t="s">
        <v>237</v>
      </c>
      <c r="C18" s="24" t="s">
        <v>235</v>
      </c>
      <c r="D18" s="24" t="s">
        <v>192</v>
      </c>
      <c r="E18" s="24" t="s">
        <v>192</v>
      </c>
      <c r="F18" s="24" t="s">
        <v>191</v>
      </c>
      <c r="G18" s="24" t="s">
        <v>191</v>
      </c>
      <c r="H18" s="13">
        <f>0.013/2</f>
        <v>6.4999999999999997E-3</v>
      </c>
      <c r="I18" s="27">
        <v>170430274.412552</v>
      </c>
      <c r="J18" s="13">
        <f t="shared" ref="J18:J25" si="1">1-0.0043</f>
        <v>0.99570000000000003</v>
      </c>
      <c r="K18" s="13">
        <v>0.35</v>
      </c>
      <c r="L18" s="13">
        <v>0</v>
      </c>
      <c r="M18" s="13">
        <v>0</v>
      </c>
      <c r="N18" s="13">
        <v>0</v>
      </c>
      <c r="O18" s="13">
        <v>0.5</v>
      </c>
      <c r="P18" s="13">
        <v>50</v>
      </c>
    </row>
    <row r="19" spans="1:22" x14ac:dyDescent="0.25">
      <c r="A19" s="13" t="s">
        <v>130</v>
      </c>
      <c r="B19" s="23" t="s">
        <v>237</v>
      </c>
      <c r="C19" s="24" t="s">
        <v>193</v>
      </c>
      <c r="D19" s="24" t="s">
        <v>192</v>
      </c>
      <c r="E19" s="24" t="s">
        <v>192</v>
      </c>
      <c r="F19" s="24" t="s">
        <v>191</v>
      </c>
      <c r="G19" s="24" t="s">
        <v>191</v>
      </c>
      <c r="H19" s="13">
        <f>0.013/2</f>
        <v>6.4999999999999997E-3</v>
      </c>
      <c r="I19" s="27">
        <v>170430274.412552</v>
      </c>
      <c r="J19" s="13">
        <f t="shared" si="1"/>
        <v>0.99570000000000003</v>
      </c>
      <c r="K19" s="13">
        <v>0.45</v>
      </c>
      <c r="L19" s="13">
        <v>0</v>
      </c>
      <c r="M19" s="13">
        <v>0</v>
      </c>
      <c r="N19" s="13">
        <v>0</v>
      </c>
      <c r="O19" s="13">
        <v>0.5</v>
      </c>
      <c r="P19" s="13">
        <v>50</v>
      </c>
      <c r="Q19" s="13">
        <v>10</v>
      </c>
    </row>
    <row r="20" spans="1:22" x14ac:dyDescent="0.25">
      <c r="A20" s="13" t="s">
        <v>130</v>
      </c>
      <c r="B20" s="23" t="s">
        <v>237</v>
      </c>
      <c r="C20" s="24" t="s">
        <v>247</v>
      </c>
      <c r="D20" s="24" t="s">
        <v>192</v>
      </c>
      <c r="E20" s="24" t="s">
        <v>192</v>
      </c>
      <c r="F20" s="24" t="s">
        <v>192</v>
      </c>
      <c r="G20" s="24" t="s">
        <v>191</v>
      </c>
      <c r="H20" s="13">
        <v>0</v>
      </c>
      <c r="I20" s="27">
        <v>170430274.412552</v>
      </c>
      <c r="J20" s="13">
        <f t="shared" si="1"/>
        <v>0.99570000000000003</v>
      </c>
      <c r="K20" s="13">
        <v>0.35</v>
      </c>
      <c r="L20" s="13">
        <v>0</v>
      </c>
      <c r="M20" s="13">
        <v>0</v>
      </c>
      <c r="N20" s="13">
        <v>0</v>
      </c>
      <c r="O20" s="13">
        <v>0.5</v>
      </c>
      <c r="P20" s="13">
        <v>50</v>
      </c>
    </row>
    <row r="21" spans="1:22" x14ac:dyDescent="0.25">
      <c r="A21" s="13" t="s">
        <v>130</v>
      </c>
      <c r="B21" s="23" t="s">
        <v>237</v>
      </c>
      <c r="C21" s="24" t="s">
        <v>239</v>
      </c>
      <c r="D21" s="24" t="s">
        <v>192</v>
      </c>
      <c r="E21" s="24" t="s">
        <v>192</v>
      </c>
      <c r="F21" s="24" t="s">
        <v>192</v>
      </c>
      <c r="G21" s="24" t="s">
        <v>191</v>
      </c>
      <c r="H21" s="13">
        <v>0</v>
      </c>
      <c r="I21" s="27">
        <v>170430274.412552</v>
      </c>
      <c r="J21" s="13">
        <f t="shared" si="1"/>
        <v>0.99570000000000003</v>
      </c>
      <c r="K21" s="13">
        <v>0.45</v>
      </c>
      <c r="L21" s="13">
        <v>0</v>
      </c>
      <c r="M21" s="13">
        <v>0</v>
      </c>
      <c r="N21" s="13">
        <v>0</v>
      </c>
      <c r="O21" s="13">
        <v>0.5</v>
      </c>
      <c r="P21" s="13">
        <v>50</v>
      </c>
      <c r="Q21" s="13">
        <v>10</v>
      </c>
    </row>
    <row r="22" spans="1:22" x14ac:dyDescent="0.25">
      <c r="A22" s="13" t="s">
        <v>130</v>
      </c>
      <c r="B22" s="23" t="s">
        <v>237</v>
      </c>
      <c r="C22" s="24" t="s">
        <v>196</v>
      </c>
      <c r="D22" s="24" t="s">
        <v>192</v>
      </c>
      <c r="E22" s="24" t="s">
        <v>191</v>
      </c>
      <c r="F22" s="24" t="s">
        <v>192</v>
      </c>
      <c r="G22" s="24" t="s">
        <v>192</v>
      </c>
      <c r="H22" s="13">
        <v>0</v>
      </c>
      <c r="I22" s="27">
        <v>170430274.412552</v>
      </c>
      <c r="J22" s="13">
        <f t="shared" si="1"/>
        <v>0.99570000000000003</v>
      </c>
      <c r="K22" s="13">
        <v>0.99</v>
      </c>
      <c r="L22" s="13">
        <v>0</v>
      </c>
      <c r="M22" s="13">
        <v>0</v>
      </c>
      <c r="N22" s="13">
        <v>0</v>
      </c>
      <c r="O22" s="13">
        <v>0.5</v>
      </c>
      <c r="R22" s="42">
        <f>Technologies!$S$9+Technologies!$F$9*Technologies!$T$9</f>
        <v>30.956999999999997</v>
      </c>
    </row>
    <row r="23" spans="1:22" x14ac:dyDescent="0.25">
      <c r="A23" s="13" t="s">
        <v>130</v>
      </c>
      <c r="B23" s="23" t="s">
        <v>237</v>
      </c>
      <c r="C23" s="24" t="s">
        <v>233</v>
      </c>
      <c r="D23" s="24" t="s">
        <v>192</v>
      </c>
      <c r="E23" s="24" t="s">
        <v>191</v>
      </c>
      <c r="F23" s="24" t="s">
        <v>192</v>
      </c>
      <c r="G23" s="24" t="s">
        <v>192</v>
      </c>
      <c r="H23" s="13">
        <v>0</v>
      </c>
      <c r="I23" s="27">
        <v>170430274.412552</v>
      </c>
      <c r="J23" s="13">
        <f t="shared" si="1"/>
        <v>0.99570000000000003</v>
      </c>
      <c r="K23" s="13">
        <v>0.99</v>
      </c>
      <c r="L23" s="13">
        <v>0</v>
      </c>
      <c r="M23" s="13">
        <v>0</v>
      </c>
      <c r="N23" s="13">
        <v>0</v>
      </c>
      <c r="O23" s="13">
        <v>0.5</v>
      </c>
      <c r="R23" s="42">
        <f>Technologies!$S$11+Technologies!$F$11*Technologies!$T$11</f>
        <v>54.650399999999998</v>
      </c>
    </row>
    <row r="24" spans="1:22" x14ac:dyDescent="0.25">
      <c r="A24" s="13" t="s">
        <v>130</v>
      </c>
      <c r="B24" s="23" t="s">
        <v>237</v>
      </c>
      <c r="C24" s="24" t="s">
        <v>248</v>
      </c>
      <c r="D24" s="24" t="s">
        <v>192</v>
      </c>
      <c r="E24" s="24" t="s">
        <v>192</v>
      </c>
      <c r="F24" s="24" t="s">
        <v>191</v>
      </c>
      <c r="G24" s="24" t="s">
        <v>192</v>
      </c>
      <c r="H24" s="13">
        <v>0</v>
      </c>
      <c r="I24" s="27">
        <v>170430274.412552</v>
      </c>
      <c r="J24" s="13">
        <f t="shared" si="1"/>
        <v>0.99570000000000003</v>
      </c>
      <c r="K24" s="13">
        <v>0.35</v>
      </c>
      <c r="L24" s="13">
        <v>0</v>
      </c>
      <c r="M24" s="13">
        <v>0</v>
      </c>
      <c r="N24" s="13">
        <v>0</v>
      </c>
      <c r="O24" s="13">
        <v>0.5</v>
      </c>
      <c r="P24" s="13">
        <v>50</v>
      </c>
      <c r="R24" s="42">
        <f>Technologies!$S$9+Technologies!$F$9*Technologies!$T$9</f>
        <v>30.956999999999997</v>
      </c>
    </row>
    <row r="25" spans="1:22" x14ac:dyDescent="0.25">
      <c r="A25" s="13" t="s">
        <v>130</v>
      </c>
      <c r="B25" s="23" t="s">
        <v>237</v>
      </c>
      <c r="C25" s="24" t="s">
        <v>240</v>
      </c>
      <c r="D25" s="24" t="s">
        <v>192</v>
      </c>
      <c r="E25" s="24" t="s">
        <v>192</v>
      </c>
      <c r="F25" s="24" t="s">
        <v>191</v>
      </c>
      <c r="G25" s="24" t="s">
        <v>192</v>
      </c>
      <c r="H25" s="13">
        <v>0</v>
      </c>
      <c r="I25" s="27">
        <v>170430274.412552</v>
      </c>
      <c r="J25" s="13">
        <f t="shared" si="1"/>
        <v>0.99570000000000003</v>
      </c>
      <c r="K25" s="13">
        <v>0.45</v>
      </c>
      <c r="L25" s="13">
        <v>0</v>
      </c>
      <c r="M25" s="13">
        <v>0</v>
      </c>
      <c r="N25" s="13">
        <v>0</v>
      </c>
      <c r="O25" s="13">
        <v>0.5</v>
      </c>
      <c r="P25" s="13">
        <v>50</v>
      </c>
      <c r="Q25" s="13">
        <v>10</v>
      </c>
      <c r="R25" s="42">
        <f>Technologies!$S$9+Technologies!$F$9*Technologies!$T$9</f>
        <v>30.956999999999997</v>
      </c>
    </row>
    <row r="26" spans="1:22" x14ac:dyDescent="0.25">
      <c r="A26" s="13" t="s">
        <v>130</v>
      </c>
      <c r="B26" s="23" t="s">
        <v>223</v>
      </c>
      <c r="C26" s="24" t="s">
        <v>186</v>
      </c>
      <c r="D26" s="24" t="s">
        <v>191</v>
      </c>
      <c r="E26" s="24" t="s">
        <v>191</v>
      </c>
      <c r="F26" s="24" t="s">
        <v>191</v>
      </c>
      <c r="G26" s="24" t="s">
        <v>191</v>
      </c>
      <c r="H26" s="13">
        <v>0</v>
      </c>
      <c r="I26" s="27">
        <v>431156503.70782697</v>
      </c>
      <c r="L26" s="13">
        <v>0</v>
      </c>
      <c r="M26" s="13">
        <v>0</v>
      </c>
      <c r="N26" s="13">
        <v>0</v>
      </c>
      <c r="P26" s="8"/>
      <c r="Q26" s="8"/>
      <c r="R26" s="39"/>
      <c r="S26" s="8"/>
      <c r="T26" s="8"/>
      <c r="U26" s="8"/>
      <c r="V26" s="8"/>
    </row>
    <row r="27" spans="1:22" x14ac:dyDescent="0.25">
      <c r="A27" s="13" t="s">
        <v>130</v>
      </c>
      <c r="B27" s="23" t="s">
        <v>223</v>
      </c>
      <c r="C27" s="24" t="s">
        <v>238</v>
      </c>
      <c r="D27" s="24" t="s">
        <v>191</v>
      </c>
      <c r="E27" s="24" t="s">
        <v>191</v>
      </c>
      <c r="F27" s="24" t="s">
        <v>191</v>
      </c>
      <c r="G27" s="24" t="s">
        <v>191</v>
      </c>
      <c r="H27" s="13">
        <v>2.9000000000000001E-2</v>
      </c>
      <c r="I27" s="27">
        <v>431156503.70782697</v>
      </c>
      <c r="J27" s="13">
        <v>0.97499999999999998</v>
      </c>
      <c r="K27" s="13">
        <v>1</v>
      </c>
      <c r="L27" s="13">
        <v>0</v>
      </c>
      <c r="M27" s="13">
        <v>0</v>
      </c>
      <c r="N27" s="13">
        <v>0</v>
      </c>
      <c r="O27" s="13">
        <v>0</v>
      </c>
      <c r="S27" s="13">
        <f>1-0.0043</f>
        <v>0.99570000000000003</v>
      </c>
      <c r="T27" s="13">
        <v>0</v>
      </c>
      <c r="U27" s="13">
        <v>0</v>
      </c>
      <c r="V27" s="13">
        <v>0</v>
      </c>
    </row>
    <row r="28" spans="1:22" x14ac:dyDescent="0.25">
      <c r="A28" s="13" t="s">
        <v>130</v>
      </c>
      <c r="B28" s="23" t="s">
        <v>223</v>
      </c>
      <c r="C28" s="24" t="s">
        <v>235</v>
      </c>
      <c r="D28" s="24" t="s">
        <v>192</v>
      </c>
      <c r="E28" s="24" t="s">
        <v>192</v>
      </c>
      <c r="F28" s="24" t="s">
        <v>191</v>
      </c>
      <c r="G28" s="24" t="s">
        <v>191</v>
      </c>
      <c r="H28" s="13">
        <f>0.01/2</f>
        <v>5.0000000000000001E-3</v>
      </c>
      <c r="I28" s="27">
        <v>431156503.70782697</v>
      </c>
      <c r="J28" s="13">
        <f t="shared" ref="J28:J35" si="2">1-0.0043</f>
        <v>0.99570000000000003</v>
      </c>
      <c r="K28" s="13">
        <v>0.35</v>
      </c>
      <c r="L28" s="13">
        <v>0</v>
      </c>
      <c r="M28" s="13">
        <v>0</v>
      </c>
      <c r="N28" s="13">
        <v>0</v>
      </c>
      <c r="O28" s="13">
        <v>0.5</v>
      </c>
      <c r="P28" s="13">
        <v>50</v>
      </c>
    </row>
    <row r="29" spans="1:22" x14ac:dyDescent="0.25">
      <c r="A29" s="13" t="s">
        <v>130</v>
      </c>
      <c r="B29" s="23" t="s">
        <v>223</v>
      </c>
      <c r="C29" s="24" t="s">
        <v>193</v>
      </c>
      <c r="D29" s="24" t="s">
        <v>192</v>
      </c>
      <c r="E29" s="24" t="s">
        <v>192</v>
      </c>
      <c r="F29" s="24" t="s">
        <v>191</v>
      </c>
      <c r="G29" s="24" t="s">
        <v>191</v>
      </c>
      <c r="H29" s="13">
        <f>0.01/2</f>
        <v>5.0000000000000001E-3</v>
      </c>
      <c r="I29" s="27">
        <v>431156503.70782697</v>
      </c>
      <c r="J29" s="13">
        <f t="shared" si="2"/>
        <v>0.99570000000000003</v>
      </c>
      <c r="K29" s="13">
        <v>0.45</v>
      </c>
      <c r="L29" s="13">
        <v>0</v>
      </c>
      <c r="M29" s="13">
        <v>0</v>
      </c>
      <c r="N29" s="13">
        <v>0</v>
      </c>
      <c r="O29" s="13">
        <v>0.5</v>
      </c>
      <c r="P29" s="13">
        <v>50</v>
      </c>
      <c r="Q29" s="13">
        <v>10</v>
      </c>
    </row>
    <row r="30" spans="1:22" x14ac:dyDescent="0.25">
      <c r="A30" s="13" t="s">
        <v>130</v>
      </c>
      <c r="B30" s="23" t="s">
        <v>223</v>
      </c>
      <c r="C30" s="24" t="s">
        <v>247</v>
      </c>
      <c r="D30" s="24" t="s">
        <v>192</v>
      </c>
      <c r="E30" s="24" t="s">
        <v>192</v>
      </c>
      <c r="F30" s="24" t="s">
        <v>192</v>
      </c>
      <c r="G30" s="24" t="s">
        <v>191</v>
      </c>
      <c r="H30" s="13">
        <v>0</v>
      </c>
      <c r="I30" s="27">
        <v>431156503.70782697</v>
      </c>
      <c r="J30" s="13">
        <f t="shared" si="2"/>
        <v>0.99570000000000003</v>
      </c>
      <c r="K30" s="13">
        <v>0.35</v>
      </c>
      <c r="L30" s="13">
        <v>0</v>
      </c>
      <c r="M30" s="13">
        <v>0</v>
      </c>
      <c r="N30" s="13">
        <v>0</v>
      </c>
      <c r="O30" s="13">
        <v>0.5</v>
      </c>
      <c r="P30" s="13">
        <v>50</v>
      </c>
    </row>
    <row r="31" spans="1:22" x14ac:dyDescent="0.25">
      <c r="A31" s="13" t="s">
        <v>130</v>
      </c>
      <c r="B31" s="23" t="s">
        <v>223</v>
      </c>
      <c r="C31" s="24" t="s">
        <v>239</v>
      </c>
      <c r="D31" s="24" t="s">
        <v>192</v>
      </c>
      <c r="E31" s="24" t="s">
        <v>192</v>
      </c>
      <c r="F31" s="24" t="s">
        <v>192</v>
      </c>
      <c r="G31" s="24" t="s">
        <v>191</v>
      </c>
      <c r="H31" s="13">
        <v>0</v>
      </c>
      <c r="I31" s="27">
        <v>431156503.70782697</v>
      </c>
      <c r="J31" s="13">
        <f t="shared" si="2"/>
        <v>0.99570000000000003</v>
      </c>
      <c r="K31" s="13">
        <v>0.45</v>
      </c>
      <c r="L31" s="13">
        <v>0</v>
      </c>
      <c r="M31" s="13">
        <v>0</v>
      </c>
      <c r="N31" s="13">
        <v>0</v>
      </c>
      <c r="O31" s="13">
        <v>0.5</v>
      </c>
      <c r="P31" s="13">
        <v>50</v>
      </c>
      <c r="Q31" s="13">
        <v>10</v>
      </c>
    </row>
    <row r="32" spans="1:22" x14ac:dyDescent="0.25">
      <c r="A32" s="13" t="s">
        <v>130</v>
      </c>
      <c r="B32" s="23" t="s">
        <v>223</v>
      </c>
      <c r="C32" s="24" t="s">
        <v>196</v>
      </c>
      <c r="D32" s="24" t="s">
        <v>192</v>
      </c>
      <c r="E32" s="24" t="s">
        <v>191</v>
      </c>
      <c r="F32" s="24" t="s">
        <v>192</v>
      </c>
      <c r="G32" s="24" t="s">
        <v>192</v>
      </c>
      <c r="H32" s="13">
        <v>0</v>
      </c>
      <c r="I32" s="27">
        <v>431156503.70782697</v>
      </c>
      <c r="J32" s="13">
        <f t="shared" si="2"/>
        <v>0.99570000000000003</v>
      </c>
      <c r="K32" s="13">
        <v>0.99</v>
      </c>
      <c r="L32" s="13">
        <v>0</v>
      </c>
      <c r="M32" s="13">
        <v>0</v>
      </c>
      <c r="N32" s="13">
        <v>0</v>
      </c>
      <c r="O32" s="13">
        <v>0.5</v>
      </c>
      <c r="R32" s="42">
        <f>Technologies!$S$9+Technologies!$F$9*Technologies!$T$9</f>
        <v>30.956999999999997</v>
      </c>
    </row>
    <row r="33" spans="1:22" x14ac:dyDescent="0.25">
      <c r="A33" s="13" t="s">
        <v>130</v>
      </c>
      <c r="B33" s="23" t="s">
        <v>223</v>
      </c>
      <c r="C33" s="24" t="s">
        <v>233</v>
      </c>
      <c r="D33" s="24" t="s">
        <v>192</v>
      </c>
      <c r="E33" s="24" t="s">
        <v>191</v>
      </c>
      <c r="F33" s="24" t="s">
        <v>192</v>
      </c>
      <c r="G33" s="24" t="s">
        <v>192</v>
      </c>
      <c r="H33" s="13">
        <v>0</v>
      </c>
      <c r="I33" s="27">
        <v>431156503.70782697</v>
      </c>
      <c r="J33" s="13">
        <f t="shared" si="2"/>
        <v>0.99570000000000003</v>
      </c>
      <c r="K33" s="13">
        <v>0.99</v>
      </c>
      <c r="L33" s="13">
        <v>0</v>
      </c>
      <c r="M33" s="13">
        <v>0</v>
      </c>
      <c r="N33" s="13">
        <v>0</v>
      </c>
      <c r="O33" s="13">
        <v>0.5</v>
      </c>
      <c r="R33" s="42">
        <f>Technologies!$S$11+Technologies!$F$11*Technologies!$T$11</f>
        <v>54.650399999999998</v>
      </c>
    </row>
    <row r="34" spans="1:22" x14ac:dyDescent="0.25">
      <c r="A34" s="13" t="s">
        <v>130</v>
      </c>
      <c r="B34" s="23" t="s">
        <v>223</v>
      </c>
      <c r="C34" s="24" t="s">
        <v>248</v>
      </c>
      <c r="D34" s="24" t="s">
        <v>192</v>
      </c>
      <c r="E34" s="24" t="s">
        <v>192</v>
      </c>
      <c r="F34" s="24" t="s">
        <v>191</v>
      </c>
      <c r="G34" s="24" t="s">
        <v>192</v>
      </c>
      <c r="H34" s="13">
        <v>0</v>
      </c>
      <c r="I34" s="27">
        <v>431156503.70782697</v>
      </c>
      <c r="J34" s="13">
        <f t="shared" si="2"/>
        <v>0.99570000000000003</v>
      </c>
      <c r="K34" s="13">
        <v>0.35</v>
      </c>
      <c r="L34" s="13">
        <v>0</v>
      </c>
      <c r="M34" s="13">
        <v>0</v>
      </c>
      <c r="N34" s="13">
        <v>0</v>
      </c>
      <c r="O34" s="13">
        <v>0.5</v>
      </c>
      <c r="P34" s="13">
        <v>50</v>
      </c>
      <c r="R34" s="42">
        <f>Technologies!$S$9+Technologies!$F$9*Technologies!$T$9</f>
        <v>30.956999999999997</v>
      </c>
    </row>
    <row r="35" spans="1:22" x14ac:dyDescent="0.25">
      <c r="A35" s="13" t="s">
        <v>130</v>
      </c>
      <c r="B35" s="23" t="s">
        <v>223</v>
      </c>
      <c r="C35" s="24" t="s">
        <v>240</v>
      </c>
      <c r="D35" s="24" t="s">
        <v>192</v>
      </c>
      <c r="E35" s="24" t="s">
        <v>192</v>
      </c>
      <c r="F35" s="24" t="s">
        <v>191</v>
      </c>
      <c r="G35" s="24" t="s">
        <v>192</v>
      </c>
      <c r="H35" s="13">
        <v>0</v>
      </c>
      <c r="I35" s="27">
        <v>431156503.70782697</v>
      </c>
      <c r="J35" s="13">
        <f t="shared" si="2"/>
        <v>0.99570000000000003</v>
      </c>
      <c r="K35" s="13">
        <v>0.45</v>
      </c>
      <c r="L35" s="13">
        <v>0</v>
      </c>
      <c r="M35" s="13">
        <v>0</v>
      </c>
      <c r="N35" s="13">
        <v>0</v>
      </c>
      <c r="O35" s="13">
        <v>0.5</v>
      </c>
      <c r="P35" s="13">
        <v>50</v>
      </c>
      <c r="Q35" s="13">
        <v>10</v>
      </c>
      <c r="R35" s="42">
        <f>Technologies!$S$9+Technologies!$F$9*Technologies!$T$9</f>
        <v>30.956999999999997</v>
      </c>
    </row>
    <row r="36" spans="1:22" x14ac:dyDescent="0.25">
      <c r="A36" s="13" t="s">
        <v>130</v>
      </c>
      <c r="B36" s="23" t="s">
        <v>224</v>
      </c>
      <c r="C36" s="24" t="s">
        <v>186</v>
      </c>
      <c r="D36" s="24" t="s">
        <v>191</v>
      </c>
      <c r="E36" s="24" t="s">
        <v>191</v>
      </c>
      <c r="F36" s="24" t="s">
        <v>191</v>
      </c>
      <c r="G36" s="24" t="s">
        <v>191</v>
      </c>
      <c r="H36" s="13">
        <v>0</v>
      </c>
      <c r="I36" s="27">
        <v>321505424.40651</v>
      </c>
      <c r="L36" s="13">
        <v>0</v>
      </c>
      <c r="M36" s="13">
        <v>0</v>
      </c>
      <c r="N36" s="13">
        <v>0</v>
      </c>
      <c r="P36" s="8"/>
      <c r="Q36" s="8"/>
      <c r="R36" s="39"/>
      <c r="S36" s="8"/>
      <c r="T36" s="8"/>
      <c r="U36" s="8"/>
      <c r="V36" s="8"/>
    </row>
    <row r="37" spans="1:22" x14ac:dyDescent="0.25">
      <c r="A37" s="13" t="s">
        <v>130</v>
      </c>
      <c r="B37" s="23" t="s">
        <v>224</v>
      </c>
      <c r="C37" s="24" t="s">
        <v>238</v>
      </c>
      <c r="D37" s="24" t="s">
        <v>191</v>
      </c>
      <c r="E37" s="24" t="s">
        <v>191</v>
      </c>
      <c r="F37" s="24" t="s">
        <v>191</v>
      </c>
      <c r="G37" s="24" t="s">
        <v>191</v>
      </c>
      <c r="H37" s="13">
        <v>2.1000000000000001E-2</v>
      </c>
      <c r="I37" s="27">
        <v>321505424.40651</v>
      </c>
      <c r="J37" s="13">
        <v>0.97499999999999998</v>
      </c>
      <c r="K37" s="13">
        <v>1</v>
      </c>
      <c r="L37" s="13">
        <v>0</v>
      </c>
      <c r="M37" s="13">
        <v>0</v>
      </c>
      <c r="N37" s="13">
        <v>0</v>
      </c>
      <c r="O37" s="13">
        <v>0</v>
      </c>
      <c r="S37" s="13">
        <f>1-0.0043</f>
        <v>0.99570000000000003</v>
      </c>
      <c r="T37" s="13">
        <v>0</v>
      </c>
      <c r="U37" s="13">
        <v>0</v>
      </c>
      <c r="V37" s="13">
        <v>0</v>
      </c>
    </row>
    <row r="38" spans="1:22" x14ac:dyDescent="0.25">
      <c r="A38" s="13" t="s">
        <v>130</v>
      </c>
      <c r="B38" s="23" t="s">
        <v>224</v>
      </c>
      <c r="C38" s="24" t="s">
        <v>235</v>
      </c>
      <c r="D38" s="24" t="s">
        <v>192</v>
      </c>
      <c r="E38" s="24" t="s">
        <v>192</v>
      </c>
      <c r="F38" s="24" t="s">
        <v>191</v>
      </c>
      <c r="G38" s="24" t="s">
        <v>191</v>
      </c>
      <c r="H38" s="13">
        <f>0.013/2</f>
        <v>6.4999999999999997E-3</v>
      </c>
      <c r="I38" s="27">
        <v>321505424.40651</v>
      </c>
      <c r="J38" s="13">
        <f t="shared" ref="J38:J45" si="3">1-0.0043</f>
        <v>0.99570000000000003</v>
      </c>
      <c r="K38" s="13">
        <v>0.35</v>
      </c>
      <c r="L38" s="13">
        <v>0</v>
      </c>
      <c r="M38" s="13">
        <v>0</v>
      </c>
      <c r="N38" s="13">
        <v>0</v>
      </c>
      <c r="O38" s="13">
        <v>0.5</v>
      </c>
      <c r="P38" s="13">
        <v>50</v>
      </c>
    </row>
    <row r="39" spans="1:22" x14ac:dyDescent="0.25">
      <c r="A39" s="13" t="s">
        <v>130</v>
      </c>
      <c r="B39" s="23" t="s">
        <v>224</v>
      </c>
      <c r="C39" s="24" t="s">
        <v>193</v>
      </c>
      <c r="D39" s="24" t="s">
        <v>192</v>
      </c>
      <c r="E39" s="24" t="s">
        <v>192</v>
      </c>
      <c r="F39" s="24" t="s">
        <v>191</v>
      </c>
      <c r="G39" s="24" t="s">
        <v>191</v>
      </c>
      <c r="H39" s="13">
        <f>0.013/2</f>
        <v>6.4999999999999997E-3</v>
      </c>
      <c r="I39" s="27">
        <v>321505424.40651</v>
      </c>
      <c r="J39" s="13">
        <f t="shared" si="3"/>
        <v>0.99570000000000003</v>
      </c>
      <c r="K39" s="13">
        <v>0.45</v>
      </c>
      <c r="L39" s="13">
        <v>0</v>
      </c>
      <c r="M39" s="13">
        <v>0</v>
      </c>
      <c r="N39" s="13">
        <v>0</v>
      </c>
      <c r="O39" s="13">
        <v>0.5</v>
      </c>
      <c r="P39" s="13">
        <v>50</v>
      </c>
      <c r="Q39" s="13">
        <v>10</v>
      </c>
    </row>
    <row r="40" spans="1:22" x14ac:dyDescent="0.25">
      <c r="A40" s="13" t="s">
        <v>130</v>
      </c>
      <c r="B40" s="23" t="s">
        <v>224</v>
      </c>
      <c r="C40" s="24" t="s">
        <v>247</v>
      </c>
      <c r="D40" s="24" t="s">
        <v>192</v>
      </c>
      <c r="E40" s="24" t="s">
        <v>192</v>
      </c>
      <c r="F40" s="24" t="s">
        <v>192</v>
      </c>
      <c r="G40" s="24" t="s">
        <v>191</v>
      </c>
      <c r="H40" s="13">
        <v>0</v>
      </c>
      <c r="I40" s="27">
        <v>321505424.40651</v>
      </c>
      <c r="J40" s="13">
        <f t="shared" si="3"/>
        <v>0.99570000000000003</v>
      </c>
      <c r="K40" s="13">
        <v>0.35</v>
      </c>
      <c r="L40" s="13">
        <v>0</v>
      </c>
      <c r="M40" s="13">
        <v>0</v>
      </c>
      <c r="N40" s="13">
        <v>0</v>
      </c>
      <c r="O40" s="13">
        <v>0.5</v>
      </c>
      <c r="P40" s="13">
        <v>50</v>
      </c>
    </row>
    <row r="41" spans="1:22" x14ac:dyDescent="0.25">
      <c r="A41" s="13" t="s">
        <v>130</v>
      </c>
      <c r="B41" s="23" t="s">
        <v>224</v>
      </c>
      <c r="C41" s="24" t="s">
        <v>239</v>
      </c>
      <c r="D41" s="24" t="s">
        <v>192</v>
      </c>
      <c r="E41" s="24" t="s">
        <v>192</v>
      </c>
      <c r="F41" s="24" t="s">
        <v>192</v>
      </c>
      <c r="G41" s="24" t="s">
        <v>191</v>
      </c>
      <c r="H41" s="13">
        <v>0</v>
      </c>
      <c r="I41" s="27">
        <v>321505424.40651</v>
      </c>
      <c r="J41" s="13">
        <f t="shared" si="3"/>
        <v>0.99570000000000003</v>
      </c>
      <c r="K41" s="13">
        <v>0.45</v>
      </c>
      <c r="L41" s="13">
        <v>0</v>
      </c>
      <c r="M41" s="13">
        <v>0</v>
      </c>
      <c r="N41" s="13">
        <v>0</v>
      </c>
      <c r="O41" s="13">
        <v>0.5</v>
      </c>
      <c r="P41" s="13">
        <v>50</v>
      </c>
      <c r="Q41" s="13">
        <v>10</v>
      </c>
    </row>
    <row r="42" spans="1:22" x14ac:dyDescent="0.25">
      <c r="A42" s="13" t="s">
        <v>130</v>
      </c>
      <c r="B42" s="23" t="s">
        <v>224</v>
      </c>
      <c r="C42" s="24" t="s">
        <v>196</v>
      </c>
      <c r="D42" s="24" t="s">
        <v>192</v>
      </c>
      <c r="E42" s="24" t="s">
        <v>191</v>
      </c>
      <c r="F42" s="24" t="s">
        <v>192</v>
      </c>
      <c r="G42" s="24" t="s">
        <v>192</v>
      </c>
      <c r="H42" s="13">
        <v>0</v>
      </c>
      <c r="I42" s="27">
        <v>321505424.40651</v>
      </c>
      <c r="J42" s="13">
        <f t="shared" si="3"/>
        <v>0.99570000000000003</v>
      </c>
      <c r="K42" s="13">
        <v>0.99</v>
      </c>
      <c r="L42" s="13">
        <v>0</v>
      </c>
      <c r="M42" s="13">
        <v>0</v>
      </c>
      <c r="N42" s="13">
        <v>0</v>
      </c>
      <c r="O42" s="13">
        <v>0.5</v>
      </c>
      <c r="R42" s="42">
        <f>Technologies!$S$9+Technologies!$F$9*Technologies!$T$9</f>
        <v>30.956999999999997</v>
      </c>
    </row>
    <row r="43" spans="1:22" x14ac:dyDescent="0.25">
      <c r="A43" s="13" t="s">
        <v>130</v>
      </c>
      <c r="B43" s="23" t="s">
        <v>224</v>
      </c>
      <c r="C43" s="24" t="s">
        <v>233</v>
      </c>
      <c r="D43" s="24" t="s">
        <v>192</v>
      </c>
      <c r="E43" s="24" t="s">
        <v>191</v>
      </c>
      <c r="F43" s="24" t="s">
        <v>192</v>
      </c>
      <c r="G43" s="24" t="s">
        <v>192</v>
      </c>
      <c r="H43" s="13">
        <v>0</v>
      </c>
      <c r="I43" s="27">
        <v>321505424.40651</v>
      </c>
      <c r="J43" s="13">
        <f t="shared" si="3"/>
        <v>0.99570000000000003</v>
      </c>
      <c r="K43" s="13">
        <v>0.99</v>
      </c>
      <c r="L43" s="13">
        <v>0</v>
      </c>
      <c r="M43" s="13">
        <v>0</v>
      </c>
      <c r="N43" s="13">
        <v>0</v>
      </c>
      <c r="O43" s="13">
        <v>0.5</v>
      </c>
      <c r="R43" s="42">
        <f>Technologies!$S$11+Technologies!$F$11*Technologies!$T$11</f>
        <v>54.650399999999998</v>
      </c>
    </row>
    <row r="44" spans="1:22" x14ac:dyDescent="0.25">
      <c r="A44" s="13" t="s">
        <v>130</v>
      </c>
      <c r="B44" s="23" t="s">
        <v>224</v>
      </c>
      <c r="C44" s="24" t="s">
        <v>248</v>
      </c>
      <c r="D44" s="24" t="s">
        <v>192</v>
      </c>
      <c r="E44" s="24" t="s">
        <v>192</v>
      </c>
      <c r="F44" s="24" t="s">
        <v>191</v>
      </c>
      <c r="G44" s="24" t="s">
        <v>192</v>
      </c>
      <c r="H44" s="13">
        <v>0</v>
      </c>
      <c r="I44" s="27">
        <v>321505424.40651</v>
      </c>
      <c r="J44" s="13">
        <f t="shared" si="3"/>
        <v>0.99570000000000003</v>
      </c>
      <c r="K44" s="13">
        <v>0.35</v>
      </c>
      <c r="L44" s="13">
        <v>0</v>
      </c>
      <c r="M44" s="13">
        <v>0</v>
      </c>
      <c r="N44" s="13">
        <v>0</v>
      </c>
      <c r="O44" s="13">
        <v>0.5</v>
      </c>
      <c r="P44" s="13">
        <v>50</v>
      </c>
      <c r="R44" s="42">
        <f>Technologies!$S$9+Technologies!$F$9*Technologies!$T$9</f>
        <v>30.956999999999997</v>
      </c>
    </row>
    <row r="45" spans="1:22" x14ac:dyDescent="0.25">
      <c r="A45" s="13" t="s">
        <v>130</v>
      </c>
      <c r="B45" s="23" t="s">
        <v>224</v>
      </c>
      <c r="C45" s="24" t="s">
        <v>240</v>
      </c>
      <c r="D45" s="24" t="s">
        <v>192</v>
      </c>
      <c r="E45" s="24" t="s">
        <v>192</v>
      </c>
      <c r="F45" s="24" t="s">
        <v>191</v>
      </c>
      <c r="G45" s="24" t="s">
        <v>192</v>
      </c>
      <c r="H45" s="13">
        <v>0</v>
      </c>
      <c r="I45" s="27">
        <v>321505424.40651</v>
      </c>
      <c r="J45" s="13">
        <f t="shared" si="3"/>
        <v>0.99570000000000003</v>
      </c>
      <c r="K45" s="13">
        <v>0.45</v>
      </c>
      <c r="L45" s="13">
        <v>0</v>
      </c>
      <c r="M45" s="13">
        <v>0</v>
      </c>
      <c r="N45" s="13">
        <v>0</v>
      </c>
      <c r="O45" s="13">
        <v>0.5</v>
      </c>
      <c r="P45" s="13">
        <v>50</v>
      </c>
      <c r="Q45" s="13">
        <v>10</v>
      </c>
      <c r="R45" s="42">
        <f>Technologies!$S$9+Technologies!$F$9*Technologies!$T$9</f>
        <v>30.956999999999997</v>
      </c>
    </row>
    <row r="46" spans="1:22" x14ac:dyDescent="0.25">
      <c r="A46" s="13" t="s">
        <v>130</v>
      </c>
      <c r="B46" s="23" t="s">
        <v>225</v>
      </c>
      <c r="C46" s="24" t="s">
        <v>186</v>
      </c>
      <c r="D46" s="24" t="s">
        <v>191</v>
      </c>
      <c r="E46" s="24" t="s">
        <v>191</v>
      </c>
      <c r="F46" s="24" t="s">
        <v>191</v>
      </c>
      <c r="G46" s="24" t="s">
        <v>191</v>
      </c>
      <c r="H46" s="13">
        <v>0</v>
      </c>
      <c r="I46" s="27">
        <v>445548878.34723097</v>
      </c>
      <c r="L46" s="13">
        <v>0</v>
      </c>
      <c r="M46" s="13">
        <v>0</v>
      </c>
      <c r="N46" s="13">
        <v>0</v>
      </c>
      <c r="P46" s="8"/>
      <c r="Q46" s="8"/>
      <c r="R46" s="39"/>
      <c r="S46" s="8"/>
      <c r="T46" s="8"/>
      <c r="U46" s="8"/>
      <c r="V46" s="8"/>
    </row>
    <row r="47" spans="1:22" x14ac:dyDescent="0.25">
      <c r="A47" s="13" t="s">
        <v>130</v>
      </c>
      <c r="B47" s="23" t="s">
        <v>225</v>
      </c>
      <c r="C47" s="24" t="s">
        <v>238</v>
      </c>
      <c r="D47" s="24" t="s">
        <v>191</v>
      </c>
      <c r="E47" s="24" t="s">
        <v>191</v>
      </c>
      <c r="F47" s="24" t="s">
        <v>191</v>
      </c>
      <c r="G47" s="24" t="s">
        <v>191</v>
      </c>
      <c r="H47" s="13">
        <v>3.6999999999999998E-2</v>
      </c>
      <c r="I47" s="27">
        <v>445548878.34723097</v>
      </c>
      <c r="J47" s="13">
        <v>0.97499999999999998</v>
      </c>
      <c r="K47" s="13">
        <v>1</v>
      </c>
      <c r="L47" s="13">
        <v>0</v>
      </c>
      <c r="M47" s="13">
        <v>0</v>
      </c>
      <c r="N47" s="13">
        <v>0</v>
      </c>
      <c r="O47" s="13">
        <v>0</v>
      </c>
      <c r="S47" s="13">
        <f>1-0.0043</f>
        <v>0.99570000000000003</v>
      </c>
      <c r="T47" s="13">
        <v>0</v>
      </c>
      <c r="U47" s="13">
        <v>0</v>
      </c>
      <c r="V47" s="13">
        <v>0</v>
      </c>
    </row>
    <row r="48" spans="1:22" x14ac:dyDescent="0.25">
      <c r="A48" s="13" t="s">
        <v>130</v>
      </c>
      <c r="B48" s="23" t="s">
        <v>225</v>
      </c>
      <c r="C48" s="24" t="s">
        <v>235</v>
      </c>
      <c r="D48" s="24" t="s">
        <v>192</v>
      </c>
      <c r="E48" s="24" t="s">
        <v>192</v>
      </c>
      <c r="F48" s="24" t="s">
        <v>191</v>
      </c>
      <c r="G48" s="24" t="s">
        <v>191</v>
      </c>
      <c r="H48" s="13">
        <f>0.017/2</f>
        <v>8.5000000000000006E-3</v>
      </c>
      <c r="I48" s="27">
        <v>445548878.34723097</v>
      </c>
      <c r="J48" s="13">
        <f t="shared" ref="J48:J55" si="4">1-0.0043</f>
        <v>0.99570000000000003</v>
      </c>
      <c r="K48" s="13">
        <v>0.35</v>
      </c>
      <c r="L48" s="13">
        <v>0</v>
      </c>
      <c r="M48" s="13">
        <v>0</v>
      </c>
      <c r="N48" s="13">
        <v>0</v>
      </c>
      <c r="O48" s="13">
        <v>0.5</v>
      </c>
      <c r="P48" s="13">
        <v>50</v>
      </c>
    </row>
    <row r="49" spans="1:22" x14ac:dyDescent="0.25">
      <c r="A49" s="13" t="s">
        <v>130</v>
      </c>
      <c r="B49" s="23" t="s">
        <v>225</v>
      </c>
      <c r="C49" s="24" t="s">
        <v>193</v>
      </c>
      <c r="D49" s="24" t="s">
        <v>192</v>
      </c>
      <c r="E49" s="24" t="s">
        <v>192</v>
      </c>
      <c r="F49" s="24" t="s">
        <v>191</v>
      </c>
      <c r="G49" s="24" t="s">
        <v>191</v>
      </c>
      <c r="H49" s="13">
        <f>0.017/2</f>
        <v>8.5000000000000006E-3</v>
      </c>
      <c r="I49" s="27">
        <v>445548878.34723097</v>
      </c>
      <c r="J49" s="13">
        <f t="shared" si="4"/>
        <v>0.99570000000000003</v>
      </c>
      <c r="K49" s="13">
        <v>0.45</v>
      </c>
      <c r="L49" s="13">
        <v>0</v>
      </c>
      <c r="M49" s="13">
        <v>0</v>
      </c>
      <c r="N49" s="13">
        <v>0</v>
      </c>
      <c r="O49" s="13">
        <v>0.5</v>
      </c>
      <c r="P49" s="13">
        <v>50</v>
      </c>
      <c r="Q49" s="13">
        <v>10</v>
      </c>
    </row>
    <row r="50" spans="1:22" x14ac:dyDescent="0.25">
      <c r="A50" s="13" t="s">
        <v>130</v>
      </c>
      <c r="B50" s="23" t="s">
        <v>225</v>
      </c>
      <c r="C50" s="24" t="s">
        <v>247</v>
      </c>
      <c r="D50" s="24" t="s">
        <v>192</v>
      </c>
      <c r="E50" s="24" t="s">
        <v>192</v>
      </c>
      <c r="F50" s="24" t="s">
        <v>192</v>
      </c>
      <c r="G50" s="24" t="s">
        <v>191</v>
      </c>
      <c r="H50" s="13">
        <v>0</v>
      </c>
      <c r="I50" s="27">
        <v>445548878.34723097</v>
      </c>
      <c r="J50" s="13">
        <f t="shared" si="4"/>
        <v>0.99570000000000003</v>
      </c>
      <c r="K50" s="13">
        <v>0.35</v>
      </c>
      <c r="L50" s="13">
        <v>0</v>
      </c>
      <c r="M50" s="13">
        <v>0</v>
      </c>
      <c r="N50" s="13">
        <v>0</v>
      </c>
      <c r="O50" s="13">
        <v>0.5</v>
      </c>
      <c r="P50" s="13">
        <v>50</v>
      </c>
    </row>
    <row r="51" spans="1:22" x14ac:dyDescent="0.25">
      <c r="A51" s="13" t="s">
        <v>130</v>
      </c>
      <c r="B51" s="23" t="s">
        <v>225</v>
      </c>
      <c r="C51" s="24" t="s">
        <v>239</v>
      </c>
      <c r="D51" s="24" t="s">
        <v>192</v>
      </c>
      <c r="E51" s="24" t="s">
        <v>192</v>
      </c>
      <c r="F51" s="24" t="s">
        <v>192</v>
      </c>
      <c r="G51" s="24" t="s">
        <v>191</v>
      </c>
      <c r="H51" s="13">
        <v>0</v>
      </c>
      <c r="I51" s="27">
        <v>445548878.34723097</v>
      </c>
      <c r="J51" s="13">
        <f t="shared" si="4"/>
        <v>0.99570000000000003</v>
      </c>
      <c r="K51" s="13">
        <v>0.45</v>
      </c>
      <c r="L51" s="13">
        <v>0</v>
      </c>
      <c r="M51" s="13">
        <v>0</v>
      </c>
      <c r="N51" s="13">
        <v>0</v>
      </c>
      <c r="O51" s="13">
        <v>0.5</v>
      </c>
      <c r="P51" s="13">
        <v>50</v>
      </c>
      <c r="Q51" s="13">
        <v>10</v>
      </c>
    </row>
    <row r="52" spans="1:22" x14ac:dyDescent="0.25">
      <c r="A52" s="13" t="s">
        <v>130</v>
      </c>
      <c r="B52" s="23" t="s">
        <v>225</v>
      </c>
      <c r="C52" s="24" t="s">
        <v>196</v>
      </c>
      <c r="D52" s="24" t="s">
        <v>192</v>
      </c>
      <c r="E52" s="24" t="s">
        <v>191</v>
      </c>
      <c r="F52" s="24" t="s">
        <v>192</v>
      </c>
      <c r="G52" s="24" t="s">
        <v>192</v>
      </c>
      <c r="H52" s="13">
        <v>0</v>
      </c>
      <c r="I52" s="27">
        <v>445548878.34723097</v>
      </c>
      <c r="J52" s="13">
        <f t="shared" si="4"/>
        <v>0.99570000000000003</v>
      </c>
      <c r="K52" s="13">
        <v>0.99</v>
      </c>
      <c r="L52" s="13">
        <v>0</v>
      </c>
      <c r="M52" s="13">
        <v>0</v>
      </c>
      <c r="N52" s="13">
        <v>0</v>
      </c>
      <c r="O52" s="13">
        <v>0.5</v>
      </c>
      <c r="R52" s="42">
        <f>Technologies!$S$9+Technologies!$F$9*Technologies!$T$9</f>
        <v>30.956999999999997</v>
      </c>
    </row>
    <row r="53" spans="1:22" x14ac:dyDescent="0.25">
      <c r="A53" s="13" t="s">
        <v>130</v>
      </c>
      <c r="B53" s="23" t="s">
        <v>225</v>
      </c>
      <c r="C53" s="24" t="s">
        <v>233</v>
      </c>
      <c r="D53" s="24" t="s">
        <v>192</v>
      </c>
      <c r="E53" s="24" t="s">
        <v>191</v>
      </c>
      <c r="F53" s="24" t="s">
        <v>192</v>
      </c>
      <c r="G53" s="24" t="s">
        <v>192</v>
      </c>
      <c r="H53" s="13">
        <v>0</v>
      </c>
      <c r="I53" s="27">
        <v>445548878.34723097</v>
      </c>
      <c r="J53" s="13">
        <f t="shared" si="4"/>
        <v>0.99570000000000003</v>
      </c>
      <c r="K53" s="13">
        <v>0.99</v>
      </c>
      <c r="L53" s="13">
        <v>0</v>
      </c>
      <c r="M53" s="13">
        <v>0</v>
      </c>
      <c r="N53" s="13">
        <v>0</v>
      </c>
      <c r="O53" s="13">
        <v>0.5</v>
      </c>
      <c r="R53" s="42">
        <f>Technologies!$S$11+Technologies!$F$11*Technologies!$T$11</f>
        <v>54.650399999999998</v>
      </c>
    </row>
    <row r="54" spans="1:22" x14ac:dyDescent="0.25">
      <c r="A54" s="13" t="s">
        <v>130</v>
      </c>
      <c r="B54" s="23" t="s">
        <v>225</v>
      </c>
      <c r="C54" s="24" t="s">
        <v>248</v>
      </c>
      <c r="D54" s="24" t="s">
        <v>192</v>
      </c>
      <c r="E54" s="24" t="s">
        <v>192</v>
      </c>
      <c r="F54" s="24" t="s">
        <v>191</v>
      </c>
      <c r="G54" s="24" t="s">
        <v>192</v>
      </c>
      <c r="H54" s="13">
        <v>0</v>
      </c>
      <c r="I54" s="27">
        <v>445548878.34723097</v>
      </c>
      <c r="J54" s="13">
        <f t="shared" si="4"/>
        <v>0.99570000000000003</v>
      </c>
      <c r="K54" s="13">
        <v>0.35</v>
      </c>
      <c r="L54" s="13">
        <v>0</v>
      </c>
      <c r="M54" s="13">
        <v>0</v>
      </c>
      <c r="N54" s="13">
        <v>0</v>
      </c>
      <c r="O54" s="13">
        <v>0.5</v>
      </c>
      <c r="P54" s="13">
        <v>50</v>
      </c>
      <c r="R54" s="42">
        <f>Technologies!$S$9+Technologies!$F$9*Technologies!$T$9</f>
        <v>30.956999999999997</v>
      </c>
    </row>
    <row r="55" spans="1:22" x14ac:dyDescent="0.25">
      <c r="A55" s="13" t="s">
        <v>130</v>
      </c>
      <c r="B55" s="23" t="s">
        <v>225</v>
      </c>
      <c r="C55" s="24" t="s">
        <v>240</v>
      </c>
      <c r="D55" s="24" t="s">
        <v>192</v>
      </c>
      <c r="E55" s="24" t="s">
        <v>192</v>
      </c>
      <c r="F55" s="24" t="s">
        <v>191</v>
      </c>
      <c r="G55" s="24" t="s">
        <v>192</v>
      </c>
      <c r="H55" s="13">
        <v>0</v>
      </c>
      <c r="I55" s="27">
        <v>445548878.34723097</v>
      </c>
      <c r="J55" s="13">
        <f t="shared" si="4"/>
        <v>0.99570000000000003</v>
      </c>
      <c r="K55" s="13">
        <v>0.45</v>
      </c>
      <c r="L55" s="13">
        <v>0</v>
      </c>
      <c r="M55" s="13">
        <v>0</v>
      </c>
      <c r="N55" s="13">
        <v>0</v>
      </c>
      <c r="O55" s="13">
        <v>0.5</v>
      </c>
      <c r="P55" s="13">
        <v>50</v>
      </c>
      <c r="Q55" s="13">
        <v>10</v>
      </c>
      <c r="R55" s="42">
        <f>Technologies!$S$9+Technologies!$F$9*Technologies!$T$9</f>
        <v>30.956999999999997</v>
      </c>
    </row>
    <row r="56" spans="1:22" x14ac:dyDescent="0.25">
      <c r="A56" s="13" t="s">
        <v>130</v>
      </c>
      <c r="B56" s="23" t="s">
        <v>226</v>
      </c>
      <c r="C56" s="24" t="s">
        <v>186</v>
      </c>
      <c r="D56" s="24" t="s">
        <v>191</v>
      </c>
      <c r="E56" s="24" t="s">
        <v>191</v>
      </c>
      <c r="F56" s="24" t="s">
        <v>191</v>
      </c>
      <c r="G56" s="24" t="s">
        <v>191</v>
      </c>
      <c r="H56" s="13">
        <v>0</v>
      </c>
      <c r="I56" s="27">
        <v>229580374.06622201</v>
      </c>
      <c r="L56" s="13">
        <v>0</v>
      </c>
      <c r="M56" s="13">
        <v>0</v>
      </c>
      <c r="N56" s="13">
        <v>0</v>
      </c>
      <c r="P56" s="8"/>
      <c r="Q56" s="8"/>
      <c r="R56" s="39"/>
      <c r="S56" s="8"/>
      <c r="T56" s="8"/>
      <c r="U56" s="8"/>
      <c r="V56" s="8"/>
    </row>
    <row r="57" spans="1:22" x14ac:dyDescent="0.25">
      <c r="A57" s="13" t="s">
        <v>130</v>
      </c>
      <c r="B57" s="23" t="s">
        <v>226</v>
      </c>
      <c r="C57" s="24" t="s">
        <v>238</v>
      </c>
      <c r="D57" s="24" t="s">
        <v>191</v>
      </c>
      <c r="E57" s="24" t="s">
        <v>191</v>
      </c>
      <c r="F57" s="24" t="s">
        <v>191</v>
      </c>
      <c r="G57" s="24" t="s">
        <v>191</v>
      </c>
      <c r="H57" s="13">
        <v>2.5000000000000001E-2</v>
      </c>
      <c r="I57" s="27">
        <v>229580374.06622201</v>
      </c>
      <c r="J57" s="13">
        <v>0.97499999999999998</v>
      </c>
      <c r="K57" s="13">
        <v>1</v>
      </c>
      <c r="L57" s="13">
        <v>0</v>
      </c>
      <c r="M57" s="13">
        <v>0</v>
      </c>
      <c r="N57" s="13">
        <v>0</v>
      </c>
      <c r="O57" s="13">
        <v>0</v>
      </c>
      <c r="S57" s="13">
        <f>1-0.0043</f>
        <v>0.99570000000000003</v>
      </c>
      <c r="T57" s="13">
        <v>0</v>
      </c>
      <c r="U57" s="13">
        <v>0</v>
      </c>
      <c r="V57" s="13">
        <v>0</v>
      </c>
    </row>
    <row r="58" spans="1:22" x14ac:dyDescent="0.25">
      <c r="A58" s="13" t="s">
        <v>130</v>
      </c>
      <c r="B58" s="23" t="s">
        <v>226</v>
      </c>
      <c r="C58" s="24" t="s">
        <v>235</v>
      </c>
      <c r="D58" s="24" t="s">
        <v>192</v>
      </c>
      <c r="E58" s="24" t="s">
        <v>192</v>
      </c>
      <c r="F58" s="24" t="s">
        <v>191</v>
      </c>
      <c r="G58" s="24" t="s">
        <v>191</v>
      </c>
      <c r="H58" s="13">
        <v>0</v>
      </c>
      <c r="I58" s="27">
        <v>229580374.06622201</v>
      </c>
      <c r="J58" s="13">
        <f t="shared" ref="J58:J65" si="5">1-0.0043</f>
        <v>0.99570000000000003</v>
      </c>
      <c r="K58" s="13">
        <v>0.35</v>
      </c>
      <c r="L58" s="13">
        <v>0</v>
      </c>
      <c r="M58" s="13">
        <v>0</v>
      </c>
      <c r="N58" s="13">
        <v>0</v>
      </c>
      <c r="O58" s="13">
        <v>0.5</v>
      </c>
      <c r="P58" s="13">
        <v>50</v>
      </c>
    </row>
    <row r="59" spans="1:22" x14ac:dyDescent="0.25">
      <c r="A59" s="13" t="s">
        <v>130</v>
      </c>
      <c r="B59" s="23" t="s">
        <v>226</v>
      </c>
      <c r="C59" s="24" t="s">
        <v>193</v>
      </c>
      <c r="D59" s="24" t="s">
        <v>192</v>
      </c>
      <c r="E59" s="24" t="s">
        <v>192</v>
      </c>
      <c r="F59" s="24" t="s">
        <v>191</v>
      </c>
      <c r="G59" s="24" t="s">
        <v>191</v>
      </c>
      <c r="H59" s="13">
        <v>0</v>
      </c>
      <c r="I59" s="27">
        <v>229580374.06622201</v>
      </c>
      <c r="J59" s="13">
        <f t="shared" si="5"/>
        <v>0.99570000000000003</v>
      </c>
      <c r="K59" s="13">
        <v>0.45</v>
      </c>
      <c r="L59" s="13">
        <v>0</v>
      </c>
      <c r="M59" s="13">
        <v>0</v>
      </c>
      <c r="N59" s="13">
        <v>0</v>
      </c>
      <c r="O59" s="13">
        <v>0.5</v>
      </c>
      <c r="P59" s="13">
        <v>50</v>
      </c>
      <c r="Q59" s="13">
        <v>10</v>
      </c>
    </row>
    <row r="60" spans="1:22" x14ac:dyDescent="0.25">
      <c r="A60" s="13" t="s">
        <v>130</v>
      </c>
      <c r="B60" s="23" t="s">
        <v>226</v>
      </c>
      <c r="C60" s="24" t="s">
        <v>247</v>
      </c>
      <c r="D60" s="24" t="s">
        <v>192</v>
      </c>
      <c r="E60" s="24" t="s">
        <v>192</v>
      </c>
      <c r="F60" s="24" t="s">
        <v>192</v>
      </c>
      <c r="G60" s="24" t="s">
        <v>191</v>
      </c>
      <c r="H60" s="13">
        <v>0</v>
      </c>
      <c r="I60" s="27">
        <v>229580374.06622201</v>
      </c>
      <c r="J60" s="13">
        <f t="shared" si="5"/>
        <v>0.99570000000000003</v>
      </c>
      <c r="K60" s="13">
        <v>0.35</v>
      </c>
      <c r="L60" s="13">
        <v>0</v>
      </c>
      <c r="M60" s="13">
        <v>0</v>
      </c>
      <c r="N60" s="13">
        <v>0</v>
      </c>
      <c r="O60" s="13">
        <v>0.5</v>
      </c>
      <c r="P60" s="13">
        <v>50</v>
      </c>
    </row>
    <row r="61" spans="1:22" x14ac:dyDescent="0.25">
      <c r="A61" s="13" t="s">
        <v>130</v>
      </c>
      <c r="B61" s="23" t="s">
        <v>226</v>
      </c>
      <c r="C61" s="24" t="s">
        <v>239</v>
      </c>
      <c r="D61" s="24" t="s">
        <v>192</v>
      </c>
      <c r="E61" s="24" t="s">
        <v>192</v>
      </c>
      <c r="F61" s="24" t="s">
        <v>192</v>
      </c>
      <c r="G61" s="24" t="s">
        <v>191</v>
      </c>
      <c r="H61" s="13">
        <v>0</v>
      </c>
      <c r="I61" s="27">
        <v>229580374.06622201</v>
      </c>
      <c r="J61" s="13">
        <f t="shared" si="5"/>
        <v>0.99570000000000003</v>
      </c>
      <c r="K61" s="13">
        <v>0.45</v>
      </c>
      <c r="L61" s="13">
        <v>0</v>
      </c>
      <c r="M61" s="13">
        <v>0</v>
      </c>
      <c r="N61" s="13">
        <v>0</v>
      </c>
      <c r="O61" s="13">
        <v>0.5</v>
      </c>
      <c r="P61" s="13">
        <v>50</v>
      </c>
      <c r="Q61" s="13">
        <v>10</v>
      </c>
    </row>
    <row r="62" spans="1:22" x14ac:dyDescent="0.25">
      <c r="A62" s="13" t="s">
        <v>130</v>
      </c>
      <c r="B62" s="23" t="s">
        <v>226</v>
      </c>
      <c r="C62" s="24" t="s">
        <v>196</v>
      </c>
      <c r="D62" s="24" t="s">
        <v>192</v>
      </c>
      <c r="E62" s="24" t="s">
        <v>191</v>
      </c>
      <c r="F62" s="24" t="s">
        <v>192</v>
      </c>
      <c r="G62" s="24" t="s">
        <v>192</v>
      </c>
      <c r="H62" s="13">
        <v>0</v>
      </c>
      <c r="I62" s="27">
        <v>229580374.06622201</v>
      </c>
      <c r="J62" s="13">
        <f t="shared" si="5"/>
        <v>0.99570000000000003</v>
      </c>
      <c r="K62" s="13">
        <v>0.99</v>
      </c>
      <c r="L62" s="13">
        <v>0</v>
      </c>
      <c r="M62" s="13">
        <v>0</v>
      </c>
      <c r="N62" s="13">
        <v>0</v>
      </c>
      <c r="O62" s="13">
        <v>0.5</v>
      </c>
      <c r="R62" s="42">
        <f>Technologies!$S$9+Technologies!$F$9*Technologies!$T$9</f>
        <v>30.956999999999997</v>
      </c>
    </row>
    <row r="63" spans="1:22" x14ac:dyDescent="0.25">
      <c r="A63" s="13" t="s">
        <v>130</v>
      </c>
      <c r="B63" s="23" t="s">
        <v>226</v>
      </c>
      <c r="C63" s="24" t="s">
        <v>233</v>
      </c>
      <c r="D63" s="24" t="s">
        <v>192</v>
      </c>
      <c r="E63" s="24" t="s">
        <v>191</v>
      </c>
      <c r="F63" s="24" t="s">
        <v>192</v>
      </c>
      <c r="G63" s="24" t="s">
        <v>192</v>
      </c>
      <c r="H63" s="13">
        <v>0</v>
      </c>
      <c r="I63" s="27">
        <v>229580374.06622201</v>
      </c>
      <c r="J63" s="13">
        <f t="shared" si="5"/>
        <v>0.99570000000000003</v>
      </c>
      <c r="K63" s="13">
        <v>0.99</v>
      </c>
      <c r="L63" s="13">
        <v>0</v>
      </c>
      <c r="M63" s="13">
        <v>0</v>
      </c>
      <c r="N63" s="13">
        <v>0</v>
      </c>
      <c r="O63" s="13">
        <v>0.5</v>
      </c>
      <c r="R63" s="42">
        <f>Technologies!$S$11+Technologies!$F$11*Technologies!$T$11</f>
        <v>54.650399999999998</v>
      </c>
    </row>
    <row r="64" spans="1:22" x14ac:dyDescent="0.25">
      <c r="A64" s="13" t="s">
        <v>130</v>
      </c>
      <c r="B64" s="23" t="s">
        <v>226</v>
      </c>
      <c r="C64" s="24" t="s">
        <v>248</v>
      </c>
      <c r="D64" s="24" t="s">
        <v>192</v>
      </c>
      <c r="E64" s="24" t="s">
        <v>192</v>
      </c>
      <c r="F64" s="24" t="s">
        <v>191</v>
      </c>
      <c r="G64" s="24" t="s">
        <v>192</v>
      </c>
      <c r="H64" s="13">
        <v>0</v>
      </c>
      <c r="I64" s="27">
        <v>229580374.06622201</v>
      </c>
      <c r="J64" s="13">
        <f t="shared" si="5"/>
        <v>0.99570000000000003</v>
      </c>
      <c r="K64" s="13">
        <v>0.35</v>
      </c>
      <c r="L64" s="13">
        <v>0</v>
      </c>
      <c r="M64" s="13">
        <v>0</v>
      </c>
      <c r="N64" s="13">
        <v>0</v>
      </c>
      <c r="O64" s="13">
        <v>0.5</v>
      </c>
      <c r="P64" s="13">
        <v>50</v>
      </c>
      <c r="R64" s="42">
        <f>Technologies!$S$9+Technologies!$F$9*Technologies!$T$9</f>
        <v>30.956999999999997</v>
      </c>
    </row>
    <row r="65" spans="1:22" x14ac:dyDescent="0.25">
      <c r="A65" s="13" t="s">
        <v>130</v>
      </c>
      <c r="B65" s="23" t="s">
        <v>226</v>
      </c>
      <c r="C65" s="24" t="s">
        <v>240</v>
      </c>
      <c r="D65" s="24" t="s">
        <v>192</v>
      </c>
      <c r="E65" s="24" t="s">
        <v>192</v>
      </c>
      <c r="F65" s="24" t="s">
        <v>191</v>
      </c>
      <c r="G65" s="24" t="s">
        <v>192</v>
      </c>
      <c r="H65" s="13">
        <v>0</v>
      </c>
      <c r="I65" s="27">
        <v>229580374.06622201</v>
      </c>
      <c r="J65" s="13">
        <f t="shared" si="5"/>
        <v>0.99570000000000003</v>
      </c>
      <c r="K65" s="13">
        <v>0.45</v>
      </c>
      <c r="L65" s="13">
        <v>0</v>
      </c>
      <c r="M65" s="13">
        <v>0</v>
      </c>
      <c r="N65" s="13">
        <v>0</v>
      </c>
      <c r="O65" s="13">
        <v>0.5</v>
      </c>
      <c r="P65" s="13">
        <v>50</v>
      </c>
      <c r="Q65" s="13">
        <v>10</v>
      </c>
      <c r="R65" s="42">
        <f>Technologies!$S$9+Technologies!$F$9*Technologies!$T$9</f>
        <v>30.956999999999997</v>
      </c>
    </row>
    <row r="66" spans="1:22" x14ac:dyDescent="0.25">
      <c r="A66" s="13" t="s">
        <v>130</v>
      </c>
      <c r="B66" s="23" t="s">
        <v>227</v>
      </c>
      <c r="C66" s="24" t="s">
        <v>186</v>
      </c>
      <c r="D66" s="24" t="s">
        <v>191</v>
      </c>
      <c r="E66" s="24" t="s">
        <v>191</v>
      </c>
      <c r="F66" s="24" t="s">
        <v>191</v>
      </c>
      <c r="G66" s="24" t="s">
        <v>191</v>
      </c>
      <c r="H66" s="13">
        <v>0</v>
      </c>
      <c r="I66" s="27">
        <v>528310626.16344601</v>
      </c>
      <c r="L66" s="13">
        <v>0</v>
      </c>
      <c r="M66" s="13">
        <v>0</v>
      </c>
      <c r="N66" s="13">
        <v>0</v>
      </c>
      <c r="P66" s="8"/>
      <c r="Q66" s="8"/>
      <c r="R66" s="39"/>
      <c r="S66" s="8"/>
      <c r="T66" s="8"/>
      <c r="U66" s="8"/>
      <c r="V66" s="8"/>
    </row>
    <row r="67" spans="1:22" x14ac:dyDescent="0.25">
      <c r="A67" s="13" t="s">
        <v>130</v>
      </c>
      <c r="B67" s="23" t="s">
        <v>227</v>
      </c>
      <c r="C67" s="24" t="s">
        <v>238</v>
      </c>
      <c r="D67" s="24" t="s">
        <v>191</v>
      </c>
      <c r="E67" s="24" t="s">
        <v>191</v>
      </c>
      <c r="F67" s="24" t="s">
        <v>191</v>
      </c>
      <c r="G67" s="24" t="s">
        <v>191</v>
      </c>
      <c r="H67" s="13">
        <v>1.2999999999999999E-2</v>
      </c>
      <c r="I67" s="27">
        <v>528310626.16344601</v>
      </c>
      <c r="J67" s="13">
        <v>0.97499999999999998</v>
      </c>
      <c r="K67" s="13">
        <v>1</v>
      </c>
      <c r="L67" s="13">
        <v>0</v>
      </c>
      <c r="M67" s="13">
        <v>0</v>
      </c>
      <c r="N67" s="13">
        <v>0</v>
      </c>
      <c r="O67" s="13">
        <v>0</v>
      </c>
      <c r="S67" s="13">
        <f>1-0.0043</f>
        <v>0.99570000000000003</v>
      </c>
      <c r="T67" s="13">
        <v>0</v>
      </c>
      <c r="U67" s="13">
        <v>0</v>
      </c>
      <c r="V67" s="13">
        <v>0</v>
      </c>
    </row>
    <row r="68" spans="1:22" x14ac:dyDescent="0.25">
      <c r="A68" s="13" t="s">
        <v>130</v>
      </c>
      <c r="B68" s="23" t="s">
        <v>227</v>
      </c>
      <c r="C68" s="24" t="s">
        <v>235</v>
      </c>
      <c r="D68" s="24" t="s">
        <v>192</v>
      </c>
      <c r="E68" s="24" t="s">
        <v>192</v>
      </c>
      <c r="F68" s="24" t="s">
        <v>191</v>
      </c>
      <c r="G68" s="24" t="s">
        <v>191</v>
      </c>
      <c r="H68" s="13">
        <f>0.061/2</f>
        <v>3.0499999999999999E-2</v>
      </c>
      <c r="I68" s="27">
        <v>528310626.16344601</v>
      </c>
      <c r="J68" s="13">
        <f t="shared" ref="J68:J75" si="6">1-0.0043</f>
        <v>0.99570000000000003</v>
      </c>
      <c r="K68" s="13">
        <v>0.35</v>
      </c>
      <c r="L68" s="13">
        <v>0</v>
      </c>
      <c r="M68" s="13">
        <v>0</v>
      </c>
      <c r="N68" s="13">
        <v>0</v>
      </c>
      <c r="O68" s="13">
        <v>0.5</v>
      </c>
      <c r="P68" s="13">
        <v>50</v>
      </c>
    </row>
    <row r="69" spans="1:22" x14ac:dyDescent="0.25">
      <c r="A69" s="13" t="s">
        <v>130</v>
      </c>
      <c r="B69" s="23" t="s">
        <v>227</v>
      </c>
      <c r="C69" s="24" t="s">
        <v>193</v>
      </c>
      <c r="D69" s="24" t="s">
        <v>192</v>
      </c>
      <c r="E69" s="24" t="s">
        <v>192</v>
      </c>
      <c r="F69" s="24" t="s">
        <v>191</v>
      </c>
      <c r="G69" s="24" t="s">
        <v>191</v>
      </c>
      <c r="H69" s="13">
        <f>0.061/2</f>
        <v>3.0499999999999999E-2</v>
      </c>
      <c r="I69" s="27">
        <v>528310626.16344601</v>
      </c>
      <c r="J69" s="13">
        <f t="shared" si="6"/>
        <v>0.99570000000000003</v>
      </c>
      <c r="K69" s="13">
        <v>0.45</v>
      </c>
      <c r="L69" s="13">
        <v>0</v>
      </c>
      <c r="M69" s="13">
        <v>0</v>
      </c>
      <c r="N69" s="13">
        <v>0</v>
      </c>
      <c r="O69" s="13">
        <v>0.5</v>
      </c>
      <c r="P69" s="13">
        <v>50</v>
      </c>
      <c r="Q69" s="13">
        <v>10</v>
      </c>
    </row>
    <row r="70" spans="1:22" x14ac:dyDescent="0.25">
      <c r="A70" s="13" t="s">
        <v>130</v>
      </c>
      <c r="B70" s="23" t="s">
        <v>227</v>
      </c>
      <c r="C70" s="24" t="s">
        <v>247</v>
      </c>
      <c r="D70" s="24" t="s">
        <v>192</v>
      </c>
      <c r="E70" s="24" t="s">
        <v>192</v>
      </c>
      <c r="F70" s="24" t="s">
        <v>192</v>
      </c>
      <c r="G70" s="24" t="s">
        <v>191</v>
      </c>
      <c r="H70" s="13">
        <v>0</v>
      </c>
      <c r="I70" s="27">
        <v>528310626.16344601</v>
      </c>
      <c r="J70" s="13">
        <f t="shared" si="6"/>
        <v>0.99570000000000003</v>
      </c>
      <c r="K70" s="13">
        <v>0.35</v>
      </c>
      <c r="L70" s="13">
        <v>0</v>
      </c>
      <c r="M70" s="13">
        <v>0</v>
      </c>
      <c r="N70" s="13">
        <v>0</v>
      </c>
      <c r="O70" s="13">
        <v>0.5</v>
      </c>
      <c r="P70" s="13">
        <v>50</v>
      </c>
    </row>
    <row r="71" spans="1:22" x14ac:dyDescent="0.25">
      <c r="A71" s="13" t="s">
        <v>130</v>
      </c>
      <c r="B71" s="23" t="s">
        <v>227</v>
      </c>
      <c r="C71" s="24" t="s">
        <v>239</v>
      </c>
      <c r="D71" s="24" t="s">
        <v>192</v>
      </c>
      <c r="E71" s="24" t="s">
        <v>192</v>
      </c>
      <c r="F71" s="24" t="s">
        <v>192</v>
      </c>
      <c r="G71" s="24" t="s">
        <v>191</v>
      </c>
      <c r="H71" s="13">
        <v>0</v>
      </c>
      <c r="I71" s="27">
        <v>528310626.16344601</v>
      </c>
      <c r="J71" s="13">
        <f t="shared" si="6"/>
        <v>0.99570000000000003</v>
      </c>
      <c r="K71" s="13">
        <v>0.45</v>
      </c>
      <c r="L71" s="13">
        <v>0</v>
      </c>
      <c r="M71" s="13">
        <v>0</v>
      </c>
      <c r="N71" s="13">
        <v>0</v>
      </c>
      <c r="O71" s="13">
        <v>0.5</v>
      </c>
      <c r="P71" s="13">
        <v>50</v>
      </c>
      <c r="Q71" s="13">
        <v>10</v>
      </c>
    </row>
    <row r="72" spans="1:22" x14ac:dyDescent="0.25">
      <c r="A72" s="13" t="s">
        <v>130</v>
      </c>
      <c r="B72" s="23" t="s">
        <v>227</v>
      </c>
      <c r="C72" s="24" t="s">
        <v>196</v>
      </c>
      <c r="D72" s="24" t="s">
        <v>192</v>
      </c>
      <c r="E72" s="24" t="s">
        <v>191</v>
      </c>
      <c r="F72" s="24" t="s">
        <v>192</v>
      </c>
      <c r="G72" s="24" t="s">
        <v>192</v>
      </c>
      <c r="H72" s="13">
        <v>0</v>
      </c>
      <c r="I72" s="27">
        <v>528310626.16344601</v>
      </c>
      <c r="J72" s="13">
        <f t="shared" si="6"/>
        <v>0.99570000000000003</v>
      </c>
      <c r="K72" s="13">
        <v>0.99</v>
      </c>
      <c r="L72" s="13">
        <v>0</v>
      </c>
      <c r="M72" s="13">
        <v>0</v>
      </c>
      <c r="N72" s="13">
        <v>0</v>
      </c>
      <c r="O72" s="13">
        <v>0.5</v>
      </c>
      <c r="R72" s="42">
        <f>Technologies!$S$9+Technologies!$F$9*Technologies!$T$9</f>
        <v>30.956999999999997</v>
      </c>
    </row>
    <row r="73" spans="1:22" x14ac:dyDescent="0.25">
      <c r="A73" s="13" t="s">
        <v>130</v>
      </c>
      <c r="B73" s="23" t="s">
        <v>227</v>
      </c>
      <c r="C73" s="24" t="s">
        <v>233</v>
      </c>
      <c r="D73" s="24" t="s">
        <v>192</v>
      </c>
      <c r="E73" s="24" t="s">
        <v>191</v>
      </c>
      <c r="F73" s="24" t="s">
        <v>192</v>
      </c>
      <c r="G73" s="24" t="s">
        <v>192</v>
      </c>
      <c r="H73" s="13">
        <v>0</v>
      </c>
      <c r="I73" s="27">
        <v>528310626.16344601</v>
      </c>
      <c r="J73" s="13">
        <f t="shared" si="6"/>
        <v>0.99570000000000003</v>
      </c>
      <c r="K73" s="13">
        <v>0.99</v>
      </c>
      <c r="L73" s="13">
        <v>0</v>
      </c>
      <c r="M73" s="13">
        <v>0</v>
      </c>
      <c r="N73" s="13">
        <v>0</v>
      </c>
      <c r="O73" s="13">
        <v>0.5</v>
      </c>
      <c r="R73" s="42">
        <f>Technologies!$S$11+Technologies!$F$11*Technologies!$T$11</f>
        <v>54.650399999999998</v>
      </c>
    </row>
    <row r="74" spans="1:22" x14ac:dyDescent="0.25">
      <c r="A74" s="13" t="s">
        <v>130</v>
      </c>
      <c r="B74" s="23" t="s">
        <v>227</v>
      </c>
      <c r="C74" s="24" t="s">
        <v>248</v>
      </c>
      <c r="D74" s="24" t="s">
        <v>192</v>
      </c>
      <c r="E74" s="24" t="s">
        <v>192</v>
      </c>
      <c r="F74" s="24" t="s">
        <v>191</v>
      </c>
      <c r="G74" s="24" t="s">
        <v>192</v>
      </c>
      <c r="H74" s="13">
        <v>0</v>
      </c>
      <c r="I74" s="27">
        <v>528310626.16344601</v>
      </c>
      <c r="J74" s="13">
        <f t="shared" si="6"/>
        <v>0.99570000000000003</v>
      </c>
      <c r="K74" s="13">
        <v>0.35</v>
      </c>
      <c r="L74" s="13">
        <v>0</v>
      </c>
      <c r="M74" s="13">
        <v>0</v>
      </c>
      <c r="N74" s="13">
        <v>0</v>
      </c>
      <c r="O74" s="13">
        <v>0.5</v>
      </c>
      <c r="P74" s="13">
        <v>50</v>
      </c>
      <c r="R74" s="42">
        <f>Technologies!$S$9+Technologies!$F$9*Technologies!$T$9</f>
        <v>30.956999999999997</v>
      </c>
    </row>
    <row r="75" spans="1:22" x14ac:dyDescent="0.25">
      <c r="A75" s="13" t="s">
        <v>130</v>
      </c>
      <c r="B75" s="23" t="s">
        <v>227</v>
      </c>
      <c r="C75" s="24" t="s">
        <v>240</v>
      </c>
      <c r="D75" s="24" t="s">
        <v>192</v>
      </c>
      <c r="E75" s="24" t="s">
        <v>192</v>
      </c>
      <c r="F75" s="24" t="s">
        <v>191</v>
      </c>
      <c r="G75" s="24" t="s">
        <v>192</v>
      </c>
      <c r="H75" s="13">
        <v>0</v>
      </c>
      <c r="I75" s="27">
        <v>528310626.16344601</v>
      </c>
      <c r="J75" s="13">
        <f t="shared" si="6"/>
        <v>0.99570000000000003</v>
      </c>
      <c r="K75" s="13">
        <v>0.45</v>
      </c>
      <c r="L75" s="13">
        <v>0</v>
      </c>
      <c r="M75" s="13">
        <v>0</v>
      </c>
      <c r="N75" s="13">
        <v>0</v>
      </c>
      <c r="O75" s="13">
        <v>0.5</v>
      </c>
      <c r="P75" s="13">
        <v>50</v>
      </c>
      <c r="Q75" s="13">
        <v>10</v>
      </c>
      <c r="R75" s="42">
        <f>Technologies!$S$9+Technologies!$F$9*Technologies!$T$9</f>
        <v>30.956999999999997</v>
      </c>
    </row>
    <row r="76" spans="1:22" x14ac:dyDescent="0.25">
      <c r="A76" s="13" t="s">
        <v>130</v>
      </c>
      <c r="B76" s="23" t="s">
        <v>228</v>
      </c>
      <c r="C76" s="24" t="s">
        <v>186</v>
      </c>
      <c r="D76" s="24" t="s">
        <v>191</v>
      </c>
      <c r="E76" s="24" t="s">
        <v>191</v>
      </c>
      <c r="F76" s="24" t="s">
        <v>191</v>
      </c>
      <c r="G76" s="24" t="s">
        <v>191</v>
      </c>
      <c r="H76" s="13">
        <v>0</v>
      </c>
      <c r="I76" s="27">
        <v>239175323.517645</v>
      </c>
      <c r="L76" s="13">
        <v>0</v>
      </c>
      <c r="M76" s="13">
        <v>0</v>
      </c>
      <c r="N76" s="13">
        <v>0</v>
      </c>
      <c r="P76" s="8"/>
      <c r="Q76" s="8"/>
      <c r="R76" s="39"/>
      <c r="S76" s="8"/>
      <c r="T76" s="8"/>
      <c r="U76" s="8"/>
      <c r="V76" s="8"/>
    </row>
    <row r="77" spans="1:22" x14ac:dyDescent="0.25">
      <c r="A77" s="13" t="s">
        <v>130</v>
      </c>
      <c r="B77" s="23" t="s">
        <v>228</v>
      </c>
      <c r="C77" s="24" t="s">
        <v>238</v>
      </c>
      <c r="D77" s="24" t="s">
        <v>191</v>
      </c>
      <c r="E77" s="24" t="s">
        <v>191</v>
      </c>
      <c r="F77" s="24" t="s">
        <v>191</v>
      </c>
      <c r="G77" s="24" t="s">
        <v>191</v>
      </c>
      <c r="H77" s="13">
        <v>4.0000000000000001E-3</v>
      </c>
      <c r="I77" s="27">
        <v>239175323.517645</v>
      </c>
      <c r="J77" s="13">
        <v>0.97499999999999998</v>
      </c>
      <c r="K77" s="13">
        <v>1</v>
      </c>
      <c r="L77" s="13">
        <v>0</v>
      </c>
      <c r="M77" s="13">
        <v>0</v>
      </c>
      <c r="N77" s="13">
        <v>0</v>
      </c>
      <c r="O77" s="13">
        <v>0</v>
      </c>
      <c r="S77" s="13">
        <f>1-0.0043</f>
        <v>0.99570000000000003</v>
      </c>
      <c r="T77" s="13">
        <v>0</v>
      </c>
      <c r="U77" s="13">
        <v>0</v>
      </c>
      <c r="V77" s="13">
        <v>0</v>
      </c>
    </row>
    <row r="78" spans="1:22" x14ac:dyDescent="0.25">
      <c r="A78" s="13" t="s">
        <v>130</v>
      </c>
      <c r="B78" s="23" t="s">
        <v>228</v>
      </c>
      <c r="C78" s="24" t="s">
        <v>235</v>
      </c>
      <c r="D78" s="24" t="s">
        <v>192</v>
      </c>
      <c r="E78" s="24" t="s">
        <v>192</v>
      </c>
      <c r="F78" s="24" t="s">
        <v>191</v>
      </c>
      <c r="G78" s="24" t="s">
        <v>191</v>
      </c>
      <c r="H78" s="13">
        <f>0.014/2</f>
        <v>7.0000000000000001E-3</v>
      </c>
      <c r="I78" s="27">
        <v>239175323.517645</v>
      </c>
      <c r="J78" s="13">
        <f t="shared" ref="J78:J85" si="7">1-0.0043</f>
        <v>0.99570000000000003</v>
      </c>
      <c r="K78" s="13">
        <v>0.35</v>
      </c>
      <c r="L78" s="13">
        <v>0</v>
      </c>
      <c r="M78" s="13">
        <v>0</v>
      </c>
      <c r="N78" s="13">
        <v>0</v>
      </c>
      <c r="O78" s="13">
        <v>0.5</v>
      </c>
      <c r="P78" s="13">
        <v>50</v>
      </c>
    </row>
    <row r="79" spans="1:22" x14ac:dyDescent="0.25">
      <c r="A79" s="13" t="s">
        <v>130</v>
      </c>
      <c r="B79" s="23" t="s">
        <v>228</v>
      </c>
      <c r="C79" s="24" t="s">
        <v>193</v>
      </c>
      <c r="D79" s="24" t="s">
        <v>192</v>
      </c>
      <c r="E79" s="24" t="s">
        <v>192</v>
      </c>
      <c r="F79" s="24" t="s">
        <v>191</v>
      </c>
      <c r="G79" s="24" t="s">
        <v>191</v>
      </c>
      <c r="H79" s="13">
        <f>0.014/2</f>
        <v>7.0000000000000001E-3</v>
      </c>
      <c r="I79" s="27">
        <v>239175323.517645</v>
      </c>
      <c r="J79" s="13">
        <f t="shared" si="7"/>
        <v>0.99570000000000003</v>
      </c>
      <c r="K79" s="13">
        <v>0.45</v>
      </c>
      <c r="L79" s="13">
        <v>0</v>
      </c>
      <c r="M79" s="13">
        <v>0</v>
      </c>
      <c r="N79" s="13">
        <v>0</v>
      </c>
      <c r="O79" s="13">
        <v>0.5</v>
      </c>
      <c r="P79" s="13">
        <v>50</v>
      </c>
      <c r="Q79" s="13">
        <v>10</v>
      </c>
    </row>
    <row r="80" spans="1:22" x14ac:dyDescent="0.25">
      <c r="A80" s="13" t="s">
        <v>130</v>
      </c>
      <c r="B80" s="23" t="s">
        <v>228</v>
      </c>
      <c r="C80" s="24" t="s">
        <v>247</v>
      </c>
      <c r="D80" s="24" t="s">
        <v>192</v>
      </c>
      <c r="E80" s="24" t="s">
        <v>192</v>
      </c>
      <c r="F80" s="24" t="s">
        <v>192</v>
      </c>
      <c r="G80" s="24" t="s">
        <v>191</v>
      </c>
      <c r="H80" s="13">
        <v>0</v>
      </c>
      <c r="I80" s="27">
        <v>239175323.517645</v>
      </c>
      <c r="J80" s="13">
        <f t="shared" si="7"/>
        <v>0.99570000000000003</v>
      </c>
      <c r="K80" s="13">
        <v>0.35</v>
      </c>
      <c r="L80" s="13">
        <v>0</v>
      </c>
      <c r="M80" s="13">
        <v>0</v>
      </c>
      <c r="N80" s="13">
        <v>0</v>
      </c>
      <c r="O80" s="13">
        <v>0.5</v>
      </c>
      <c r="P80" s="13">
        <v>50</v>
      </c>
    </row>
    <row r="81" spans="1:22" x14ac:dyDescent="0.25">
      <c r="A81" s="13" t="s">
        <v>130</v>
      </c>
      <c r="B81" s="23" t="s">
        <v>228</v>
      </c>
      <c r="C81" s="24" t="s">
        <v>239</v>
      </c>
      <c r="D81" s="24" t="s">
        <v>192</v>
      </c>
      <c r="E81" s="24" t="s">
        <v>192</v>
      </c>
      <c r="F81" s="24" t="s">
        <v>192</v>
      </c>
      <c r="G81" s="24" t="s">
        <v>191</v>
      </c>
      <c r="H81" s="13">
        <v>0</v>
      </c>
      <c r="I81" s="27">
        <v>239175323.517645</v>
      </c>
      <c r="J81" s="13">
        <f t="shared" si="7"/>
        <v>0.99570000000000003</v>
      </c>
      <c r="K81" s="13">
        <v>0.45</v>
      </c>
      <c r="L81" s="13">
        <v>0</v>
      </c>
      <c r="M81" s="13">
        <v>0</v>
      </c>
      <c r="N81" s="13">
        <v>0</v>
      </c>
      <c r="O81" s="13">
        <v>0.5</v>
      </c>
      <c r="P81" s="13">
        <v>50</v>
      </c>
      <c r="Q81" s="13">
        <v>10</v>
      </c>
    </row>
    <row r="82" spans="1:22" x14ac:dyDescent="0.25">
      <c r="A82" s="13" t="s">
        <v>130</v>
      </c>
      <c r="B82" s="23" t="s">
        <v>228</v>
      </c>
      <c r="C82" s="24" t="s">
        <v>196</v>
      </c>
      <c r="D82" s="24" t="s">
        <v>192</v>
      </c>
      <c r="E82" s="24" t="s">
        <v>191</v>
      </c>
      <c r="F82" s="24" t="s">
        <v>192</v>
      </c>
      <c r="G82" s="24" t="s">
        <v>192</v>
      </c>
      <c r="H82" s="13">
        <v>0</v>
      </c>
      <c r="I82" s="27">
        <v>239175323.517645</v>
      </c>
      <c r="J82" s="13">
        <f t="shared" si="7"/>
        <v>0.99570000000000003</v>
      </c>
      <c r="K82" s="13">
        <v>0.99</v>
      </c>
      <c r="L82" s="13">
        <v>0</v>
      </c>
      <c r="M82" s="13">
        <v>0</v>
      </c>
      <c r="N82" s="13">
        <v>0</v>
      </c>
      <c r="O82" s="13">
        <v>0.5</v>
      </c>
      <c r="R82" s="42">
        <f>Technologies!$S$9+Technologies!$F$9*Technologies!$T$9</f>
        <v>30.956999999999997</v>
      </c>
    </row>
    <row r="83" spans="1:22" x14ac:dyDescent="0.25">
      <c r="A83" s="13" t="s">
        <v>130</v>
      </c>
      <c r="B83" s="23" t="s">
        <v>228</v>
      </c>
      <c r="C83" s="24" t="s">
        <v>233</v>
      </c>
      <c r="D83" s="24" t="s">
        <v>192</v>
      </c>
      <c r="E83" s="24" t="s">
        <v>191</v>
      </c>
      <c r="F83" s="24" t="s">
        <v>192</v>
      </c>
      <c r="G83" s="24" t="s">
        <v>192</v>
      </c>
      <c r="H83" s="13">
        <v>0</v>
      </c>
      <c r="I83" s="27">
        <v>239175323.517645</v>
      </c>
      <c r="J83" s="13">
        <f t="shared" si="7"/>
        <v>0.99570000000000003</v>
      </c>
      <c r="K83" s="13">
        <v>0.99</v>
      </c>
      <c r="L83" s="13">
        <v>0</v>
      </c>
      <c r="M83" s="13">
        <v>0</v>
      </c>
      <c r="N83" s="13">
        <v>0</v>
      </c>
      <c r="O83" s="13">
        <v>0.5</v>
      </c>
      <c r="R83" s="42">
        <f>Technologies!$S$11+Technologies!$F$11*Technologies!$T$11</f>
        <v>54.650399999999998</v>
      </c>
    </row>
    <row r="84" spans="1:22" x14ac:dyDescent="0.25">
      <c r="A84" s="13" t="s">
        <v>130</v>
      </c>
      <c r="B84" s="23" t="s">
        <v>228</v>
      </c>
      <c r="C84" s="24" t="s">
        <v>248</v>
      </c>
      <c r="D84" s="24" t="s">
        <v>192</v>
      </c>
      <c r="E84" s="24" t="s">
        <v>192</v>
      </c>
      <c r="F84" s="24" t="s">
        <v>191</v>
      </c>
      <c r="G84" s="24" t="s">
        <v>192</v>
      </c>
      <c r="H84" s="13">
        <v>0</v>
      </c>
      <c r="I84" s="27">
        <v>239175323.517645</v>
      </c>
      <c r="J84" s="13">
        <f t="shared" si="7"/>
        <v>0.99570000000000003</v>
      </c>
      <c r="K84" s="13">
        <v>0.35</v>
      </c>
      <c r="L84" s="13">
        <v>0</v>
      </c>
      <c r="M84" s="13">
        <v>0</v>
      </c>
      <c r="N84" s="13">
        <v>0</v>
      </c>
      <c r="O84" s="13">
        <v>0.5</v>
      </c>
      <c r="P84" s="13">
        <v>50</v>
      </c>
      <c r="R84" s="42">
        <f>Technologies!$S$9+Technologies!$F$9*Technologies!$T$9</f>
        <v>30.956999999999997</v>
      </c>
    </row>
    <row r="85" spans="1:22" x14ac:dyDescent="0.25">
      <c r="A85" s="13" t="s">
        <v>130</v>
      </c>
      <c r="B85" s="23" t="s">
        <v>228</v>
      </c>
      <c r="C85" s="24" t="s">
        <v>240</v>
      </c>
      <c r="D85" s="24" t="s">
        <v>192</v>
      </c>
      <c r="E85" s="24" t="s">
        <v>192</v>
      </c>
      <c r="F85" s="24" t="s">
        <v>191</v>
      </c>
      <c r="G85" s="24" t="s">
        <v>192</v>
      </c>
      <c r="H85" s="13">
        <v>0</v>
      </c>
      <c r="I85" s="27">
        <v>239175323.517645</v>
      </c>
      <c r="J85" s="13">
        <f t="shared" si="7"/>
        <v>0.99570000000000003</v>
      </c>
      <c r="K85" s="13">
        <v>0.45</v>
      </c>
      <c r="L85" s="13">
        <v>0</v>
      </c>
      <c r="M85" s="13">
        <v>0</v>
      </c>
      <c r="N85" s="13">
        <v>0</v>
      </c>
      <c r="O85" s="13">
        <v>0.5</v>
      </c>
      <c r="P85" s="13">
        <v>50</v>
      </c>
      <c r="Q85" s="13">
        <v>10</v>
      </c>
      <c r="R85" s="42">
        <f>Technologies!$S$9+Technologies!$F$9*Technologies!$T$9</f>
        <v>30.956999999999997</v>
      </c>
    </row>
    <row r="86" spans="1:22" x14ac:dyDescent="0.25">
      <c r="A86" s="13" t="s">
        <v>130</v>
      </c>
      <c r="B86" s="23" t="s">
        <v>229</v>
      </c>
      <c r="C86" s="24" t="s">
        <v>186</v>
      </c>
      <c r="D86" s="24" t="s">
        <v>191</v>
      </c>
      <c r="E86" s="24" t="s">
        <v>191</v>
      </c>
      <c r="F86" s="24" t="s">
        <v>191</v>
      </c>
      <c r="G86" s="24" t="s">
        <v>191</v>
      </c>
      <c r="H86" s="13">
        <v>0</v>
      </c>
      <c r="I86" s="27">
        <v>305541810.62207299</v>
      </c>
      <c r="L86" s="13">
        <v>0</v>
      </c>
      <c r="M86" s="13">
        <v>0</v>
      </c>
      <c r="N86" s="13">
        <v>0</v>
      </c>
      <c r="P86" s="8"/>
      <c r="Q86" s="8"/>
      <c r="R86" s="39"/>
      <c r="S86" s="8"/>
      <c r="T86" s="8"/>
      <c r="U86" s="8"/>
      <c r="V86" s="8"/>
    </row>
    <row r="87" spans="1:22" x14ac:dyDescent="0.25">
      <c r="A87" s="13" t="s">
        <v>130</v>
      </c>
      <c r="B87" s="23" t="s">
        <v>229</v>
      </c>
      <c r="C87" s="24" t="s">
        <v>238</v>
      </c>
      <c r="D87" s="24" t="s">
        <v>191</v>
      </c>
      <c r="E87" s="24" t="s">
        <v>191</v>
      </c>
      <c r="F87" s="24" t="s">
        <v>191</v>
      </c>
      <c r="G87" s="24" t="s">
        <v>191</v>
      </c>
      <c r="H87" s="13">
        <v>0</v>
      </c>
      <c r="I87" s="27">
        <v>305541810.62207299</v>
      </c>
      <c r="J87" s="13">
        <v>0.97499999999999998</v>
      </c>
      <c r="K87" s="13">
        <v>1</v>
      </c>
      <c r="L87" s="13">
        <v>0</v>
      </c>
      <c r="M87" s="13">
        <v>0</v>
      </c>
      <c r="N87" s="13">
        <v>0</v>
      </c>
      <c r="O87" s="13">
        <v>0</v>
      </c>
      <c r="S87" s="13">
        <f>1-0.0043</f>
        <v>0.99570000000000003</v>
      </c>
      <c r="T87" s="13">
        <v>0</v>
      </c>
      <c r="U87" s="13">
        <v>0</v>
      </c>
      <c r="V87" s="13">
        <v>0</v>
      </c>
    </row>
    <row r="88" spans="1:22" x14ac:dyDescent="0.25">
      <c r="A88" s="13" t="s">
        <v>130</v>
      </c>
      <c r="B88" s="23" t="s">
        <v>229</v>
      </c>
      <c r="C88" s="24" t="s">
        <v>235</v>
      </c>
      <c r="D88" s="24" t="s">
        <v>192</v>
      </c>
      <c r="E88" s="24" t="s">
        <v>192</v>
      </c>
      <c r="F88" s="24" t="s">
        <v>191</v>
      </c>
      <c r="G88" s="24" t="s">
        <v>191</v>
      </c>
      <c r="H88" s="13">
        <f>0.34*0.76</f>
        <v>0.25840000000000002</v>
      </c>
      <c r="I88" s="27">
        <v>305541810.62207299</v>
      </c>
      <c r="J88" s="13">
        <f t="shared" ref="J88:J95" si="8">1-0.0043</f>
        <v>0.99570000000000003</v>
      </c>
      <c r="K88" s="13">
        <v>0.35</v>
      </c>
      <c r="L88" s="13">
        <v>0</v>
      </c>
      <c r="M88" s="13">
        <v>0</v>
      </c>
      <c r="N88" s="13">
        <v>0</v>
      </c>
      <c r="O88" s="13">
        <v>0.5</v>
      </c>
      <c r="P88" s="13">
        <v>50</v>
      </c>
    </row>
    <row r="89" spans="1:22" x14ac:dyDescent="0.25">
      <c r="A89" s="13" t="s">
        <v>130</v>
      </c>
      <c r="B89" s="23" t="s">
        <v>229</v>
      </c>
      <c r="C89" s="24" t="s">
        <v>193</v>
      </c>
      <c r="D89" s="24" t="s">
        <v>192</v>
      </c>
      <c r="E89" s="24" t="s">
        <v>192</v>
      </c>
      <c r="F89" s="24" t="s">
        <v>191</v>
      </c>
      <c r="G89" s="24" t="s">
        <v>191</v>
      </c>
      <c r="H89" s="13">
        <f>0.34*0.24</f>
        <v>8.1600000000000006E-2</v>
      </c>
      <c r="I89" s="27">
        <v>305541810.62207299</v>
      </c>
      <c r="J89" s="13">
        <f t="shared" si="8"/>
        <v>0.99570000000000003</v>
      </c>
      <c r="K89" s="13">
        <v>0.45</v>
      </c>
      <c r="L89" s="13">
        <v>0</v>
      </c>
      <c r="M89" s="13">
        <v>0</v>
      </c>
      <c r="N89" s="13">
        <v>0</v>
      </c>
      <c r="O89" s="13">
        <v>0.5</v>
      </c>
      <c r="P89" s="13">
        <v>50</v>
      </c>
      <c r="Q89" s="13">
        <v>10</v>
      </c>
    </row>
    <row r="90" spans="1:22" x14ac:dyDescent="0.25">
      <c r="A90" s="13" t="s">
        <v>130</v>
      </c>
      <c r="B90" s="23" t="s">
        <v>229</v>
      </c>
      <c r="C90" s="24" t="s">
        <v>247</v>
      </c>
      <c r="D90" s="24" t="s">
        <v>192</v>
      </c>
      <c r="E90" s="24" t="s">
        <v>192</v>
      </c>
      <c r="F90" s="24" t="s">
        <v>192</v>
      </c>
      <c r="G90" s="24" t="s">
        <v>191</v>
      </c>
      <c r="H90" s="13">
        <v>0</v>
      </c>
      <c r="I90" s="27">
        <v>305541810.62207299</v>
      </c>
      <c r="J90" s="13">
        <f t="shared" si="8"/>
        <v>0.99570000000000003</v>
      </c>
      <c r="K90" s="13">
        <v>0.35</v>
      </c>
      <c r="L90" s="13">
        <v>0</v>
      </c>
      <c r="M90" s="13">
        <v>0</v>
      </c>
      <c r="N90" s="13">
        <v>0</v>
      </c>
      <c r="O90" s="13">
        <v>0.5</v>
      </c>
      <c r="P90" s="13">
        <v>50</v>
      </c>
    </row>
    <row r="91" spans="1:22" x14ac:dyDescent="0.25">
      <c r="A91" s="13" t="s">
        <v>130</v>
      </c>
      <c r="B91" s="23" t="s">
        <v>229</v>
      </c>
      <c r="C91" s="24" t="s">
        <v>239</v>
      </c>
      <c r="D91" s="24" t="s">
        <v>192</v>
      </c>
      <c r="E91" s="24" t="s">
        <v>192</v>
      </c>
      <c r="F91" s="24" t="s">
        <v>192</v>
      </c>
      <c r="G91" s="24" t="s">
        <v>191</v>
      </c>
      <c r="H91" s="13">
        <v>0</v>
      </c>
      <c r="I91" s="27">
        <v>305541810.62207299</v>
      </c>
      <c r="J91" s="13">
        <f t="shared" si="8"/>
        <v>0.99570000000000003</v>
      </c>
      <c r="K91" s="13">
        <v>0.45</v>
      </c>
      <c r="L91" s="13">
        <v>0</v>
      </c>
      <c r="M91" s="13">
        <v>0</v>
      </c>
      <c r="N91" s="13">
        <v>0</v>
      </c>
      <c r="O91" s="13">
        <v>0.5</v>
      </c>
      <c r="P91" s="13">
        <v>50</v>
      </c>
      <c r="Q91" s="13">
        <v>10</v>
      </c>
    </row>
    <row r="92" spans="1:22" x14ac:dyDescent="0.25">
      <c r="A92" s="13" t="s">
        <v>130</v>
      </c>
      <c r="B92" s="23" t="s">
        <v>229</v>
      </c>
      <c r="C92" s="24" t="s">
        <v>196</v>
      </c>
      <c r="D92" s="24" t="s">
        <v>192</v>
      </c>
      <c r="E92" s="24" t="s">
        <v>191</v>
      </c>
      <c r="F92" s="24" t="s">
        <v>192</v>
      </c>
      <c r="G92" s="24" t="s">
        <v>192</v>
      </c>
      <c r="H92" s="13">
        <v>0</v>
      </c>
      <c r="I92" s="27">
        <v>305541810.62207299</v>
      </c>
      <c r="J92" s="13">
        <f t="shared" si="8"/>
        <v>0.99570000000000003</v>
      </c>
      <c r="K92" s="13">
        <v>0.99</v>
      </c>
      <c r="L92" s="13">
        <v>0</v>
      </c>
      <c r="M92" s="13">
        <v>0</v>
      </c>
      <c r="N92" s="13">
        <v>0</v>
      </c>
      <c r="O92" s="13">
        <v>0.5</v>
      </c>
      <c r="R92" s="42">
        <f>Technologies!$S$9+Technologies!$F$9*Technologies!$T$9</f>
        <v>30.956999999999997</v>
      </c>
    </row>
    <row r="93" spans="1:22" x14ac:dyDescent="0.25">
      <c r="A93" s="13" t="s">
        <v>130</v>
      </c>
      <c r="B93" s="23" t="s">
        <v>229</v>
      </c>
      <c r="C93" s="24" t="s">
        <v>233</v>
      </c>
      <c r="D93" s="24" t="s">
        <v>192</v>
      </c>
      <c r="E93" s="24" t="s">
        <v>191</v>
      </c>
      <c r="F93" s="24" t="s">
        <v>192</v>
      </c>
      <c r="G93" s="24" t="s">
        <v>192</v>
      </c>
      <c r="H93" s="13">
        <v>0</v>
      </c>
      <c r="I93" s="27">
        <v>305541810.62207299</v>
      </c>
      <c r="J93" s="13">
        <f t="shared" si="8"/>
        <v>0.99570000000000003</v>
      </c>
      <c r="K93" s="13">
        <v>0.99</v>
      </c>
      <c r="L93" s="13">
        <v>0</v>
      </c>
      <c r="M93" s="13">
        <v>0</v>
      </c>
      <c r="N93" s="13">
        <v>0</v>
      </c>
      <c r="O93" s="13">
        <v>0.5</v>
      </c>
      <c r="R93" s="42">
        <f>Technologies!$S$11+Technologies!$F$11*Technologies!$T$11</f>
        <v>54.650399999999998</v>
      </c>
    </row>
    <row r="94" spans="1:22" x14ac:dyDescent="0.25">
      <c r="A94" s="13" t="s">
        <v>130</v>
      </c>
      <c r="B94" s="23" t="s">
        <v>229</v>
      </c>
      <c r="C94" s="24" t="s">
        <v>248</v>
      </c>
      <c r="D94" s="24" t="s">
        <v>192</v>
      </c>
      <c r="E94" s="24" t="s">
        <v>192</v>
      </c>
      <c r="F94" s="24" t="s">
        <v>191</v>
      </c>
      <c r="G94" s="24" t="s">
        <v>192</v>
      </c>
      <c r="H94" s="13">
        <v>0</v>
      </c>
      <c r="I94" s="27">
        <v>305541810.62207299</v>
      </c>
      <c r="J94" s="13">
        <f t="shared" si="8"/>
        <v>0.99570000000000003</v>
      </c>
      <c r="K94" s="13">
        <v>0.35</v>
      </c>
      <c r="L94" s="13">
        <v>0</v>
      </c>
      <c r="M94" s="13">
        <v>0</v>
      </c>
      <c r="N94" s="13">
        <v>0</v>
      </c>
      <c r="O94" s="13">
        <v>0.5</v>
      </c>
      <c r="P94" s="13">
        <v>50</v>
      </c>
      <c r="R94" s="42">
        <f>Technologies!$S$9+Technologies!$F$9*Technologies!$T$9</f>
        <v>30.956999999999997</v>
      </c>
    </row>
    <row r="95" spans="1:22" x14ac:dyDescent="0.25">
      <c r="A95" s="13" t="s">
        <v>130</v>
      </c>
      <c r="B95" s="23" t="s">
        <v>229</v>
      </c>
      <c r="C95" s="24" t="s">
        <v>240</v>
      </c>
      <c r="D95" s="24" t="s">
        <v>192</v>
      </c>
      <c r="E95" s="24" t="s">
        <v>192</v>
      </c>
      <c r="F95" s="24" t="s">
        <v>191</v>
      </c>
      <c r="G95" s="24" t="s">
        <v>192</v>
      </c>
      <c r="H95" s="13">
        <v>0</v>
      </c>
      <c r="I95" s="27">
        <v>305541810.62207299</v>
      </c>
      <c r="J95" s="13">
        <f t="shared" si="8"/>
        <v>0.99570000000000003</v>
      </c>
      <c r="K95" s="13">
        <v>0.45</v>
      </c>
      <c r="L95" s="13">
        <v>0</v>
      </c>
      <c r="M95" s="13">
        <v>0</v>
      </c>
      <c r="N95" s="13">
        <v>0</v>
      </c>
      <c r="O95" s="13">
        <v>0.5</v>
      </c>
      <c r="P95" s="13">
        <v>50</v>
      </c>
      <c r="Q95" s="13">
        <v>10</v>
      </c>
      <c r="R95" s="42">
        <f>Technologies!$S$9+Technologies!$F$9*Technologies!$T$9</f>
        <v>30.956999999999997</v>
      </c>
    </row>
    <row r="96" spans="1:22" x14ac:dyDescent="0.25">
      <c r="A96" s="13" t="s">
        <v>130</v>
      </c>
      <c r="B96" s="23" t="s">
        <v>230</v>
      </c>
      <c r="C96" s="24" t="s">
        <v>186</v>
      </c>
      <c r="D96" s="24" t="s">
        <v>191</v>
      </c>
      <c r="E96" s="24" t="s">
        <v>191</v>
      </c>
      <c r="F96" s="24" t="s">
        <v>191</v>
      </c>
      <c r="G96" s="24" t="s">
        <v>191</v>
      </c>
      <c r="H96" s="13">
        <v>0</v>
      </c>
      <c r="I96" s="27">
        <v>180986042.07918999</v>
      </c>
      <c r="L96" s="13">
        <v>0</v>
      </c>
      <c r="M96" s="13">
        <v>0</v>
      </c>
      <c r="N96" s="13">
        <v>0</v>
      </c>
      <c r="P96" s="8"/>
      <c r="Q96" s="8"/>
      <c r="R96" s="39"/>
      <c r="S96" s="8"/>
      <c r="T96" s="8"/>
      <c r="U96" s="8"/>
      <c r="V96" s="8"/>
    </row>
    <row r="97" spans="1:22" x14ac:dyDescent="0.25">
      <c r="A97" s="13" t="s">
        <v>130</v>
      </c>
      <c r="B97" s="23" t="s">
        <v>230</v>
      </c>
      <c r="C97" s="24" t="s">
        <v>238</v>
      </c>
      <c r="D97" s="24" t="s">
        <v>191</v>
      </c>
      <c r="E97" s="24" t="s">
        <v>191</v>
      </c>
      <c r="F97" s="24" t="s">
        <v>191</v>
      </c>
      <c r="G97" s="24" t="s">
        <v>191</v>
      </c>
      <c r="H97" s="13">
        <v>0</v>
      </c>
      <c r="I97" s="27">
        <v>180986042.07918999</v>
      </c>
      <c r="J97" s="13">
        <v>0.97499999999999998</v>
      </c>
      <c r="K97" s="13">
        <v>1</v>
      </c>
      <c r="L97" s="13">
        <v>0</v>
      </c>
      <c r="M97" s="13">
        <v>0</v>
      </c>
      <c r="N97" s="13">
        <v>0</v>
      </c>
      <c r="O97" s="13">
        <v>0</v>
      </c>
      <c r="S97" s="13">
        <f>1-0.0043</f>
        <v>0.99570000000000003</v>
      </c>
      <c r="T97" s="13">
        <v>0</v>
      </c>
      <c r="U97" s="13">
        <v>0</v>
      </c>
      <c r="V97" s="13">
        <v>0</v>
      </c>
    </row>
    <row r="98" spans="1:22" x14ac:dyDescent="0.25">
      <c r="A98" s="13" t="s">
        <v>130</v>
      </c>
      <c r="B98" s="23" t="s">
        <v>230</v>
      </c>
      <c r="C98" s="24" t="s">
        <v>235</v>
      </c>
      <c r="D98" s="24" t="s">
        <v>192</v>
      </c>
      <c r="E98" s="24" t="s">
        <v>192</v>
      </c>
      <c r="F98" s="24" t="s">
        <v>191</v>
      </c>
      <c r="G98" s="24" t="s">
        <v>191</v>
      </c>
      <c r="H98" s="13">
        <f>0.16*0.76</f>
        <v>0.1216</v>
      </c>
      <c r="I98" s="27">
        <v>180986042.07918999</v>
      </c>
      <c r="J98" s="13">
        <f t="shared" ref="J98:J105" si="9">1-0.0043</f>
        <v>0.99570000000000003</v>
      </c>
      <c r="K98" s="13">
        <v>0.35</v>
      </c>
      <c r="L98" s="13">
        <v>0</v>
      </c>
      <c r="M98" s="13">
        <v>0</v>
      </c>
      <c r="N98" s="13">
        <v>0</v>
      </c>
      <c r="O98" s="13">
        <v>0.5</v>
      </c>
      <c r="P98" s="13">
        <v>50</v>
      </c>
    </row>
    <row r="99" spans="1:22" x14ac:dyDescent="0.25">
      <c r="A99" s="13" t="s">
        <v>130</v>
      </c>
      <c r="B99" s="23" t="s">
        <v>230</v>
      </c>
      <c r="C99" s="24" t="s">
        <v>193</v>
      </c>
      <c r="D99" s="24" t="s">
        <v>192</v>
      </c>
      <c r="E99" s="24" t="s">
        <v>192</v>
      </c>
      <c r="F99" s="24" t="s">
        <v>191</v>
      </c>
      <c r="G99" s="24" t="s">
        <v>191</v>
      </c>
      <c r="H99" s="13">
        <f>0.16*0.24</f>
        <v>3.8399999999999997E-2</v>
      </c>
      <c r="I99" s="27">
        <v>180986042.07918999</v>
      </c>
      <c r="J99" s="13">
        <f t="shared" si="9"/>
        <v>0.99570000000000003</v>
      </c>
      <c r="K99" s="13">
        <v>0.45</v>
      </c>
      <c r="L99" s="13">
        <v>0</v>
      </c>
      <c r="M99" s="13">
        <v>0</v>
      </c>
      <c r="N99" s="13">
        <v>0</v>
      </c>
      <c r="O99" s="13">
        <v>0.5</v>
      </c>
      <c r="P99" s="13">
        <v>50</v>
      </c>
      <c r="Q99" s="13">
        <v>10</v>
      </c>
    </row>
    <row r="100" spans="1:22" x14ac:dyDescent="0.25">
      <c r="A100" s="13" t="s">
        <v>130</v>
      </c>
      <c r="B100" s="23" t="s">
        <v>230</v>
      </c>
      <c r="C100" s="24" t="s">
        <v>247</v>
      </c>
      <c r="D100" s="24" t="s">
        <v>192</v>
      </c>
      <c r="E100" s="24" t="s">
        <v>192</v>
      </c>
      <c r="F100" s="24" t="s">
        <v>192</v>
      </c>
      <c r="G100" s="24" t="s">
        <v>191</v>
      </c>
      <c r="H100" s="13">
        <v>0</v>
      </c>
      <c r="I100" s="27">
        <v>180986042.07918999</v>
      </c>
      <c r="J100" s="13">
        <f t="shared" si="9"/>
        <v>0.99570000000000003</v>
      </c>
      <c r="K100" s="13">
        <v>0.35</v>
      </c>
      <c r="L100" s="13">
        <v>0</v>
      </c>
      <c r="M100" s="13">
        <v>0</v>
      </c>
      <c r="N100" s="13">
        <v>0</v>
      </c>
      <c r="O100" s="13">
        <v>0.5</v>
      </c>
      <c r="P100" s="13">
        <v>50</v>
      </c>
    </row>
    <row r="101" spans="1:22" x14ac:dyDescent="0.25">
      <c r="A101" s="13" t="s">
        <v>130</v>
      </c>
      <c r="B101" s="23" t="s">
        <v>230</v>
      </c>
      <c r="C101" s="24" t="s">
        <v>239</v>
      </c>
      <c r="D101" s="24" t="s">
        <v>192</v>
      </c>
      <c r="E101" s="24" t="s">
        <v>192</v>
      </c>
      <c r="F101" s="24" t="s">
        <v>192</v>
      </c>
      <c r="G101" s="24" t="s">
        <v>191</v>
      </c>
      <c r="H101" s="13">
        <v>0</v>
      </c>
      <c r="I101" s="27">
        <v>180986042.07918999</v>
      </c>
      <c r="J101" s="13">
        <f t="shared" si="9"/>
        <v>0.99570000000000003</v>
      </c>
      <c r="K101" s="13">
        <v>0.45</v>
      </c>
      <c r="L101" s="13">
        <v>0</v>
      </c>
      <c r="M101" s="13">
        <v>0</v>
      </c>
      <c r="N101" s="13">
        <v>0</v>
      </c>
      <c r="O101" s="13">
        <v>0.5</v>
      </c>
      <c r="P101" s="13">
        <v>50</v>
      </c>
      <c r="Q101" s="13">
        <v>10</v>
      </c>
    </row>
    <row r="102" spans="1:22" x14ac:dyDescent="0.25">
      <c r="A102" s="13" t="s">
        <v>130</v>
      </c>
      <c r="B102" s="23" t="s">
        <v>230</v>
      </c>
      <c r="C102" s="24" t="s">
        <v>196</v>
      </c>
      <c r="D102" s="24" t="s">
        <v>192</v>
      </c>
      <c r="E102" s="24" t="s">
        <v>191</v>
      </c>
      <c r="F102" s="24" t="s">
        <v>192</v>
      </c>
      <c r="G102" s="24" t="s">
        <v>192</v>
      </c>
      <c r="H102" s="13">
        <v>0</v>
      </c>
      <c r="I102" s="27">
        <v>180986042.07918999</v>
      </c>
      <c r="J102" s="13">
        <f t="shared" si="9"/>
        <v>0.99570000000000003</v>
      </c>
      <c r="K102" s="13">
        <v>0.99</v>
      </c>
      <c r="L102" s="13">
        <v>0</v>
      </c>
      <c r="M102" s="13">
        <v>0</v>
      </c>
      <c r="N102" s="13">
        <v>0</v>
      </c>
      <c r="O102" s="13">
        <v>0.5</v>
      </c>
      <c r="R102" s="42">
        <f>Technologies!$S$9+Technologies!$F$9*Technologies!$T$9</f>
        <v>30.956999999999997</v>
      </c>
    </row>
    <row r="103" spans="1:22" x14ac:dyDescent="0.25">
      <c r="A103" s="13" t="s">
        <v>130</v>
      </c>
      <c r="B103" s="23" t="s">
        <v>230</v>
      </c>
      <c r="C103" s="24" t="s">
        <v>233</v>
      </c>
      <c r="D103" s="24" t="s">
        <v>192</v>
      </c>
      <c r="E103" s="24" t="s">
        <v>191</v>
      </c>
      <c r="F103" s="24" t="s">
        <v>192</v>
      </c>
      <c r="G103" s="24" t="s">
        <v>192</v>
      </c>
      <c r="H103" s="13">
        <v>0</v>
      </c>
      <c r="I103" s="27">
        <v>180986042.07918999</v>
      </c>
      <c r="J103" s="13">
        <f t="shared" si="9"/>
        <v>0.99570000000000003</v>
      </c>
      <c r="K103" s="13">
        <v>0.99</v>
      </c>
      <c r="L103" s="13">
        <v>0</v>
      </c>
      <c r="M103" s="13">
        <v>0</v>
      </c>
      <c r="N103" s="13">
        <v>0</v>
      </c>
      <c r="O103" s="13">
        <v>0.5</v>
      </c>
      <c r="R103" s="42">
        <f>Technologies!$S$11+Technologies!$F$11*Technologies!$T$11</f>
        <v>54.650399999999998</v>
      </c>
    </row>
    <row r="104" spans="1:22" x14ac:dyDescent="0.25">
      <c r="A104" s="13" t="s">
        <v>130</v>
      </c>
      <c r="B104" s="23" t="s">
        <v>230</v>
      </c>
      <c r="C104" s="24" t="s">
        <v>248</v>
      </c>
      <c r="D104" s="24" t="s">
        <v>192</v>
      </c>
      <c r="E104" s="24" t="s">
        <v>192</v>
      </c>
      <c r="F104" s="24" t="s">
        <v>191</v>
      </c>
      <c r="G104" s="24" t="s">
        <v>192</v>
      </c>
      <c r="H104" s="13">
        <v>0</v>
      </c>
      <c r="I104" s="27">
        <v>180986042.07918999</v>
      </c>
      <c r="J104" s="13">
        <f t="shared" si="9"/>
        <v>0.99570000000000003</v>
      </c>
      <c r="K104" s="13">
        <v>0.35</v>
      </c>
      <c r="L104" s="13">
        <v>0</v>
      </c>
      <c r="M104" s="13">
        <v>0</v>
      </c>
      <c r="N104" s="13">
        <v>0</v>
      </c>
      <c r="O104" s="13">
        <v>0.5</v>
      </c>
      <c r="P104" s="13">
        <v>50</v>
      </c>
      <c r="R104" s="42">
        <f>Technologies!$S$9+Technologies!$F$9*Technologies!$T$9</f>
        <v>30.956999999999997</v>
      </c>
    </row>
    <row r="105" spans="1:22" x14ac:dyDescent="0.25">
      <c r="A105" s="13" t="s">
        <v>130</v>
      </c>
      <c r="B105" s="23" t="s">
        <v>230</v>
      </c>
      <c r="C105" s="24" t="s">
        <v>240</v>
      </c>
      <c r="D105" s="24" t="s">
        <v>192</v>
      </c>
      <c r="E105" s="24" t="s">
        <v>192</v>
      </c>
      <c r="F105" s="24" t="s">
        <v>191</v>
      </c>
      <c r="G105" s="24" t="s">
        <v>192</v>
      </c>
      <c r="H105" s="13">
        <v>0</v>
      </c>
      <c r="I105" s="27">
        <v>180986042.07918999</v>
      </c>
      <c r="J105" s="13">
        <f t="shared" si="9"/>
        <v>0.99570000000000003</v>
      </c>
      <c r="K105" s="13">
        <v>0.45</v>
      </c>
      <c r="L105" s="13">
        <v>0</v>
      </c>
      <c r="M105" s="13">
        <v>0</v>
      </c>
      <c r="N105" s="13">
        <v>0</v>
      </c>
      <c r="O105" s="13">
        <v>0.5</v>
      </c>
      <c r="P105" s="13">
        <v>50</v>
      </c>
      <c r="Q105" s="13">
        <v>10</v>
      </c>
      <c r="R105" s="42">
        <f>Technologies!$S$9+Technologies!$F$9*Technologies!$T$9</f>
        <v>30.956999999999997</v>
      </c>
    </row>
    <row r="106" spans="1:22" x14ac:dyDescent="0.25">
      <c r="A106" s="13" t="s">
        <v>130</v>
      </c>
      <c r="B106" s="23" t="s">
        <v>231</v>
      </c>
      <c r="C106" s="24" t="s">
        <v>186</v>
      </c>
      <c r="D106" s="24" t="s">
        <v>191</v>
      </c>
      <c r="E106" s="24" t="s">
        <v>191</v>
      </c>
      <c r="F106" s="24" t="s">
        <v>191</v>
      </c>
      <c r="G106" s="24" t="s">
        <v>191</v>
      </c>
      <c r="H106" s="13">
        <v>0</v>
      </c>
      <c r="I106" s="27">
        <v>375486545.475694</v>
      </c>
      <c r="L106" s="13">
        <v>0</v>
      </c>
      <c r="M106" s="13">
        <v>0</v>
      </c>
      <c r="N106" s="13">
        <v>0</v>
      </c>
      <c r="P106" s="8"/>
      <c r="Q106" s="8"/>
      <c r="R106" s="39"/>
      <c r="S106" s="8"/>
      <c r="T106" s="8"/>
      <c r="U106" s="8"/>
      <c r="V106" s="8"/>
    </row>
    <row r="107" spans="1:22" x14ac:dyDescent="0.25">
      <c r="A107" s="13" t="s">
        <v>130</v>
      </c>
      <c r="B107" s="23" t="s">
        <v>231</v>
      </c>
      <c r="C107" s="24" t="s">
        <v>238</v>
      </c>
      <c r="D107" s="24" t="s">
        <v>191</v>
      </c>
      <c r="E107" s="24" t="s">
        <v>191</v>
      </c>
      <c r="F107" s="24" t="s">
        <v>191</v>
      </c>
      <c r="G107" s="24" t="s">
        <v>191</v>
      </c>
      <c r="H107" s="13">
        <v>0</v>
      </c>
      <c r="I107" s="27">
        <v>375486545.475694</v>
      </c>
      <c r="J107" s="13">
        <v>0.97499999999999998</v>
      </c>
      <c r="K107" s="13">
        <v>1</v>
      </c>
      <c r="L107" s="13">
        <v>0</v>
      </c>
      <c r="M107" s="13">
        <v>0</v>
      </c>
      <c r="N107" s="13">
        <v>0</v>
      </c>
      <c r="O107" s="13">
        <v>0</v>
      </c>
      <c r="S107" s="13">
        <f>1-0.0043</f>
        <v>0.99570000000000003</v>
      </c>
      <c r="T107" s="13">
        <v>0</v>
      </c>
      <c r="U107" s="13">
        <v>0</v>
      </c>
      <c r="V107" s="13">
        <v>0</v>
      </c>
    </row>
    <row r="108" spans="1:22" x14ac:dyDescent="0.25">
      <c r="A108" s="13" t="s">
        <v>130</v>
      </c>
      <c r="B108" s="23" t="s">
        <v>231</v>
      </c>
      <c r="C108" s="24" t="s">
        <v>235</v>
      </c>
      <c r="D108" s="24" t="s">
        <v>192</v>
      </c>
      <c r="E108" s="24" t="s">
        <v>192</v>
      </c>
      <c r="F108" s="24" t="s">
        <v>191</v>
      </c>
      <c r="G108" s="24" t="s">
        <v>191</v>
      </c>
      <c r="H108" s="13">
        <f>0.34*0.76</f>
        <v>0.25840000000000002</v>
      </c>
      <c r="I108" s="27">
        <v>375486545.475694</v>
      </c>
      <c r="J108" s="13">
        <f t="shared" ref="J108:J115" si="10">1-0.0043</f>
        <v>0.99570000000000003</v>
      </c>
      <c r="K108" s="13">
        <v>0.35</v>
      </c>
      <c r="L108" s="13">
        <v>0</v>
      </c>
      <c r="M108" s="13">
        <v>0</v>
      </c>
      <c r="N108" s="13">
        <v>0</v>
      </c>
      <c r="O108" s="13">
        <v>0.5</v>
      </c>
      <c r="P108" s="13">
        <v>50</v>
      </c>
    </row>
    <row r="109" spans="1:22" x14ac:dyDescent="0.25">
      <c r="A109" s="13" t="s">
        <v>130</v>
      </c>
      <c r="B109" s="23" t="s">
        <v>231</v>
      </c>
      <c r="C109" s="24" t="s">
        <v>193</v>
      </c>
      <c r="D109" s="24" t="s">
        <v>192</v>
      </c>
      <c r="E109" s="24" t="s">
        <v>192</v>
      </c>
      <c r="F109" s="24" t="s">
        <v>191</v>
      </c>
      <c r="G109" s="24" t="s">
        <v>191</v>
      </c>
      <c r="H109" s="13">
        <f>0.34*0.24</f>
        <v>8.1600000000000006E-2</v>
      </c>
      <c r="I109" s="27">
        <v>375486545.475694</v>
      </c>
      <c r="J109" s="13">
        <f t="shared" si="10"/>
        <v>0.99570000000000003</v>
      </c>
      <c r="K109" s="13">
        <v>0.45</v>
      </c>
      <c r="L109" s="13">
        <v>0</v>
      </c>
      <c r="M109" s="13">
        <v>0</v>
      </c>
      <c r="N109" s="13">
        <v>0</v>
      </c>
      <c r="O109" s="13">
        <v>0.5</v>
      </c>
      <c r="P109" s="13">
        <v>50</v>
      </c>
      <c r="Q109" s="13">
        <v>10</v>
      </c>
    </row>
    <row r="110" spans="1:22" x14ac:dyDescent="0.25">
      <c r="A110" s="13" t="s">
        <v>130</v>
      </c>
      <c r="B110" s="23" t="s">
        <v>231</v>
      </c>
      <c r="C110" s="24" t="s">
        <v>247</v>
      </c>
      <c r="D110" s="24" t="s">
        <v>192</v>
      </c>
      <c r="E110" s="24" t="s">
        <v>192</v>
      </c>
      <c r="F110" s="24" t="s">
        <v>192</v>
      </c>
      <c r="G110" s="24" t="s">
        <v>191</v>
      </c>
      <c r="H110" s="13">
        <v>0</v>
      </c>
      <c r="I110" s="27">
        <v>375486545.475694</v>
      </c>
      <c r="J110" s="13">
        <f t="shared" si="10"/>
        <v>0.99570000000000003</v>
      </c>
      <c r="K110" s="13">
        <v>0.35</v>
      </c>
      <c r="L110" s="13">
        <v>0</v>
      </c>
      <c r="M110" s="13">
        <v>0</v>
      </c>
      <c r="N110" s="13">
        <v>0</v>
      </c>
      <c r="O110" s="13">
        <v>0.5</v>
      </c>
      <c r="P110" s="13">
        <v>50</v>
      </c>
    </row>
    <row r="111" spans="1:22" x14ac:dyDescent="0.25">
      <c r="A111" s="13" t="s">
        <v>130</v>
      </c>
      <c r="B111" s="23" t="s">
        <v>231</v>
      </c>
      <c r="C111" s="24" t="s">
        <v>239</v>
      </c>
      <c r="D111" s="24" t="s">
        <v>192</v>
      </c>
      <c r="E111" s="24" t="s">
        <v>192</v>
      </c>
      <c r="F111" s="24" t="s">
        <v>192</v>
      </c>
      <c r="G111" s="24" t="s">
        <v>191</v>
      </c>
      <c r="H111" s="13">
        <v>0</v>
      </c>
      <c r="I111" s="27">
        <v>375486545.475694</v>
      </c>
      <c r="J111" s="13">
        <f t="shared" si="10"/>
        <v>0.99570000000000003</v>
      </c>
      <c r="K111" s="13">
        <v>0.45</v>
      </c>
      <c r="L111" s="13">
        <v>0</v>
      </c>
      <c r="M111" s="13">
        <v>0</v>
      </c>
      <c r="N111" s="13">
        <v>0</v>
      </c>
      <c r="O111" s="13">
        <v>0.5</v>
      </c>
      <c r="P111" s="13">
        <v>50</v>
      </c>
      <c r="Q111" s="13">
        <v>10</v>
      </c>
    </row>
    <row r="112" spans="1:22" x14ac:dyDescent="0.25">
      <c r="A112" s="13" t="s">
        <v>130</v>
      </c>
      <c r="B112" s="23" t="s">
        <v>231</v>
      </c>
      <c r="C112" s="24" t="s">
        <v>196</v>
      </c>
      <c r="D112" s="24" t="s">
        <v>192</v>
      </c>
      <c r="E112" s="24" t="s">
        <v>191</v>
      </c>
      <c r="F112" s="24" t="s">
        <v>192</v>
      </c>
      <c r="G112" s="24" t="s">
        <v>192</v>
      </c>
      <c r="H112" s="13">
        <v>0</v>
      </c>
      <c r="I112" s="27">
        <v>375486545.475694</v>
      </c>
      <c r="J112" s="13">
        <f t="shared" si="10"/>
        <v>0.99570000000000003</v>
      </c>
      <c r="K112" s="13">
        <v>0.99</v>
      </c>
      <c r="L112" s="13">
        <v>0</v>
      </c>
      <c r="M112" s="13">
        <v>0</v>
      </c>
      <c r="N112" s="13">
        <v>0</v>
      </c>
      <c r="O112" s="13">
        <v>0.5</v>
      </c>
      <c r="R112" s="42">
        <f>Technologies!$S$9+Technologies!$F$9*Technologies!$T$9</f>
        <v>30.956999999999997</v>
      </c>
    </row>
    <row r="113" spans="1:22" x14ac:dyDescent="0.25">
      <c r="A113" s="13" t="s">
        <v>130</v>
      </c>
      <c r="B113" s="23" t="s">
        <v>231</v>
      </c>
      <c r="C113" s="24" t="s">
        <v>233</v>
      </c>
      <c r="D113" s="24" t="s">
        <v>192</v>
      </c>
      <c r="E113" s="24" t="s">
        <v>191</v>
      </c>
      <c r="F113" s="24" t="s">
        <v>192</v>
      </c>
      <c r="G113" s="24" t="s">
        <v>192</v>
      </c>
      <c r="H113" s="13">
        <v>0</v>
      </c>
      <c r="I113" s="27">
        <v>375486545.475694</v>
      </c>
      <c r="J113" s="13">
        <f t="shared" si="10"/>
        <v>0.99570000000000003</v>
      </c>
      <c r="K113" s="13">
        <v>0.99</v>
      </c>
      <c r="L113" s="13">
        <v>0</v>
      </c>
      <c r="M113" s="13">
        <v>0</v>
      </c>
      <c r="N113" s="13">
        <v>0</v>
      </c>
      <c r="O113" s="13">
        <v>0.5</v>
      </c>
      <c r="R113" s="42">
        <f>Technologies!$S$11+Technologies!$F$11*Technologies!$T$11</f>
        <v>54.650399999999998</v>
      </c>
    </row>
    <row r="114" spans="1:22" x14ac:dyDescent="0.25">
      <c r="A114" s="13" t="s">
        <v>130</v>
      </c>
      <c r="B114" s="23" t="s">
        <v>231</v>
      </c>
      <c r="C114" s="24" t="s">
        <v>248</v>
      </c>
      <c r="D114" s="24" t="s">
        <v>192</v>
      </c>
      <c r="E114" s="24" t="s">
        <v>192</v>
      </c>
      <c r="F114" s="24" t="s">
        <v>191</v>
      </c>
      <c r="G114" s="24" t="s">
        <v>192</v>
      </c>
      <c r="H114" s="13">
        <v>0</v>
      </c>
      <c r="I114" s="27">
        <v>375486545.475694</v>
      </c>
      <c r="J114" s="13">
        <f t="shared" si="10"/>
        <v>0.99570000000000003</v>
      </c>
      <c r="K114" s="13">
        <v>0.35</v>
      </c>
      <c r="L114" s="13">
        <v>0</v>
      </c>
      <c r="M114" s="13">
        <v>0</v>
      </c>
      <c r="N114" s="13">
        <v>0</v>
      </c>
      <c r="O114" s="13">
        <v>0.5</v>
      </c>
      <c r="P114" s="13">
        <v>50</v>
      </c>
      <c r="R114" s="42">
        <f>Technologies!$S$9+Technologies!$F$9*Technologies!$T$9</f>
        <v>30.956999999999997</v>
      </c>
    </row>
    <row r="115" spans="1:22" x14ac:dyDescent="0.25">
      <c r="A115" s="13" t="s">
        <v>130</v>
      </c>
      <c r="B115" s="23" t="s">
        <v>231</v>
      </c>
      <c r="C115" s="24" t="s">
        <v>240</v>
      </c>
      <c r="D115" s="24" t="s">
        <v>192</v>
      </c>
      <c r="E115" s="24" t="s">
        <v>192</v>
      </c>
      <c r="F115" s="24" t="s">
        <v>191</v>
      </c>
      <c r="G115" s="24" t="s">
        <v>192</v>
      </c>
      <c r="H115" s="13">
        <v>0</v>
      </c>
      <c r="I115" s="27">
        <v>375486545.475694</v>
      </c>
      <c r="J115" s="13">
        <f t="shared" si="10"/>
        <v>0.99570000000000003</v>
      </c>
      <c r="K115" s="13">
        <v>0.45</v>
      </c>
      <c r="L115" s="13">
        <v>0</v>
      </c>
      <c r="M115" s="13">
        <v>0</v>
      </c>
      <c r="N115" s="13">
        <v>0</v>
      </c>
      <c r="O115" s="13">
        <v>0.5</v>
      </c>
      <c r="P115" s="13">
        <v>50</v>
      </c>
      <c r="Q115" s="13">
        <v>10</v>
      </c>
      <c r="R115" s="42">
        <f>Technologies!$S$9+Technologies!$F$9*Technologies!$T$9</f>
        <v>30.956999999999997</v>
      </c>
    </row>
    <row r="116" spans="1:22" x14ac:dyDescent="0.25">
      <c r="A116" s="13" t="s">
        <v>130</v>
      </c>
      <c r="B116" s="23" t="s">
        <v>232</v>
      </c>
      <c r="C116" s="24" t="s">
        <v>186</v>
      </c>
      <c r="D116" s="24" t="s">
        <v>191</v>
      </c>
      <c r="E116" s="24" t="s">
        <v>191</v>
      </c>
      <c r="F116" s="24" t="s">
        <v>191</v>
      </c>
      <c r="G116" s="24" t="s">
        <v>191</v>
      </c>
      <c r="H116" s="13">
        <v>0</v>
      </c>
      <c r="I116" s="27">
        <v>232161299.82975399</v>
      </c>
      <c r="L116" s="13">
        <v>0</v>
      </c>
      <c r="M116" s="13">
        <v>0</v>
      </c>
      <c r="N116" s="13">
        <v>0</v>
      </c>
      <c r="P116" s="8"/>
      <c r="Q116" s="8"/>
      <c r="R116" s="39"/>
      <c r="S116" s="8"/>
      <c r="T116" s="8"/>
      <c r="U116" s="8"/>
      <c r="V116" s="8"/>
    </row>
    <row r="117" spans="1:22" x14ac:dyDescent="0.25">
      <c r="A117" s="13" t="s">
        <v>130</v>
      </c>
      <c r="B117" s="23" t="s">
        <v>232</v>
      </c>
      <c r="C117" s="24" t="s">
        <v>238</v>
      </c>
      <c r="D117" s="24" t="s">
        <v>191</v>
      </c>
      <c r="E117" s="24" t="s">
        <v>191</v>
      </c>
      <c r="F117" s="24" t="s">
        <v>191</v>
      </c>
      <c r="G117" s="24" t="s">
        <v>191</v>
      </c>
      <c r="H117" s="13">
        <v>0</v>
      </c>
      <c r="I117" s="27">
        <v>232161299.82975399</v>
      </c>
      <c r="J117" s="13">
        <v>0.97499999999999998</v>
      </c>
      <c r="K117" s="13">
        <v>1</v>
      </c>
      <c r="L117" s="13">
        <v>0</v>
      </c>
      <c r="M117" s="13">
        <v>0</v>
      </c>
      <c r="N117" s="13">
        <v>0</v>
      </c>
      <c r="O117" s="13">
        <v>0</v>
      </c>
      <c r="S117" s="13">
        <f>1-0.0043</f>
        <v>0.99570000000000003</v>
      </c>
      <c r="T117" s="13">
        <v>0</v>
      </c>
      <c r="U117" s="13">
        <v>0</v>
      </c>
      <c r="V117" s="13">
        <v>0</v>
      </c>
    </row>
    <row r="118" spans="1:22" x14ac:dyDescent="0.25">
      <c r="A118" s="13" t="s">
        <v>130</v>
      </c>
      <c r="B118" s="23" t="s">
        <v>232</v>
      </c>
      <c r="C118" s="24" t="s">
        <v>235</v>
      </c>
      <c r="D118" s="24" t="s">
        <v>192</v>
      </c>
      <c r="E118" s="24" t="s">
        <v>192</v>
      </c>
      <c r="F118" s="24" t="s">
        <v>191</v>
      </c>
      <c r="G118" s="24" t="s">
        <v>191</v>
      </c>
      <c r="H118" s="13">
        <f>0.16*0.76</f>
        <v>0.1216</v>
      </c>
      <c r="I118" s="27">
        <v>232161299.82975399</v>
      </c>
      <c r="J118" s="13">
        <f t="shared" ref="J118:J125" si="11">1-0.0043</f>
        <v>0.99570000000000003</v>
      </c>
      <c r="K118" s="13">
        <v>0.35</v>
      </c>
      <c r="L118" s="13">
        <v>0</v>
      </c>
      <c r="M118" s="13">
        <v>0</v>
      </c>
      <c r="N118" s="13">
        <v>0</v>
      </c>
      <c r="O118" s="13">
        <v>0.5</v>
      </c>
      <c r="P118" s="13">
        <v>50</v>
      </c>
    </row>
    <row r="119" spans="1:22" x14ac:dyDescent="0.25">
      <c r="A119" s="13" t="s">
        <v>130</v>
      </c>
      <c r="B119" s="23" t="s">
        <v>232</v>
      </c>
      <c r="C119" s="24" t="s">
        <v>193</v>
      </c>
      <c r="D119" s="24" t="s">
        <v>192</v>
      </c>
      <c r="E119" s="24" t="s">
        <v>192</v>
      </c>
      <c r="F119" s="24" t="s">
        <v>191</v>
      </c>
      <c r="G119" s="24" t="s">
        <v>191</v>
      </c>
      <c r="H119" s="13">
        <f>0.16*0.24</f>
        <v>3.8399999999999997E-2</v>
      </c>
      <c r="I119" s="27">
        <v>232161299.82975399</v>
      </c>
      <c r="J119" s="13">
        <f t="shared" si="11"/>
        <v>0.99570000000000003</v>
      </c>
      <c r="K119" s="13">
        <v>0.45</v>
      </c>
      <c r="L119" s="13">
        <v>0</v>
      </c>
      <c r="M119" s="13">
        <v>0</v>
      </c>
      <c r="N119" s="13">
        <v>0</v>
      </c>
      <c r="O119" s="13">
        <v>0.5</v>
      </c>
      <c r="P119" s="13">
        <v>50</v>
      </c>
      <c r="Q119" s="13">
        <v>10</v>
      </c>
    </row>
    <row r="120" spans="1:22" x14ac:dyDescent="0.25">
      <c r="A120" s="13" t="s">
        <v>130</v>
      </c>
      <c r="B120" s="23" t="s">
        <v>232</v>
      </c>
      <c r="C120" s="24" t="s">
        <v>247</v>
      </c>
      <c r="D120" s="24" t="s">
        <v>192</v>
      </c>
      <c r="E120" s="24" t="s">
        <v>192</v>
      </c>
      <c r="F120" s="24" t="s">
        <v>192</v>
      </c>
      <c r="G120" s="24" t="s">
        <v>191</v>
      </c>
      <c r="H120" s="13">
        <v>0</v>
      </c>
      <c r="I120" s="27">
        <v>232161299.82975399</v>
      </c>
      <c r="J120" s="13">
        <f t="shared" si="11"/>
        <v>0.99570000000000003</v>
      </c>
      <c r="K120" s="13">
        <v>0.35</v>
      </c>
      <c r="L120" s="13">
        <v>0</v>
      </c>
      <c r="M120" s="13">
        <v>0</v>
      </c>
      <c r="N120" s="13">
        <v>0</v>
      </c>
      <c r="O120" s="13">
        <v>0.5</v>
      </c>
      <c r="P120" s="13">
        <v>50</v>
      </c>
    </row>
    <row r="121" spans="1:22" x14ac:dyDescent="0.25">
      <c r="A121" s="13" t="s">
        <v>130</v>
      </c>
      <c r="B121" s="23" t="s">
        <v>232</v>
      </c>
      <c r="C121" s="24" t="s">
        <v>239</v>
      </c>
      <c r="D121" s="24" t="s">
        <v>192</v>
      </c>
      <c r="E121" s="24" t="s">
        <v>192</v>
      </c>
      <c r="F121" s="24" t="s">
        <v>192</v>
      </c>
      <c r="G121" s="24" t="s">
        <v>191</v>
      </c>
      <c r="H121" s="13">
        <v>0</v>
      </c>
      <c r="I121" s="27">
        <v>232161299.82975399</v>
      </c>
      <c r="J121" s="13">
        <f t="shared" si="11"/>
        <v>0.99570000000000003</v>
      </c>
      <c r="K121" s="13">
        <v>0.45</v>
      </c>
      <c r="L121" s="13">
        <v>0</v>
      </c>
      <c r="M121" s="13">
        <v>0</v>
      </c>
      <c r="N121" s="13">
        <v>0</v>
      </c>
      <c r="O121" s="13">
        <v>0.5</v>
      </c>
      <c r="P121" s="13">
        <v>50</v>
      </c>
      <c r="Q121" s="13">
        <v>10</v>
      </c>
    </row>
    <row r="122" spans="1:22" x14ac:dyDescent="0.25">
      <c r="A122" s="13" t="s">
        <v>130</v>
      </c>
      <c r="B122" s="23" t="s">
        <v>232</v>
      </c>
      <c r="C122" s="24" t="s">
        <v>196</v>
      </c>
      <c r="D122" s="24" t="s">
        <v>192</v>
      </c>
      <c r="E122" s="24" t="s">
        <v>191</v>
      </c>
      <c r="F122" s="24" t="s">
        <v>192</v>
      </c>
      <c r="G122" s="24" t="s">
        <v>192</v>
      </c>
      <c r="H122" s="13">
        <v>0</v>
      </c>
      <c r="I122" s="27">
        <v>232161299.82975399</v>
      </c>
      <c r="J122" s="13">
        <f t="shared" si="11"/>
        <v>0.99570000000000003</v>
      </c>
      <c r="K122" s="13">
        <v>0.99</v>
      </c>
      <c r="L122" s="13">
        <v>0</v>
      </c>
      <c r="M122" s="13">
        <v>0</v>
      </c>
      <c r="N122" s="13">
        <v>0</v>
      </c>
      <c r="O122" s="13">
        <v>0.5</v>
      </c>
      <c r="R122" s="42">
        <f>Technologies!$S$9+Technologies!$F$9*Technologies!$T$9</f>
        <v>30.956999999999997</v>
      </c>
    </row>
    <row r="123" spans="1:22" x14ac:dyDescent="0.25">
      <c r="A123" s="13" t="s">
        <v>130</v>
      </c>
      <c r="B123" s="23" t="s">
        <v>232</v>
      </c>
      <c r="C123" s="24" t="s">
        <v>233</v>
      </c>
      <c r="D123" s="24" t="s">
        <v>192</v>
      </c>
      <c r="E123" s="24" t="s">
        <v>191</v>
      </c>
      <c r="F123" s="24" t="s">
        <v>192</v>
      </c>
      <c r="G123" s="24" t="s">
        <v>192</v>
      </c>
      <c r="H123" s="13">
        <v>0</v>
      </c>
      <c r="I123" s="27">
        <v>232161299.82975399</v>
      </c>
      <c r="J123" s="13">
        <f t="shared" si="11"/>
        <v>0.99570000000000003</v>
      </c>
      <c r="K123" s="13">
        <v>0.99</v>
      </c>
      <c r="L123" s="13">
        <v>0</v>
      </c>
      <c r="M123" s="13">
        <v>0</v>
      </c>
      <c r="N123" s="13">
        <v>0</v>
      </c>
      <c r="O123" s="13">
        <v>0.5</v>
      </c>
      <c r="R123" s="42">
        <f>Technologies!$S$11+Technologies!$F$11*Technologies!$T$11</f>
        <v>54.650399999999998</v>
      </c>
    </row>
    <row r="124" spans="1:22" x14ac:dyDescent="0.25">
      <c r="A124" s="13" t="s">
        <v>130</v>
      </c>
      <c r="B124" s="23" t="s">
        <v>232</v>
      </c>
      <c r="C124" s="24" t="s">
        <v>248</v>
      </c>
      <c r="D124" s="24" t="s">
        <v>192</v>
      </c>
      <c r="E124" s="24" t="s">
        <v>192</v>
      </c>
      <c r="F124" s="24" t="s">
        <v>191</v>
      </c>
      <c r="G124" s="24" t="s">
        <v>192</v>
      </c>
      <c r="H124" s="13">
        <v>0</v>
      </c>
      <c r="I124" s="27">
        <v>232161299.82975399</v>
      </c>
      <c r="J124" s="13">
        <f t="shared" si="11"/>
        <v>0.99570000000000003</v>
      </c>
      <c r="K124" s="13">
        <v>0.35</v>
      </c>
      <c r="L124" s="13">
        <v>0</v>
      </c>
      <c r="M124" s="13">
        <v>0</v>
      </c>
      <c r="N124" s="13">
        <v>0</v>
      </c>
      <c r="O124" s="13">
        <v>0.5</v>
      </c>
      <c r="P124" s="13">
        <v>50</v>
      </c>
      <c r="R124" s="42">
        <f>Technologies!$S$9+Technologies!$F$9*Technologies!$T$9</f>
        <v>30.956999999999997</v>
      </c>
    </row>
    <row r="125" spans="1:22" x14ac:dyDescent="0.25">
      <c r="A125" s="13" t="s">
        <v>130</v>
      </c>
      <c r="B125" s="23" t="s">
        <v>232</v>
      </c>
      <c r="C125" s="24" t="s">
        <v>240</v>
      </c>
      <c r="D125" s="24" t="s">
        <v>192</v>
      </c>
      <c r="E125" s="24" t="s">
        <v>192</v>
      </c>
      <c r="F125" s="24" t="s">
        <v>191</v>
      </c>
      <c r="G125" s="24" t="s">
        <v>192</v>
      </c>
      <c r="H125" s="13">
        <v>0</v>
      </c>
      <c r="I125" s="27">
        <v>232161299.82975399</v>
      </c>
      <c r="J125" s="13">
        <f t="shared" si="11"/>
        <v>0.99570000000000003</v>
      </c>
      <c r="K125" s="13">
        <v>0.45</v>
      </c>
      <c r="L125" s="13">
        <v>0</v>
      </c>
      <c r="M125" s="13">
        <v>0</v>
      </c>
      <c r="N125" s="13">
        <v>0</v>
      </c>
      <c r="O125" s="13">
        <v>0.5</v>
      </c>
      <c r="P125" s="13">
        <v>50</v>
      </c>
      <c r="Q125" s="13">
        <v>10</v>
      </c>
      <c r="R125" s="42">
        <f>Technologies!$S$9+Technologies!$F$9*Technologies!$T$9</f>
        <v>30.956999999999997</v>
      </c>
    </row>
  </sheetData>
  <autoFilter ref="A5:R125"/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opLeftCell="D1" workbookViewId="0">
      <selection activeCell="D1" sqref="A1:XFD18"/>
    </sheetView>
  </sheetViews>
  <sheetFormatPr baseColWidth="10" defaultRowHeight="11.25" x14ac:dyDescent="0.25"/>
  <cols>
    <col min="1" max="1" width="3.42578125" style="8" customWidth="1"/>
    <col min="2" max="2" width="14" style="8" customWidth="1"/>
    <col min="3" max="3" width="61.85546875" style="43" customWidth="1"/>
    <col min="4" max="4" width="57.5703125" style="28" customWidth="1"/>
    <col min="5" max="5" width="41.28515625" style="43" customWidth="1"/>
    <col min="6" max="7" width="8.85546875" style="8" customWidth="1"/>
    <col min="8" max="8" width="7.7109375" style="8" customWidth="1"/>
    <col min="9" max="9" width="100" style="43" customWidth="1"/>
    <col min="10" max="10" width="11.42578125" style="43"/>
    <col min="11" max="16384" width="11.42578125" style="8"/>
  </cols>
  <sheetData>
    <row r="2" spans="2:10" x14ac:dyDescent="0.25">
      <c r="B2" s="31" t="s">
        <v>363</v>
      </c>
      <c r="C2" s="46" t="s">
        <v>364</v>
      </c>
      <c r="D2" s="47" t="s">
        <v>365</v>
      </c>
      <c r="E2" s="46" t="s">
        <v>366</v>
      </c>
      <c r="F2" s="31" t="s">
        <v>367</v>
      </c>
      <c r="G2" s="31" t="s">
        <v>368</v>
      </c>
      <c r="H2" s="31" t="s">
        <v>362</v>
      </c>
      <c r="I2" s="46" t="s">
        <v>377</v>
      </c>
      <c r="J2" s="46" t="s">
        <v>399</v>
      </c>
    </row>
    <row r="3" spans="2:10" ht="36.75" customHeight="1" x14ac:dyDescent="0.25">
      <c r="B3" s="8" t="s">
        <v>357</v>
      </c>
      <c r="C3" s="43" t="s">
        <v>358</v>
      </c>
      <c r="D3" s="28" t="s">
        <v>359</v>
      </c>
      <c r="E3" s="43" t="s">
        <v>360</v>
      </c>
      <c r="H3" s="8">
        <v>2013</v>
      </c>
      <c r="I3" s="44" t="s">
        <v>361</v>
      </c>
    </row>
    <row r="4" spans="2:10" ht="36.75" customHeight="1" x14ac:dyDescent="0.25">
      <c r="B4" s="8" t="s">
        <v>331</v>
      </c>
    </row>
    <row r="5" spans="2:10" ht="36.75" customHeight="1" x14ac:dyDescent="0.25">
      <c r="B5" s="8" t="s">
        <v>349</v>
      </c>
      <c r="C5" s="43" t="s">
        <v>351</v>
      </c>
      <c r="D5" s="28" t="s">
        <v>350</v>
      </c>
      <c r="H5" s="8">
        <v>2012</v>
      </c>
      <c r="I5" s="44" t="s">
        <v>352</v>
      </c>
    </row>
    <row r="6" spans="2:10" ht="36.75" customHeight="1" x14ac:dyDescent="0.25">
      <c r="B6" s="8" t="s">
        <v>342</v>
      </c>
      <c r="C6" s="43" t="s">
        <v>344</v>
      </c>
      <c r="D6" s="43" t="s">
        <v>343</v>
      </c>
      <c r="H6" s="8">
        <v>2012</v>
      </c>
      <c r="I6" s="44" t="s">
        <v>345</v>
      </c>
    </row>
    <row r="7" spans="2:10" ht="36.75" customHeight="1" x14ac:dyDescent="0.25">
      <c r="B7" s="8" t="s">
        <v>69</v>
      </c>
      <c r="C7" s="43" t="s">
        <v>370</v>
      </c>
      <c r="D7" s="28" t="s">
        <v>369</v>
      </c>
      <c r="E7" s="43" t="s">
        <v>371</v>
      </c>
      <c r="H7" s="8">
        <v>2014</v>
      </c>
      <c r="I7" s="44" t="s">
        <v>372</v>
      </c>
    </row>
    <row r="8" spans="2:10" ht="36.75" customHeight="1" x14ac:dyDescent="0.25">
      <c r="B8" s="8" t="s">
        <v>373</v>
      </c>
      <c r="C8" s="43" t="s">
        <v>381</v>
      </c>
      <c r="D8" s="28" t="s">
        <v>374</v>
      </c>
      <c r="E8" s="43" t="s">
        <v>375</v>
      </c>
      <c r="F8" s="8">
        <v>67</v>
      </c>
      <c r="G8" s="45" t="s">
        <v>376</v>
      </c>
      <c r="H8" s="8">
        <v>2014</v>
      </c>
      <c r="I8" s="43" t="s">
        <v>378</v>
      </c>
    </row>
    <row r="9" spans="2:10" ht="36.75" customHeight="1" x14ac:dyDescent="0.25">
      <c r="B9" s="8" t="s">
        <v>119</v>
      </c>
      <c r="C9" s="43" t="s">
        <v>388</v>
      </c>
      <c r="D9" s="28" t="s">
        <v>385</v>
      </c>
      <c r="E9" s="43" t="s">
        <v>386</v>
      </c>
      <c r="H9" s="8">
        <v>2014</v>
      </c>
      <c r="I9" s="44" t="s">
        <v>387</v>
      </c>
    </row>
    <row r="10" spans="2:10" ht="36.75" customHeight="1" x14ac:dyDescent="0.25">
      <c r="B10" s="8" t="s">
        <v>379</v>
      </c>
      <c r="C10" s="43" t="s">
        <v>380</v>
      </c>
      <c r="D10" s="28" t="s">
        <v>382</v>
      </c>
      <c r="E10" s="43" t="s">
        <v>383</v>
      </c>
      <c r="H10" s="8">
        <v>2007</v>
      </c>
      <c r="I10" s="44" t="s">
        <v>384</v>
      </c>
    </row>
    <row r="11" spans="2:10" ht="36.75" customHeight="1" x14ac:dyDescent="0.25">
      <c r="B11" s="8" t="s">
        <v>338</v>
      </c>
      <c r="C11" s="43" t="s">
        <v>340</v>
      </c>
      <c r="D11" s="28" t="s">
        <v>339</v>
      </c>
      <c r="E11" s="43" t="s">
        <v>335</v>
      </c>
      <c r="F11" s="8">
        <v>92</v>
      </c>
      <c r="H11" s="8">
        <v>2017</v>
      </c>
      <c r="I11" s="44" t="s">
        <v>341</v>
      </c>
    </row>
    <row r="12" spans="2:10" ht="36.75" customHeight="1" x14ac:dyDescent="0.25">
      <c r="B12" s="8" t="s">
        <v>419</v>
      </c>
      <c r="C12" s="43" t="s">
        <v>420</v>
      </c>
      <c r="D12" s="28" t="s">
        <v>421</v>
      </c>
      <c r="E12" s="43" t="s">
        <v>422</v>
      </c>
      <c r="H12" s="8">
        <v>2018</v>
      </c>
      <c r="I12" s="44" t="s">
        <v>423</v>
      </c>
    </row>
    <row r="13" spans="2:10" ht="36.75" customHeight="1" x14ac:dyDescent="0.25">
      <c r="B13" s="8" t="s">
        <v>353</v>
      </c>
      <c r="C13" s="43" t="s">
        <v>356</v>
      </c>
      <c r="D13" s="43" t="s">
        <v>354</v>
      </c>
      <c r="I13" s="44" t="s">
        <v>355</v>
      </c>
    </row>
    <row r="14" spans="2:10" ht="36.75" customHeight="1" x14ac:dyDescent="0.25">
      <c r="B14" s="8" t="s">
        <v>389</v>
      </c>
      <c r="C14" s="43" t="s">
        <v>393</v>
      </c>
      <c r="D14" s="28" t="s">
        <v>390</v>
      </c>
      <c r="E14" s="43" t="s">
        <v>391</v>
      </c>
      <c r="H14" s="8">
        <v>2014</v>
      </c>
      <c r="I14" s="44" t="s">
        <v>392</v>
      </c>
    </row>
    <row r="15" spans="2:10" ht="36.75" customHeight="1" x14ac:dyDescent="0.25">
      <c r="B15" s="8" t="s">
        <v>403</v>
      </c>
      <c r="C15" s="43" t="s">
        <v>401</v>
      </c>
      <c r="D15" s="28" t="s">
        <v>402</v>
      </c>
      <c r="I15" s="44" t="s">
        <v>405</v>
      </c>
      <c r="J15" s="43" t="s">
        <v>404</v>
      </c>
    </row>
    <row r="16" spans="2:10" ht="36.75" customHeight="1" x14ac:dyDescent="0.25">
      <c r="B16" s="8" t="s">
        <v>332</v>
      </c>
      <c r="C16" s="43" t="s">
        <v>333</v>
      </c>
      <c r="D16" s="28" t="s">
        <v>334</v>
      </c>
      <c r="E16" s="43" t="s">
        <v>336</v>
      </c>
      <c r="F16" s="8">
        <v>68</v>
      </c>
      <c r="H16" s="8">
        <v>2013</v>
      </c>
      <c r="I16" s="44" t="s">
        <v>337</v>
      </c>
    </row>
    <row r="17" spans="2:10" ht="36.75" customHeight="1" x14ac:dyDescent="0.25">
      <c r="B17" s="8" t="s">
        <v>40</v>
      </c>
      <c r="C17" s="43" t="s">
        <v>346</v>
      </c>
      <c r="D17" s="28" t="s">
        <v>347</v>
      </c>
      <c r="H17" s="8">
        <v>2012</v>
      </c>
      <c r="I17" s="44" t="s">
        <v>348</v>
      </c>
    </row>
    <row r="18" spans="2:10" ht="36.75" customHeight="1" x14ac:dyDescent="0.25">
      <c r="B18" s="8" t="s">
        <v>394</v>
      </c>
      <c r="C18" s="43" t="s">
        <v>395</v>
      </c>
      <c r="D18" s="28" t="s">
        <v>396</v>
      </c>
      <c r="E18" s="43" t="s">
        <v>397</v>
      </c>
      <c r="H18" s="8">
        <v>2013</v>
      </c>
      <c r="I18" s="44" t="s">
        <v>398</v>
      </c>
      <c r="J18" s="43" t="s">
        <v>400</v>
      </c>
    </row>
    <row r="19" spans="2:10" ht="36.75" customHeight="1" x14ac:dyDescent="0.25">
      <c r="B19" s="8" t="s">
        <v>394</v>
      </c>
      <c r="C19" s="43" t="s">
        <v>395</v>
      </c>
      <c r="D19" s="28" t="s">
        <v>396</v>
      </c>
      <c r="E19" s="43" t="s">
        <v>397</v>
      </c>
      <c r="H19" s="8">
        <v>2013</v>
      </c>
      <c r="I19" s="44" t="s">
        <v>398</v>
      </c>
      <c r="J19" s="43" t="s">
        <v>400</v>
      </c>
    </row>
    <row r="20" spans="2:10" ht="42.75" customHeight="1" x14ac:dyDescent="0.25"/>
    <row r="21" spans="2:10" ht="42.75" customHeight="1" x14ac:dyDescent="0.25"/>
    <row r="22" spans="2:10" ht="42.75" customHeight="1" x14ac:dyDescent="0.25"/>
    <row r="23" spans="2:10" ht="42.75" customHeight="1" x14ac:dyDescent="0.25"/>
    <row r="24" spans="2:10" ht="42.75" customHeight="1" x14ac:dyDescent="0.25"/>
    <row r="25" spans="2:10" ht="42.75" customHeight="1" x14ac:dyDescent="0.25"/>
    <row r="26" spans="2:10" ht="42.75" customHeight="1" x14ac:dyDescent="0.25"/>
    <row r="27" spans="2:10" ht="42.75" customHeight="1" x14ac:dyDescent="0.25"/>
    <row r="28" spans="2:10" ht="42.75" customHeight="1" x14ac:dyDescent="0.25"/>
    <row r="29" spans="2:10" ht="42.75" customHeight="1" x14ac:dyDescent="0.25"/>
    <row r="30" spans="2:10" ht="42.75" customHeight="1" x14ac:dyDescent="0.25"/>
    <row r="31" spans="2:10" ht="42.75" customHeight="1" x14ac:dyDescent="0.25"/>
    <row r="32" spans="2:10" ht="42.75" customHeight="1" x14ac:dyDescent="0.25"/>
    <row r="33" ht="42.75" customHeight="1" x14ac:dyDescent="0.25"/>
    <row r="34" ht="42.75" customHeight="1" x14ac:dyDescent="0.25"/>
  </sheetData>
  <autoFilter ref="B2:J2"/>
  <sortState ref="B3:J19">
    <sortCondition ref="B3:B19"/>
  </sortState>
  <hyperlinks>
    <hyperlink ref="I19" r:id="rId1"/>
    <hyperlink ref="I16" r:id="rId2"/>
    <hyperlink ref="I11" r:id="rId3"/>
    <hyperlink ref="I6" r:id="rId4"/>
    <hyperlink ref="I17" r:id="rId5"/>
    <hyperlink ref="I5" r:id="rId6"/>
    <hyperlink ref="I13" r:id="rId7"/>
    <hyperlink ref="I3" r:id="rId8"/>
    <hyperlink ref="I7" r:id="rId9"/>
    <hyperlink ref="I10" r:id="rId10"/>
    <hyperlink ref="I9" r:id="rId11"/>
    <hyperlink ref="I14" r:id="rId12"/>
    <hyperlink ref="I18" r:id="rId13"/>
    <hyperlink ref="I15" r:id="rId14"/>
  </hyperlinks>
  <pageMargins left="0.7" right="0.7" top="0.78740157499999996" bottom="0.78740157499999996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B2:V39"/>
  <sheetViews>
    <sheetView workbookViewId="0">
      <selection activeCell="E2" sqref="E2"/>
    </sheetView>
  </sheetViews>
  <sheetFormatPr baseColWidth="10" defaultColWidth="6.7109375" defaultRowHeight="11.25" x14ac:dyDescent="0.2"/>
  <cols>
    <col min="1" max="1" width="2.7109375" style="5" customWidth="1"/>
    <col min="2" max="9" width="9.85546875" style="5" customWidth="1"/>
    <col min="10" max="10" width="7.85546875" style="12" customWidth="1"/>
    <col min="11" max="11" width="0.85546875" style="10" customWidth="1"/>
    <col min="12" max="12" width="4.140625" style="12" customWidth="1"/>
    <col min="13" max="16384" width="6.7109375" style="5"/>
  </cols>
  <sheetData>
    <row r="2" spans="2:22" s="8" customFormat="1" ht="62.25" customHeight="1" x14ac:dyDescent="0.25">
      <c r="B2" s="8" t="s">
        <v>133</v>
      </c>
      <c r="C2" s="8" t="s">
        <v>6</v>
      </c>
      <c r="D2" s="8" t="s">
        <v>137</v>
      </c>
      <c r="E2" s="8" t="s">
        <v>138</v>
      </c>
      <c r="F2" s="8" t="s">
        <v>21</v>
      </c>
      <c r="G2" s="8" t="s">
        <v>34</v>
      </c>
      <c r="H2" s="8" t="s">
        <v>32</v>
      </c>
      <c r="I2" s="8" t="s">
        <v>35</v>
      </c>
      <c r="J2" s="11" t="s">
        <v>222</v>
      </c>
      <c r="K2" s="9"/>
      <c r="L2" s="11"/>
      <c r="M2" s="8" t="s">
        <v>130</v>
      </c>
      <c r="O2" s="8" t="s">
        <v>202</v>
      </c>
      <c r="P2" s="8" t="s">
        <v>203</v>
      </c>
      <c r="Q2" s="8" t="s">
        <v>204</v>
      </c>
      <c r="R2" s="8" t="s">
        <v>205</v>
      </c>
      <c r="S2" s="8" t="s">
        <v>131</v>
      </c>
      <c r="T2" s="8" t="s">
        <v>132</v>
      </c>
      <c r="U2" s="8" t="s">
        <v>206</v>
      </c>
      <c r="V2" s="8" t="s">
        <v>207</v>
      </c>
    </row>
    <row r="3" spans="2:22" x14ac:dyDescent="0.2">
      <c r="B3" s="5" t="s">
        <v>208</v>
      </c>
      <c r="C3" s="5">
        <v>10000</v>
      </c>
      <c r="D3" s="5">
        <v>462</v>
      </c>
      <c r="E3" s="5">
        <v>6000</v>
      </c>
      <c r="F3" s="5">
        <v>0</v>
      </c>
      <c r="H3" s="5">
        <v>35</v>
      </c>
      <c r="I3" s="5">
        <v>0.04</v>
      </c>
      <c r="J3" s="5">
        <v>4800</v>
      </c>
      <c r="L3" s="12" t="s">
        <v>208</v>
      </c>
      <c r="M3" s="5">
        <v>1</v>
      </c>
      <c r="O3" s="5">
        <v>-1</v>
      </c>
    </row>
    <row r="4" spans="2:22" x14ac:dyDescent="0.2">
      <c r="B4" s="5" t="s">
        <v>209</v>
      </c>
      <c r="C4" s="5">
        <v>10000</v>
      </c>
      <c r="D4" s="5">
        <v>573</v>
      </c>
      <c r="E4" s="5">
        <v>6000</v>
      </c>
      <c r="F4" s="5">
        <v>0</v>
      </c>
      <c r="H4" s="5">
        <v>35</v>
      </c>
      <c r="I4" s="5">
        <v>0.04</v>
      </c>
      <c r="J4" s="5">
        <v>4000</v>
      </c>
      <c r="L4" s="12" t="s">
        <v>209</v>
      </c>
      <c r="M4" s="5">
        <v>1</v>
      </c>
      <c r="P4" s="5">
        <v>-1</v>
      </c>
    </row>
    <row r="5" spans="2:22" x14ac:dyDescent="0.2">
      <c r="B5" s="5" t="s">
        <v>210</v>
      </c>
      <c r="C5" s="5">
        <v>10000</v>
      </c>
      <c r="D5" s="5">
        <v>343</v>
      </c>
      <c r="E5" s="5">
        <v>6000</v>
      </c>
      <c r="F5" s="5">
        <v>0</v>
      </c>
      <c r="H5" s="5">
        <v>35</v>
      </c>
      <c r="I5" s="5">
        <v>0.04</v>
      </c>
      <c r="J5" s="5">
        <v>1000</v>
      </c>
      <c r="L5" s="12" t="s">
        <v>210</v>
      </c>
      <c r="M5" s="5">
        <v>1</v>
      </c>
      <c r="Q5" s="5">
        <v>-1</v>
      </c>
    </row>
    <row r="6" spans="2:22" x14ac:dyDescent="0.2">
      <c r="B6" s="5" t="s">
        <v>211</v>
      </c>
      <c r="C6" s="5">
        <v>10000</v>
      </c>
      <c r="D6" s="5">
        <v>326</v>
      </c>
      <c r="E6" s="5">
        <v>6000</v>
      </c>
      <c r="F6" s="5">
        <v>0</v>
      </c>
      <c r="H6" s="5">
        <v>35</v>
      </c>
      <c r="I6" s="5">
        <v>0.04</v>
      </c>
      <c r="J6" s="5">
        <v>5000</v>
      </c>
      <c r="L6" s="12" t="s">
        <v>211</v>
      </c>
      <c r="M6" s="5">
        <v>1</v>
      </c>
      <c r="R6" s="5">
        <v>-1</v>
      </c>
    </row>
    <row r="7" spans="2:22" x14ac:dyDescent="0.2">
      <c r="B7" s="5" t="s">
        <v>134</v>
      </c>
      <c r="C7" s="5">
        <v>10000</v>
      </c>
      <c r="D7" s="5">
        <v>659</v>
      </c>
      <c r="E7" s="5">
        <v>6000</v>
      </c>
      <c r="F7" s="5">
        <v>0</v>
      </c>
      <c r="H7" s="5">
        <v>35</v>
      </c>
      <c r="I7" s="5">
        <v>0.04</v>
      </c>
      <c r="J7" s="5">
        <v>3000</v>
      </c>
      <c r="L7" s="12" t="s">
        <v>134</v>
      </c>
      <c r="M7" s="5">
        <v>1</v>
      </c>
      <c r="S7" s="5">
        <v>-1</v>
      </c>
    </row>
    <row r="8" spans="2:22" x14ac:dyDescent="0.2">
      <c r="B8" s="5" t="s">
        <v>135</v>
      </c>
      <c r="C8" s="5">
        <v>10000</v>
      </c>
      <c r="D8" s="5">
        <v>399</v>
      </c>
      <c r="E8" s="5">
        <v>6000</v>
      </c>
      <c r="F8" s="5">
        <v>0</v>
      </c>
      <c r="H8" s="5">
        <v>35</v>
      </c>
      <c r="I8" s="5">
        <v>0.04</v>
      </c>
      <c r="J8" s="5">
        <v>2600</v>
      </c>
      <c r="L8" s="12" t="s">
        <v>135</v>
      </c>
      <c r="M8" s="5">
        <v>1</v>
      </c>
      <c r="T8" s="5">
        <v>-1</v>
      </c>
    </row>
    <row r="9" spans="2:22" x14ac:dyDescent="0.2">
      <c r="B9" s="5" t="s">
        <v>212</v>
      </c>
      <c r="C9" s="5">
        <v>10000</v>
      </c>
      <c r="D9" s="5">
        <v>464</v>
      </c>
      <c r="E9" s="5">
        <v>6000</v>
      </c>
      <c r="F9" s="5">
        <v>0</v>
      </c>
      <c r="H9" s="5">
        <v>35</v>
      </c>
      <c r="I9" s="5">
        <v>0.04</v>
      </c>
      <c r="J9" s="5">
        <v>7500</v>
      </c>
      <c r="L9" s="12" t="s">
        <v>212</v>
      </c>
      <c r="M9" s="5">
        <v>1</v>
      </c>
      <c r="U9" s="5">
        <v>-1</v>
      </c>
    </row>
    <row r="10" spans="2:22" x14ac:dyDescent="0.2">
      <c r="B10" s="5" t="s">
        <v>213</v>
      </c>
      <c r="C10" s="5">
        <v>10000</v>
      </c>
      <c r="D10" s="5">
        <v>466</v>
      </c>
      <c r="E10" s="5">
        <v>6000</v>
      </c>
      <c r="F10" s="5">
        <v>0</v>
      </c>
      <c r="H10" s="5">
        <v>35</v>
      </c>
      <c r="I10" s="5">
        <v>0.04</v>
      </c>
      <c r="J10" s="5">
        <v>4700</v>
      </c>
      <c r="L10" s="12" t="s">
        <v>213</v>
      </c>
      <c r="M10" s="5">
        <v>1</v>
      </c>
      <c r="V10" s="5">
        <v>-1</v>
      </c>
    </row>
    <row r="11" spans="2:22" x14ac:dyDescent="0.2">
      <c r="B11" s="5" t="s">
        <v>214</v>
      </c>
      <c r="C11" s="5">
        <v>10000</v>
      </c>
      <c r="D11" s="5">
        <v>443</v>
      </c>
      <c r="E11" s="5">
        <v>6000</v>
      </c>
      <c r="F11" s="5">
        <v>0</v>
      </c>
      <c r="H11" s="5">
        <v>35</v>
      </c>
      <c r="I11" s="5">
        <v>0.04</v>
      </c>
      <c r="J11" s="5">
        <v>4300</v>
      </c>
      <c r="L11" s="12" t="s">
        <v>214</v>
      </c>
      <c r="O11" s="5">
        <v>1</v>
      </c>
      <c r="Q11" s="5">
        <v>-1</v>
      </c>
    </row>
    <row r="12" spans="2:22" x14ac:dyDescent="0.2">
      <c r="B12" s="5" t="s">
        <v>215</v>
      </c>
      <c r="C12" s="5">
        <v>10000</v>
      </c>
      <c r="D12" s="5">
        <v>168</v>
      </c>
      <c r="E12" s="5">
        <v>6000</v>
      </c>
      <c r="F12" s="5">
        <v>0</v>
      </c>
      <c r="H12" s="5">
        <v>35</v>
      </c>
      <c r="I12" s="5">
        <v>0.04</v>
      </c>
      <c r="J12" s="5">
        <v>2400</v>
      </c>
      <c r="L12" s="12" t="s">
        <v>215</v>
      </c>
      <c r="Q12" s="5">
        <v>1</v>
      </c>
      <c r="R12" s="5">
        <v>-1</v>
      </c>
    </row>
    <row r="13" spans="2:22" x14ac:dyDescent="0.2">
      <c r="B13" s="5" t="s">
        <v>136</v>
      </c>
      <c r="C13" s="5">
        <v>10000</v>
      </c>
      <c r="D13" s="5">
        <v>332</v>
      </c>
      <c r="E13" s="5">
        <v>6000</v>
      </c>
      <c r="F13" s="5">
        <v>0</v>
      </c>
      <c r="H13" s="5">
        <v>35</v>
      </c>
      <c r="I13" s="5">
        <v>0.04</v>
      </c>
      <c r="J13" s="5">
        <v>600</v>
      </c>
      <c r="L13" s="12" t="s">
        <v>136</v>
      </c>
      <c r="S13" s="5">
        <v>1</v>
      </c>
      <c r="T13" s="5">
        <v>-1</v>
      </c>
    </row>
    <row r="14" spans="2:22" x14ac:dyDescent="0.2">
      <c r="B14" s="5" t="s">
        <v>216</v>
      </c>
      <c r="C14" s="5">
        <v>10000</v>
      </c>
      <c r="D14" s="5">
        <v>599</v>
      </c>
      <c r="E14" s="5">
        <v>6000</v>
      </c>
      <c r="F14" s="5">
        <v>0</v>
      </c>
      <c r="H14" s="5">
        <v>35</v>
      </c>
      <c r="I14" s="5">
        <v>0.04</v>
      </c>
      <c r="J14" s="5">
        <v>1200</v>
      </c>
      <c r="L14" s="12" t="s">
        <v>216</v>
      </c>
      <c r="T14" s="5">
        <v>1</v>
      </c>
      <c r="U14" s="5">
        <v>-1</v>
      </c>
    </row>
    <row r="15" spans="2:22" x14ac:dyDescent="0.2">
      <c r="B15" s="5" t="s">
        <v>217</v>
      </c>
      <c r="C15" s="5">
        <v>10000</v>
      </c>
      <c r="D15" s="5">
        <v>395</v>
      </c>
      <c r="E15" s="5">
        <v>6000</v>
      </c>
      <c r="F15" s="5">
        <v>0</v>
      </c>
      <c r="H15" s="5">
        <v>35</v>
      </c>
      <c r="I15" s="5">
        <v>0.04</v>
      </c>
      <c r="J15" s="5">
        <v>1700</v>
      </c>
      <c r="L15" s="12" t="s">
        <v>217</v>
      </c>
      <c r="U15" s="5">
        <v>1</v>
      </c>
      <c r="V15" s="5">
        <v>-1</v>
      </c>
    </row>
    <row r="16" spans="2:22" x14ac:dyDescent="0.2">
      <c r="B16" s="5" t="s">
        <v>218</v>
      </c>
      <c r="C16" s="5">
        <v>10000</v>
      </c>
      <c r="D16" s="5">
        <v>382</v>
      </c>
      <c r="E16" s="5">
        <v>6000</v>
      </c>
      <c r="F16" s="5">
        <v>0</v>
      </c>
      <c r="H16" s="5">
        <v>35</v>
      </c>
      <c r="I16" s="5">
        <v>0.04</v>
      </c>
      <c r="J16" s="5">
        <v>3700</v>
      </c>
      <c r="L16" s="12" t="s">
        <v>218</v>
      </c>
      <c r="O16" s="5">
        <v>1</v>
      </c>
      <c r="V16" s="5">
        <v>-1</v>
      </c>
    </row>
    <row r="26" spans="10:10" x14ac:dyDescent="0.2">
      <c r="J26" s="5"/>
    </row>
    <row r="27" spans="10:10" x14ac:dyDescent="0.2">
      <c r="J27" s="5"/>
    </row>
    <row r="28" spans="10:10" x14ac:dyDescent="0.2">
      <c r="J28" s="5"/>
    </row>
    <row r="29" spans="10:10" x14ac:dyDescent="0.2">
      <c r="J29" s="5"/>
    </row>
    <row r="30" spans="10:10" x14ac:dyDescent="0.2">
      <c r="J30" s="5"/>
    </row>
    <row r="31" spans="10:10" x14ac:dyDescent="0.2">
      <c r="J31" s="5"/>
    </row>
    <row r="32" spans="10:10" x14ac:dyDescent="0.2">
      <c r="J32" s="5"/>
    </row>
    <row r="33" spans="10:10" x14ac:dyDescent="0.2">
      <c r="J33" s="5"/>
    </row>
    <row r="34" spans="10:10" x14ac:dyDescent="0.2">
      <c r="J34" s="5"/>
    </row>
    <row r="35" spans="10:10" x14ac:dyDescent="0.2">
      <c r="J35" s="5"/>
    </row>
    <row r="36" spans="10:10" x14ac:dyDescent="0.2">
      <c r="J36" s="5"/>
    </row>
    <row r="37" spans="10:10" x14ac:dyDescent="0.2">
      <c r="J37" s="5"/>
    </row>
    <row r="38" spans="10:10" x14ac:dyDescent="0.2">
      <c r="J38" s="5"/>
    </row>
    <row r="39" spans="10:10" x14ac:dyDescent="0.2">
      <c r="J39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W16"/>
  <sheetViews>
    <sheetView tabSelected="1" zoomScaleNormal="100" workbookViewId="0">
      <pane xSplit="3" topLeftCell="D1" activePane="topRight" state="frozen"/>
      <selection pane="topRight" activeCell="W32" sqref="W32"/>
    </sheetView>
  </sheetViews>
  <sheetFormatPr baseColWidth="10" defaultColWidth="9.140625" defaultRowHeight="11.25" x14ac:dyDescent="0.2"/>
  <cols>
    <col min="1" max="1" width="11.7109375" style="1" bestFit="1" customWidth="1"/>
    <col min="2" max="2" width="11.28515625" style="1" customWidth="1"/>
    <col min="3" max="3" width="11.85546875" style="1" customWidth="1"/>
    <col min="4" max="4" width="14.5703125" style="2" customWidth="1"/>
    <col min="5" max="9" width="15.28515625" style="5" customWidth="1"/>
    <col min="10" max="13" width="15" style="5" customWidth="1"/>
    <col min="14" max="15" width="15.28515625" style="5" customWidth="1"/>
    <col min="16" max="18" width="18.28515625" style="5" customWidth="1"/>
    <col min="19" max="22" width="17.28515625" style="5" customWidth="1"/>
    <col min="23" max="16384" width="9.140625" style="1"/>
  </cols>
  <sheetData>
    <row r="1" spans="1:23" s="8" customFormat="1" ht="55.5" customHeight="1" x14ac:dyDescent="0.25">
      <c r="A1" s="8" t="s">
        <v>24</v>
      </c>
      <c r="D1" s="29"/>
      <c r="E1" s="8" t="s">
        <v>23</v>
      </c>
      <c r="F1" s="48" t="s">
        <v>408</v>
      </c>
      <c r="G1" s="48" t="s">
        <v>409</v>
      </c>
      <c r="H1" s="8" t="s">
        <v>23</v>
      </c>
      <c r="I1" s="8" t="s">
        <v>23</v>
      </c>
      <c r="J1" s="48" t="s">
        <v>409</v>
      </c>
      <c r="K1" s="48" t="s">
        <v>409</v>
      </c>
      <c r="L1" s="8" t="s">
        <v>36</v>
      </c>
      <c r="M1" s="8" t="s">
        <v>37</v>
      </c>
      <c r="N1" s="8" t="s">
        <v>38</v>
      </c>
      <c r="O1" s="8" t="s">
        <v>39</v>
      </c>
      <c r="P1" s="8" t="s">
        <v>37</v>
      </c>
      <c r="Q1" s="8" t="s">
        <v>37</v>
      </c>
      <c r="R1" s="8" t="s">
        <v>40</v>
      </c>
      <c r="S1" s="48" t="s">
        <v>410</v>
      </c>
      <c r="T1" s="48" t="s">
        <v>410</v>
      </c>
      <c r="U1" s="8" t="s">
        <v>37</v>
      </c>
      <c r="V1" s="48" t="s">
        <v>411</v>
      </c>
    </row>
    <row r="2" spans="1:23" s="8" customFormat="1" ht="55.5" customHeight="1" x14ac:dyDescent="0.25">
      <c r="A2" s="8" t="s">
        <v>25</v>
      </c>
      <c r="B2" s="8" t="s">
        <v>276</v>
      </c>
      <c r="C2" s="8" t="s">
        <v>277</v>
      </c>
      <c r="D2" s="29" t="s">
        <v>278</v>
      </c>
      <c r="E2" s="15" t="s">
        <v>253</v>
      </c>
      <c r="F2" s="15" t="s">
        <v>252</v>
      </c>
      <c r="G2" s="8" t="s">
        <v>30</v>
      </c>
      <c r="H2" s="8" t="s">
        <v>5</v>
      </c>
      <c r="I2" s="8" t="s">
        <v>28</v>
      </c>
      <c r="J2" s="8" t="s">
        <v>29</v>
      </c>
      <c r="K2" s="8" t="s">
        <v>33</v>
      </c>
      <c r="L2" s="8" t="s">
        <v>254</v>
      </c>
      <c r="M2" s="8" t="s">
        <v>255</v>
      </c>
      <c r="N2" s="8" t="s">
        <v>256</v>
      </c>
      <c r="O2" s="8" t="s">
        <v>257</v>
      </c>
      <c r="P2" s="8" t="s">
        <v>258</v>
      </c>
      <c r="Q2" s="8" t="s">
        <v>259</v>
      </c>
      <c r="R2" s="8" t="s">
        <v>260</v>
      </c>
      <c r="S2" s="8" t="s">
        <v>261</v>
      </c>
      <c r="T2" s="8" t="s">
        <v>262</v>
      </c>
      <c r="U2" s="8" t="s">
        <v>263</v>
      </c>
      <c r="V2" s="8" t="s">
        <v>251</v>
      </c>
    </row>
    <row r="4" spans="1:23" x14ac:dyDescent="0.2">
      <c r="A4" s="1" t="s">
        <v>26</v>
      </c>
      <c r="E4" s="5" t="s">
        <v>268</v>
      </c>
      <c r="F4" s="5" t="s">
        <v>267</v>
      </c>
      <c r="G4" s="5" t="s">
        <v>266</v>
      </c>
      <c r="H4" s="5" t="s">
        <v>269</v>
      </c>
      <c r="I4" s="5" t="s">
        <v>269</v>
      </c>
      <c r="J4" s="5" t="s">
        <v>266</v>
      </c>
      <c r="K4" s="5" t="s">
        <v>270</v>
      </c>
      <c r="L4" s="5" t="s">
        <v>270</v>
      </c>
      <c r="M4" s="5" t="s">
        <v>1</v>
      </c>
      <c r="N4" s="5" t="s">
        <v>271</v>
      </c>
      <c r="O4" s="5" t="s">
        <v>272</v>
      </c>
      <c r="P4" s="5" t="s">
        <v>266</v>
      </c>
      <c r="Q4" s="5" t="s">
        <v>266</v>
      </c>
      <c r="R4" s="5" t="s">
        <v>273</v>
      </c>
      <c r="S4" s="5" t="s">
        <v>274</v>
      </c>
      <c r="T4" s="5" t="s">
        <v>275</v>
      </c>
      <c r="U4" s="5" t="s">
        <v>269</v>
      </c>
      <c r="V4" s="5" t="s">
        <v>271</v>
      </c>
    </row>
    <row r="5" spans="1:23" s="3" customFormat="1" x14ac:dyDescent="0.2">
      <c r="A5" s="3" t="s">
        <v>45</v>
      </c>
      <c r="B5" s="3" t="s">
        <v>19</v>
      </c>
      <c r="C5" s="3" t="s">
        <v>2</v>
      </c>
      <c r="D5" s="4" t="s">
        <v>3</v>
      </c>
      <c r="E5" s="6" t="s">
        <v>4</v>
      </c>
      <c r="F5" s="6" t="s">
        <v>20</v>
      </c>
      <c r="G5" s="6" t="s">
        <v>21</v>
      </c>
      <c r="H5" s="6" t="s">
        <v>22</v>
      </c>
      <c r="I5" s="6" t="s">
        <v>27</v>
      </c>
      <c r="J5" s="6" t="s">
        <v>31</v>
      </c>
      <c r="K5" s="6" t="s">
        <v>32</v>
      </c>
      <c r="L5" s="6" t="s">
        <v>34</v>
      </c>
      <c r="M5" s="6" t="s">
        <v>35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58</v>
      </c>
      <c r="S5" s="49" t="s">
        <v>10</v>
      </c>
      <c r="T5" s="6" t="s">
        <v>146</v>
      </c>
      <c r="U5" s="6" t="s">
        <v>41</v>
      </c>
      <c r="V5" s="6" t="s">
        <v>219</v>
      </c>
    </row>
    <row r="6" spans="1:23" x14ac:dyDescent="0.2">
      <c r="A6" s="1" t="s">
        <v>130</v>
      </c>
      <c r="B6" s="1" t="s">
        <v>11</v>
      </c>
      <c r="C6" s="1" t="s">
        <v>12</v>
      </c>
      <c r="D6" s="2" t="s">
        <v>126</v>
      </c>
      <c r="E6" s="20">
        <v>0.9</v>
      </c>
      <c r="F6" s="5">
        <v>0</v>
      </c>
      <c r="G6" s="5">
        <v>30000</v>
      </c>
      <c r="H6" s="5">
        <v>0</v>
      </c>
      <c r="I6" s="5">
        <v>0</v>
      </c>
      <c r="J6" s="50">
        <v>5620000</v>
      </c>
      <c r="K6" s="50">
        <v>60</v>
      </c>
      <c r="M6" s="5">
        <v>0.04</v>
      </c>
      <c r="N6" s="5">
        <v>1000000</v>
      </c>
      <c r="O6" s="5">
        <v>8760000000</v>
      </c>
      <c r="P6" s="5">
        <v>0</v>
      </c>
      <c r="Q6" s="5">
        <v>0</v>
      </c>
      <c r="R6" s="5">
        <v>0</v>
      </c>
      <c r="S6" s="51">
        <v>0</v>
      </c>
      <c r="T6" s="5">
        <v>0</v>
      </c>
      <c r="U6" s="5">
        <v>0</v>
      </c>
      <c r="V6" s="50">
        <v>5600</v>
      </c>
    </row>
    <row r="7" spans="1:23" x14ac:dyDescent="0.2">
      <c r="A7" s="1" t="s">
        <v>130</v>
      </c>
      <c r="B7" s="1" t="s">
        <v>13</v>
      </c>
      <c r="C7" s="1" t="s">
        <v>128</v>
      </c>
      <c r="D7" s="2" t="s">
        <v>127</v>
      </c>
      <c r="E7" s="20">
        <v>0.38</v>
      </c>
      <c r="F7" s="50">
        <v>0.311</v>
      </c>
      <c r="G7" s="5">
        <v>30000</v>
      </c>
      <c r="H7" s="5">
        <v>0</v>
      </c>
      <c r="I7" s="5">
        <v>0</v>
      </c>
      <c r="J7" s="5">
        <v>1500000</v>
      </c>
      <c r="K7" s="5">
        <v>35</v>
      </c>
      <c r="M7" s="5">
        <v>0.04</v>
      </c>
      <c r="N7" s="5">
        <v>1000000</v>
      </c>
      <c r="O7" s="5">
        <v>8760000000</v>
      </c>
      <c r="P7" s="5">
        <v>30</v>
      </c>
      <c r="Q7" s="5">
        <v>30</v>
      </c>
      <c r="R7" s="5">
        <v>0.04</v>
      </c>
      <c r="S7" s="50">
        <v>5.6</v>
      </c>
      <c r="T7" s="50">
        <v>29.4</v>
      </c>
      <c r="U7" s="5">
        <v>0</v>
      </c>
      <c r="V7" s="50">
        <v>9300</v>
      </c>
      <c r="W7" s="55" t="s">
        <v>412</v>
      </c>
    </row>
    <row r="8" spans="1:23" x14ac:dyDescent="0.2">
      <c r="A8" s="1" t="s">
        <v>130</v>
      </c>
      <c r="B8" s="1" t="s">
        <v>14</v>
      </c>
      <c r="C8" s="1" t="s">
        <v>128</v>
      </c>
      <c r="D8" s="2" t="s">
        <v>127</v>
      </c>
      <c r="E8" s="20">
        <v>0.43</v>
      </c>
      <c r="F8" s="50">
        <v>0.26</v>
      </c>
      <c r="G8" s="5">
        <v>30000</v>
      </c>
      <c r="H8" s="5">
        <v>0</v>
      </c>
      <c r="I8" s="5">
        <v>0</v>
      </c>
      <c r="J8" s="5">
        <v>1300000</v>
      </c>
      <c r="K8" s="5">
        <v>35</v>
      </c>
      <c r="M8" s="5">
        <v>0.04</v>
      </c>
      <c r="N8" s="5">
        <v>1000000</v>
      </c>
      <c r="O8" s="5">
        <v>8760000000</v>
      </c>
      <c r="P8" s="5">
        <v>30</v>
      </c>
      <c r="Q8" s="5">
        <v>30</v>
      </c>
      <c r="R8" s="5">
        <v>0.06</v>
      </c>
      <c r="S8" s="50">
        <v>8.4</v>
      </c>
      <c r="T8" s="50">
        <v>29.4</v>
      </c>
      <c r="U8" s="5">
        <v>0</v>
      </c>
      <c r="V8" s="50">
        <v>9800</v>
      </c>
    </row>
    <row r="9" spans="1:23" x14ac:dyDescent="0.2">
      <c r="A9" s="1" t="s">
        <v>130</v>
      </c>
      <c r="B9" s="1" t="s">
        <v>15</v>
      </c>
      <c r="C9" s="1" t="s">
        <v>128</v>
      </c>
      <c r="D9" s="2" t="s">
        <v>127</v>
      </c>
      <c r="E9" s="20">
        <v>0.54200000000000004</v>
      </c>
      <c r="F9" s="50">
        <v>0.155</v>
      </c>
      <c r="G9" s="5">
        <v>20000</v>
      </c>
      <c r="H9" s="5">
        <v>0</v>
      </c>
      <c r="I9" s="5">
        <v>0</v>
      </c>
      <c r="J9" s="5">
        <v>800000</v>
      </c>
      <c r="K9" s="5">
        <v>25</v>
      </c>
      <c r="M9" s="5">
        <v>0.04</v>
      </c>
      <c r="N9" s="5">
        <v>1000000</v>
      </c>
      <c r="O9" s="5">
        <v>8760000000</v>
      </c>
      <c r="P9" s="5">
        <v>20</v>
      </c>
      <c r="Q9" s="5">
        <v>20</v>
      </c>
      <c r="R9" s="5">
        <v>0.08</v>
      </c>
      <c r="S9" s="50">
        <v>26.4</v>
      </c>
      <c r="T9" s="50">
        <v>29.4</v>
      </c>
      <c r="U9" s="5">
        <v>0</v>
      </c>
      <c r="V9" s="50">
        <f>35200/2</f>
        <v>17600</v>
      </c>
    </row>
    <row r="10" spans="1:23" x14ac:dyDescent="0.2">
      <c r="A10" s="1" t="s">
        <v>130</v>
      </c>
      <c r="B10" s="1" t="s">
        <v>199</v>
      </c>
      <c r="C10" s="1" t="s">
        <v>128</v>
      </c>
      <c r="D10" s="2" t="s">
        <v>127</v>
      </c>
      <c r="E10" s="20">
        <v>0.4</v>
      </c>
      <c r="F10" s="50">
        <v>0.155</v>
      </c>
      <c r="G10" s="5">
        <v>15000</v>
      </c>
      <c r="H10" s="5">
        <v>0</v>
      </c>
      <c r="I10" s="5">
        <v>0</v>
      </c>
      <c r="J10" s="5">
        <v>400000</v>
      </c>
      <c r="K10" s="5">
        <v>25</v>
      </c>
      <c r="M10" s="5">
        <v>0.04</v>
      </c>
      <c r="N10" s="5">
        <v>1000000</v>
      </c>
      <c r="O10" s="5">
        <v>8760000000</v>
      </c>
      <c r="P10" s="5">
        <v>15</v>
      </c>
      <c r="Q10" s="5">
        <v>15</v>
      </c>
      <c r="R10" s="5">
        <v>0.15</v>
      </c>
      <c r="S10" s="50">
        <v>26.4</v>
      </c>
      <c r="T10" s="50">
        <v>29.4</v>
      </c>
      <c r="U10" s="5">
        <v>0</v>
      </c>
      <c r="V10" s="50">
        <f>35200/2</f>
        <v>17600</v>
      </c>
    </row>
    <row r="11" spans="1:23" x14ac:dyDescent="0.2">
      <c r="A11" s="1" t="s">
        <v>130</v>
      </c>
      <c r="B11" s="1" t="s">
        <v>200</v>
      </c>
      <c r="C11" s="1" t="s">
        <v>128</v>
      </c>
      <c r="D11" s="2" t="s">
        <v>127</v>
      </c>
      <c r="E11" s="20">
        <v>0.35</v>
      </c>
      <c r="F11" s="50">
        <v>0.216</v>
      </c>
      <c r="G11" s="5">
        <v>6960</v>
      </c>
      <c r="H11" s="5">
        <v>0</v>
      </c>
      <c r="I11" s="5">
        <v>0</v>
      </c>
      <c r="J11" s="5">
        <v>400000</v>
      </c>
      <c r="K11" s="5">
        <v>25</v>
      </c>
      <c r="M11" s="5">
        <v>0.04</v>
      </c>
      <c r="N11" s="5">
        <v>1000000</v>
      </c>
      <c r="O11" s="5">
        <v>8760000000</v>
      </c>
      <c r="P11" s="5">
        <v>15</v>
      </c>
      <c r="Q11" s="5">
        <v>15</v>
      </c>
      <c r="R11" s="5">
        <v>0.15</v>
      </c>
      <c r="S11" s="50">
        <v>48.3</v>
      </c>
      <c r="T11" s="50">
        <v>29.4</v>
      </c>
      <c r="U11" s="5">
        <v>0</v>
      </c>
      <c r="V11" s="50">
        <f>1200+2000</f>
        <v>3200</v>
      </c>
    </row>
    <row r="12" spans="1:23" x14ac:dyDescent="0.2">
      <c r="A12" s="52" t="s">
        <v>130</v>
      </c>
      <c r="B12" s="52" t="s">
        <v>201</v>
      </c>
      <c r="C12" s="52" t="s">
        <v>128</v>
      </c>
      <c r="D12" s="53" t="s">
        <v>127</v>
      </c>
      <c r="E12" s="54">
        <f t="shared" ref="E12:K12" si="0">AVERAGE(E8:E9)</f>
        <v>0.48599999999999999</v>
      </c>
      <c r="F12" s="50">
        <f t="shared" si="0"/>
        <v>0.20750000000000002</v>
      </c>
      <c r="G12" s="50">
        <f t="shared" si="0"/>
        <v>25000</v>
      </c>
      <c r="H12" s="50">
        <f t="shared" si="0"/>
        <v>0</v>
      </c>
      <c r="I12" s="50">
        <f t="shared" si="0"/>
        <v>0</v>
      </c>
      <c r="J12" s="50">
        <f t="shared" si="0"/>
        <v>1050000</v>
      </c>
      <c r="K12" s="50">
        <f t="shared" si="0"/>
        <v>30</v>
      </c>
      <c r="L12" s="50"/>
      <c r="M12" s="50">
        <f t="shared" ref="M12:S12" si="1">AVERAGE(M8:M9)</f>
        <v>0.04</v>
      </c>
      <c r="N12" s="50">
        <f t="shared" si="1"/>
        <v>1000000</v>
      </c>
      <c r="O12" s="50">
        <f t="shared" si="1"/>
        <v>8760000000</v>
      </c>
      <c r="P12" s="50">
        <f t="shared" si="1"/>
        <v>25</v>
      </c>
      <c r="Q12" s="50">
        <f t="shared" si="1"/>
        <v>25</v>
      </c>
      <c r="R12" s="50">
        <f t="shared" si="1"/>
        <v>7.0000000000000007E-2</v>
      </c>
      <c r="S12" s="50">
        <f t="shared" si="1"/>
        <v>17.399999999999999</v>
      </c>
      <c r="T12" s="50">
        <v>29.4</v>
      </c>
      <c r="U12" s="5">
        <v>0</v>
      </c>
      <c r="V12" s="50">
        <v>4100</v>
      </c>
    </row>
    <row r="13" spans="1:23" x14ac:dyDescent="0.2">
      <c r="A13" s="1" t="s">
        <v>130</v>
      </c>
      <c r="B13" s="1" t="s">
        <v>16</v>
      </c>
      <c r="C13" s="1" t="s">
        <v>12</v>
      </c>
      <c r="D13" s="2" t="s">
        <v>127</v>
      </c>
      <c r="E13" s="20">
        <v>0.48699999999999999</v>
      </c>
      <c r="F13" s="5">
        <v>0</v>
      </c>
      <c r="G13" s="5">
        <v>100000</v>
      </c>
      <c r="H13" s="5">
        <v>0</v>
      </c>
      <c r="I13" s="5">
        <v>0</v>
      </c>
      <c r="J13" s="5">
        <v>1951000</v>
      </c>
      <c r="K13" s="5">
        <v>30</v>
      </c>
      <c r="M13" s="5">
        <v>0.04</v>
      </c>
      <c r="N13" s="5">
        <v>1000000</v>
      </c>
      <c r="O13" s="5">
        <v>53399955.02000799</v>
      </c>
      <c r="P13" s="5">
        <v>25</v>
      </c>
      <c r="Q13" s="5">
        <v>25</v>
      </c>
      <c r="R13" s="5">
        <v>0.15</v>
      </c>
      <c r="S13" s="5">
        <v>10</v>
      </c>
      <c r="T13" s="5">
        <v>0</v>
      </c>
      <c r="U13" s="5">
        <v>0</v>
      </c>
      <c r="V13" s="50">
        <f>6000+1300</f>
        <v>7300</v>
      </c>
    </row>
    <row r="14" spans="1:23" x14ac:dyDescent="0.2">
      <c r="A14" s="1" t="s">
        <v>130</v>
      </c>
      <c r="B14" s="1" t="s">
        <v>17</v>
      </c>
      <c r="C14" s="1" t="s">
        <v>12</v>
      </c>
      <c r="D14" s="2" t="s">
        <v>126</v>
      </c>
      <c r="E14" s="20">
        <v>1</v>
      </c>
      <c r="F14" s="5">
        <v>0</v>
      </c>
      <c r="G14" s="50">
        <f>0.022*J14</f>
        <v>28600</v>
      </c>
      <c r="H14" s="5">
        <v>0</v>
      </c>
      <c r="I14" s="5">
        <v>0</v>
      </c>
      <c r="J14" s="50">
        <v>1300000</v>
      </c>
      <c r="K14" s="50">
        <v>25</v>
      </c>
      <c r="M14" s="5">
        <v>0.04</v>
      </c>
      <c r="N14" s="5">
        <v>1000000</v>
      </c>
      <c r="O14" s="5">
        <v>53399955.02000799</v>
      </c>
      <c r="P14" s="5">
        <v>0</v>
      </c>
      <c r="Q14" s="5">
        <v>0</v>
      </c>
      <c r="S14" s="5">
        <v>0</v>
      </c>
      <c r="T14" s="5">
        <v>0</v>
      </c>
      <c r="U14" s="5">
        <v>0</v>
      </c>
      <c r="V14" s="50">
        <v>81500</v>
      </c>
    </row>
    <row r="15" spans="1:23" x14ac:dyDescent="0.2">
      <c r="A15" s="1" t="s">
        <v>130</v>
      </c>
      <c r="B15" s="1" t="s">
        <v>18</v>
      </c>
      <c r="C15" s="1" t="s">
        <v>12</v>
      </c>
      <c r="D15" s="2" t="s">
        <v>126</v>
      </c>
      <c r="E15" s="20">
        <v>1</v>
      </c>
      <c r="F15" s="5">
        <v>0</v>
      </c>
      <c r="G15" s="50">
        <f>0.03*J15</f>
        <v>77400</v>
      </c>
      <c r="H15" s="5">
        <v>0</v>
      </c>
      <c r="I15" s="5">
        <v>0</v>
      </c>
      <c r="J15" s="50">
        <v>2580000</v>
      </c>
      <c r="K15" s="50">
        <v>30</v>
      </c>
      <c r="M15" s="5">
        <v>0.04</v>
      </c>
      <c r="N15" s="5">
        <v>1000000</v>
      </c>
      <c r="O15" s="5">
        <v>53399955.02000799</v>
      </c>
      <c r="P15" s="5">
        <v>0</v>
      </c>
      <c r="Q15" s="5">
        <v>0</v>
      </c>
      <c r="S15" s="5">
        <v>0</v>
      </c>
      <c r="T15" s="5">
        <v>0</v>
      </c>
      <c r="U15" s="5">
        <v>0</v>
      </c>
      <c r="V15" s="50">
        <v>17000</v>
      </c>
    </row>
    <row r="16" spans="1:23" x14ac:dyDescent="0.2">
      <c r="A16" s="1" t="s">
        <v>130</v>
      </c>
      <c r="B16" s="1" t="s">
        <v>129</v>
      </c>
      <c r="C16" s="1" t="s">
        <v>12</v>
      </c>
      <c r="D16" s="2" t="s">
        <v>126</v>
      </c>
      <c r="E16" s="20">
        <v>1</v>
      </c>
      <c r="F16" s="5">
        <v>0</v>
      </c>
      <c r="G16" s="50">
        <f>0.017*J16</f>
        <v>16830</v>
      </c>
      <c r="H16" s="5">
        <v>0</v>
      </c>
      <c r="I16" s="5">
        <v>0</v>
      </c>
      <c r="J16" s="50">
        <v>990000</v>
      </c>
      <c r="K16" s="50">
        <v>25</v>
      </c>
      <c r="M16" s="5">
        <v>0.04</v>
      </c>
      <c r="N16" s="5">
        <v>1000000</v>
      </c>
      <c r="O16" s="5">
        <v>53399955.02000799</v>
      </c>
      <c r="P16" s="5">
        <v>0</v>
      </c>
      <c r="Q16" s="5">
        <v>0</v>
      </c>
      <c r="S16" s="5">
        <v>0</v>
      </c>
      <c r="T16" s="5">
        <v>0</v>
      </c>
      <c r="U16" s="5">
        <v>0</v>
      </c>
      <c r="V16" s="50">
        <v>91300</v>
      </c>
      <c r="W16" s="1" t="s">
        <v>425</v>
      </c>
    </row>
  </sheetData>
  <autoFilter ref="A5:U16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P11"/>
  <sheetViews>
    <sheetView workbookViewId="0">
      <selection activeCell="H1" sqref="H1"/>
    </sheetView>
  </sheetViews>
  <sheetFormatPr baseColWidth="10" defaultColWidth="9.140625" defaultRowHeight="11.25" x14ac:dyDescent="0.2"/>
  <cols>
    <col min="1" max="1" width="11.7109375" style="1" bestFit="1" customWidth="1"/>
    <col min="2" max="2" width="10.5703125" style="2" customWidth="1"/>
    <col min="3" max="8" width="13.7109375" style="5" customWidth="1"/>
    <col min="9" max="11" width="14.5703125" style="5" customWidth="1"/>
    <col min="12" max="12" width="15" style="5" bestFit="1" customWidth="1"/>
    <col min="13" max="15" width="17.7109375" style="13" customWidth="1"/>
    <col min="16" max="16" width="31.7109375" style="1" customWidth="1"/>
    <col min="17" max="17" width="21.5703125" style="1" customWidth="1"/>
    <col min="18" max="18" width="16.85546875" style="1" bestFit="1" customWidth="1"/>
    <col min="19" max="16384" width="9.140625" style="1"/>
  </cols>
  <sheetData>
    <row r="1" spans="1:16" s="8" customFormat="1" ht="45.75" customHeight="1" x14ac:dyDescent="0.25">
      <c r="A1" s="8" t="s">
        <v>24</v>
      </c>
      <c r="B1" s="29"/>
      <c r="C1" s="8" t="s">
        <v>46</v>
      </c>
      <c r="D1" s="8" t="s">
        <v>48</v>
      </c>
      <c r="E1" s="8" t="s">
        <v>46</v>
      </c>
      <c r="F1" s="48" t="s">
        <v>413</v>
      </c>
      <c r="G1" s="48" t="s">
        <v>413</v>
      </c>
      <c r="H1" s="48" t="s">
        <v>424</v>
      </c>
      <c r="I1" s="8" t="s">
        <v>37</v>
      </c>
      <c r="J1" s="8" t="s">
        <v>37</v>
      </c>
      <c r="K1" s="8" t="s">
        <v>37</v>
      </c>
      <c r="L1" s="8" t="s">
        <v>37</v>
      </c>
      <c r="M1" s="8" t="s">
        <v>37</v>
      </c>
      <c r="N1" s="48" t="s">
        <v>411</v>
      </c>
      <c r="O1" s="8" t="s">
        <v>37</v>
      </c>
      <c r="P1" s="48" t="s">
        <v>411</v>
      </c>
    </row>
    <row r="2" spans="1:16" s="8" customFormat="1" ht="45.75" customHeight="1" x14ac:dyDescent="0.25">
      <c r="A2" s="8" t="s">
        <v>25</v>
      </c>
      <c r="B2" s="29" t="s">
        <v>279</v>
      </c>
      <c r="C2" s="14" t="s">
        <v>264</v>
      </c>
      <c r="D2" s="15" t="s">
        <v>265</v>
      </c>
      <c r="E2" s="8" t="s">
        <v>30</v>
      </c>
      <c r="F2" s="8" t="s">
        <v>49</v>
      </c>
      <c r="G2" s="8" t="s">
        <v>51</v>
      </c>
      <c r="H2" s="8" t="s">
        <v>33</v>
      </c>
      <c r="I2" s="8" t="s">
        <v>255</v>
      </c>
      <c r="J2" s="8" t="s">
        <v>53</v>
      </c>
      <c r="K2" s="8" t="s">
        <v>54</v>
      </c>
      <c r="L2" s="8" t="s">
        <v>56</v>
      </c>
      <c r="M2" s="8" t="s">
        <v>148</v>
      </c>
      <c r="N2" s="8" t="s">
        <v>251</v>
      </c>
      <c r="O2" s="8" t="s">
        <v>251</v>
      </c>
    </row>
    <row r="4" spans="1:16" x14ac:dyDescent="0.2">
      <c r="A4" s="1" t="s">
        <v>26</v>
      </c>
      <c r="C4" s="5" t="s">
        <v>269</v>
      </c>
      <c r="D4" s="5" t="s">
        <v>268</v>
      </c>
      <c r="E4" s="5" t="s">
        <v>266</v>
      </c>
      <c r="F4" s="5" t="s">
        <v>269</v>
      </c>
      <c r="G4" s="5" t="s">
        <v>266</v>
      </c>
      <c r="H4" s="5" t="s">
        <v>270</v>
      </c>
      <c r="I4" s="5" t="s">
        <v>268</v>
      </c>
      <c r="J4" s="5" t="s">
        <v>280</v>
      </c>
      <c r="K4" s="5" t="s">
        <v>271</v>
      </c>
      <c r="L4" s="5" t="s">
        <v>268</v>
      </c>
      <c r="M4" s="13" t="s">
        <v>281</v>
      </c>
      <c r="N4" s="13" t="s">
        <v>271</v>
      </c>
      <c r="O4" s="13" t="s">
        <v>280</v>
      </c>
    </row>
    <row r="5" spans="1:16" s="3" customFormat="1" x14ac:dyDescent="0.2">
      <c r="A5" s="3" t="s">
        <v>45</v>
      </c>
      <c r="B5" s="4" t="s">
        <v>42</v>
      </c>
      <c r="C5" s="6" t="s">
        <v>43</v>
      </c>
      <c r="D5" s="6" t="s">
        <v>47</v>
      </c>
      <c r="E5" s="6" t="s">
        <v>21</v>
      </c>
      <c r="F5" s="6" t="s">
        <v>50</v>
      </c>
      <c r="G5" s="6" t="s">
        <v>52</v>
      </c>
      <c r="H5" s="6" t="s">
        <v>32</v>
      </c>
      <c r="I5" s="6" t="s">
        <v>35</v>
      </c>
      <c r="J5" s="6" t="s">
        <v>7</v>
      </c>
      <c r="K5" s="6" t="s">
        <v>55</v>
      </c>
      <c r="L5" s="6" t="s">
        <v>57</v>
      </c>
      <c r="M5" s="30" t="s">
        <v>147</v>
      </c>
      <c r="N5" s="30" t="s">
        <v>220</v>
      </c>
      <c r="O5" s="30" t="s">
        <v>221</v>
      </c>
    </row>
    <row r="6" spans="1:16" x14ac:dyDescent="0.2">
      <c r="A6" s="1" t="s">
        <v>130</v>
      </c>
      <c r="B6" s="7" t="s">
        <v>406</v>
      </c>
      <c r="C6" s="5">
        <v>0.5</v>
      </c>
      <c r="D6" s="5">
        <v>0.92</v>
      </c>
      <c r="E6" s="5">
        <v>10000</v>
      </c>
      <c r="F6" s="50">
        <v>205000</v>
      </c>
      <c r="G6" s="50">
        <v>140000</v>
      </c>
      <c r="H6" s="50">
        <v>15</v>
      </c>
      <c r="I6" s="5">
        <v>0.04</v>
      </c>
      <c r="J6" s="5">
        <v>100000</v>
      </c>
      <c r="K6" s="5">
        <v>100000</v>
      </c>
      <c r="L6" s="5">
        <v>0.5</v>
      </c>
      <c r="M6" s="13">
        <v>1000</v>
      </c>
      <c r="N6" s="57"/>
      <c r="P6" s="56">
        <v>2000</v>
      </c>
    </row>
    <row r="7" spans="1:16" x14ac:dyDescent="0.2">
      <c r="A7" s="1" t="s">
        <v>130</v>
      </c>
      <c r="B7" s="7" t="s">
        <v>44</v>
      </c>
      <c r="C7" s="5">
        <v>0.5</v>
      </c>
      <c r="D7" s="5">
        <v>0.8</v>
      </c>
      <c r="E7" s="5">
        <v>10000</v>
      </c>
      <c r="F7" s="50">
        <v>0</v>
      </c>
      <c r="G7" s="50">
        <v>3000000</v>
      </c>
      <c r="H7" s="50">
        <v>60</v>
      </c>
      <c r="I7" s="5">
        <v>0.04</v>
      </c>
      <c r="J7" s="5">
        <v>100000</v>
      </c>
      <c r="K7" s="5">
        <v>100000</v>
      </c>
      <c r="L7" s="5">
        <v>0.5</v>
      </c>
      <c r="M7" s="13">
        <v>1000</v>
      </c>
      <c r="N7" s="56">
        <v>11600</v>
      </c>
      <c r="O7" s="56">
        <f>7*N7</f>
        <v>81200</v>
      </c>
    </row>
    <row r="8" spans="1:16" x14ac:dyDescent="0.2">
      <c r="B8" s="7"/>
    </row>
    <row r="9" spans="1:16" x14ac:dyDescent="0.2">
      <c r="B9" s="7"/>
    </row>
    <row r="10" spans="1:16" x14ac:dyDescent="0.2">
      <c r="B10" s="7"/>
    </row>
    <row r="11" spans="1:16" x14ac:dyDescent="0.2">
      <c r="B11" s="7"/>
    </row>
  </sheetData>
  <autoFilter ref="A5:M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N6"/>
  <sheetViews>
    <sheetView workbookViewId="0">
      <selection sqref="A1:XFD6"/>
    </sheetView>
  </sheetViews>
  <sheetFormatPr baseColWidth="10" defaultColWidth="9.140625" defaultRowHeight="11.25" x14ac:dyDescent="0.2"/>
  <cols>
    <col min="1" max="1" width="11.7109375" style="5" bestFit="1" customWidth="1"/>
    <col min="2" max="2" width="10.28515625" style="16" customWidth="1"/>
    <col min="3" max="13" width="14.28515625" style="5" customWidth="1"/>
    <col min="14" max="14" width="18.140625" style="5" customWidth="1"/>
    <col min="15" max="15" width="21.5703125" style="5" customWidth="1"/>
    <col min="16" max="16" width="31.7109375" style="5" customWidth="1"/>
    <col min="17" max="17" width="21.5703125" style="5" customWidth="1"/>
    <col min="18" max="18" width="16.85546875" style="5" bestFit="1" customWidth="1"/>
    <col min="19" max="16384" width="9.140625" style="5"/>
  </cols>
  <sheetData>
    <row r="1" spans="1:14" s="8" customFormat="1" ht="44.25" customHeight="1" x14ac:dyDescent="0.25">
      <c r="A1" s="31" t="s">
        <v>24</v>
      </c>
      <c r="B1" s="29"/>
      <c r="C1" s="8" t="s">
        <v>46</v>
      </c>
      <c r="D1" s="8" t="s">
        <v>46</v>
      </c>
      <c r="E1" s="8" t="s">
        <v>23</v>
      </c>
      <c r="F1" s="8" t="s">
        <v>48</v>
      </c>
      <c r="G1" s="8" t="s">
        <v>23</v>
      </c>
      <c r="H1" s="8" t="s">
        <v>23</v>
      </c>
      <c r="I1" s="8" t="s">
        <v>37</v>
      </c>
      <c r="J1" s="8" t="s">
        <v>144</v>
      </c>
      <c r="K1" s="8" t="s">
        <v>145</v>
      </c>
      <c r="L1" s="8" t="s">
        <v>37</v>
      </c>
      <c r="M1" s="8" t="s">
        <v>37</v>
      </c>
      <c r="N1" s="8" t="s">
        <v>37</v>
      </c>
    </row>
    <row r="2" spans="1:14" s="8" customFormat="1" ht="44.25" customHeight="1" x14ac:dyDescent="0.25">
      <c r="A2" s="31" t="s">
        <v>25</v>
      </c>
      <c r="B2" s="29" t="s">
        <v>282</v>
      </c>
      <c r="C2" s="14" t="s">
        <v>140</v>
      </c>
      <c r="D2" s="15" t="s">
        <v>286</v>
      </c>
      <c r="E2" s="8" t="s">
        <v>30</v>
      </c>
      <c r="F2" s="8" t="s">
        <v>49</v>
      </c>
      <c r="G2" s="8" t="s">
        <v>51</v>
      </c>
      <c r="H2" s="8" t="s">
        <v>33</v>
      </c>
      <c r="I2" s="8" t="s">
        <v>255</v>
      </c>
      <c r="J2" s="8" t="s">
        <v>53</v>
      </c>
      <c r="K2" s="8" t="s">
        <v>54</v>
      </c>
      <c r="L2" s="8" t="s">
        <v>56</v>
      </c>
      <c r="M2" s="8" t="s">
        <v>180</v>
      </c>
      <c r="N2" s="8" t="s">
        <v>251</v>
      </c>
    </row>
    <row r="3" spans="1:14" s="8" customFormat="1" ht="44.25" customHeight="1" x14ac:dyDescent="0.25">
      <c r="A3" s="31" t="s">
        <v>141</v>
      </c>
      <c r="B3" s="29"/>
      <c r="E3" s="8" t="s">
        <v>142</v>
      </c>
      <c r="F3" s="8" t="s">
        <v>143</v>
      </c>
      <c r="G3" s="8" t="s">
        <v>142</v>
      </c>
      <c r="J3" s="8" t="s">
        <v>414</v>
      </c>
    </row>
    <row r="4" spans="1:14" x14ac:dyDescent="0.2">
      <c r="A4" s="19" t="s">
        <v>26</v>
      </c>
      <c r="C4" s="5" t="s">
        <v>269</v>
      </c>
      <c r="D4" s="5" t="s">
        <v>268</v>
      </c>
      <c r="E4" s="5" t="s">
        <v>266</v>
      </c>
      <c r="F4" s="5" t="s">
        <v>269</v>
      </c>
      <c r="G4" s="5" t="s">
        <v>266</v>
      </c>
      <c r="H4" s="5" t="s">
        <v>270</v>
      </c>
      <c r="I4" s="5" t="s">
        <v>268</v>
      </c>
      <c r="J4" s="5" t="s">
        <v>280</v>
      </c>
      <c r="K4" s="5" t="s">
        <v>271</v>
      </c>
      <c r="L4" s="5" t="s">
        <v>268</v>
      </c>
      <c r="M4" s="5" t="s">
        <v>268</v>
      </c>
      <c r="N4" s="5" t="s">
        <v>271</v>
      </c>
    </row>
    <row r="5" spans="1:14" s="6" customFormat="1" x14ac:dyDescent="0.2">
      <c r="A5" s="6" t="s">
        <v>45</v>
      </c>
      <c r="B5" s="17" t="s">
        <v>42</v>
      </c>
      <c r="C5" s="6" t="s">
        <v>43</v>
      </c>
      <c r="D5" s="6" t="s">
        <v>47</v>
      </c>
      <c r="E5" s="6" t="s">
        <v>21</v>
      </c>
      <c r="F5" s="6" t="s">
        <v>50</v>
      </c>
      <c r="G5" s="6" t="s">
        <v>52</v>
      </c>
      <c r="H5" s="6" t="s">
        <v>32</v>
      </c>
      <c r="I5" s="6" t="s">
        <v>35</v>
      </c>
      <c r="J5" s="6" t="s">
        <v>7</v>
      </c>
      <c r="K5" s="6" t="s">
        <v>55</v>
      </c>
      <c r="L5" s="6" t="s">
        <v>57</v>
      </c>
      <c r="M5" s="6" t="s">
        <v>181</v>
      </c>
      <c r="N5" s="6" t="s">
        <v>220</v>
      </c>
    </row>
    <row r="6" spans="1:14" x14ac:dyDescent="0.2">
      <c r="A6" s="5" t="s">
        <v>130</v>
      </c>
      <c r="B6" s="18" t="s">
        <v>139</v>
      </c>
      <c r="C6" s="5">
        <v>0</v>
      </c>
      <c r="D6" s="5">
        <v>0.9</v>
      </c>
      <c r="E6" s="5">
        <v>30000</v>
      </c>
      <c r="F6" s="5">
        <v>10000</v>
      </c>
      <c r="G6" s="5">
        <v>200000</v>
      </c>
      <c r="H6" s="5">
        <v>50</v>
      </c>
      <c r="I6" s="5">
        <v>0.04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L46"/>
  <sheetViews>
    <sheetView workbookViewId="0">
      <selection sqref="A1:XFD13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1" customWidth="1"/>
    <col min="3" max="3" width="12.7109375" style="2" bestFit="1" customWidth="1"/>
    <col min="4" max="12" width="15" style="13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2" s="8" customFormat="1" ht="47.25" customHeight="1" x14ac:dyDescent="0.25">
      <c r="A1" s="8" t="s">
        <v>24</v>
      </c>
      <c r="C1" s="29"/>
      <c r="D1" s="8" t="s">
        <v>69</v>
      </c>
      <c r="E1" s="8" t="s">
        <v>73</v>
      </c>
      <c r="F1" s="8" t="s">
        <v>69</v>
      </c>
      <c r="G1" s="8" t="s">
        <v>37</v>
      </c>
      <c r="H1" s="8" t="s">
        <v>37</v>
      </c>
      <c r="I1" s="8" t="s">
        <v>74</v>
      </c>
      <c r="J1" s="8" t="s">
        <v>76</v>
      </c>
      <c r="K1" s="8" t="s">
        <v>46</v>
      </c>
      <c r="L1" s="8" t="s">
        <v>46</v>
      </c>
    </row>
    <row r="2" spans="1:12" s="8" customFormat="1" ht="47.25" customHeight="1" x14ac:dyDescent="0.25">
      <c r="A2" s="8" t="s">
        <v>25</v>
      </c>
      <c r="B2" s="8" t="s">
        <v>283</v>
      </c>
      <c r="C2" s="29" t="s">
        <v>284</v>
      </c>
      <c r="D2" s="14" t="s">
        <v>68</v>
      </c>
      <c r="E2" s="15" t="s">
        <v>71</v>
      </c>
      <c r="F2" s="8" t="s">
        <v>72</v>
      </c>
      <c r="G2" s="8" t="s">
        <v>285</v>
      </c>
      <c r="H2" s="8" t="s">
        <v>255</v>
      </c>
      <c r="I2" s="8" t="s">
        <v>287</v>
      </c>
      <c r="J2" s="8" t="s">
        <v>288</v>
      </c>
      <c r="K2" s="8" t="s">
        <v>289</v>
      </c>
      <c r="L2" s="8" t="s">
        <v>265</v>
      </c>
    </row>
    <row r="4" spans="1:12" x14ac:dyDescent="0.2">
      <c r="A4" s="1" t="s">
        <v>26</v>
      </c>
      <c r="D4" s="13" t="s">
        <v>269</v>
      </c>
      <c r="E4" s="13" t="s">
        <v>266</v>
      </c>
      <c r="F4" s="13" t="s">
        <v>269</v>
      </c>
      <c r="G4" s="13" t="s">
        <v>270</v>
      </c>
      <c r="H4" s="13" t="s">
        <v>268</v>
      </c>
      <c r="I4" s="13" t="s">
        <v>271</v>
      </c>
      <c r="J4" s="13" t="s">
        <v>281</v>
      </c>
      <c r="K4" s="13" t="s">
        <v>281</v>
      </c>
      <c r="L4" s="13" t="s">
        <v>268</v>
      </c>
    </row>
    <row r="5" spans="1:12" s="3" customFormat="1" x14ac:dyDescent="0.2">
      <c r="A5" s="3" t="s">
        <v>45</v>
      </c>
      <c r="B5" s="4" t="s">
        <v>59</v>
      </c>
      <c r="C5" s="3" t="s">
        <v>2</v>
      </c>
      <c r="D5" s="30" t="s">
        <v>43</v>
      </c>
      <c r="E5" s="30" t="s">
        <v>70</v>
      </c>
      <c r="F5" s="30" t="s">
        <v>31</v>
      </c>
      <c r="G5" s="30" t="s">
        <v>32</v>
      </c>
      <c r="H5" s="30" t="s">
        <v>35</v>
      </c>
      <c r="I5" s="30" t="s">
        <v>6</v>
      </c>
      <c r="J5" s="30" t="s">
        <v>75</v>
      </c>
      <c r="K5" s="30" t="s">
        <v>77</v>
      </c>
      <c r="L5" s="30" t="s">
        <v>47</v>
      </c>
    </row>
    <row r="6" spans="1:12" x14ac:dyDescent="0.2">
      <c r="A6" s="1" t="s">
        <v>130</v>
      </c>
      <c r="B6" s="7" t="s">
        <v>60</v>
      </c>
      <c r="C6" s="2" t="s">
        <v>78</v>
      </c>
      <c r="D6" s="13">
        <v>500</v>
      </c>
      <c r="E6" s="13">
        <v>1000</v>
      </c>
      <c r="F6" s="13">
        <v>10000</v>
      </c>
      <c r="G6" s="13">
        <v>10</v>
      </c>
      <c r="H6" s="13">
        <v>0.04</v>
      </c>
      <c r="I6" s="13">
        <v>3300</v>
      </c>
      <c r="J6" s="13">
        <v>4</v>
      </c>
      <c r="K6" s="13">
        <v>24</v>
      </c>
    </row>
    <row r="7" spans="1:12" x14ac:dyDescent="0.2">
      <c r="A7" s="1" t="s">
        <v>130</v>
      </c>
      <c r="B7" s="7" t="s">
        <v>61</v>
      </c>
      <c r="C7" s="2" t="s">
        <v>78</v>
      </c>
      <c r="D7" s="13">
        <v>1500</v>
      </c>
      <c r="E7" s="13">
        <v>1000</v>
      </c>
      <c r="F7" s="13">
        <v>10000</v>
      </c>
      <c r="G7" s="13">
        <v>10</v>
      </c>
      <c r="H7" s="13">
        <v>0.04</v>
      </c>
      <c r="I7" s="13">
        <v>1600</v>
      </c>
      <c r="J7" s="13">
        <v>4</v>
      </c>
      <c r="K7" s="13">
        <v>24</v>
      </c>
    </row>
    <row r="8" spans="1:12" x14ac:dyDescent="0.2">
      <c r="A8" s="1" t="s">
        <v>130</v>
      </c>
      <c r="B8" s="7" t="s">
        <v>62</v>
      </c>
      <c r="C8" s="2" t="s">
        <v>78</v>
      </c>
      <c r="D8" s="13">
        <v>8000</v>
      </c>
      <c r="E8" s="13">
        <v>1000</v>
      </c>
      <c r="F8" s="13">
        <v>10000</v>
      </c>
      <c r="G8" s="13">
        <v>10</v>
      </c>
      <c r="H8" s="13">
        <v>0.04</v>
      </c>
      <c r="I8" s="13">
        <v>5400</v>
      </c>
      <c r="J8" s="13">
        <v>4</v>
      </c>
      <c r="K8" s="13">
        <v>24</v>
      </c>
    </row>
    <row r="9" spans="1:12" x14ac:dyDescent="0.2">
      <c r="A9" s="1" t="s">
        <v>130</v>
      </c>
      <c r="B9" s="7" t="s">
        <v>63</v>
      </c>
      <c r="C9" s="2" t="s">
        <v>79</v>
      </c>
      <c r="D9" s="13">
        <v>0.5</v>
      </c>
      <c r="E9" s="13">
        <v>0</v>
      </c>
      <c r="F9" s="13">
        <v>745319.84098301409</v>
      </c>
      <c r="G9" s="13">
        <v>10</v>
      </c>
      <c r="H9" s="13">
        <v>0.04</v>
      </c>
      <c r="I9" s="13">
        <v>792.5</v>
      </c>
      <c r="J9" s="13">
        <v>1</v>
      </c>
      <c r="K9" s="13">
        <v>1</v>
      </c>
      <c r="L9" s="13">
        <v>1</v>
      </c>
    </row>
    <row r="10" spans="1:12" x14ac:dyDescent="0.2">
      <c r="A10" s="1" t="s">
        <v>130</v>
      </c>
      <c r="B10" s="7" t="s">
        <v>64</v>
      </c>
      <c r="C10" s="2" t="s">
        <v>79</v>
      </c>
      <c r="D10" s="13">
        <v>0.5</v>
      </c>
      <c r="E10" s="13">
        <v>0</v>
      </c>
      <c r="F10" s="13">
        <v>1516558.9046067228</v>
      </c>
      <c r="G10" s="13">
        <v>10</v>
      </c>
      <c r="H10" s="13">
        <v>0.04</v>
      </c>
      <c r="I10" s="13">
        <v>2534.75</v>
      </c>
      <c r="J10" s="13">
        <v>2</v>
      </c>
      <c r="K10" s="13">
        <v>1</v>
      </c>
      <c r="L10" s="13">
        <v>1</v>
      </c>
    </row>
    <row r="11" spans="1:12" x14ac:dyDescent="0.2">
      <c r="A11" s="1" t="s">
        <v>130</v>
      </c>
      <c r="B11" s="7" t="s">
        <v>65</v>
      </c>
      <c r="C11" s="2" t="s">
        <v>79</v>
      </c>
      <c r="D11" s="13">
        <v>50</v>
      </c>
      <c r="E11" s="13">
        <v>0</v>
      </c>
      <c r="F11" s="13">
        <v>10000</v>
      </c>
      <c r="G11" s="13">
        <v>10</v>
      </c>
      <c r="H11" s="13">
        <v>0.04</v>
      </c>
      <c r="I11" s="13">
        <v>1385</v>
      </c>
      <c r="J11" s="13">
        <v>3</v>
      </c>
      <c r="K11" s="13">
        <v>1</v>
      </c>
      <c r="L11" s="13">
        <v>1</v>
      </c>
    </row>
    <row r="12" spans="1:12" x14ac:dyDescent="0.2">
      <c r="A12" s="1" t="s">
        <v>130</v>
      </c>
      <c r="B12" s="7" t="s">
        <v>66</v>
      </c>
      <c r="C12" s="2" t="s">
        <v>79</v>
      </c>
      <c r="D12" s="13">
        <v>0.5</v>
      </c>
      <c r="E12" s="13">
        <v>0</v>
      </c>
      <c r="F12" s="13">
        <v>834723.41892124759</v>
      </c>
      <c r="G12" s="13">
        <v>10</v>
      </c>
      <c r="H12" s="13">
        <v>0.04</v>
      </c>
      <c r="I12" s="13">
        <v>1450.75</v>
      </c>
      <c r="J12" s="13">
        <v>4</v>
      </c>
      <c r="K12" s="13">
        <v>1</v>
      </c>
      <c r="L12" s="13">
        <v>1</v>
      </c>
    </row>
    <row r="13" spans="1:12" x14ac:dyDescent="0.2">
      <c r="A13" s="1" t="s">
        <v>130</v>
      </c>
      <c r="B13" s="7" t="s">
        <v>67</v>
      </c>
      <c r="C13" s="2" t="s">
        <v>79</v>
      </c>
      <c r="D13" s="13">
        <v>0.5</v>
      </c>
      <c r="E13" s="13">
        <v>0</v>
      </c>
      <c r="F13" s="13">
        <v>30000</v>
      </c>
      <c r="G13" s="13">
        <v>10</v>
      </c>
      <c r="H13" s="13">
        <v>0.04</v>
      </c>
      <c r="I13" s="13">
        <v>1050</v>
      </c>
      <c r="J13" s="13">
        <v>12</v>
      </c>
      <c r="K13" s="13">
        <v>1</v>
      </c>
      <c r="L13" s="13">
        <v>1</v>
      </c>
    </row>
    <row r="14" spans="1:12" x14ac:dyDescent="0.2">
      <c r="B14" s="7"/>
    </row>
    <row r="15" spans="1:12" x14ac:dyDescent="0.2">
      <c r="B15" s="7"/>
    </row>
    <row r="16" spans="1:12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  <row r="21" spans="2:2" x14ac:dyDescent="0.2">
      <c r="B21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  <row r="27" spans="2:2" x14ac:dyDescent="0.2">
      <c r="B27" s="7"/>
    </row>
    <row r="28" spans="2:2" x14ac:dyDescent="0.2">
      <c r="B28" s="7"/>
    </row>
    <row r="29" spans="2:2" x14ac:dyDescent="0.2">
      <c r="B29" s="7"/>
    </row>
    <row r="30" spans="2:2" x14ac:dyDescent="0.2">
      <c r="B30" s="7"/>
    </row>
    <row r="31" spans="2:2" x14ac:dyDescent="0.2">
      <c r="B31" s="7"/>
    </row>
    <row r="32" spans="2:2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</sheetData>
  <autoFilter ref="A5:L1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J69"/>
  <sheetViews>
    <sheetView workbookViewId="0">
      <selection sqref="A1:XFD33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2" customWidth="1"/>
    <col min="3" max="3" width="19.5703125" style="13" bestFit="1" customWidth="1"/>
    <col min="4" max="4" width="19.5703125" style="13" customWidth="1"/>
    <col min="5" max="5" width="17.85546875" style="13" customWidth="1"/>
    <col min="6" max="7" width="19.7109375" style="13" bestFit="1" customWidth="1"/>
    <col min="8" max="8" width="17" style="13" bestFit="1" customWidth="1"/>
    <col min="9" max="9" width="20.5703125" style="13" bestFit="1" customWidth="1"/>
    <col min="10" max="10" width="16.42578125" style="13" customWidth="1"/>
    <col min="11" max="11" width="18.5703125" style="1" customWidth="1"/>
    <col min="12" max="12" width="12" style="1" bestFit="1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0" s="8" customFormat="1" ht="54" customHeight="1" x14ac:dyDescent="0.25">
      <c r="A1" s="8" t="s">
        <v>24</v>
      </c>
      <c r="B1" s="29"/>
      <c r="C1" s="8" t="s">
        <v>110</v>
      </c>
      <c r="D1" s="8" t="s">
        <v>46</v>
      </c>
      <c r="E1" s="8" t="s">
        <v>113</v>
      </c>
      <c r="F1" s="8" t="s">
        <v>113</v>
      </c>
      <c r="G1" s="8" t="s">
        <v>46</v>
      </c>
      <c r="H1" s="8" t="s">
        <v>119</v>
      </c>
      <c r="I1" s="8" t="s">
        <v>122</v>
      </c>
      <c r="J1" s="8" t="s">
        <v>119</v>
      </c>
    </row>
    <row r="2" spans="1:10" s="8" customFormat="1" ht="54" customHeight="1" x14ac:dyDescent="0.25">
      <c r="A2" s="8" t="s">
        <v>25</v>
      </c>
      <c r="B2" s="29" t="s">
        <v>290</v>
      </c>
      <c r="C2" s="15" t="s">
        <v>80</v>
      </c>
      <c r="D2" s="15" t="s">
        <v>149</v>
      </c>
      <c r="E2" s="15" t="s">
        <v>111</v>
      </c>
      <c r="F2" s="8" t="s">
        <v>114</v>
      </c>
      <c r="G2" s="8" t="s">
        <v>116</v>
      </c>
      <c r="H2" s="8" t="s">
        <v>118</v>
      </c>
      <c r="I2" s="8" t="s">
        <v>121</v>
      </c>
      <c r="J2" s="8" t="s">
        <v>124</v>
      </c>
    </row>
    <row r="4" spans="1:10" x14ac:dyDescent="0.2">
      <c r="A4" s="1" t="s">
        <v>26</v>
      </c>
      <c r="C4" s="13" t="s">
        <v>269</v>
      </c>
      <c r="D4" s="13" t="s">
        <v>269</v>
      </c>
      <c r="E4" s="13" t="s">
        <v>268</v>
      </c>
      <c r="F4" s="13" t="s">
        <v>268</v>
      </c>
      <c r="G4" s="13" t="s">
        <v>268</v>
      </c>
      <c r="H4" s="13" t="s">
        <v>280</v>
      </c>
      <c r="I4" s="13" t="s">
        <v>268</v>
      </c>
      <c r="J4" s="13" t="s">
        <v>291</v>
      </c>
    </row>
    <row r="5" spans="1:10" s="3" customFormat="1" x14ac:dyDescent="0.2">
      <c r="A5" s="3" t="s">
        <v>45</v>
      </c>
      <c r="B5" s="4" t="s">
        <v>109</v>
      </c>
      <c r="C5" s="30" t="s">
        <v>43</v>
      </c>
      <c r="D5" s="30" t="s">
        <v>150</v>
      </c>
      <c r="E5" s="30" t="s">
        <v>112</v>
      </c>
      <c r="F5" s="30" t="s">
        <v>115</v>
      </c>
      <c r="G5" s="30" t="s">
        <v>117</v>
      </c>
      <c r="H5" s="30" t="s">
        <v>120</v>
      </c>
      <c r="I5" s="30" t="s">
        <v>123</v>
      </c>
      <c r="J5" s="30" t="s">
        <v>125</v>
      </c>
    </row>
    <row r="6" spans="1:10" x14ac:dyDescent="0.2">
      <c r="A6" s="1" t="s">
        <v>130</v>
      </c>
      <c r="B6" s="7" t="s">
        <v>81</v>
      </c>
      <c r="C6" s="13">
        <v>41.09375</v>
      </c>
      <c r="D6" s="13">
        <v>1000</v>
      </c>
      <c r="E6" s="13">
        <v>0.96</v>
      </c>
      <c r="F6" s="13">
        <v>0.96</v>
      </c>
      <c r="G6" s="13">
        <v>0.5</v>
      </c>
      <c r="H6" s="13">
        <v>1.0525133919008866E-2</v>
      </c>
      <c r="I6" s="13">
        <v>6.7646725924383574E-2</v>
      </c>
      <c r="J6" s="13">
        <v>1</v>
      </c>
    </row>
    <row r="7" spans="1:10" x14ac:dyDescent="0.2">
      <c r="A7" s="1" t="s">
        <v>130</v>
      </c>
      <c r="B7" s="7" t="s">
        <v>82</v>
      </c>
      <c r="C7" s="13">
        <v>41.09375</v>
      </c>
      <c r="D7" s="13">
        <v>1000</v>
      </c>
      <c r="E7" s="13">
        <v>0.96</v>
      </c>
      <c r="F7" s="13">
        <v>0.96</v>
      </c>
      <c r="G7" s="13">
        <v>0.5</v>
      </c>
      <c r="H7" s="13">
        <v>1.0525133919008866E-2</v>
      </c>
      <c r="I7" s="13">
        <v>0.1408088773549846</v>
      </c>
      <c r="J7" s="13">
        <v>1</v>
      </c>
    </row>
    <row r="8" spans="1:10" x14ac:dyDescent="0.2">
      <c r="A8" s="1" t="s">
        <v>130</v>
      </c>
      <c r="B8" s="7" t="s">
        <v>83</v>
      </c>
      <c r="C8" s="13">
        <v>41.09375</v>
      </c>
      <c r="D8" s="13">
        <v>1000</v>
      </c>
      <c r="E8" s="13">
        <v>0.96</v>
      </c>
      <c r="F8" s="13">
        <v>0.96</v>
      </c>
      <c r="G8" s="13">
        <v>0.5</v>
      </c>
      <c r="H8" s="13">
        <v>1.0525133919008866E-2</v>
      </c>
      <c r="I8" s="13">
        <v>8.1176071109260298E-2</v>
      </c>
      <c r="J8" s="13">
        <v>1</v>
      </c>
    </row>
    <row r="9" spans="1:10" x14ac:dyDescent="0.2">
      <c r="A9" s="1" t="s">
        <v>130</v>
      </c>
      <c r="B9" s="7" t="s">
        <v>84</v>
      </c>
      <c r="C9" s="13">
        <v>41.09375</v>
      </c>
      <c r="D9" s="13">
        <v>1000</v>
      </c>
      <c r="E9" s="13">
        <v>0.96</v>
      </c>
      <c r="F9" s="13">
        <v>0.96</v>
      </c>
      <c r="G9" s="13">
        <v>0.5</v>
      </c>
      <c r="H9" s="13">
        <v>1.0525133919008866E-2</v>
      </c>
      <c r="I9" s="13">
        <v>6.7646725924383574E-2</v>
      </c>
      <c r="J9" s="13">
        <v>1</v>
      </c>
    </row>
    <row r="10" spans="1:10" x14ac:dyDescent="0.2">
      <c r="A10" s="1" t="s">
        <v>130</v>
      </c>
      <c r="B10" s="7" t="s">
        <v>85</v>
      </c>
      <c r="C10" s="13">
        <v>41.09375</v>
      </c>
      <c r="D10" s="13">
        <v>1000</v>
      </c>
      <c r="E10" s="13">
        <v>0.96</v>
      </c>
      <c r="F10" s="13">
        <v>0.96</v>
      </c>
      <c r="G10" s="13">
        <v>0.5</v>
      </c>
      <c r="H10" s="13">
        <v>2.6777825257511129E-2</v>
      </c>
      <c r="I10" s="13">
        <v>1.2164050126360904E-2</v>
      </c>
      <c r="J10" s="13">
        <v>0</v>
      </c>
    </row>
    <row r="11" spans="1:10" x14ac:dyDescent="0.2">
      <c r="A11" s="1" t="s">
        <v>130</v>
      </c>
      <c r="B11" s="7" t="s">
        <v>86</v>
      </c>
      <c r="C11" s="13">
        <v>41.09375</v>
      </c>
      <c r="D11" s="13">
        <v>1000</v>
      </c>
      <c r="E11" s="13">
        <v>0.96</v>
      </c>
      <c r="F11" s="13">
        <v>0.96</v>
      </c>
      <c r="G11" s="13">
        <v>0.5</v>
      </c>
      <c r="H11" s="13">
        <v>2.6777825257511129E-2</v>
      </c>
      <c r="I11" s="13">
        <v>2.4328100252721807E-2</v>
      </c>
      <c r="J11" s="13">
        <v>0</v>
      </c>
    </row>
    <row r="12" spans="1:10" x14ac:dyDescent="0.2">
      <c r="A12" s="1" t="s">
        <v>130</v>
      </c>
      <c r="B12" s="7" t="s">
        <v>87</v>
      </c>
      <c r="C12" s="13">
        <v>41.09375</v>
      </c>
      <c r="D12" s="13">
        <v>1000</v>
      </c>
      <c r="E12" s="13">
        <v>0.96</v>
      </c>
      <c r="F12" s="13">
        <v>0.96</v>
      </c>
      <c r="G12" s="13">
        <v>0.5</v>
      </c>
      <c r="H12" s="13">
        <v>2.6777825257511129E-2</v>
      </c>
      <c r="I12" s="13">
        <v>1.2164050126360904E-2</v>
      </c>
      <c r="J12" s="13">
        <v>0</v>
      </c>
    </row>
    <row r="13" spans="1:10" x14ac:dyDescent="0.2">
      <c r="A13" s="1" t="s">
        <v>130</v>
      </c>
      <c r="B13" s="7" t="s">
        <v>88</v>
      </c>
      <c r="C13" s="13">
        <v>41.09375</v>
      </c>
      <c r="D13" s="13">
        <v>1000</v>
      </c>
      <c r="E13" s="13">
        <v>0.96</v>
      </c>
      <c r="F13" s="13">
        <v>0.96</v>
      </c>
      <c r="G13" s="13">
        <v>0.5</v>
      </c>
      <c r="H13" s="13">
        <v>2.6777825257511129E-2</v>
      </c>
      <c r="I13" s="13">
        <v>1.019772221123807E-2</v>
      </c>
      <c r="J13" s="13">
        <v>0</v>
      </c>
    </row>
    <row r="14" spans="1:10" x14ac:dyDescent="0.2">
      <c r="A14" s="1" t="s">
        <v>130</v>
      </c>
      <c r="B14" s="2" t="s">
        <v>89</v>
      </c>
      <c r="C14" s="13">
        <v>41.09375</v>
      </c>
      <c r="D14" s="13">
        <v>1000</v>
      </c>
      <c r="E14" s="13">
        <v>0.96</v>
      </c>
      <c r="F14" s="13">
        <v>0.96</v>
      </c>
      <c r="G14" s="13">
        <v>0.5</v>
      </c>
      <c r="H14" s="13">
        <v>2.6777825257511129E-2</v>
      </c>
      <c r="I14" s="13">
        <v>2.4328100252721807E-2</v>
      </c>
      <c r="J14" s="13">
        <v>0</v>
      </c>
    </row>
    <row r="15" spans="1:10" x14ac:dyDescent="0.2">
      <c r="A15" s="1" t="s">
        <v>130</v>
      </c>
      <c r="B15" s="2" t="s">
        <v>90</v>
      </c>
      <c r="C15" s="13">
        <v>41.09375</v>
      </c>
      <c r="D15" s="13">
        <v>1000</v>
      </c>
      <c r="E15" s="13">
        <v>0.96</v>
      </c>
      <c r="F15" s="13">
        <v>0.96</v>
      </c>
      <c r="G15" s="13">
        <v>0.5</v>
      </c>
      <c r="H15" s="13">
        <v>2.6777825257511129E-2</v>
      </c>
      <c r="I15" s="13">
        <v>8.1093667509072667E-3</v>
      </c>
      <c r="J15" s="13">
        <v>0</v>
      </c>
    </row>
    <row r="16" spans="1:10" x14ac:dyDescent="0.2">
      <c r="A16" s="1" t="s">
        <v>130</v>
      </c>
      <c r="B16" s="2" t="s">
        <v>91</v>
      </c>
      <c r="C16" s="13">
        <v>41.09375</v>
      </c>
      <c r="D16" s="13">
        <v>1000</v>
      </c>
      <c r="E16" s="13">
        <v>0.96</v>
      </c>
      <c r="F16" s="13">
        <v>0.96</v>
      </c>
      <c r="G16" s="13">
        <v>0.5</v>
      </c>
      <c r="H16" s="13">
        <v>2.6777825257511129E-2</v>
      </c>
      <c r="I16" s="13">
        <v>1.0136708438634085E-2</v>
      </c>
      <c r="J16" s="13">
        <v>0</v>
      </c>
    </row>
    <row r="17" spans="1:10" x14ac:dyDescent="0.2">
      <c r="A17" s="1" t="s">
        <v>130</v>
      </c>
      <c r="B17" s="2" t="s">
        <v>92</v>
      </c>
      <c r="C17" s="13">
        <v>41.09375</v>
      </c>
      <c r="D17" s="13">
        <v>1000</v>
      </c>
      <c r="E17" s="13">
        <v>0.96</v>
      </c>
      <c r="F17" s="13">
        <v>0.96</v>
      </c>
      <c r="G17" s="13">
        <v>0.5</v>
      </c>
      <c r="H17" s="13">
        <v>2.6777825257511129E-2</v>
      </c>
      <c r="I17" s="13">
        <v>1.2885542306467624E-2</v>
      </c>
      <c r="J17" s="13">
        <v>0</v>
      </c>
    </row>
    <row r="18" spans="1:10" x14ac:dyDescent="0.2">
      <c r="A18" s="1" t="s">
        <v>130</v>
      </c>
      <c r="B18" s="2" t="s">
        <v>93</v>
      </c>
      <c r="C18" s="13">
        <v>41.09375</v>
      </c>
      <c r="D18" s="13">
        <v>1000</v>
      </c>
      <c r="E18" s="13">
        <v>0.96</v>
      </c>
      <c r="F18" s="13">
        <v>0.96</v>
      </c>
      <c r="G18" s="13">
        <v>0.5</v>
      </c>
      <c r="H18" s="13">
        <v>9.4445506438312343E-3</v>
      </c>
      <c r="I18" s="13">
        <v>7.206761118146332E-2</v>
      </c>
      <c r="J18" s="13">
        <v>1</v>
      </c>
    </row>
    <row r="19" spans="1:10" x14ac:dyDescent="0.2">
      <c r="A19" s="1" t="s">
        <v>130</v>
      </c>
      <c r="B19" s="2" t="s">
        <v>94</v>
      </c>
      <c r="C19" s="13">
        <v>41.09375</v>
      </c>
      <c r="D19" s="13">
        <v>1000</v>
      </c>
      <c r="E19" s="13">
        <v>0.96</v>
      </c>
      <c r="F19" s="13">
        <v>0.96</v>
      </c>
      <c r="G19" s="13">
        <v>0.5</v>
      </c>
      <c r="H19" s="13">
        <v>9.4445506438312343E-3</v>
      </c>
      <c r="I19" s="13">
        <v>5.5436623985741028E-2</v>
      </c>
      <c r="J19" s="13">
        <v>1</v>
      </c>
    </row>
    <row r="20" spans="1:10" x14ac:dyDescent="0.2">
      <c r="A20" s="1" t="s">
        <v>130</v>
      </c>
      <c r="B20" s="2" t="s">
        <v>95</v>
      </c>
      <c r="C20" s="13">
        <v>41.09375</v>
      </c>
      <c r="D20" s="13">
        <v>1000</v>
      </c>
      <c r="E20" s="13">
        <v>0.96</v>
      </c>
      <c r="F20" s="13">
        <v>0.96</v>
      </c>
      <c r="G20" s="13">
        <v>0.5</v>
      </c>
      <c r="H20" s="13">
        <v>9.4445506438312343E-3</v>
      </c>
      <c r="I20" s="13">
        <v>5.5436623985741028E-2</v>
      </c>
      <c r="J20" s="13">
        <v>1</v>
      </c>
    </row>
    <row r="21" spans="1:10" x14ac:dyDescent="0.2">
      <c r="A21" s="1" t="s">
        <v>130</v>
      </c>
      <c r="B21" s="2" t="s">
        <v>96</v>
      </c>
      <c r="C21" s="13">
        <v>41.09375</v>
      </c>
      <c r="D21" s="13">
        <v>1000</v>
      </c>
      <c r="E21" s="13">
        <v>0.96</v>
      </c>
      <c r="F21" s="13">
        <v>0.96</v>
      </c>
      <c r="G21" s="13">
        <v>0.5</v>
      </c>
      <c r="H21" s="13">
        <v>9.4445506438312343E-3</v>
      </c>
      <c r="I21" s="13">
        <v>7.206761118146332E-2</v>
      </c>
      <c r="J21" s="13">
        <v>1</v>
      </c>
    </row>
    <row r="22" spans="1:10" x14ac:dyDescent="0.2">
      <c r="A22" s="1" t="s">
        <v>130</v>
      </c>
      <c r="B22" s="2" t="s">
        <v>97</v>
      </c>
      <c r="C22" s="13">
        <v>41.09375</v>
      </c>
      <c r="D22" s="13">
        <v>1000</v>
      </c>
      <c r="E22" s="13">
        <v>0.96</v>
      </c>
      <c r="F22" s="13">
        <v>0.96</v>
      </c>
      <c r="G22" s="13">
        <v>0.5</v>
      </c>
      <c r="H22" s="13">
        <v>2.2422262328596534E-2</v>
      </c>
      <c r="I22" s="13">
        <v>8.9985915028505722E-3</v>
      </c>
      <c r="J22" s="13">
        <v>0</v>
      </c>
    </row>
    <row r="23" spans="1:10" x14ac:dyDescent="0.2">
      <c r="A23" s="1" t="s">
        <v>130</v>
      </c>
      <c r="B23" s="2" t="s">
        <v>98</v>
      </c>
      <c r="C23" s="13">
        <v>41.09375</v>
      </c>
      <c r="D23" s="13">
        <v>1000</v>
      </c>
      <c r="E23" s="13">
        <v>0.96</v>
      </c>
      <c r="F23" s="13">
        <v>0.96</v>
      </c>
      <c r="G23" s="13">
        <v>0.5</v>
      </c>
      <c r="H23" s="13">
        <v>2.2422262328596534E-2</v>
      </c>
      <c r="I23" s="13">
        <v>3.1495070259977005E-2</v>
      </c>
      <c r="J23" s="13">
        <v>0</v>
      </c>
    </row>
    <row r="24" spans="1:10" x14ac:dyDescent="0.2">
      <c r="A24" s="1" t="s">
        <v>130</v>
      </c>
      <c r="B24" s="2" t="s">
        <v>99</v>
      </c>
      <c r="C24" s="13">
        <v>41.09375</v>
      </c>
      <c r="D24" s="13">
        <v>1000</v>
      </c>
      <c r="E24" s="13">
        <v>0.96</v>
      </c>
      <c r="F24" s="13">
        <v>0.96</v>
      </c>
      <c r="G24" s="13">
        <v>0.5</v>
      </c>
      <c r="H24" s="13">
        <v>2.2422262328596534E-2</v>
      </c>
      <c r="I24" s="13">
        <v>1.2352879916098208E-2</v>
      </c>
      <c r="J24" s="13">
        <v>0</v>
      </c>
    </row>
    <row r="25" spans="1:10" x14ac:dyDescent="0.2">
      <c r="A25" s="1" t="s">
        <v>130</v>
      </c>
      <c r="B25" s="2" t="s">
        <v>100</v>
      </c>
      <c r="C25" s="13">
        <v>41.09375</v>
      </c>
      <c r="D25" s="13">
        <v>1000</v>
      </c>
      <c r="E25" s="13">
        <v>0.96</v>
      </c>
      <c r="F25" s="13">
        <v>0.96</v>
      </c>
      <c r="G25" s="13">
        <v>0.5</v>
      </c>
      <c r="H25" s="13">
        <v>2.2422262328596534E-2</v>
      </c>
      <c r="I25" s="13">
        <v>1.3497887254275859E-2</v>
      </c>
      <c r="J25" s="13">
        <v>0</v>
      </c>
    </row>
    <row r="26" spans="1:10" x14ac:dyDescent="0.2">
      <c r="A26" s="1" t="s">
        <v>130</v>
      </c>
      <c r="B26" s="2" t="s">
        <v>101</v>
      </c>
      <c r="C26" s="13">
        <v>41.09375</v>
      </c>
      <c r="D26" s="13">
        <v>1000</v>
      </c>
      <c r="E26" s="13">
        <v>0.96</v>
      </c>
      <c r="F26" s="13">
        <v>0.96</v>
      </c>
      <c r="G26" s="13">
        <v>0.5</v>
      </c>
      <c r="H26" s="13">
        <v>2.2422262328596534E-2</v>
      </c>
      <c r="I26" s="13">
        <v>3.1495070259977005E-2</v>
      </c>
      <c r="J26" s="13">
        <v>0</v>
      </c>
    </row>
    <row r="27" spans="1:10" x14ac:dyDescent="0.2">
      <c r="A27" s="1" t="s">
        <v>130</v>
      </c>
      <c r="B27" s="2" t="s">
        <v>102</v>
      </c>
      <c r="C27" s="13">
        <v>41.09375</v>
      </c>
      <c r="D27" s="13">
        <v>1000</v>
      </c>
      <c r="E27" s="13">
        <v>0.96</v>
      </c>
      <c r="F27" s="13">
        <v>0.96</v>
      </c>
      <c r="G27" s="13">
        <v>0.5</v>
      </c>
      <c r="H27" s="13">
        <v>2.2422262328596534E-2</v>
      </c>
      <c r="I27" s="13">
        <v>1.0798309803420688E-2</v>
      </c>
      <c r="J27" s="13">
        <v>0</v>
      </c>
    </row>
    <row r="28" spans="1:10" x14ac:dyDescent="0.2">
      <c r="A28" s="1" t="s">
        <v>130</v>
      </c>
      <c r="B28" s="2" t="s">
        <v>103</v>
      </c>
      <c r="C28" s="13">
        <v>41.09375</v>
      </c>
      <c r="D28" s="13">
        <v>1000</v>
      </c>
      <c r="E28" s="13">
        <v>0.96</v>
      </c>
      <c r="F28" s="13">
        <v>0.96</v>
      </c>
      <c r="G28" s="13">
        <v>0.5</v>
      </c>
      <c r="H28" s="13">
        <v>2.2422262328596534E-2</v>
      </c>
      <c r="I28" s="13">
        <v>1.0798309803420688E-2</v>
      </c>
      <c r="J28" s="13">
        <v>0</v>
      </c>
    </row>
    <row r="29" spans="1:10" x14ac:dyDescent="0.2">
      <c r="A29" s="1" t="s">
        <v>130</v>
      </c>
      <c r="B29" s="2" t="s">
        <v>104</v>
      </c>
      <c r="C29" s="13">
        <v>41.09375</v>
      </c>
      <c r="D29" s="13">
        <v>1000</v>
      </c>
      <c r="E29" s="13">
        <v>0.96</v>
      </c>
      <c r="F29" s="13">
        <v>0.96</v>
      </c>
      <c r="G29" s="13">
        <v>0.5</v>
      </c>
      <c r="H29" s="13">
        <v>2.2422262328596534E-2</v>
      </c>
      <c r="I29" s="13">
        <v>1.6250240734567468E-2</v>
      </c>
      <c r="J29" s="13">
        <v>0</v>
      </c>
    </row>
    <row r="30" spans="1:10" x14ac:dyDescent="0.2">
      <c r="A30" s="1" t="s">
        <v>130</v>
      </c>
      <c r="B30" s="2" t="s">
        <v>105</v>
      </c>
      <c r="C30" s="13">
        <v>41.09375</v>
      </c>
      <c r="D30" s="13">
        <v>1000</v>
      </c>
      <c r="E30" s="13">
        <v>0.96</v>
      </c>
      <c r="F30" s="13">
        <v>0.96</v>
      </c>
      <c r="G30" s="13">
        <v>0.5</v>
      </c>
      <c r="H30" s="13">
        <v>7.6972968209095063E-3</v>
      </c>
      <c r="I30" s="13">
        <v>9.1808752901719453E-3</v>
      </c>
      <c r="J30" s="13">
        <v>1</v>
      </c>
    </row>
    <row r="31" spans="1:10" x14ac:dyDescent="0.2">
      <c r="A31" s="1" t="s">
        <v>130</v>
      </c>
      <c r="B31" s="2" t="s">
        <v>106</v>
      </c>
      <c r="C31" s="13">
        <v>41.09375</v>
      </c>
      <c r="D31" s="13">
        <v>1000</v>
      </c>
      <c r="E31" s="13">
        <v>0.96</v>
      </c>
      <c r="F31" s="13">
        <v>0.96</v>
      </c>
      <c r="G31" s="13">
        <v>0.5</v>
      </c>
      <c r="H31" s="13">
        <v>7.6972968209095063E-3</v>
      </c>
      <c r="I31" s="13">
        <v>3.6723501160687781E-2</v>
      </c>
      <c r="J31" s="13">
        <v>1</v>
      </c>
    </row>
    <row r="32" spans="1:10" x14ac:dyDescent="0.2">
      <c r="A32" s="1" t="s">
        <v>130</v>
      </c>
      <c r="B32" s="2" t="s">
        <v>107</v>
      </c>
      <c r="C32" s="13">
        <v>41.09375</v>
      </c>
      <c r="D32" s="13">
        <v>1000</v>
      </c>
      <c r="E32" s="13">
        <v>0.96</v>
      </c>
      <c r="F32" s="13">
        <v>0.96</v>
      </c>
      <c r="G32" s="13">
        <v>0.5</v>
      </c>
      <c r="H32" s="13">
        <v>7.6972968209095063E-3</v>
      </c>
      <c r="I32" s="13">
        <v>3.6723501160687781E-2</v>
      </c>
      <c r="J32" s="13">
        <v>1</v>
      </c>
    </row>
    <row r="33" spans="1:10" x14ac:dyDescent="0.2">
      <c r="A33" s="1" t="s">
        <v>130</v>
      </c>
      <c r="B33" s="2" t="s">
        <v>108</v>
      </c>
      <c r="C33" s="13">
        <v>41.09375</v>
      </c>
      <c r="D33" s="13">
        <v>1000</v>
      </c>
      <c r="E33" s="13">
        <v>0.96</v>
      </c>
      <c r="F33" s="13">
        <v>0.96</v>
      </c>
      <c r="G33" s="13">
        <v>0.5</v>
      </c>
      <c r="H33" s="13">
        <v>7.6972968209095063E-3</v>
      </c>
      <c r="I33" s="13">
        <v>5.5085251741031668E-2</v>
      </c>
      <c r="J33" s="13">
        <v>1</v>
      </c>
    </row>
    <row r="34" spans="1:10" x14ac:dyDescent="0.2">
      <c r="B34" s="7"/>
    </row>
    <row r="35" spans="1:10" x14ac:dyDescent="0.2">
      <c r="B35" s="7"/>
    </row>
    <row r="36" spans="1:10" x14ac:dyDescent="0.2">
      <c r="B36" s="7"/>
    </row>
    <row r="37" spans="1:10" x14ac:dyDescent="0.2">
      <c r="B37" s="7"/>
    </row>
    <row r="38" spans="1:10" x14ac:dyDescent="0.2">
      <c r="B38" s="7"/>
    </row>
    <row r="39" spans="1:10" x14ac:dyDescent="0.2">
      <c r="B39" s="7"/>
    </row>
    <row r="40" spans="1:10" x14ac:dyDescent="0.2">
      <c r="B40" s="7"/>
    </row>
    <row r="41" spans="1:10" x14ac:dyDescent="0.2">
      <c r="B4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</sheetData>
  <autoFilter ref="A5:J3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K77"/>
  <sheetViews>
    <sheetView workbookViewId="0">
      <selection activeCell="J32" sqref="J32"/>
    </sheetView>
  </sheetViews>
  <sheetFormatPr baseColWidth="10" defaultColWidth="9.140625" defaultRowHeight="11.25" x14ac:dyDescent="0.2"/>
  <cols>
    <col min="1" max="1" width="11.7109375" style="1" bestFit="1" customWidth="1"/>
    <col min="2" max="2" width="12.7109375" style="2" bestFit="1" customWidth="1"/>
    <col min="3" max="3" width="12" style="5" bestFit="1" customWidth="1"/>
    <col min="4" max="6" width="1.42578125" style="5" customWidth="1"/>
    <col min="7" max="8" width="12" style="21" customWidth="1"/>
    <col min="9" max="9" width="12" style="5" bestFit="1" customWidth="1"/>
    <col min="10" max="10" width="18.5703125" style="5" customWidth="1"/>
    <col min="11" max="11" width="15" style="5" bestFit="1" customWidth="1"/>
    <col min="12" max="12" width="31.7109375" style="1" customWidth="1"/>
    <col min="13" max="13" width="21.5703125" style="1" customWidth="1"/>
    <col min="14" max="14" width="16.85546875" style="1" bestFit="1" customWidth="1"/>
    <col min="15" max="16384" width="9.140625" style="1"/>
  </cols>
  <sheetData>
    <row r="1" spans="1:11" s="8" customFormat="1" ht="55.5" customHeight="1" x14ac:dyDescent="0.25">
      <c r="A1" s="8" t="s">
        <v>24</v>
      </c>
      <c r="B1" s="29"/>
      <c r="C1" s="8" t="s">
        <v>37</v>
      </c>
      <c r="D1" s="9"/>
      <c r="E1" s="9"/>
      <c r="F1" s="9"/>
      <c r="I1" s="8" t="s">
        <v>37</v>
      </c>
      <c r="J1" s="8" t="s">
        <v>37</v>
      </c>
      <c r="K1" s="8" t="s">
        <v>37</v>
      </c>
    </row>
    <row r="2" spans="1:11" s="8" customFormat="1" ht="55.5" customHeight="1" x14ac:dyDescent="0.25">
      <c r="A2" s="8" t="s">
        <v>25</v>
      </c>
      <c r="B2" s="29" t="s">
        <v>292</v>
      </c>
      <c r="C2" s="8" t="s">
        <v>407</v>
      </c>
      <c r="D2" s="9"/>
      <c r="E2" s="9"/>
      <c r="F2" s="9"/>
      <c r="H2" s="8" t="s">
        <v>293</v>
      </c>
      <c r="I2" s="8" t="s">
        <v>54</v>
      </c>
      <c r="J2" s="8" t="s">
        <v>53</v>
      </c>
      <c r="K2" s="8" t="s">
        <v>56</v>
      </c>
    </row>
    <row r="3" spans="1:11" x14ac:dyDescent="0.2">
      <c r="D3" s="9"/>
      <c r="E3" s="9"/>
      <c r="F3" s="9"/>
    </row>
    <row r="4" spans="1:11" x14ac:dyDescent="0.2">
      <c r="A4" s="1" t="s">
        <v>26</v>
      </c>
      <c r="C4" s="5" t="s">
        <v>271</v>
      </c>
      <c r="D4" s="9"/>
      <c r="E4" s="9"/>
      <c r="F4" s="9"/>
      <c r="I4" s="5" t="s">
        <v>271</v>
      </c>
      <c r="J4" s="5" t="s">
        <v>280</v>
      </c>
      <c r="K4" s="5" t="s">
        <v>268</v>
      </c>
    </row>
    <row r="5" spans="1:11" s="3" customFormat="1" x14ac:dyDescent="0.2">
      <c r="A5" s="3" t="s">
        <v>45</v>
      </c>
      <c r="B5" s="4" t="s">
        <v>151</v>
      </c>
      <c r="C5" s="6" t="s">
        <v>55</v>
      </c>
      <c r="D5" s="9"/>
      <c r="E5" s="9"/>
      <c r="F5" s="9"/>
      <c r="G5" s="22" t="s">
        <v>153</v>
      </c>
      <c r="H5" s="32" t="s">
        <v>154</v>
      </c>
      <c r="I5" s="33" t="s">
        <v>55</v>
      </c>
      <c r="J5" s="6" t="s">
        <v>7</v>
      </c>
      <c r="K5" s="6" t="s">
        <v>57</v>
      </c>
    </row>
    <row r="6" spans="1:11" x14ac:dyDescent="0.2">
      <c r="A6" s="1" t="s">
        <v>130</v>
      </c>
      <c r="B6" s="7" t="s">
        <v>129</v>
      </c>
      <c r="C6" s="5">
        <v>10</v>
      </c>
      <c r="D6" s="9"/>
      <c r="E6" s="9"/>
      <c r="F6" s="9"/>
      <c r="G6" s="21" t="s">
        <v>130</v>
      </c>
      <c r="H6" s="36" t="s">
        <v>152</v>
      </c>
      <c r="I6" s="37">
        <v>1000000</v>
      </c>
      <c r="J6" s="5">
        <v>100000000</v>
      </c>
      <c r="K6" s="5">
        <v>0</v>
      </c>
    </row>
    <row r="7" spans="1:11" x14ac:dyDescent="0.2">
      <c r="B7" s="7"/>
      <c r="D7" s="9"/>
      <c r="E7" s="9"/>
      <c r="F7" s="9"/>
      <c r="H7" s="34"/>
      <c r="I7" s="35"/>
    </row>
    <row r="8" spans="1:11" x14ac:dyDescent="0.2">
      <c r="B8" s="7"/>
      <c r="D8" s="9"/>
      <c r="E8" s="9"/>
      <c r="F8" s="9"/>
      <c r="H8" s="34"/>
      <c r="I8" s="35"/>
    </row>
    <row r="9" spans="1:11" x14ac:dyDescent="0.2">
      <c r="B9" s="7"/>
      <c r="D9" s="9"/>
      <c r="E9" s="9"/>
      <c r="F9" s="9"/>
      <c r="H9" s="34"/>
      <c r="I9" s="35"/>
    </row>
    <row r="10" spans="1:11" x14ac:dyDescent="0.2">
      <c r="B10" s="7"/>
      <c r="D10" s="9"/>
      <c r="E10" s="9"/>
      <c r="F10" s="9"/>
      <c r="H10" s="34"/>
      <c r="I10" s="35"/>
    </row>
    <row r="11" spans="1:11" x14ac:dyDescent="0.2">
      <c r="B11" s="7"/>
      <c r="D11" s="9"/>
      <c r="E11" s="9"/>
      <c r="F11" s="9"/>
      <c r="H11" s="34"/>
      <c r="I11" s="35"/>
    </row>
    <row r="12" spans="1:11" x14ac:dyDescent="0.2">
      <c r="B12" s="7"/>
      <c r="D12" s="9"/>
      <c r="E12" s="9"/>
      <c r="F12" s="9"/>
      <c r="H12" s="34"/>
      <c r="I12" s="35"/>
    </row>
    <row r="13" spans="1:11" x14ac:dyDescent="0.2">
      <c r="B13" s="7"/>
      <c r="D13" s="9"/>
      <c r="E13" s="9"/>
      <c r="F13" s="9"/>
      <c r="H13" s="34"/>
      <c r="I13" s="35"/>
    </row>
    <row r="14" spans="1:11" x14ac:dyDescent="0.2">
      <c r="B14" s="7"/>
      <c r="D14" s="9"/>
      <c r="E14" s="9"/>
      <c r="F14" s="9"/>
      <c r="H14" s="34"/>
      <c r="I14" s="35"/>
    </row>
    <row r="15" spans="1:11" x14ac:dyDescent="0.2">
      <c r="B15" s="7"/>
      <c r="D15" s="9"/>
      <c r="E15" s="9"/>
      <c r="F15" s="9"/>
      <c r="H15" s="34"/>
      <c r="I15" s="35"/>
    </row>
    <row r="16" spans="1:11" x14ac:dyDescent="0.2">
      <c r="B16" s="7"/>
      <c r="D16" s="9"/>
      <c r="E16" s="9"/>
      <c r="F16" s="9"/>
      <c r="H16" s="34"/>
      <c r="I16" s="35"/>
    </row>
    <row r="17" spans="2:9" x14ac:dyDescent="0.2">
      <c r="B17" s="7"/>
      <c r="D17" s="9"/>
      <c r="E17" s="9"/>
      <c r="F17" s="9"/>
      <c r="H17" s="34"/>
      <c r="I17" s="35"/>
    </row>
    <row r="18" spans="2:9" x14ac:dyDescent="0.2">
      <c r="B18" s="7"/>
      <c r="D18" s="9"/>
      <c r="E18" s="9"/>
      <c r="F18" s="9"/>
      <c r="H18" s="34"/>
      <c r="I18" s="35"/>
    </row>
    <row r="19" spans="2:9" x14ac:dyDescent="0.2">
      <c r="B19" s="7"/>
      <c r="D19" s="9"/>
      <c r="E19" s="9"/>
      <c r="F19" s="9"/>
      <c r="H19" s="34"/>
      <c r="I19" s="35"/>
    </row>
    <row r="20" spans="2:9" x14ac:dyDescent="0.2">
      <c r="B20" s="7"/>
      <c r="D20" s="9"/>
      <c r="E20" s="9"/>
      <c r="F20" s="9"/>
      <c r="H20" s="34"/>
      <c r="I20" s="35"/>
    </row>
    <row r="21" spans="2:9" x14ac:dyDescent="0.2">
      <c r="D21" s="9"/>
      <c r="E21" s="9"/>
      <c r="F21" s="9"/>
      <c r="H21" s="34"/>
      <c r="I21" s="35"/>
    </row>
    <row r="22" spans="2:9" x14ac:dyDescent="0.2">
      <c r="D22" s="9"/>
      <c r="E22" s="9"/>
      <c r="F22" s="9"/>
      <c r="H22" s="34"/>
      <c r="I22" s="35"/>
    </row>
    <row r="23" spans="2:9" x14ac:dyDescent="0.2">
      <c r="D23" s="9"/>
      <c r="E23" s="9"/>
      <c r="F23" s="9"/>
      <c r="H23" s="34"/>
      <c r="I23" s="35"/>
    </row>
    <row r="24" spans="2:9" x14ac:dyDescent="0.2">
      <c r="D24" s="9"/>
      <c r="E24" s="9"/>
      <c r="F24" s="9"/>
      <c r="H24" s="34"/>
      <c r="I24" s="35"/>
    </row>
    <row r="25" spans="2:9" x14ac:dyDescent="0.2">
      <c r="D25" s="9"/>
      <c r="E25" s="9"/>
      <c r="F25" s="9"/>
      <c r="H25" s="34"/>
      <c r="I25" s="35"/>
    </row>
    <row r="26" spans="2:9" x14ac:dyDescent="0.2">
      <c r="D26" s="9"/>
      <c r="E26" s="9"/>
      <c r="F26" s="9"/>
      <c r="H26" s="34"/>
      <c r="I26" s="35"/>
    </row>
    <row r="27" spans="2:9" x14ac:dyDescent="0.2">
      <c r="D27" s="9"/>
      <c r="E27" s="9"/>
      <c r="F27" s="9"/>
    </row>
    <row r="28" spans="2:9" x14ac:dyDescent="0.2">
      <c r="B28" s="7"/>
      <c r="D28" s="9"/>
      <c r="E28" s="9"/>
      <c r="F28" s="9"/>
    </row>
    <row r="29" spans="2:9" x14ac:dyDescent="0.2">
      <c r="B29" s="7"/>
      <c r="D29" s="9"/>
      <c r="E29" s="9"/>
      <c r="F29" s="9"/>
    </row>
    <row r="30" spans="2:9" x14ac:dyDescent="0.2">
      <c r="B30" s="7"/>
      <c r="D30" s="9"/>
      <c r="E30" s="9"/>
      <c r="F30" s="9"/>
    </row>
    <row r="31" spans="2:9" x14ac:dyDescent="0.2">
      <c r="B31" s="7"/>
      <c r="D31" s="9"/>
      <c r="E31" s="9"/>
      <c r="F31" s="9"/>
    </row>
    <row r="32" spans="2:9" x14ac:dyDescent="0.2">
      <c r="B32" s="7"/>
      <c r="D32" s="9"/>
      <c r="E32" s="9"/>
      <c r="F32" s="9"/>
    </row>
    <row r="33" spans="2:6" x14ac:dyDescent="0.2">
      <c r="B33" s="7"/>
      <c r="D33" s="9"/>
      <c r="E33" s="9"/>
      <c r="F33" s="9"/>
    </row>
    <row r="34" spans="2:6" x14ac:dyDescent="0.2">
      <c r="B34" s="7"/>
      <c r="D34" s="9"/>
      <c r="E34" s="9"/>
      <c r="F34" s="9"/>
    </row>
    <row r="35" spans="2:6" x14ac:dyDescent="0.2">
      <c r="B35" s="7"/>
      <c r="D35" s="9"/>
      <c r="E35" s="9"/>
      <c r="F35" s="9"/>
    </row>
    <row r="36" spans="2:6" x14ac:dyDescent="0.2">
      <c r="B36" s="7"/>
      <c r="D36" s="9"/>
      <c r="E36" s="9"/>
      <c r="F36" s="9"/>
    </row>
    <row r="37" spans="2:6" x14ac:dyDescent="0.2">
      <c r="B37" s="7"/>
      <c r="D37" s="9"/>
      <c r="E37" s="9"/>
      <c r="F37" s="9"/>
    </row>
    <row r="38" spans="2:6" x14ac:dyDescent="0.2">
      <c r="B38" s="7"/>
      <c r="D38" s="9"/>
      <c r="E38" s="9"/>
      <c r="F38" s="9"/>
    </row>
    <row r="39" spans="2:6" x14ac:dyDescent="0.2">
      <c r="B39" s="7"/>
      <c r="D39" s="9"/>
      <c r="E39" s="9"/>
      <c r="F39" s="9"/>
    </row>
    <row r="40" spans="2:6" x14ac:dyDescent="0.2">
      <c r="B40" s="7"/>
      <c r="D40" s="9"/>
      <c r="E40" s="9"/>
      <c r="F40" s="9"/>
    </row>
    <row r="41" spans="2:6" x14ac:dyDescent="0.2">
      <c r="B41" s="7"/>
      <c r="D41" s="9"/>
      <c r="E41" s="9"/>
      <c r="F41" s="9"/>
    </row>
    <row r="42" spans="2:6" x14ac:dyDescent="0.2">
      <c r="B42" s="7"/>
      <c r="D42" s="9"/>
      <c r="E42" s="9"/>
      <c r="F42" s="9"/>
    </row>
    <row r="43" spans="2:6" x14ac:dyDescent="0.2">
      <c r="D43" s="9"/>
      <c r="E43" s="9"/>
      <c r="F43" s="9"/>
    </row>
    <row r="44" spans="2:6" x14ac:dyDescent="0.2">
      <c r="D44" s="9"/>
      <c r="E44" s="9"/>
      <c r="F44" s="9"/>
    </row>
    <row r="45" spans="2:6" x14ac:dyDescent="0.2">
      <c r="D45" s="9"/>
      <c r="E45" s="9"/>
      <c r="F45" s="9"/>
    </row>
    <row r="46" spans="2:6" x14ac:dyDescent="0.2">
      <c r="D46" s="9"/>
      <c r="E46" s="9"/>
      <c r="F46" s="9"/>
    </row>
    <row r="47" spans="2:6" x14ac:dyDescent="0.2">
      <c r="D47" s="9"/>
      <c r="E47" s="9"/>
      <c r="F47" s="9"/>
    </row>
    <row r="48" spans="2:6" x14ac:dyDescent="0.2">
      <c r="D48" s="9"/>
      <c r="E48" s="9"/>
      <c r="F48" s="9"/>
    </row>
    <row r="49" spans="4:6" x14ac:dyDescent="0.2">
      <c r="D49" s="9"/>
      <c r="E49" s="9"/>
      <c r="F49" s="9"/>
    </row>
    <row r="50" spans="4:6" x14ac:dyDescent="0.2">
      <c r="D50" s="9"/>
      <c r="E50" s="9"/>
      <c r="F50" s="9"/>
    </row>
    <row r="51" spans="4:6" x14ac:dyDescent="0.2">
      <c r="D51" s="9"/>
      <c r="E51" s="9"/>
      <c r="F51" s="9"/>
    </row>
    <row r="52" spans="4:6" x14ac:dyDescent="0.2">
      <c r="D52" s="9"/>
      <c r="E52" s="9"/>
      <c r="F52" s="9"/>
    </row>
    <row r="53" spans="4:6" x14ac:dyDescent="0.2">
      <c r="D53" s="9"/>
      <c r="E53" s="9"/>
      <c r="F53" s="9"/>
    </row>
    <row r="54" spans="4:6" x14ac:dyDescent="0.2">
      <c r="D54" s="9"/>
      <c r="E54" s="9"/>
      <c r="F54" s="9"/>
    </row>
    <row r="55" spans="4:6" x14ac:dyDescent="0.2">
      <c r="D55" s="9"/>
      <c r="E55" s="9"/>
      <c r="F55" s="9"/>
    </row>
    <row r="56" spans="4:6" x14ac:dyDescent="0.2">
      <c r="D56" s="9"/>
      <c r="E56" s="9"/>
      <c r="F56" s="9"/>
    </row>
    <row r="57" spans="4:6" x14ac:dyDescent="0.2">
      <c r="D57" s="9"/>
      <c r="E57" s="9"/>
      <c r="F57" s="9"/>
    </row>
    <row r="58" spans="4:6" x14ac:dyDescent="0.2">
      <c r="D58" s="9"/>
      <c r="E58" s="9"/>
      <c r="F58" s="9"/>
    </row>
    <row r="59" spans="4:6" x14ac:dyDescent="0.2">
      <c r="D59" s="9"/>
      <c r="E59" s="9"/>
      <c r="F59" s="9"/>
    </row>
    <row r="60" spans="4:6" x14ac:dyDescent="0.2">
      <c r="D60" s="9"/>
      <c r="E60" s="9"/>
      <c r="F60" s="9"/>
    </row>
    <row r="61" spans="4:6" x14ac:dyDescent="0.2">
      <c r="D61" s="9"/>
      <c r="E61" s="9"/>
      <c r="F61" s="9"/>
    </row>
    <row r="62" spans="4:6" x14ac:dyDescent="0.2">
      <c r="D62" s="9"/>
      <c r="E62" s="9"/>
      <c r="F62" s="9"/>
    </row>
    <row r="63" spans="4:6" x14ac:dyDescent="0.2">
      <c r="D63" s="9"/>
      <c r="E63" s="9"/>
      <c r="F63" s="9"/>
    </row>
    <row r="64" spans="4:6" x14ac:dyDescent="0.2">
      <c r="D64" s="9"/>
      <c r="E64" s="9"/>
      <c r="F64" s="9"/>
    </row>
    <row r="65" spans="4:6" x14ac:dyDescent="0.2">
      <c r="D65" s="9"/>
      <c r="E65" s="9"/>
      <c r="F65" s="9"/>
    </row>
    <row r="66" spans="4:6" x14ac:dyDescent="0.2">
      <c r="D66" s="9"/>
      <c r="E66" s="9"/>
      <c r="F66" s="9"/>
    </row>
    <row r="67" spans="4:6" x14ac:dyDescent="0.2">
      <c r="D67" s="9"/>
      <c r="E67" s="9"/>
      <c r="F67" s="9"/>
    </row>
    <row r="68" spans="4:6" x14ac:dyDescent="0.2">
      <c r="D68" s="9"/>
      <c r="E68" s="9"/>
      <c r="F68" s="9"/>
    </row>
    <row r="69" spans="4:6" x14ac:dyDescent="0.2">
      <c r="D69" s="9"/>
      <c r="E69" s="9"/>
      <c r="F69" s="9"/>
    </row>
    <row r="70" spans="4:6" x14ac:dyDescent="0.2">
      <c r="D70" s="9"/>
      <c r="E70" s="9"/>
      <c r="F70" s="9"/>
    </row>
    <row r="71" spans="4:6" x14ac:dyDescent="0.2">
      <c r="D71" s="9"/>
      <c r="E71" s="9"/>
      <c r="F71" s="9"/>
    </row>
    <row r="72" spans="4:6" x14ac:dyDescent="0.2">
      <c r="D72" s="9"/>
      <c r="E72" s="9"/>
      <c r="F72" s="9"/>
    </row>
    <row r="73" spans="4:6" x14ac:dyDescent="0.2">
      <c r="D73" s="9"/>
      <c r="E73" s="9"/>
      <c r="F73" s="9"/>
    </row>
    <row r="74" spans="4:6" x14ac:dyDescent="0.2">
      <c r="D74" s="9"/>
      <c r="E74" s="9"/>
      <c r="F74" s="9"/>
    </row>
    <row r="75" spans="4:6" x14ac:dyDescent="0.2">
      <c r="D75" s="9"/>
      <c r="E75" s="9"/>
      <c r="F75" s="9"/>
    </row>
    <row r="76" spans="4:6" x14ac:dyDescent="0.2">
      <c r="D76" s="9"/>
      <c r="E76" s="9"/>
      <c r="F76" s="9"/>
    </row>
    <row r="77" spans="4:6" x14ac:dyDescent="0.2">
      <c r="D77" s="9"/>
      <c r="E77" s="9"/>
      <c r="F77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W12"/>
  <sheetViews>
    <sheetView workbookViewId="0">
      <pane xSplit="3" topLeftCell="D1" activePane="topRight" state="frozen"/>
      <selection pane="topRight" sqref="A1:M11"/>
    </sheetView>
  </sheetViews>
  <sheetFormatPr baseColWidth="10" defaultColWidth="9.140625" defaultRowHeight="11.25" x14ac:dyDescent="0.2"/>
  <cols>
    <col min="1" max="1" width="11.7109375" style="1" bestFit="1" customWidth="1"/>
    <col min="2" max="5" width="11" style="1" customWidth="1"/>
    <col min="6" max="6" width="19.5703125" style="5" bestFit="1" customWidth="1"/>
    <col min="7" max="7" width="17.85546875" style="5" customWidth="1"/>
    <col min="8" max="9" width="19.7109375" style="5" bestFit="1" customWidth="1"/>
    <col min="10" max="10" width="17" style="5" bestFit="1" customWidth="1"/>
    <col min="11" max="11" width="17" style="5" customWidth="1"/>
    <col min="12" max="12" width="20.5703125" style="5" bestFit="1" customWidth="1"/>
    <col min="13" max="13" width="16.42578125" style="5" customWidth="1"/>
    <col min="14" max="14" width="18.5703125" style="5" customWidth="1"/>
    <col min="15" max="15" width="12" style="5" bestFit="1" customWidth="1"/>
    <col min="16" max="16" width="15" style="5" bestFit="1" customWidth="1"/>
    <col min="17" max="17" width="27.28515625" style="5" customWidth="1"/>
    <col min="18" max="18" width="21.7109375" style="5" customWidth="1"/>
    <col min="19" max="19" width="21.5703125" style="5" customWidth="1"/>
    <col min="20" max="20" width="31.7109375" style="5" customWidth="1"/>
    <col min="21" max="22" width="21.5703125" style="5" customWidth="1"/>
    <col min="23" max="23" width="16.85546875" style="5" bestFit="1" customWidth="1"/>
    <col min="24" max="16384" width="9.140625" style="1"/>
  </cols>
  <sheetData>
    <row r="1" spans="1:23" s="8" customFormat="1" ht="66.75" customHeight="1" x14ac:dyDescent="0.25">
      <c r="A1" s="8" t="s">
        <v>24</v>
      </c>
      <c r="F1" s="8" t="s">
        <v>174</v>
      </c>
      <c r="G1" s="8" t="s">
        <v>174</v>
      </c>
      <c r="H1" s="8" t="s">
        <v>174</v>
      </c>
      <c r="I1" s="8" t="s">
        <v>174</v>
      </c>
      <c r="J1" s="8" t="s">
        <v>176</v>
      </c>
      <c r="K1" s="8" t="s">
        <v>46</v>
      </c>
      <c r="L1" s="8" t="s">
        <v>46</v>
      </c>
    </row>
    <row r="2" spans="1:23" s="8" customFormat="1" ht="66.75" customHeight="1" x14ac:dyDescent="0.25">
      <c r="A2" s="8" t="s">
        <v>25</v>
      </c>
      <c r="B2" s="8" t="s">
        <v>310</v>
      </c>
      <c r="C2" s="8" t="s">
        <v>294</v>
      </c>
      <c r="D2" s="8" t="s">
        <v>295</v>
      </c>
      <c r="E2" s="8" t="s">
        <v>296</v>
      </c>
      <c r="F2" s="15" t="s">
        <v>297</v>
      </c>
      <c r="G2" s="15" t="s">
        <v>298</v>
      </c>
      <c r="H2" s="15" t="s">
        <v>298</v>
      </c>
      <c r="I2" s="15" t="s">
        <v>298</v>
      </c>
      <c r="J2" s="8" t="s">
        <v>299</v>
      </c>
      <c r="K2" s="8" t="s">
        <v>300</v>
      </c>
      <c r="L2" s="8" t="s">
        <v>301</v>
      </c>
      <c r="M2" s="8" t="s">
        <v>302</v>
      </c>
    </row>
    <row r="4" spans="1:23" x14ac:dyDescent="0.2">
      <c r="A4" s="1" t="s">
        <v>26</v>
      </c>
      <c r="F4" s="5" t="s">
        <v>303</v>
      </c>
      <c r="G4" s="5" t="s">
        <v>303</v>
      </c>
      <c r="H4" s="5" t="s">
        <v>303</v>
      </c>
      <c r="I4" s="5" t="s">
        <v>303</v>
      </c>
      <c r="J4" s="5" t="s">
        <v>303</v>
      </c>
      <c r="K4" s="5" t="s">
        <v>268</v>
      </c>
      <c r="L4" s="5" t="s">
        <v>304</v>
      </c>
      <c r="M4" s="5" t="s">
        <v>271</v>
      </c>
    </row>
    <row r="5" spans="1:23" s="3" customFormat="1" x14ac:dyDescent="0.2">
      <c r="A5" s="3" t="s">
        <v>45</v>
      </c>
      <c r="B5" s="3" t="s">
        <v>161</v>
      </c>
      <c r="C5" s="3" t="s">
        <v>162</v>
      </c>
      <c r="D5" s="3" t="s">
        <v>165</v>
      </c>
      <c r="E5" s="3" t="s">
        <v>168</v>
      </c>
      <c r="F5" s="6" t="s">
        <v>170</v>
      </c>
      <c r="G5" s="6" t="s">
        <v>171</v>
      </c>
      <c r="H5" s="6" t="s">
        <v>172</v>
      </c>
      <c r="I5" s="6" t="s">
        <v>173</v>
      </c>
      <c r="J5" s="6" t="s">
        <v>175</v>
      </c>
      <c r="K5" s="6" t="s">
        <v>178</v>
      </c>
      <c r="L5" s="6" t="s">
        <v>177</v>
      </c>
      <c r="M5" s="6" t="s">
        <v>250</v>
      </c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 t="s">
        <v>130</v>
      </c>
      <c r="B6" s="1" t="s">
        <v>155</v>
      </c>
      <c r="C6" s="1" t="s">
        <v>163</v>
      </c>
      <c r="D6" s="1" t="s">
        <v>166</v>
      </c>
      <c r="E6" s="1" t="s">
        <v>169</v>
      </c>
      <c r="F6" s="20"/>
      <c r="K6" s="5">
        <v>0.05</v>
      </c>
      <c r="L6" s="5">
        <v>0.5</v>
      </c>
    </row>
    <row r="7" spans="1:23" x14ac:dyDescent="0.2">
      <c r="A7" s="1" t="s">
        <v>130</v>
      </c>
      <c r="B7" s="1" t="s">
        <v>156</v>
      </c>
      <c r="C7" s="1" t="s">
        <v>164</v>
      </c>
      <c r="D7" s="1" t="s">
        <v>166</v>
      </c>
      <c r="E7" s="1" t="s">
        <v>169</v>
      </c>
      <c r="F7" s="20"/>
      <c r="K7" s="5">
        <v>0.05</v>
      </c>
      <c r="L7" s="5">
        <v>0.5</v>
      </c>
    </row>
    <row r="8" spans="1:23" x14ac:dyDescent="0.2">
      <c r="A8" s="1" t="s">
        <v>130</v>
      </c>
      <c r="B8" s="1" t="s">
        <v>157</v>
      </c>
      <c r="C8" s="1" t="s">
        <v>163</v>
      </c>
      <c r="D8" s="1" t="s">
        <v>166</v>
      </c>
      <c r="E8" s="1" t="s">
        <v>179</v>
      </c>
      <c r="F8" s="20">
        <v>1.9115312474500898</v>
      </c>
      <c r="G8" s="5">
        <v>3.1234386858258929E-2</v>
      </c>
      <c r="H8" s="5">
        <v>3.1234386858258929E-2</v>
      </c>
      <c r="I8" s="5">
        <v>4.9850656854538697E-2</v>
      </c>
      <c r="J8" s="5">
        <v>0.51142971172098262</v>
      </c>
      <c r="L8" s="5">
        <v>5</v>
      </c>
    </row>
    <row r="9" spans="1:23" x14ac:dyDescent="0.2">
      <c r="A9" s="1" t="s">
        <v>130</v>
      </c>
      <c r="B9" s="1" t="s">
        <v>158</v>
      </c>
      <c r="C9" s="1" t="s">
        <v>164</v>
      </c>
      <c r="D9" s="1" t="s">
        <v>166</v>
      </c>
      <c r="E9" s="1" t="s">
        <v>179</v>
      </c>
      <c r="F9" s="20">
        <v>3.2418772096896795</v>
      </c>
      <c r="G9" s="5">
        <v>2.5949243629092247E-2</v>
      </c>
      <c r="H9" s="5">
        <v>2.5949243629092247E-2</v>
      </c>
      <c r="I9" s="5">
        <v>1.8177404901413684E-2</v>
      </c>
      <c r="J9" s="5">
        <v>0.47091987796211421</v>
      </c>
      <c r="L9" s="5">
        <v>5</v>
      </c>
    </row>
    <row r="10" spans="1:23" x14ac:dyDescent="0.2">
      <c r="A10" s="1" t="s">
        <v>130</v>
      </c>
      <c r="B10" s="1" t="s">
        <v>159</v>
      </c>
      <c r="C10" s="1" t="s">
        <v>163</v>
      </c>
      <c r="D10" s="1" t="s">
        <v>167</v>
      </c>
      <c r="E10" s="1" t="s">
        <v>179</v>
      </c>
      <c r="F10" s="20">
        <v>1.9115312474500898</v>
      </c>
      <c r="G10" s="5">
        <v>3.1234386858258929E-2</v>
      </c>
      <c r="H10" s="5">
        <v>3.1234386858258929E-2</v>
      </c>
      <c r="I10" s="5">
        <v>4.9850656854538697E-2</v>
      </c>
      <c r="J10" s="5">
        <v>0.48857028827901738</v>
      </c>
      <c r="L10" s="5">
        <v>15</v>
      </c>
    </row>
    <row r="11" spans="1:23" x14ac:dyDescent="0.2">
      <c r="A11" s="1" t="s">
        <v>130</v>
      </c>
      <c r="B11" s="1" t="s">
        <v>160</v>
      </c>
      <c r="C11" s="1" t="s">
        <v>164</v>
      </c>
      <c r="D11" s="1" t="s">
        <v>167</v>
      </c>
      <c r="E11" s="1" t="s">
        <v>179</v>
      </c>
      <c r="F11" s="20">
        <v>3.2418772096896795</v>
      </c>
      <c r="G11" s="5">
        <v>2.5949243629092247E-2</v>
      </c>
      <c r="H11" s="5">
        <v>2.5949243629092247E-2</v>
      </c>
      <c r="I11" s="5">
        <v>1.8177404901413684E-2</v>
      </c>
      <c r="J11" s="5">
        <v>0.52908012203788579</v>
      </c>
      <c r="L11" s="5">
        <v>15</v>
      </c>
    </row>
    <row r="12" spans="1:23" x14ac:dyDescent="0.2">
      <c r="F12" s="20"/>
    </row>
  </sheetData>
  <autoFilter ref="A5:W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LICENSE</vt:lpstr>
      <vt:lpstr>spatial</vt:lpstr>
      <vt:lpstr>Technologies</vt:lpstr>
      <vt:lpstr>storage</vt:lpstr>
      <vt:lpstr>reservoir</vt:lpstr>
      <vt:lpstr>DSM</vt:lpstr>
      <vt:lpstr>EV</vt:lpstr>
      <vt:lpstr>prosumage</vt:lpstr>
      <vt:lpstr>reserves</vt:lpstr>
      <vt:lpstr>heat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2019-01-15T15:07:55Z</dcterms:modified>
</cp:coreProperties>
</file>