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DieseArbeitsmappe" defaultThemeVersion="124226"/>
  <bookViews>
    <workbookView xWindow="240" yWindow="105" windowWidth="14805" windowHeight="8010" firstSheet="4" activeTab="8"/>
  </bookViews>
  <sheets>
    <sheet name="LICENSE" sheetId="2" r:id="rId1"/>
    <sheet name="spatial" sheetId="8" r:id="rId2"/>
    <sheet name="Technologies" sheetId="1" r:id="rId3"/>
    <sheet name="storage" sheetId="4" r:id="rId4"/>
    <sheet name="reservoir" sheetId="10" r:id="rId5"/>
    <sheet name="DSM" sheetId="6" r:id="rId6"/>
    <sheet name="EV_old" sheetId="7" r:id="rId7"/>
    <sheet name="EV" sheetId="17" r:id="rId8"/>
    <sheet name="prosumage" sheetId="12" r:id="rId9"/>
    <sheet name="reserves" sheetId="13" r:id="rId10"/>
    <sheet name="heat" sheetId="14" r:id="rId11"/>
    <sheet name="calc_sect_prosum" sheetId="16" r:id="rId12"/>
  </sheets>
  <externalReferences>
    <externalReference r:id="rId13"/>
    <externalReference r:id="rId14"/>
  </externalReferences>
  <definedNames>
    <definedName name="_xlnm._FilterDatabase" localSheetId="5" hidden="1">DSM!$A$5:$L$78</definedName>
    <definedName name="_xlnm._FilterDatabase" localSheetId="7" hidden="1">EV!$A$5:$J$5</definedName>
    <definedName name="_xlnm._FilterDatabase" localSheetId="6" hidden="1">EV_old!$A$5:$J$35</definedName>
    <definedName name="_xlnm._FilterDatabase" localSheetId="10" hidden="1">heat!$A$5:$S$125</definedName>
    <definedName name="_xlnm._FilterDatabase" localSheetId="9" hidden="1">reserves!$A$5:$W$59</definedName>
    <definedName name="_xlnm._FilterDatabase" localSheetId="3" hidden="1">storage!$A$5:$M$69</definedName>
    <definedName name="_xlnm._FilterDatabase" localSheetId="2" hidden="1">Technologies!$A$5:$U$114</definedName>
  </definedNames>
  <calcPr calcId="152511"/>
</workbook>
</file>

<file path=xl/calcChain.xml><?xml version="1.0" encoding="utf-8"?>
<calcChain xmlns="http://schemas.openxmlformats.org/spreadsheetml/2006/main">
  <c r="X12" i="1" l="1"/>
  <c r="Y12" i="1" s="1"/>
  <c r="X10" i="1"/>
  <c r="C14" i="16" l="1"/>
  <c r="C4" i="16" l="1"/>
  <c r="C5" i="16" l="1"/>
  <c r="C8" i="16" s="1"/>
  <c r="C21" i="16"/>
  <c r="C28" i="16" s="1"/>
  <c r="C24" i="16"/>
  <c r="C23" i="16"/>
  <c r="C20" i="16"/>
  <c r="C10" i="16" l="1"/>
  <c r="C15" i="16"/>
  <c r="C25" i="16"/>
  <c r="C18" i="16"/>
  <c r="C12" i="16" l="1"/>
  <c r="C27" i="16"/>
  <c r="T2" i="14"/>
  <c r="U2" i="14"/>
  <c r="U1" i="14"/>
  <c r="T1" i="14"/>
  <c r="L67" i="14"/>
  <c r="U67" i="14" s="1"/>
  <c r="S125" i="14" l="1"/>
  <c r="S124" i="14"/>
  <c r="S123" i="14"/>
  <c r="S122" i="14"/>
  <c r="S115" i="14"/>
  <c r="S114" i="14"/>
  <c r="S113" i="14"/>
  <c r="S112" i="14"/>
  <c r="S105" i="14"/>
  <c r="S104" i="14"/>
  <c r="S103" i="14"/>
  <c r="S102" i="14"/>
  <c r="S95" i="14"/>
  <c r="S94" i="14"/>
  <c r="S93" i="14"/>
  <c r="S92" i="14"/>
  <c r="S85" i="14"/>
  <c r="S84" i="14"/>
  <c r="S83" i="14"/>
  <c r="S82" i="14"/>
  <c r="S75" i="14"/>
  <c r="S74" i="14"/>
  <c r="S73" i="14"/>
  <c r="S72" i="14"/>
  <c r="S65" i="14"/>
  <c r="S64" i="14"/>
  <c r="S63" i="14"/>
  <c r="S62" i="14"/>
  <c r="S55" i="14"/>
  <c r="S54" i="14"/>
  <c r="S53" i="14"/>
  <c r="S52" i="14"/>
  <c r="S45" i="14"/>
  <c r="S44" i="14"/>
  <c r="S43" i="14"/>
  <c r="S42" i="14"/>
  <c r="S35" i="14"/>
  <c r="S34" i="14"/>
  <c r="S33" i="14"/>
  <c r="S32" i="14"/>
  <c r="S25" i="14"/>
  <c r="S24" i="14"/>
  <c r="S23" i="14"/>
  <c r="S22" i="14"/>
  <c r="S15" i="14"/>
  <c r="S14" i="14"/>
  <c r="S13" i="14"/>
  <c r="S12" i="14"/>
  <c r="T117" i="14"/>
  <c r="T107" i="14"/>
  <c r="T97" i="14"/>
  <c r="T87" i="14"/>
  <c r="T77" i="14"/>
  <c r="T67" i="14"/>
  <c r="T57" i="14"/>
  <c r="T47" i="14"/>
  <c r="T37" i="14"/>
  <c r="T27" i="14"/>
  <c r="T17" i="14"/>
  <c r="T7" i="14"/>
  <c r="J125" i="14"/>
  <c r="J124" i="14"/>
  <c r="J123" i="14"/>
  <c r="J122" i="14"/>
  <c r="J121" i="14"/>
  <c r="J120" i="14"/>
  <c r="J119" i="14"/>
  <c r="J118" i="14"/>
  <c r="J115" i="14"/>
  <c r="J114" i="14"/>
  <c r="J113" i="14"/>
  <c r="J112" i="14"/>
  <c r="J111" i="14"/>
  <c r="J110" i="14"/>
  <c r="J109" i="14"/>
  <c r="J108" i="14"/>
  <c r="J105" i="14"/>
  <c r="J104" i="14"/>
  <c r="J103" i="14"/>
  <c r="J102" i="14"/>
  <c r="J101" i="14"/>
  <c r="J100" i="14"/>
  <c r="J99" i="14"/>
  <c r="J98" i="14"/>
  <c r="J95" i="14"/>
  <c r="J94" i="14"/>
  <c r="J93" i="14"/>
  <c r="J92" i="14"/>
  <c r="J91" i="14"/>
  <c r="J90" i="14"/>
  <c r="J89" i="14"/>
  <c r="J88" i="14"/>
  <c r="J85" i="14"/>
  <c r="J84" i="14"/>
  <c r="J83" i="14"/>
  <c r="J82" i="14"/>
  <c r="J81" i="14"/>
  <c r="J80" i="14"/>
  <c r="J79" i="14"/>
  <c r="J78" i="14"/>
  <c r="J75" i="14"/>
  <c r="J74" i="14"/>
  <c r="J73" i="14"/>
  <c r="J72" i="14"/>
  <c r="J71" i="14"/>
  <c r="J70" i="14"/>
  <c r="J69" i="14"/>
  <c r="J68" i="14"/>
  <c r="J65" i="14"/>
  <c r="J64" i="14"/>
  <c r="J63" i="14"/>
  <c r="J62" i="14"/>
  <c r="J61" i="14"/>
  <c r="J60" i="14"/>
  <c r="J59" i="14"/>
  <c r="J58" i="14"/>
  <c r="J55" i="14"/>
  <c r="J54" i="14"/>
  <c r="J53" i="14"/>
  <c r="J52" i="14"/>
  <c r="J51" i="14"/>
  <c r="J50" i="14"/>
  <c r="J49" i="14"/>
  <c r="J48" i="14"/>
  <c r="J45" i="14"/>
  <c r="J44" i="14"/>
  <c r="J43" i="14"/>
  <c r="J42" i="14"/>
  <c r="J41" i="14"/>
  <c r="J40" i="14"/>
  <c r="J39" i="14"/>
  <c r="J38" i="14"/>
  <c r="J35" i="14"/>
  <c r="J34" i="14"/>
  <c r="J33" i="14"/>
  <c r="J32" i="14"/>
  <c r="J31" i="14"/>
  <c r="J30" i="14"/>
  <c r="J29" i="14"/>
  <c r="J28" i="14"/>
  <c r="J25" i="14"/>
  <c r="J24" i="14"/>
  <c r="J23" i="14"/>
  <c r="J22" i="14"/>
  <c r="J21" i="14"/>
  <c r="J20" i="14"/>
  <c r="J19" i="14"/>
  <c r="J18" i="14"/>
  <c r="J15" i="14"/>
  <c r="J14" i="14"/>
  <c r="J13" i="14"/>
  <c r="J12" i="14"/>
  <c r="J11" i="14"/>
  <c r="J10" i="14"/>
  <c r="J9" i="14"/>
  <c r="J8" i="14"/>
  <c r="AC15" i="14" l="1"/>
  <c r="AC14" i="14"/>
  <c r="AC13" i="14"/>
  <c r="AC12" i="14"/>
  <c r="AC11" i="14"/>
  <c r="AC10" i="14"/>
  <c r="AC9" i="14"/>
  <c r="AC8" i="14"/>
  <c r="AC7" i="14"/>
  <c r="AC6" i="14"/>
  <c r="O67" i="4" l="1"/>
  <c r="O60" i="4"/>
  <c r="O53" i="4"/>
  <c r="O46" i="4"/>
  <c r="O39" i="4"/>
  <c r="O32" i="4"/>
  <c r="O25" i="4"/>
  <c r="O18" i="4"/>
  <c r="O10" i="4"/>
</calcChain>
</file>

<file path=xl/comments1.xml><?xml version="1.0" encoding="utf-8"?>
<comments xmlns="http://schemas.openxmlformats.org/spreadsheetml/2006/main">
  <authors>
    <author>Autor</author>
  </authors>
  <commentList>
    <comment ref="L67" authorId="0" shapeId="0">
      <text>
        <r>
          <rPr>
            <b/>
            <sz val="8"/>
            <color indexed="81"/>
            <rFont val="Segoe UI"/>
            <family val="2"/>
          </rPr>
          <t>Autor:</t>
        </r>
        <r>
          <rPr>
            <sz val="8"/>
            <color indexed="81"/>
            <rFont val="Segoe UI"/>
            <family val="2"/>
          </rPr>
          <t xml:space="preserve">
laut Glen Diplmex ca. 328 €/kW (d.h. pro 8 kWh) plus Temperaturfühlöer+ Zentraleinheit fpür ggf. mehrere Geräte, daher aufgerundet auf 350
--&gt; aber vielleicht zu hoch, Internetpreise scheinen niedriger</t>
        </r>
      </text>
    </comment>
    <comment ref="U67" authorId="0" shapeId="0">
      <text>
        <r>
          <rPr>
            <b/>
            <sz val="8"/>
            <color indexed="81"/>
            <rFont val="Segoe UI"/>
            <family val="2"/>
          </rPr>
          <t>Autor:</t>
        </r>
        <r>
          <rPr>
            <sz val="8"/>
            <color indexed="81"/>
            <rFont val="Segoe UI"/>
            <family val="2"/>
          </rPr>
          <t xml:space="preserve">
Unklar, hier SETS-Wert genommen; Quantum-Zylinder wird in D offenbar gar nicht verkauft</t>
        </r>
      </text>
    </comment>
  </commentList>
</comments>
</file>

<file path=xl/sharedStrings.xml><?xml version="1.0" encoding="utf-8"?>
<sst xmlns="http://schemas.openxmlformats.org/spreadsheetml/2006/main" count="2533" uniqueCount="344">
  <si>
    <t>This work is licensed under the Creative Commons Attribution-ShareAlike 4.0 International Public License.</t>
  </si>
  <si>
    <t>%</t>
  </si>
  <si>
    <t>t/MWh</t>
  </si>
  <si>
    <t>EUR</t>
  </si>
  <si>
    <t>type</t>
  </si>
  <si>
    <t>dispatchable</t>
  </si>
  <si>
    <t>eta_con</t>
  </si>
  <si>
    <t>OM per MWh</t>
  </si>
  <si>
    <t>max_installable</t>
  </si>
  <si>
    <t>max_energy</t>
  </si>
  <si>
    <t>load change costs up</t>
  </si>
  <si>
    <t>load change costs down</t>
  </si>
  <si>
    <t>fuel costs</t>
  </si>
  <si>
    <t>ror</t>
  </si>
  <si>
    <t>res</t>
  </si>
  <si>
    <t>nuc</t>
  </si>
  <si>
    <t>lig</t>
  </si>
  <si>
    <t>hc</t>
  </si>
  <si>
    <t>CCGT</t>
  </si>
  <si>
    <t>bio</t>
  </si>
  <si>
    <t>wind_on</t>
  </si>
  <si>
    <t>wind_off</t>
  </si>
  <si>
    <t>Technology</t>
  </si>
  <si>
    <t>carbon_content</t>
  </si>
  <si>
    <t>fixed_costs</t>
  </si>
  <si>
    <t>om</t>
  </si>
  <si>
    <t>Schröder et al. (2013)</t>
  </si>
  <si>
    <t>Source:</t>
  </si>
  <si>
    <t>Description:</t>
  </si>
  <si>
    <t>Unit:</t>
  </si>
  <si>
    <t>variable_om</t>
  </si>
  <si>
    <t>Variable OM costs per MWh</t>
  </si>
  <si>
    <t xml:space="preserve">Overnight investment costs per MW </t>
  </si>
  <si>
    <t>Annual fixed cost per MW</t>
  </si>
  <si>
    <t>oc</t>
  </si>
  <si>
    <t>lifetime</t>
  </si>
  <si>
    <t>Technical Lifetime</t>
  </si>
  <si>
    <t>recovery_period</t>
  </si>
  <si>
    <t>interest_rate</t>
  </si>
  <si>
    <t>BMWi AfA-tables: http://www.bundesfinanzministerium.de/Content/DE/Standardartikel/Themen/Steuern/Weitere_Steuerthemen/Betriebspruefung/AfA-Tabellen/1995-01-24-afa-24.pdf?__blob=publicationFile&amp;v=1</t>
  </si>
  <si>
    <t>MW</t>
  </si>
  <si>
    <t>years</t>
  </si>
  <si>
    <t>Own assumptions</t>
  </si>
  <si>
    <t xml:space="preserve">BNetzA (2014) and own assumption based on BNetzA (2014) </t>
  </si>
  <si>
    <t>MWh/a</t>
  </si>
  <si>
    <t>DLR et al. (2012)</t>
  </si>
  <si>
    <t>EUR/MW</t>
  </si>
  <si>
    <t>VDE (2012a)</t>
  </si>
  <si>
    <t>% of installed capacity/minute</t>
  </si>
  <si>
    <t>curtailment_costs</t>
  </si>
  <si>
    <t>dena(2012), DLR et al. (2012), own assumption</t>
  </si>
  <si>
    <t>EUR/MWht</t>
  </si>
  <si>
    <t>Storage</t>
  </si>
  <si>
    <t>mc</t>
  </si>
  <si>
    <t>EUR/MWh</t>
  </si>
  <si>
    <t>Marginal costs of string in or out</t>
  </si>
  <si>
    <t>Sto1</t>
  </si>
  <si>
    <t>Sto2</t>
  </si>
  <si>
    <t>Sto3</t>
  </si>
  <si>
    <t>Sto4</t>
  </si>
  <si>
    <t>Sto5</t>
  </si>
  <si>
    <t>Sto6</t>
  </si>
  <si>
    <t>Sto7</t>
  </si>
  <si>
    <t>Node</t>
  </si>
  <si>
    <t>Own assumption</t>
  </si>
  <si>
    <t>efficiency</t>
  </si>
  <si>
    <t>Pape et al. (2014)</t>
  </si>
  <si>
    <t xml:space="preserve">Overnight investment costs in energy </t>
  </si>
  <si>
    <t>oc_energy</t>
  </si>
  <si>
    <t>Overnight investment costs in capacity</t>
  </si>
  <si>
    <t>oc_capacity</t>
  </si>
  <si>
    <t>Pape et al. (2014), Agora (2013)</t>
  </si>
  <si>
    <t>Maximum Energy</t>
  </si>
  <si>
    <t>MWh</t>
  </si>
  <si>
    <t>Maximum Power</t>
  </si>
  <si>
    <t>max_power</t>
  </si>
  <si>
    <t>Storage level start</t>
  </si>
  <si>
    <t>level_start</t>
  </si>
  <si>
    <t>load change flexibility</t>
  </si>
  <si>
    <t>DSM</t>
  </si>
  <si>
    <t>DSM_curt1</t>
  </si>
  <si>
    <t>DSM_curt2</t>
  </si>
  <si>
    <t>DSM_curt3</t>
  </si>
  <si>
    <t>DSM_shift1</t>
  </si>
  <si>
    <t>DSM_shift2</t>
  </si>
  <si>
    <t>DSM_shift3</t>
  </si>
  <si>
    <t>DSM_shift4</t>
  </si>
  <si>
    <t>DSM_shift5</t>
  </si>
  <si>
    <t>Marginal Costs</t>
  </si>
  <si>
    <t>Frontier (2014)</t>
  </si>
  <si>
    <t>fc</t>
  </si>
  <si>
    <t>Annual fixed costs</t>
  </si>
  <si>
    <t xml:space="preserve"> EUR/MW/a</t>
  </si>
  <si>
    <t>Overnight investment costs</t>
  </si>
  <si>
    <t>Frontier (2014), own assumptions</t>
  </si>
  <si>
    <t>Frontier (2014), Gils (2014)</t>
  </si>
  <si>
    <t>max_duration</t>
  </si>
  <si>
    <t>h</t>
  </si>
  <si>
    <t>Klobasa (2007), Agora ( 2013), Gils (2014), Own assumption</t>
  </si>
  <si>
    <t>recovery_time</t>
  </si>
  <si>
    <t>curt</t>
  </si>
  <si>
    <t>shift</t>
  </si>
  <si>
    <t>Marginal costs of discharging (V2G)</t>
  </si>
  <si>
    <t>ev1</t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</si>
  <si>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</si>
  <si>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</si>
  <si>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</si>
  <si>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</si>
  <si>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</si>
  <si>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</si>
  <si>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</si>
  <si>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</si>
  <si>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</si>
  <si>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</si>
  <si>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</si>
  <si>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ev13</t>
  </si>
  <si>
    <t>ev14</t>
  </si>
  <si>
    <t>ev15</t>
  </si>
  <si>
    <t>ev16</t>
  </si>
  <si>
    <t>ev17</t>
  </si>
  <si>
    <t>ev18</t>
  </si>
  <si>
    <t>ev19</t>
  </si>
  <si>
    <t>ev20</t>
  </si>
  <si>
    <t>ev21</t>
  </si>
  <si>
    <t>ev22</t>
  </si>
  <si>
    <t>ev23</t>
  </si>
  <si>
    <t>ev24</t>
  </si>
  <si>
    <t>ev25</t>
  </si>
  <si>
    <t>ev26</t>
  </si>
  <si>
    <t>ev27</t>
  </si>
  <si>
    <t>ev28</t>
  </si>
  <si>
    <t>EV</t>
  </si>
  <si>
    <t>Own calculation based on Pape et al. (2014) and Agora (2013)</t>
  </si>
  <si>
    <t>Efficiency of charging (G2V)</t>
  </si>
  <si>
    <t>efficiency_charge</t>
  </si>
  <si>
    <t>Own assumption based on Pape et al. (2014)</t>
  </si>
  <si>
    <t>Efficiency of discharging (V2G)</t>
  </si>
  <si>
    <t>efficiency_discharge</t>
  </si>
  <si>
    <t xml:space="preserve">Electric vehicle level start </t>
  </si>
  <si>
    <t>ev_start</t>
  </si>
  <si>
    <t>Electric vehicle battery capacity</t>
  </si>
  <si>
    <t>Kasten and Hacker (2014)</t>
  </si>
  <si>
    <t>ev_capacity</t>
  </si>
  <si>
    <t>Share of electric vehicles per load profile</t>
  </si>
  <si>
    <t>Own calculation based on Kasten and Hacker (2014), Schlesinger et al. (2014) and Plötz et al. (2014)</t>
  </si>
  <si>
    <t>share_ev</t>
  </si>
  <si>
    <t>Defines whether an electric vehicle is a PHEV/REEV (1 if yes 0 otherwise)</t>
  </si>
  <si>
    <t>ev_type</t>
  </si>
  <si>
    <t>nondis</t>
  </si>
  <si>
    <t>dis</t>
  </si>
  <si>
    <t>con</t>
  </si>
  <si>
    <t>pv</t>
  </si>
  <si>
    <t>DE</t>
  </si>
  <si>
    <t>PL</t>
  </si>
  <si>
    <t>CZ</t>
  </si>
  <si>
    <t>link</t>
  </si>
  <si>
    <t>l7</t>
  </si>
  <si>
    <t>l8</t>
  </si>
  <si>
    <t>l16</t>
  </si>
  <si>
    <t>distance</t>
  </si>
  <si>
    <t>overnight_costs</t>
  </si>
  <si>
    <t>rsvr</t>
  </si>
  <si>
    <t>Marginal costs of releasing energy</t>
  </si>
  <si>
    <t>Note:</t>
  </si>
  <si>
    <t>Costs for 2030</t>
  </si>
  <si>
    <t>considered equal to PHS</t>
  </si>
  <si>
    <t>Scholz (2012)</t>
  </si>
  <si>
    <t>Potentials for 2020 according to Scholz (2020); includes run-of-river</t>
  </si>
  <si>
    <t>Arbitrarily large value</t>
  </si>
  <si>
    <t>CO2_price</t>
  </si>
  <si>
    <t>EUR/t</t>
  </si>
  <si>
    <t>own assumption</t>
  </si>
  <si>
    <t>etop_max</t>
  </si>
  <si>
    <t>Maximum energy-to-power ratio</t>
  </si>
  <si>
    <t>Penalty for using gasoline fuels</t>
  </si>
  <si>
    <t>penalty_fuel</t>
  </si>
  <si>
    <t>technology</t>
  </si>
  <si>
    <t>sto1</t>
  </si>
  <si>
    <t>sto2</t>
  </si>
  <si>
    <t>sto3</t>
  </si>
  <si>
    <t>sto4</t>
  </si>
  <si>
    <t>sto5</t>
  </si>
  <si>
    <t>sto6</t>
  </si>
  <si>
    <t>sto7</t>
  </si>
  <si>
    <t>node</t>
  </si>
  <si>
    <t>storage</t>
  </si>
  <si>
    <t>PR_up</t>
  </si>
  <si>
    <t>PR_do</t>
  </si>
  <si>
    <t>SR_up</t>
  </si>
  <si>
    <t>SR_do</t>
  </si>
  <si>
    <t>MR_up</t>
  </si>
  <si>
    <t>MR_do</t>
  </si>
  <si>
    <t>quality</t>
  </si>
  <si>
    <t>type_updown</t>
  </si>
  <si>
    <t>up</t>
  </si>
  <si>
    <t>do</t>
  </si>
  <si>
    <t>type_spin</t>
  </si>
  <si>
    <t>spin</t>
  </si>
  <si>
    <t>nonspin</t>
  </si>
  <si>
    <t>type_prim</t>
  </si>
  <si>
    <t>prim</t>
  </si>
  <si>
    <t>intercept</t>
  </si>
  <si>
    <t>slope_wind_on</t>
  </si>
  <si>
    <t>slope_wind_off</t>
  </si>
  <si>
    <t>slope_pv</t>
  </si>
  <si>
    <t>Own calculations based on Ziegenhagen (2013), assumption of 30% improved forecast error compared to 2012</t>
  </si>
  <si>
    <t>share_sr_mr</t>
  </si>
  <si>
    <t>regelleistung.net (2014a), regelleistung.net (2014b)</t>
  </si>
  <si>
    <t>reaction_time</t>
  </si>
  <si>
    <t>minutes</t>
  </si>
  <si>
    <t>fraction_pr</t>
  </si>
  <si>
    <t>nonprim</t>
  </si>
  <si>
    <t>Minimum reservoir filling level</t>
  </si>
  <si>
    <t>level_min</t>
  </si>
  <si>
    <t>Building type</t>
  </si>
  <si>
    <t>bu1</t>
  </si>
  <si>
    <t>share</t>
  </si>
  <si>
    <t>Heating type</t>
  </si>
  <si>
    <t>dir</t>
  </si>
  <si>
    <t>max_outflow</t>
  </si>
  <si>
    <t>max_level</t>
  </si>
  <si>
    <t>level_ini</t>
  </si>
  <si>
    <t>temperature_sink</t>
  </si>
  <si>
    <t>no</t>
  </si>
  <si>
    <t>yes</t>
  </si>
  <si>
    <t>hp_gs</t>
  </si>
  <si>
    <t>static_efficiency</t>
  </si>
  <si>
    <t>dynamic_efficiency</t>
  </si>
  <si>
    <t>gas_elec</t>
  </si>
  <si>
    <t>penalty_non-electric_heat_supply</t>
  </si>
  <si>
    <t>heat_pump</t>
  </si>
  <si>
    <t>OCGT</t>
  </si>
  <si>
    <t>oil</t>
  </si>
  <si>
    <t>other</t>
  </si>
  <si>
    <t>FR</t>
  </si>
  <si>
    <t>DK</t>
  </si>
  <si>
    <t>BE</t>
  </si>
  <si>
    <t>NL</t>
  </si>
  <si>
    <t>AT</t>
  </si>
  <si>
    <t>CH</t>
  </si>
  <si>
    <t>l1</t>
  </si>
  <si>
    <t>l2</t>
  </si>
  <si>
    <t>l3</t>
  </si>
  <si>
    <t>l4</t>
  </si>
  <si>
    <t>l9</t>
  </si>
  <si>
    <t>l10</t>
  </si>
  <si>
    <t>l11</t>
  </si>
  <si>
    <t>l12</t>
  </si>
  <si>
    <t>l17</t>
  </si>
  <si>
    <t>l18</t>
  </si>
  <si>
    <t>l19</t>
  </si>
  <si>
    <t>fixed_capacities</t>
  </si>
  <si>
    <t>fixed_capacities_power</t>
  </si>
  <si>
    <t>fixed_capacities_energy</t>
  </si>
  <si>
    <t>fixed_capacities_ntc</t>
  </si>
  <si>
    <t>bu3</t>
  </si>
  <si>
    <t>bu4</t>
  </si>
  <si>
    <t>bu5</t>
  </si>
  <si>
    <t>bu6</t>
  </si>
  <si>
    <t>bu7</t>
  </si>
  <si>
    <t>bu8</t>
  </si>
  <si>
    <t>bu9</t>
  </si>
  <si>
    <t>bu10</t>
  </si>
  <si>
    <t>bu11</t>
  </si>
  <si>
    <t>bu12</t>
  </si>
  <si>
    <t>oil_elec</t>
  </si>
  <si>
    <t>feeds to storage</t>
  </si>
  <si>
    <t>hp_as</t>
  </si>
  <si>
    <t>temperature_source</t>
  </si>
  <si>
    <t>bu2</t>
  </si>
  <si>
    <t>setsh</t>
  </si>
  <si>
    <t>hp_gs_elec</t>
  </si>
  <si>
    <t>gas_hp_gs</t>
  </si>
  <si>
    <t>electric</t>
  </si>
  <si>
    <t>fossil</t>
  </si>
  <si>
    <t>static_efficiency_sets_aux_dhw</t>
  </si>
  <si>
    <t>Auxiliary DHW</t>
  </si>
  <si>
    <t>max_energy_sets_aux_dhw</t>
  </si>
  <si>
    <t>max_power_in_sets_aux_dhw</t>
  </si>
  <si>
    <t>max_power_out_sets_aux_dhw</t>
  </si>
  <si>
    <t>hp_as_elec</t>
  </si>
  <si>
    <t>gas_hp_as</t>
  </si>
  <si>
    <t>area_floor</t>
  </si>
  <si>
    <t>fixed_reserves</t>
  </si>
  <si>
    <t>DIW Data Doc 92</t>
  </si>
  <si>
    <t>interest rate</t>
  </si>
  <si>
    <t>annualized_cost</t>
  </si>
  <si>
    <t>annualized_cost_dhw</t>
  </si>
  <si>
    <t>N_RES_PRO.fx</t>
  </si>
  <si>
    <t>phi_pro_load</t>
  </si>
  <si>
    <t>Gesamtlast in TWh</t>
  </si>
  <si>
    <t>Angen. HH-Verbrauch Strom "normal" in MWh</t>
  </si>
  <si>
    <t>Anzahl Prosumager-HH</t>
  </si>
  <si>
    <t>Resultierende Größe PV-Anlage in kW</t>
  </si>
  <si>
    <t>25% der installierten PV-Kapazität</t>
  </si>
  <si>
    <t>Jährl. heat demand im Segment bu7 in MWh pro m2</t>
  </si>
  <si>
    <t>Anteil Fläche bu7 an Gesamtfläche</t>
  </si>
  <si>
    <t>Heizbedarf 2030 insgesamt in MWh</t>
  </si>
  <si>
    <t>Heizbedarf 2030 bu7</t>
  </si>
  <si>
    <t>Anteil Heizbedarf bu7</t>
  </si>
  <si>
    <t>Gesamtfläche bu7</t>
  </si>
  <si>
    <t>m2 Prosumager-HH insgesamt</t>
  </si>
  <si>
    <t>Anteil m2 Prosumager-HH an Gesamt-m2 in bu7</t>
  </si>
  <si>
    <t>gar nicht benötigt</t>
  </si>
  <si>
    <t>Jahreserzeugung der Prosumage-PV-Anlagen</t>
  </si>
  <si>
    <t>Gesamtlast Prosumer</t>
  </si>
  <si>
    <t>Verhältnis jährliche PV-Erzeugung zu Last Prosumer</t>
  </si>
  <si>
    <t>3,5 Mio</t>
  </si>
  <si>
    <t>m2 pro Prosumager-HH</t>
  </si>
  <si>
    <t>€/MWh Heizöl = Diesel für Mobilität inkl. CO2</t>
  </si>
  <si>
    <t>€/MWh Erdgas für Wärmeanwendung mit CO2</t>
  </si>
  <si>
    <t>€ pro Liter</t>
  </si>
  <si>
    <t>ev29</t>
  </si>
  <si>
    <t>ev30</t>
  </si>
  <si>
    <t>ev31</t>
  </si>
  <si>
    <t>ev32</t>
  </si>
  <si>
    <t>ev33</t>
  </si>
  <si>
    <t>ev34</t>
  </si>
  <si>
    <t>ev35</t>
  </si>
  <si>
    <t>ev36</t>
  </si>
  <si>
    <t>ev37</t>
  </si>
  <si>
    <t>ev38</t>
  </si>
  <si>
    <t>ev39</t>
  </si>
  <si>
    <t>ev40</t>
  </si>
  <si>
    <t>ev41</t>
  </si>
  <si>
    <t>ev42</t>
  </si>
  <si>
    <t>ev43</t>
  </si>
  <si>
    <t>ev44</t>
  </si>
  <si>
    <t>ev45</t>
  </si>
  <si>
    <t>ev46</t>
  </si>
  <si>
    <t>ev47</t>
  </si>
  <si>
    <t>ev48</t>
  </si>
  <si>
    <t>ev49</t>
  </si>
  <si>
    <t>ev50</t>
  </si>
  <si>
    <t>ev51</t>
  </si>
  <si>
    <t>ev52</t>
  </si>
  <si>
    <t>ev53</t>
  </si>
  <si>
    <t>ev54</t>
  </si>
  <si>
    <t>ev55</t>
  </si>
  <si>
    <t>ev56</t>
  </si>
  <si>
    <t>ev57</t>
  </si>
  <si>
    <t>ev58</t>
  </si>
  <si>
    <t>ev59</t>
  </si>
  <si>
    <t>ev60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</si>
</sst>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indexed="81"/>
      <name val="Segoe UI"/>
      <family val="2"/>
    </font>
    <font>
      <b/>
      <sz val="8"/>
      <color indexed="81"/>
      <name val="Segoe UI"/>
      <family val="2"/>
    </font>
    <font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4" xfId="0" applyFont="1" applyBorder="1" applyAlignment="1">
      <alignment wrapText="1"/>
    </xf>
    <xf numFmtId="0" fontId="1" fillId="0" borderId="0" xfId="0" applyFont="1" applyBorder="1" applyAlignment="1">
      <alignment wrapText="1"/>
    </xf>
    <xf numFmtId="164" fontId="1" fillId="0" borderId="1" xfId="0" applyNumberFormat="1" applyFont="1" applyBorder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0" xfId="0" applyNumberFormat="1"/>
    <xf numFmtId="0" fontId="1" fillId="3" borderId="0" xfId="0" applyFont="1" applyFill="1" applyAlignment="1">
      <alignment horizontal="center" vertical="center"/>
    </xf>
    <xf numFmtId="0" fontId="2" fillId="0" borderId="0" xfId="0" applyFont="1" applyBorder="1"/>
    <xf numFmtId="0" fontId="2" fillId="0" borderId="1" xfId="0" applyFont="1" applyBorder="1"/>
    <xf numFmtId="0" fontId="2" fillId="0" borderId="0" xfId="0" applyFont="1" applyBorder="1" applyAlignment="1">
      <alignment horizontal="center"/>
    </xf>
    <xf numFmtId="0" fontId="1" fillId="3" borderId="0" xfId="0" applyFont="1" applyFill="1"/>
    <xf numFmtId="165" fontId="5" fillId="0" borderId="0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76200</xdr:colOff>
      <xdr:row>4</xdr:row>
      <xdr:rowOff>104775</xdr:rowOff>
    </xdr:to>
    <xdr:pic>
      <xdr:nvPicPr>
        <xdr:cNvPr id="2" name="Grafik 1" descr="Creative Commons Lizenzvertra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71500"/>
          <a:ext cx="8382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_seri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Schill\D%203.6\Parameter-Annahmen%20zu%203.6\Fl&#228;chen-Simulationen%20von%20Claus\Zensus2011_Geb&#228;ude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  <sheetName val="EV_old"/>
      <sheetName val="EV"/>
      <sheetName val="reserves_provision"/>
      <sheetName val="reserves_activation"/>
      <sheetName val="heat"/>
      <sheetName val="heat_dhw"/>
      <sheetName val="heat_pump"/>
    </sheetNames>
    <sheetDataSet>
      <sheetData sheetId="0">
        <row r="2">
          <cell r="B2">
            <v>479948332</v>
          </cell>
          <cell r="AC2">
            <v>874.98299999999892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D2">
            <v>0.27648905624034609</v>
          </cell>
          <cell r="E2">
            <v>0.22328963887143433</v>
          </cell>
          <cell r="F2">
            <v>0.20289441235976549</v>
          </cell>
          <cell r="G2">
            <v>0.16410822625407928</v>
          </cell>
          <cell r="H2">
            <v>0.15303154676116906</v>
          </cell>
          <cell r="I2">
            <v>0.12968628282826544</v>
          </cell>
          <cell r="J2">
            <v>0.11180043836788442</v>
          </cell>
          <cell r="K2">
            <v>0.10271211440617227</v>
          </cell>
          <cell r="L2">
            <v>6.6416485273174397E-2</v>
          </cell>
          <cell r="M2">
            <v>5.1474041765290315E-2</v>
          </cell>
          <cell r="N2">
            <v>1.542258467864995E-2</v>
          </cell>
          <cell r="O2">
            <v>1.1252584762834807E-2</v>
          </cell>
        </row>
      </sheetData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atmeter_Gebäudeklassen"/>
      <sheetName val="Heizungen"/>
      <sheetName val="Load ohne SETS und DHW 2030"/>
      <sheetName val="Load ohne SETS und DHW 2020"/>
    </sheetNames>
    <sheetDataSet>
      <sheetData sheetId="0">
        <row r="5">
          <cell r="E5">
            <v>528.31062616344639</v>
          </cell>
        </row>
        <row r="8">
          <cell r="E8">
            <v>2332.749367372473</v>
          </cell>
          <cell r="L8">
            <v>1373.8387383118729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2"/>
  <sheetViews>
    <sheetView workbookViewId="0">
      <selection activeCell="B4" sqref="B4"/>
    </sheetView>
  </sheetViews>
  <sheetFormatPr baseColWidth="10" defaultRowHeight="15" x14ac:dyDescent="0.25"/>
  <sheetData>
    <row r="2" spans="2:2" x14ac:dyDescent="0.25">
      <c r="B2" t="s">
        <v>0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W59"/>
  <sheetViews>
    <sheetView workbookViewId="0">
      <pane xSplit="3" topLeftCell="D1" activePane="topRight" state="frozen"/>
      <selection pane="topRight" activeCell="D6" sqref="D6"/>
    </sheetView>
  </sheetViews>
  <sheetFormatPr baseColWidth="10" defaultColWidth="9.140625" defaultRowHeight="11.25" x14ac:dyDescent="0.2"/>
  <cols>
    <col min="1" max="1" width="11.7109375" style="1" bestFit="1" customWidth="1"/>
    <col min="2" max="2" width="9" style="1" customWidth="1"/>
    <col min="3" max="3" width="13" style="1" customWidth="1"/>
    <col min="4" max="5" width="9.140625" style="1"/>
    <col min="6" max="6" width="19.5703125" style="8" bestFit="1" customWidth="1"/>
    <col min="7" max="7" width="17.85546875" style="8" customWidth="1"/>
    <col min="8" max="9" width="19.7109375" style="8" bestFit="1" customWidth="1"/>
    <col min="10" max="10" width="17" style="8" bestFit="1" customWidth="1"/>
    <col min="11" max="11" width="17" style="8" customWidth="1"/>
    <col min="12" max="12" width="20.5703125" style="8" bestFit="1" customWidth="1"/>
    <col min="13" max="13" width="16.42578125" style="8" customWidth="1"/>
    <col min="14" max="14" width="18.5703125" style="8" customWidth="1"/>
    <col min="15" max="15" width="12" style="8" bestFit="1" customWidth="1"/>
    <col min="16" max="16" width="15" style="8" bestFit="1" customWidth="1"/>
    <col min="17" max="17" width="27.28515625" style="8" customWidth="1"/>
    <col min="18" max="18" width="21.7109375" style="8" customWidth="1"/>
    <col min="19" max="19" width="21.5703125" style="8" customWidth="1"/>
    <col min="20" max="20" width="31.7109375" style="8" customWidth="1"/>
    <col min="21" max="22" width="21.5703125" style="8" customWidth="1"/>
    <col min="23" max="23" width="16.85546875" style="8" bestFit="1" customWidth="1"/>
    <col min="24" max="16384" width="9.140625" style="1"/>
  </cols>
  <sheetData>
    <row r="1" spans="1:23" s="2" customFormat="1" ht="107.25" customHeight="1" x14ac:dyDescent="0.2">
      <c r="A1" s="1" t="s">
        <v>27</v>
      </c>
      <c r="B1" s="1"/>
      <c r="C1" s="1"/>
      <c r="D1" s="1"/>
      <c r="E1" s="1"/>
      <c r="F1" s="6" t="s">
        <v>205</v>
      </c>
      <c r="G1" s="6" t="s">
        <v>205</v>
      </c>
      <c r="H1" s="6" t="s">
        <v>205</v>
      </c>
      <c r="I1" s="6" t="s">
        <v>205</v>
      </c>
      <c r="J1" s="6" t="s">
        <v>207</v>
      </c>
      <c r="K1" s="6" t="s">
        <v>64</v>
      </c>
      <c r="L1" s="6" t="s">
        <v>64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s="2" customFormat="1" ht="44.25" customHeight="1" x14ac:dyDescent="0.2">
      <c r="A2" s="1" t="s">
        <v>28</v>
      </c>
      <c r="B2" s="1"/>
      <c r="C2" s="1"/>
      <c r="D2" s="1"/>
      <c r="E2" s="1"/>
      <c r="F2" s="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4" spans="1:23" x14ac:dyDescent="0.2">
      <c r="A4" s="1" t="s">
        <v>29</v>
      </c>
      <c r="L4" s="8" t="s">
        <v>209</v>
      </c>
    </row>
    <row r="5" spans="1:23" s="4" customFormat="1" x14ac:dyDescent="0.2">
      <c r="A5" s="4" t="s">
        <v>63</v>
      </c>
      <c r="B5" s="4" t="s">
        <v>192</v>
      </c>
      <c r="C5" s="4" t="s">
        <v>193</v>
      </c>
      <c r="D5" s="4" t="s">
        <v>196</v>
      </c>
      <c r="E5" s="4" t="s">
        <v>199</v>
      </c>
      <c r="F5" s="9" t="s">
        <v>201</v>
      </c>
      <c r="G5" s="9" t="s">
        <v>202</v>
      </c>
      <c r="H5" s="9" t="s">
        <v>203</v>
      </c>
      <c r="I5" s="9" t="s">
        <v>204</v>
      </c>
      <c r="J5" s="9" t="s">
        <v>206</v>
      </c>
      <c r="K5" s="9" t="s">
        <v>210</v>
      </c>
      <c r="L5" s="9" t="s">
        <v>208</v>
      </c>
      <c r="M5" s="9" t="s">
        <v>283</v>
      </c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x14ac:dyDescent="0.2">
      <c r="A6" s="1" t="s">
        <v>152</v>
      </c>
      <c r="B6" s="1" t="s">
        <v>186</v>
      </c>
      <c r="C6" s="1" t="s">
        <v>194</v>
      </c>
      <c r="D6" s="1" t="s">
        <v>197</v>
      </c>
      <c r="E6" s="1" t="s">
        <v>200</v>
      </c>
      <c r="F6" s="29"/>
      <c r="K6" s="8">
        <v>0.05</v>
      </c>
      <c r="L6" s="8">
        <v>0.5</v>
      </c>
    </row>
    <row r="7" spans="1:23" x14ac:dyDescent="0.2">
      <c r="A7" s="1" t="s">
        <v>152</v>
      </c>
      <c r="B7" s="1" t="s">
        <v>187</v>
      </c>
      <c r="C7" s="1" t="s">
        <v>195</v>
      </c>
      <c r="D7" s="1" t="s">
        <v>197</v>
      </c>
      <c r="E7" s="1" t="s">
        <v>200</v>
      </c>
      <c r="F7" s="29"/>
      <c r="K7" s="8">
        <v>0.05</v>
      </c>
      <c r="L7" s="8">
        <v>0.5</v>
      </c>
    </row>
    <row r="8" spans="1:23" x14ac:dyDescent="0.2">
      <c r="A8" s="1" t="s">
        <v>152</v>
      </c>
      <c r="B8" s="1" t="s">
        <v>188</v>
      </c>
      <c r="C8" s="1" t="s">
        <v>194</v>
      </c>
      <c r="D8" s="1" t="s">
        <v>197</v>
      </c>
      <c r="E8" s="1" t="s">
        <v>211</v>
      </c>
      <c r="F8" s="29">
        <v>1.9115312474500898</v>
      </c>
      <c r="G8" s="8">
        <v>3.1234386858258929E-2</v>
      </c>
      <c r="H8" s="8">
        <v>3.1234386858258929E-2</v>
      </c>
      <c r="I8" s="8">
        <v>4.9850656854538697E-2</v>
      </c>
      <c r="J8" s="8">
        <v>0.51142971172098262</v>
      </c>
      <c r="L8" s="8">
        <v>5</v>
      </c>
    </row>
    <row r="9" spans="1:23" x14ac:dyDescent="0.2">
      <c r="A9" s="1" t="s">
        <v>152</v>
      </c>
      <c r="B9" s="1" t="s">
        <v>189</v>
      </c>
      <c r="C9" s="1" t="s">
        <v>195</v>
      </c>
      <c r="D9" s="1" t="s">
        <v>197</v>
      </c>
      <c r="E9" s="1" t="s">
        <v>211</v>
      </c>
      <c r="F9" s="29">
        <v>3.2418772096896795</v>
      </c>
      <c r="G9" s="8">
        <v>2.5949243629092247E-2</v>
      </c>
      <c r="H9" s="8">
        <v>2.5949243629092247E-2</v>
      </c>
      <c r="I9" s="8">
        <v>1.8177404901413684E-2</v>
      </c>
      <c r="J9" s="8">
        <v>0.47091987796211421</v>
      </c>
      <c r="L9" s="8">
        <v>5</v>
      </c>
    </row>
    <row r="10" spans="1:23" x14ac:dyDescent="0.2">
      <c r="A10" s="1" t="s">
        <v>152</v>
      </c>
      <c r="B10" s="1" t="s">
        <v>190</v>
      </c>
      <c r="C10" s="1" t="s">
        <v>194</v>
      </c>
      <c r="D10" s="1" t="s">
        <v>198</v>
      </c>
      <c r="E10" s="1" t="s">
        <v>211</v>
      </c>
      <c r="F10" s="29">
        <v>1.9115312474500898</v>
      </c>
      <c r="G10" s="8">
        <v>3.1234386858258929E-2</v>
      </c>
      <c r="H10" s="8">
        <v>3.1234386858258929E-2</v>
      </c>
      <c r="I10" s="8">
        <v>4.9850656854538697E-2</v>
      </c>
      <c r="J10" s="8">
        <v>0.48857028827901738</v>
      </c>
      <c r="L10" s="8">
        <v>15</v>
      </c>
    </row>
    <row r="11" spans="1:23" x14ac:dyDescent="0.2">
      <c r="A11" s="1" t="s">
        <v>152</v>
      </c>
      <c r="B11" s="1" t="s">
        <v>191</v>
      </c>
      <c r="C11" s="1" t="s">
        <v>195</v>
      </c>
      <c r="D11" s="1" t="s">
        <v>198</v>
      </c>
      <c r="E11" s="1" t="s">
        <v>211</v>
      </c>
      <c r="F11" s="29">
        <v>3.2418772096896795</v>
      </c>
      <c r="G11" s="8">
        <v>2.5949243629092247E-2</v>
      </c>
      <c r="H11" s="8">
        <v>2.5949243629092247E-2</v>
      </c>
      <c r="I11" s="8">
        <v>1.8177404901413684E-2</v>
      </c>
      <c r="J11" s="8">
        <v>0.52908012203788579</v>
      </c>
      <c r="L11" s="8">
        <v>15</v>
      </c>
    </row>
    <row r="12" spans="1:23" x14ac:dyDescent="0.2">
      <c r="F12" s="29"/>
    </row>
    <row r="13" spans="1:23" x14ac:dyDescent="0.2">
      <c r="A13" s="1" t="s">
        <v>234</v>
      </c>
      <c r="B13" s="1" t="s">
        <v>186</v>
      </c>
      <c r="C13" s="1" t="s">
        <v>194</v>
      </c>
      <c r="D13" s="1" t="s">
        <v>197</v>
      </c>
      <c r="E13" s="1" t="s">
        <v>200</v>
      </c>
      <c r="F13" s="29"/>
      <c r="K13" s="8">
        <v>0.05</v>
      </c>
      <c r="L13" s="8">
        <v>0.5</v>
      </c>
      <c r="M13" s="8">
        <v>576</v>
      </c>
    </row>
    <row r="14" spans="1:23" x14ac:dyDescent="0.2">
      <c r="A14" s="1" t="s">
        <v>234</v>
      </c>
      <c r="B14" s="1" t="s">
        <v>187</v>
      </c>
      <c r="C14" s="1" t="s">
        <v>195</v>
      </c>
      <c r="D14" s="1" t="s">
        <v>197</v>
      </c>
      <c r="E14" s="1" t="s">
        <v>200</v>
      </c>
      <c r="F14" s="29"/>
      <c r="K14" s="8">
        <v>0.05</v>
      </c>
      <c r="L14" s="8">
        <v>0.5</v>
      </c>
      <c r="M14" s="8">
        <v>576</v>
      </c>
    </row>
    <row r="15" spans="1:23" x14ac:dyDescent="0.2">
      <c r="A15" s="1" t="s">
        <v>234</v>
      </c>
      <c r="B15" s="1" t="s">
        <v>188</v>
      </c>
      <c r="C15" s="1" t="s">
        <v>194</v>
      </c>
      <c r="D15" s="1" t="s">
        <v>197</v>
      </c>
      <c r="E15" s="1" t="s">
        <v>211</v>
      </c>
      <c r="F15" s="29">
        <v>1.9115312474500898</v>
      </c>
      <c r="G15" s="8">
        <v>3.1234386858258929E-2</v>
      </c>
      <c r="H15" s="8">
        <v>3.1234386858258929E-2</v>
      </c>
      <c r="I15" s="8">
        <v>4.9850656854538697E-2</v>
      </c>
      <c r="J15" s="8">
        <v>0.51142971172098262</v>
      </c>
      <c r="L15" s="8">
        <v>5</v>
      </c>
      <c r="M15" s="8">
        <v>658</v>
      </c>
    </row>
    <row r="16" spans="1:23" x14ac:dyDescent="0.2">
      <c r="A16" s="1" t="s">
        <v>234</v>
      </c>
      <c r="B16" s="1" t="s">
        <v>189</v>
      </c>
      <c r="C16" s="1" t="s">
        <v>195</v>
      </c>
      <c r="D16" s="1" t="s">
        <v>197</v>
      </c>
      <c r="E16" s="1" t="s">
        <v>211</v>
      </c>
      <c r="F16" s="29">
        <v>3.2418772096896795</v>
      </c>
      <c r="G16" s="8">
        <v>2.5949243629092247E-2</v>
      </c>
      <c r="H16" s="8">
        <v>2.5949243629092247E-2</v>
      </c>
      <c r="I16" s="8">
        <v>1.8177404901413684E-2</v>
      </c>
      <c r="J16" s="8">
        <v>0.47091987796211421</v>
      </c>
      <c r="L16" s="8">
        <v>5</v>
      </c>
      <c r="M16" s="8">
        <v>658</v>
      </c>
    </row>
    <row r="17" spans="1:13" x14ac:dyDescent="0.2">
      <c r="A17" s="1" t="s">
        <v>234</v>
      </c>
      <c r="B17" s="1" t="s">
        <v>190</v>
      </c>
      <c r="C17" s="1" t="s">
        <v>194</v>
      </c>
      <c r="D17" s="1" t="s">
        <v>198</v>
      </c>
      <c r="E17" s="1" t="s">
        <v>211</v>
      </c>
      <c r="F17" s="29">
        <v>1.9115312474500898</v>
      </c>
      <c r="G17" s="8">
        <v>3.1234386858258929E-2</v>
      </c>
      <c r="H17" s="8">
        <v>3.1234386858258929E-2</v>
      </c>
      <c r="I17" s="8">
        <v>4.9850656854538697E-2</v>
      </c>
      <c r="J17" s="8">
        <v>0.48857028827901738</v>
      </c>
      <c r="L17" s="8">
        <v>15</v>
      </c>
      <c r="M17" s="8">
        <v>754</v>
      </c>
    </row>
    <row r="18" spans="1:13" x14ac:dyDescent="0.2">
      <c r="A18" s="1" t="s">
        <v>234</v>
      </c>
      <c r="B18" s="1" t="s">
        <v>191</v>
      </c>
      <c r="C18" s="1" t="s">
        <v>195</v>
      </c>
      <c r="D18" s="1" t="s">
        <v>198</v>
      </c>
      <c r="E18" s="1" t="s">
        <v>211</v>
      </c>
      <c r="F18" s="29">
        <v>3.2418772096896795</v>
      </c>
      <c r="G18" s="8">
        <v>2.5949243629092247E-2</v>
      </c>
      <c r="H18" s="8">
        <v>2.5949243629092247E-2</v>
      </c>
      <c r="I18" s="8">
        <v>1.8177404901413684E-2</v>
      </c>
      <c r="J18" s="8">
        <v>0.52908012203788579</v>
      </c>
      <c r="L18" s="8">
        <v>15</v>
      </c>
      <c r="M18" s="8">
        <v>754</v>
      </c>
    </row>
    <row r="19" spans="1:13" x14ac:dyDescent="0.2">
      <c r="A19" s="1" t="s">
        <v>235</v>
      </c>
      <c r="B19" s="1" t="s">
        <v>186</v>
      </c>
      <c r="C19" s="1" t="s">
        <v>194</v>
      </c>
      <c r="D19" s="1" t="s">
        <v>197</v>
      </c>
      <c r="E19" s="1" t="s">
        <v>200</v>
      </c>
      <c r="F19" s="29"/>
      <c r="K19" s="8">
        <v>0.05</v>
      </c>
      <c r="L19" s="8">
        <v>0.5</v>
      </c>
      <c r="M19" s="8">
        <v>100</v>
      </c>
    </row>
    <row r="20" spans="1:13" x14ac:dyDescent="0.2">
      <c r="A20" s="1" t="s">
        <v>235</v>
      </c>
      <c r="B20" s="1" t="s">
        <v>187</v>
      </c>
      <c r="C20" s="1" t="s">
        <v>195</v>
      </c>
      <c r="D20" s="1" t="s">
        <v>197</v>
      </c>
      <c r="E20" s="1" t="s">
        <v>200</v>
      </c>
      <c r="F20" s="29"/>
      <c r="K20" s="8">
        <v>0.05</v>
      </c>
      <c r="L20" s="8">
        <v>0.5</v>
      </c>
      <c r="M20" s="8">
        <v>100</v>
      </c>
    </row>
    <row r="21" spans="1:13" x14ac:dyDescent="0.2">
      <c r="A21" s="1" t="s">
        <v>235</v>
      </c>
      <c r="B21" s="1" t="s">
        <v>188</v>
      </c>
      <c r="C21" s="1" t="s">
        <v>194</v>
      </c>
      <c r="D21" s="1" t="s">
        <v>197</v>
      </c>
      <c r="E21" s="1" t="s">
        <v>211</v>
      </c>
      <c r="F21" s="29">
        <v>1.9115312474500898</v>
      </c>
      <c r="G21" s="8">
        <v>3.1234386858258929E-2</v>
      </c>
      <c r="H21" s="8">
        <v>3.1234386858258929E-2</v>
      </c>
      <c r="I21" s="8">
        <v>4.9850656854538697E-2</v>
      </c>
      <c r="J21" s="8">
        <v>0.51142971172098262</v>
      </c>
      <c r="L21" s="8">
        <v>5</v>
      </c>
      <c r="M21" s="8">
        <v>270</v>
      </c>
    </row>
    <row r="22" spans="1:13" x14ac:dyDescent="0.2">
      <c r="A22" s="1" t="s">
        <v>235</v>
      </c>
      <c r="B22" s="1" t="s">
        <v>189</v>
      </c>
      <c r="C22" s="1" t="s">
        <v>195</v>
      </c>
      <c r="D22" s="1" t="s">
        <v>197</v>
      </c>
      <c r="E22" s="1" t="s">
        <v>211</v>
      </c>
      <c r="F22" s="29">
        <v>3.2418772096896795</v>
      </c>
      <c r="G22" s="8">
        <v>2.5949243629092247E-2</v>
      </c>
      <c r="H22" s="8">
        <v>2.5949243629092247E-2</v>
      </c>
      <c r="I22" s="8">
        <v>1.8177404901413684E-2</v>
      </c>
      <c r="J22" s="8">
        <v>0.47091987796211421</v>
      </c>
      <c r="L22" s="8">
        <v>5</v>
      </c>
      <c r="M22" s="8">
        <v>270</v>
      </c>
    </row>
    <row r="23" spans="1:13" x14ac:dyDescent="0.2">
      <c r="A23" s="1" t="s">
        <v>235</v>
      </c>
      <c r="B23" s="1" t="s">
        <v>190</v>
      </c>
      <c r="C23" s="1" t="s">
        <v>194</v>
      </c>
      <c r="D23" s="1" t="s">
        <v>198</v>
      </c>
      <c r="E23" s="1" t="s">
        <v>211</v>
      </c>
      <c r="F23" s="29">
        <v>1.9115312474500898</v>
      </c>
      <c r="G23" s="8">
        <v>3.1234386858258929E-2</v>
      </c>
      <c r="H23" s="8">
        <v>3.1234386858258929E-2</v>
      </c>
      <c r="I23" s="8">
        <v>4.9850656854538697E-2</v>
      </c>
      <c r="J23" s="8">
        <v>0.48857028827901738</v>
      </c>
      <c r="L23" s="8">
        <v>15</v>
      </c>
      <c r="M23" s="8">
        <v>300</v>
      </c>
    </row>
    <row r="24" spans="1:13" x14ac:dyDescent="0.2">
      <c r="A24" s="1" t="s">
        <v>235</v>
      </c>
      <c r="B24" s="1" t="s">
        <v>191</v>
      </c>
      <c r="C24" s="1" t="s">
        <v>195</v>
      </c>
      <c r="D24" s="1" t="s">
        <v>198</v>
      </c>
      <c r="E24" s="1" t="s">
        <v>211</v>
      </c>
      <c r="F24" s="29">
        <v>3.2418772096896795</v>
      </c>
      <c r="G24" s="8">
        <v>2.5949243629092247E-2</v>
      </c>
      <c r="H24" s="8">
        <v>2.5949243629092247E-2</v>
      </c>
      <c r="I24" s="8">
        <v>1.8177404901413684E-2</v>
      </c>
      <c r="J24" s="8">
        <v>0.52908012203788579</v>
      </c>
      <c r="L24" s="8">
        <v>15</v>
      </c>
      <c r="M24" s="8">
        <v>300</v>
      </c>
    </row>
    <row r="25" spans="1:13" x14ac:dyDescent="0.2">
      <c r="A25" s="1" t="s">
        <v>236</v>
      </c>
      <c r="B25" s="1" t="s">
        <v>186</v>
      </c>
      <c r="C25" s="1" t="s">
        <v>194</v>
      </c>
      <c r="D25" s="1" t="s">
        <v>197</v>
      </c>
      <c r="E25" s="1" t="s">
        <v>200</v>
      </c>
      <c r="F25" s="29"/>
      <c r="K25" s="8">
        <v>0.05</v>
      </c>
      <c r="L25" s="8">
        <v>0.5</v>
      </c>
      <c r="M25" s="8">
        <v>810</v>
      </c>
    </row>
    <row r="26" spans="1:13" x14ac:dyDescent="0.2">
      <c r="A26" s="1" t="s">
        <v>236</v>
      </c>
      <c r="B26" s="1" t="s">
        <v>187</v>
      </c>
      <c r="C26" s="1" t="s">
        <v>195</v>
      </c>
      <c r="D26" s="1" t="s">
        <v>197</v>
      </c>
      <c r="E26" s="1" t="s">
        <v>200</v>
      </c>
      <c r="F26" s="29"/>
      <c r="K26" s="8">
        <v>0.05</v>
      </c>
      <c r="L26" s="8">
        <v>0.5</v>
      </c>
      <c r="M26" s="8">
        <v>270</v>
      </c>
    </row>
    <row r="27" spans="1:13" x14ac:dyDescent="0.2">
      <c r="A27" s="1" t="s">
        <v>236</v>
      </c>
      <c r="B27" s="1" t="s">
        <v>188</v>
      </c>
      <c r="C27" s="1" t="s">
        <v>194</v>
      </c>
      <c r="D27" s="1" t="s">
        <v>197</v>
      </c>
      <c r="E27" s="1" t="s">
        <v>211</v>
      </c>
      <c r="F27" s="29">
        <v>1.9115312474500898</v>
      </c>
      <c r="G27" s="8">
        <v>3.1234386858258929E-2</v>
      </c>
      <c r="H27" s="8">
        <v>3.1234386858258929E-2</v>
      </c>
      <c r="I27" s="8">
        <v>4.9850656854538697E-2</v>
      </c>
      <c r="J27" s="8">
        <v>0.51142971172098262</v>
      </c>
      <c r="L27" s="8">
        <v>5</v>
      </c>
      <c r="M27" s="8">
        <v>140</v>
      </c>
    </row>
    <row r="28" spans="1:13" x14ac:dyDescent="0.2">
      <c r="A28" s="1" t="s">
        <v>236</v>
      </c>
      <c r="B28" s="1" t="s">
        <v>189</v>
      </c>
      <c r="C28" s="1" t="s">
        <v>195</v>
      </c>
      <c r="D28" s="1" t="s">
        <v>197</v>
      </c>
      <c r="E28" s="1" t="s">
        <v>211</v>
      </c>
      <c r="F28" s="29">
        <v>3.2418772096896795</v>
      </c>
      <c r="G28" s="8">
        <v>2.5949243629092247E-2</v>
      </c>
      <c r="H28" s="8">
        <v>2.5949243629092247E-2</v>
      </c>
      <c r="I28" s="8">
        <v>1.8177404901413684E-2</v>
      </c>
      <c r="J28" s="8">
        <v>0.47091987796211421</v>
      </c>
      <c r="L28" s="8">
        <v>5</v>
      </c>
      <c r="M28" s="8">
        <v>140</v>
      </c>
    </row>
    <row r="29" spans="1:13" x14ac:dyDescent="0.2">
      <c r="A29" s="1" t="s">
        <v>236</v>
      </c>
      <c r="B29" s="1" t="s">
        <v>190</v>
      </c>
      <c r="C29" s="1" t="s">
        <v>194</v>
      </c>
      <c r="D29" s="1" t="s">
        <v>198</v>
      </c>
      <c r="E29" s="1" t="s">
        <v>211</v>
      </c>
      <c r="F29" s="29">
        <v>1.9115312474500898</v>
      </c>
      <c r="G29" s="8">
        <v>3.1234386858258929E-2</v>
      </c>
      <c r="H29" s="8">
        <v>3.1234386858258929E-2</v>
      </c>
      <c r="I29" s="8">
        <v>4.9850656854538697E-2</v>
      </c>
      <c r="J29" s="8">
        <v>0.48857028827901738</v>
      </c>
      <c r="L29" s="8">
        <v>15</v>
      </c>
      <c r="M29" s="8">
        <v>400</v>
      </c>
    </row>
    <row r="30" spans="1:13" x14ac:dyDescent="0.2">
      <c r="A30" s="1" t="s">
        <v>236</v>
      </c>
      <c r="B30" s="1" t="s">
        <v>191</v>
      </c>
      <c r="C30" s="1" t="s">
        <v>195</v>
      </c>
      <c r="D30" s="1" t="s">
        <v>198</v>
      </c>
      <c r="E30" s="1" t="s">
        <v>211</v>
      </c>
      <c r="F30" s="29">
        <v>3.2418772096896795</v>
      </c>
      <c r="G30" s="8">
        <v>2.5949243629092247E-2</v>
      </c>
      <c r="H30" s="8">
        <v>2.5949243629092247E-2</v>
      </c>
      <c r="I30" s="8">
        <v>1.8177404901413684E-2</v>
      </c>
      <c r="J30" s="8">
        <v>0.52908012203788579</v>
      </c>
      <c r="L30" s="8">
        <v>15</v>
      </c>
      <c r="M30" s="8">
        <v>400</v>
      </c>
    </row>
    <row r="31" spans="1:13" x14ac:dyDescent="0.2">
      <c r="A31" s="1" t="s">
        <v>237</v>
      </c>
      <c r="B31" s="1" t="s">
        <v>186</v>
      </c>
      <c r="C31" s="1" t="s">
        <v>194</v>
      </c>
      <c r="D31" s="1" t="s">
        <v>197</v>
      </c>
      <c r="E31" s="1" t="s">
        <v>200</v>
      </c>
      <c r="F31" s="29"/>
      <c r="K31" s="8">
        <v>0.05</v>
      </c>
      <c r="L31" s="8">
        <v>0.5</v>
      </c>
      <c r="M31" s="8">
        <v>96</v>
      </c>
    </row>
    <row r="32" spans="1:13" x14ac:dyDescent="0.2">
      <c r="A32" s="1" t="s">
        <v>237</v>
      </c>
      <c r="B32" s="1" t="s">
        <v>187</v>
      </c>
      <c r="C32" s="1" t="s">
        <v>195</v>
      </c>
      <c r="D32" s="1" t="s">
        <v>197</v>
      </c>
      <c r="E32" s="1" t="s">
        <v>200</v>
      </c>
      <c r="F32" s="29"/>
      <c r="K32" s="8">
        <v>0.05</v>
      </c>
      <c r="L32" s="8">
        <v>0.5</v>
      </c>
      <c r="M32" s="8">
        <v>96</v>
      </c>
    </row>
    <row r="33" spans="1:13" x14ac:dyDescent="0.2">
      <c r="A33" s="1" t="s">
        <v>237</v>
      </c>
      <c r="B33" s="1" t="s">
        <v>188</v>
      </c>
      <c r="C33" s="1" t="s">
        <v>194</v>
      </c>
      <c r="D33" s="1" t="s">
        <v>197</v>
      </c>
      <c r="E33" s="1" t="s">
        <v>211</v>
      </c>
      <c r="F33" s="29">
        <v>1.9115312474500898</v>
      </c>
      <c r="G33" s="8">
        <v>3.1234386858258929E-2</v>
      </c>
      <c r="H33" s="8">
        <v>3.1234386858258929E-2</v>
      </c>
      <c r="I33" s="8">
        <v>4.9850656854538697E-2</v>
      </c>
      <c r="J33" s="8">
        <v>0.51142971172098262</v>
      </c>
      <c r="L33" s="8">
        <v>5</v>
      </c>
      <c r="M33" s="8">
        <v>399</v>
      </c>
    </row>
    <row r="34" spans="1:13" x14ac:dyDescent="0.2">
      <c r="A34" s="1" t="s">
        <v>237</v>
      </c>
      <c r="B34" s="1" t="s">
        <v>189</v>
      </c>
      <c r="C34" s="1" t="s">
        <v>195</v>
      </c>
      <c r="D34" s="1" t="s">
        <v>197</v>
      </c>
      <c r="E34" s="1" t="s">
        <v>211</v>
      </c>
      <c r="F34" s="29">
        <v>3.2418772096896795</v>
      </c>
      <c r="G34" s="8">
        <v>2.5949243629092247E-2</v>
      </c>
      <c r="H34" s="8">
        <v>2.5949243629092247E-2</v>
      </c>
      <c r="I34" s="8">
        <v>1.8177404901413684E-2</v>
      </c>
      <c r="J34" s="8">
        <v>0.47091987796211421</v>
      </c>
      <c r="L34" s="8">
        <v>5</v>
      </c>
      <c r="M34" s="8">
        <v>520</v>
      </c>
    </row>
    <row r="35" spans="1:13" x14ac:dyDescent="0.2">
      <c r="A35" s="1" t="s">
        <v>237</v>
      </c>
      <c r="B35" s="1" t="s">
        <v>190</v>
      </c>
      <c r="C35" s="1" t="s">
        <v>194</v>
      </c>
      <c r="D35" s="1" t="s">
        <v>198</v>
      </c>
      <c r="E35" s="1" t="s">
        <v>211</v>
      </c>
      <c r="F35" s="29">
        <v>1.9115312474500898</v>
      </c>
      <c r="G35" s="8">
        <v>3.1234386858258929E-2</v>
      </c>
      <c r="H35" s="8">
        <v>3.1234386858258929E-2</v>
      </c>
      <c r="I35" s="8">
        <v>4.9850656854538697E-2</v>
      </c>
      <c r="J35" s="8">
        <v>0.48857028827901738</v>
      </c>
      <c r="L35" s="8">
        <v>15</v>
      </c>
      <c r="M35" s="8">
        <v>300</v>
      </c>
    </row>
    <row r="36" spans="1:13" x14ac:dyDescent="0.2">
      <c r="A36" s="1" t="s">
        <v>153</v>
      </c>
      <c r="B36" s="1" t="s">
        <v>186</v>
      </c>
      <c r="C36" s="1" t="s">
        <v>194</v>
      </c>
      <c r="D36" s="1" t="s">
        <v>197</v>
      </c>
      <c r="E36" s="1" t="s">
        <v>200</v>
      </c>
      <c r="F36" s="29"/>
      <c r="K36" s="8">
        <v>0.05</v>
      </c>
      <c r="L36" s="8">
        <v>0.5</v>
      </c>
      <c r="M36" s="8">
        <v>560</v>
      </c>
    </row>
    <row r="37" spans="1:13" x14ac:dyDescent="0.2">
      <c r="A37" s="1" t="s">
        <v>153</v>
      </c>
      <c r="B37" s="1" t="s">
        <v>187</v>
      </c>
      <c r="C37" s="1" t="s">
        <v>195</v>
      </c>
      <c r="D37" s="1" t="s">
        <v>197</v>
      </c>
      <c r="E37" s="1" t="s">
        <v>200</v>
      </c>
      <c r="F37" s="29"/>
      <c r="K37" s="8">
        <v>0.05</v>
      </c>
      <c r="L37" s="8">
        <v>0.5</v>
      </c>
      <c r="M37" s="8">
        <v>560</v>
      </c>
    </row>
    <row r="38" spans="1:13" x14ac:dyDescent="0.2">
      <c r="A38" s="1" t="s">
        <v>153</v>
      </c>
      <c r="B38" s="1" t="s">
        <v>188</v>
      </c>
      <c r="C38" s="1" t="s">
        <v>194</v>
      </c>
      <c r="D38" s="1" t="s">
        <v>197</v>
      </c>
      <c r="E38" s="1" t="s">
        <v>211</v>
      </c>
      <c r="F38" s="29">
        <v>1.9115312474500898</v>
      </c>
      <c r="G38" s="8">
        <v>3.1234386858258929E-2</v>
      </c>
      <c r="H38" s="8">
        <v>3.1234386858258929E-2</v>
      </c>
      <c r="I38" s="8">
        <v>4.9850656854538697E-2</v>
      </c>
      <c r="J38" s="8">
        <v>0.51142971172098262</v>
      </c>
      <c r="L38" s="8">
        <v>5</v>
      </c>
      <c r="M38" s="8">
        <v>170</v>
      </c>
    </row>
    <row r="39" spans="1:13" x14ac:dyDescent="0.2">
      <c r="A39" s="1" t="s">
        <v>153</v>
      </c>
      <c r="B39" s="1" t="s">
        <v>189</v>
      </c>
      <c r="C39" s="1" t="s">
        <v>195</v>
      </c>
      <c r="D39" s="1" t="s">
        <v>197</v>
      </c>
      <c r="E39" s="1" t="s">
        <v>211</v>
      </c>
      <c r="F39" s="29">
        <v>3.2418772096896795</v>
      </c>
      <c r="G39" s="8">
        <v>2.5949243629092247E-2</v>
      </c>
      <c r="H39" s="8">
        <v>2.5949243629092247E-2</v>
      </c>
      <c r="I39" s="8">
        <v>1.8177404901413684E-2</v>
      </c>
      <c r="J39" s="8">
        <v>0.47091987796211421</v>
      </c>
      <c r="L39" s="8">
        <v>5</v>
      </c>
      <c r="M39" s="8">
        <v>170</v>
      </c>
    </row>
    <row r="40" spans="1:13" x14ac:dyDescent="0.2">
      <c r="A40" s="1" t="s">
        <v>153</v>
      </c>
      <c r="B40" s="1" t="s">
        <v>190</v>
      </c>
      <c r="C40" s="1" t="s">
        <v>194</v>
      </c>
      <c r="D40" s="1" t="s">
        <v>198</v>
      </c>
      <c r="E40" s="1" t="s">
        <v>211</v>
      </c>
      <c r="F40" s="29">
        <v>1.9115312474500898</v>
      </c>
      <c r="G40" s="8">
        <v>3.1234386858258929E-2</v>
      </c>
      <c r="H40" s="8">
        <v>3.1234386858258929E-2</v>
      </c>
      <c r="I40" s="8">
        <v>4.9850656854538697E-2</v>
      </c>
      <c r="J40" s="8">
        <v>0.48857028827901738</v>
      </c>
      <c r="L40" s="8">
        <v>15</v>
      </c>
      <c r="M40" s="8">
        <v>300</v>
      </c>
    </row>
    <row r="41" spans="1:13" x14ac:dyDescent="0.2">
      <c r="A41" s="1" t="s">
        <v>153</v>
      </c>
      <c r="B41" s="1" t="s">
        <v>191</v>
      </c>
      <c r="C41" s="1" t="s">
        <v>195</v>
      </c>
      <c r="D41" s="1" t="s">
        <v>198</v>
      </c>
      <c r="E41" s="1" t="s">
        <v>211</v>
      </c>
      <c r="F41" s="29">
        <v>3.2418772096896795</v>
      </c>
      <c r="G41" s="8">
        <v>2.5949243629092247E-2</v>
      </c>
      <c r="H41" s="8">
        <v>2.5949243629092247E-2</v>
      </c>
      <c r="I41" s="8">
        <v>1.8177404901413684E-2</v>
      </c>
      <c r="J41" s="8">
        <v>0.52908012203788579</v>
      </c>
      <c r="L41" s="8">
        <v>15</v>
      </c>
      <c r="M41" s="8">
        <v>300</v>
      </c>
    </row>
    <row r="42" spans="1:13" x14ac:dyDescent="0.2">
      <c r="A42" s="1" t="s">
        <v>154</v>
      </c>
      <c r="B42" s="1" t="s">
        <v>186</v>
      </c>
      <c r="C42" s="1" t="s">
        <v>194</v>
      </c>
      <c r="D42" s="1" t="s">
        <v>197</v>
      </c>
      <c r="E42" s="1" t="s">
        <v>200</v>
      </c>
      <c r="F42" s="29"/>
      <c r="K42" s="8">
        <v>0.05</v>
      </c>
      <c r="L42" s="8">
        <v>0.5</v>
      </c>
      <c r="M42" s="8">
        <v>353</v>
      </c>
    </row>
    <row r="43" spans="1:13" x14ac:dyDescent="0.2">
      <c r="A43" s="1" t="s">
        <v>154</v>
      </c>
      <c r="B43" s="1" t="s">
        <v>187</v>
      </c>
      <c r="C43" s="1" t="s">
        <v>195</v>
      </c>
      <c r="D43" s="1" t="s">
        <v>197</v>
      </c>
      <c r="E43" s="1" t="s">
        <v>200</v>
      </c>
      <c r="F43" s="29"/>
      <c r="K43" s="8">
        <v>0.05</v>
      </c>
      <c r="L43" s="8">
        <v>0.5</v>
      </c>
      <c r="M43" s="8">
        <v>353</v>
      </c>
    </row>
    <row r="44" spans="1:13" x14ac:dyDescent="0.2">
      <c r="A44" s="1" t="s">
        <v>154</v>
      </c>
      <c r="B44" s="1" t="s">
        <v>188</v>
      </c>
      <c r="C44" s="1" t="s">
        <v>194</v>
      </c>
      <c r="D44" s="1" t="s">
        <v>197</v>
      </c>
      <c r="E44" s="1" t="s">
        <v>211</v>
      </c>
      <c r="F44" s="29">
        <v>1.9115312474500898</v>
      </c>
      <c r="G44" s="8">
        <v>3.1234386858258929E-2</v>
      </c>
      <c r="H44" s="8">
        <v>3.1234386858258929E-2</v>
      </c>
      <c r="I44" s="8">
        <v>4.9850656854538697E-2</v>
      </c>
      <c r="J44" s="8">
        <v>0.51142971172098262</v>
      </c>
      <c r="L44" s="8">
        <v>5</v>
      </c>
      <c r="M44" s="8">
        <v>84</v>
      </c>
    </row>
    <row r="45" spans="1:13" x14ac:dyDescent="0.2">
      <c r="A45" s="1" t="s">
        <v>154</v>
      </c>
      <c r="B45" s="1" t="s">
        <v>189</v>
      </c>
      <c r="C45" s="1" t="s">
        <v>195</v>
      </c>
      <c r="D45" s="1" t="s">
        <v>197</v>
      </c>
      <c r="E45" s="1" t="s">
        <v>211</v>
      </c>
      <c r="F45" s="29">
        <v>3.2418772096896795</v>
      </c>
      <c r="G45" s="8">
        <v>2.5949243629092247E-2</v>
      </c>
      <c r="H45" s="8">
        <v>2.5949243629092247E-2</v>
      </c>
      <c r="I45" s="8">
        <v>1.8177404901413684E-2</v>
      </c>
      <c r="J45" s="8">
        <v>0.47091987796211421</v>
      </c>
      <c r="L45" s="8">
        <v>5</v>
      </c>
      <c r="M45" s="8">
        <v>84</v>
      </c>
    </row>
    <row r="46" spans="1:13" x14ac:dyDescent="0.2">
      <c r="A46" s="1" t="s">
        <v>154</v>
      </c>
      <c r="B46" s="1" t="s">
        <v>190</v>
      </c>
      <c r="C46" s="1" t="s">
        <v>194</v>
      </c>
      <c r="D46" s="1" t="s">
        <v>198</v>
      </c>
      <c r="E46" s="1" t="s">
        <v>211</v>
      </c>
      <c r="F46" s="29">
        <v>1.9115312474500898</v>
      </c>
      <c r="G46" s="8">
        <v>3.1234386858258929E-2</v>
      </c>
      <c r="H46" s="8">
        <v>3.1234386858258929E-2</v>
      </c>
      <c r="I46" s="8">
        <v>4.9850656854538697E-2</v>
      </c>
      <c r="J46" s="8">
        <v>0.48857028827901738</v>
      </c>
      <c r="L46" s="8">
        <v>15</v>
      </c>
      <c r="M46" s="8">
        <v>741</v>
      </c>
    </row>
    <row r="47" spans="1:13" x14ac:dyDescent="0.2">
      <c r="A47" s="1" t="s">
        <v>154</v>
      </c>
      <c r="B47" s="1" t="s">
        <v>191</v>
      </c>
      <c r="C47" s="1" t="s">
        <v>195</v>
      </c>
      <c r="D47" s="1" t="s">
        <v>198</v>
      </c>
      <c r="E47" s="1" t="s">
        <v>211</v>
      </c>
      <c r="F47" s="29">
        <v>3.2418772096896795</v>
      </c>
      <c r="G47" s="8">
        <v>2.5949243629092247E-2</v>
      </c>
      <c r="H47" s="8">
        <v>2.5949243629092247E-2</v>
      </c>
      <c r="I47" s="8">
        <v>1.8177404901413684E-2</v>
      </c>
      <c r="J47" s="8">
        <v>0.52908012203788579</v>
      </c>
      <c r="L47" s="8">
        <v>15</v>
      </c>
      <c r="M47" s="8">
        <v>278</v>
      </c>
    </row>
    <row r="48" spans="1:13" x14ac:dyDescent="0.2">
      <c r="A48" s="1" t="s">
        <v>238</v>
      </c>
      <c r="B48" s="1" t="s">
        <v>186</v>
      </c>
      <c r="C48" s="1" t="s">
        <v>194</v>
      </c>
      <c r="D48" s="1" t="s">
        <v>197</v>
      </c>
      <c r="E48" s="1" t="s">
        <v>200</v>
      </c>
      <c r="F48" s="29"/>
      <c r="K48" s="8">
        <v>0.05</v>
      </c>
      <c r="L48" s="8">
        <v>0.5</v>
      </c>
      <c r="M48" s="8">
        <v>65</v>
      </c>
    </row>
    <row r="49" spans="1:13" x14ac:dyDescent="0.2">
      <c r="A49" s="1" t="s">
        <v>238</v>
      </c>
      <c r="B49" s="1" t="s">
        <v>187</v>
      </c>
      <c r="C49" s="1" t="s">
        <v>195</v>
      </c>
      <c r="D49" s="1" t="s">
        <v>197</v>
      </c>
      <c r="E49" s="1" t="s">
        <v>200</v>
      </c>
      <c r="F49" s="29"/>
      <c r="K49" s="8">
        <v>0.05</v>
      </c>
      <c r="L49" s="8">
        <v>0.5</v>
      </c>
      <c r="M49" s="8">
        <v>65</v>
      </c>
    </row>
    <row r="50" spans="1:13" x14ac:dyDescent="0.2">
      <c r="A50" s="1" t="s">
        <v>238</v>
      </c>
      <c r="B50" s="1" t="s">
        <v>188</v>
      </c>
      <c r="C50" s="1" t="s">
        <v>194</v>
      </c>
      <c r="D50" s="1" t="s">
        <v>197</v>
      </c>
      <c r="E50" s="1" t="s">
        <v>211</v>
      </c>
      <c r="F50" s="29">
        <v>1.9115312474500898</v>
      </c>
      <c r="G50" s="8">
        <v>3.1234386858258929E-2</v>
      </c>
      <c r="H50" s="8">
        <v>3.1234386858258929E-2</v>
      </c>
      <c r="I50" s="8">
        <v>4.9850656854538697E-2</v>
      </c>
      <c r="J50" s="8">
        <v>0.51142971172098262</v>
      </c>
      <c r="L50" s="8">
        <v>5</v>
      </c>
      <c r="M50" s="8">
        <v>200</v>
      </c>
    </row>
    <row r="51" spans="1:13" x14ac:dyDescent="0.2">
      <c r="A51" s="1" t="s">
        <v>238</v>
      </c>
      <c r="B51" s="1" t="s">
        <v>189</v>
      </c>
      <c r="C51" s="1" t="s">
        <v>195</v>
      </c>
      <c r="D51" s="1" t="s">
        <v>197</v>
      </c>
      <c r="E51" s="1" t="s">
        <v>211</v>
      </c>
      <c r="F51" s="29">
        <v>3.2418772096896795</v>
      </c>
      <c r="G51" s="8">
        <v>2.5949243629092247E-2</v>
      </c>
      <c r="H51" s="8">
        <v>2.5949243629092247E-2</v>
      </c>
      <c r="I51" s="8">
        <v>1.8177404901413684E-2</v>
      </c>
      <c r="J51" s="8">
        <v>0.47091987796211421</v>
      </c>
      <c r="L51" s="8">
        <v>5</v>
      </c>
      <c r="M51" s="8">
        <v>200</v>
      </c>
    </row>
    <row r="52" spans="1:13" x14ac:dyDescent="0.2">
      <c r="A52" s="1" t="s">
        <v>238</v>
      </c>
      <c r="B52" s="1" t="s">
        <v>190</v>
      </c>
      <c r="C52" s="1" t="s">
        <v>194</v>
      </c>
      <c r="D52" s="1" t="s">
        <v>198</v>
      </c>
      <c r="E52" s="1" t="s">
        <v>211</v>
      </c>
      <c r="F52" s="29">
        <v>1.9115312474500898</v>
      </c>
      <c r="G52" s="8">
        <v>3.1234386858258929E-2</v>
      </c>
      <c r="H52" s="8">
        <v>3.1234386858258929E-2</v>
      </c>
      <c r="I52" s="8">
        <v>4.9850656854538697E-2</v>
      </c>
      <c r="J52" s="8">
        <v>0.48857028827901738</v>
      </c>
      <c r="L52" s="8">
        <v>15</v>
      </c>
      <c r="M52" s="8">
        <v>280</v>
      </c>
    </row>
    <row r="53" spans="1:13" x14ac:dyDescent="0.2">
      <c r="A53" s="1" t="s">
        <v>238</v>
      </c>
      <c r="B53" s="1" t="s">
        <v>191</v>
      </c>
      <c r="C53" s="1" t="s">
        <v>195</v>
      </c>
      <c r="D53" s="1" t="s">
        <v>198</v>
      </c>
      <c r="E53" s="1" t="s">
        <v>211</v>
      </c>
      <c r="F53" s="29">
        <v>3.2418772096896795</v>
      </c>
      <c r="G53" s="8">
        <v>2.5949243629092247E-2</v>
      </c>
      <c r="H53" s="8">
        <v>2.5949243629092247E-2</v>
      </c>
      <c r="I53" s="8">
        <v>1.8177404901413684E-2</v>
      </c>
      <c r="J53" s="8">
        <v>0.52908012203788579</v>
      </c>
      <c r="L53" s="8">
        <v>15</v>
      </c>
      <c r="M53" s="8">
        <v>125</v>
      </c>
    </row>
    <row r="54" spans="1:13" x14ac:dyDescent="0.2">
      <c r="A54" s="1" t="s">
        <v>239</v>
      </c>
      <c r="B54" s="1" t="s">
        <v>186</v>
      </c>
      <c r="C54" s="1" t="s">
        <v>194</v>
      </c>
      <c r="D54" s="1" t="s">
        <v>197</v>
      </c>
      <c r="E54" s="1" t="s">
        <v>200</v>
      </c>
      <c r="F54" s="29"/>
      <c r="K54" s="8">
        <v>0.05</v>
      </c>
      <c r="L54" s="8">
        <v>0.5</v>
      </c>
      <c r="M54" s="8">
        <v>65</v>
      </c>
    </row>
    <row r="55" spans="1:13" x14ac:dyDescent="0.2">
      <c r="A55" s="1" t="s">
        <v>239</v>
      </c>
      <c r="B55" s="1" t="s">
        <v>187</v>
      </c>
      <c r="C55" s="1" t="s">
        <v>195</v>
      </c>
      <c r="D55" s="1" t="s">
        <v>197</v>
      </c>
      <c r="E55" s="1" t="s">
        <v>200</v>
      </c>
      <c r="F55" s="29"/>
      <c r="K55" s="8">
        <v>0.05</v>
      </c>
      <c r="L55" s="8">
        <v>0.5</v>
      </c>
      <c r="M55" s="8">
        <v>65</v>
      </c>
    </row>
    <row r="56" spans="1:13" x14ac:dyDescent="0.2">
      <c r="A56" s="1" t="s">
        <v>239</v>
      </c>
      <c r="B56" s="1" t="s">
        <v>188</v>
      </c>
      <c r="C56" s="1" t="s">
        <v>194</v>
      </c>
      <c r="D56" s="1" t="s">
        <v>197</v>
      </c>
      <c r="E56" s="1" t="s">
        <v>211</v>
      </c>
      <c r="F56" s="29">
        <v>1.9115312474500898</v>
      </c>
      <c r="G56" s="8">
        <v>3.1234386858258929E-2</v>
      </c>
      <c r="H56" s="8">
        <v>3.1234386858258929E-2</v>
      </c>
      <c r="I56" s="8">
        <v>4.9850656854538697E-2</v>
      </c>
      <c r="J56" s="8">
        <v>0.51142971172098262</v>
      </c>
      <c r="L56" s="8">
        <v>5</v>
      </c>
      <c r="M56" s="8">
        <v>200</v>
      </c>
    </row>
    <row r="57" spans="1:13" x14ac:dyDescent="0.2">
      <c r="A57" s="1" t="s">
        <v>239</v>
      </c>
      <c r="B57" s="1" t="s">
        <v>189</v>
      </c>
      <c r="C57" s="1" t="s">
        <v>195</v>
      </c>
      <c r="D57" s="1" t="s">
        <v>197</v>
      </c>
      <c r="E57" s="1" t="s">
        <v>211</v>
      </c>
      <c r="F57" s="29">
        <v>3.2418772096896795</v>
      </c>
      <c r="G57" s="8">
        <v>2.5949243629092247E-2</v>
      </c>
      <c r="H57" s="8">
        <v>2.5949243629092247E-2</v>
      </c>
      <c r="I57" s="8">
        <v>1.8177404901413684E-2</v>
      </c>
      <c r="J57" s="8">
        <v>0.47091987796211421</v>
      </c>
      <c r="L57" s="8">
        <v>5</v>
      </c>
      <c r="M57" s="8">
        <v>200</v>
      </c>
    </row>
    <row r="58" spans="1:13" x14ac:dyDescent="0.2">
      <c r="A58" s="1" t="s">
        <v>239</v>
      </c>
      <c r="B58" s="1" t="s">
        <v>190</v>
      </c>
      <c r="C58" s="1" t="s">
        <v>194</v>
      </c>
      <c r="D58" s="1" t="s">
        <v>198</v>
      </c>
      <c r="E58" s="1" t="s">
        <v>211</v>
      </c>
      <c r="F58" s="29">
        <v>1.9115312474500898</v>
      </c>
      <c r="G58" s="8">
        <v>3.1234386858258929E-2</v>
      </c>
      <c r="H58" s="8">
        <v>3.1234386858258929E-2</v>
      </c>
      <c r="I58" s="8">
        <v>4.9850656854538697E-2</v>
      </c>
      <c r="J58" s="8">
        <v>0.48857028827901738</v>
      </c>
      <c r="L58" s="8">
        <v>15</v>
      </c>
      <c r="M58" s="8">
        <v>280</v>
      </c>
    </row>
    <row r="59" spans="1:13" x14ac:dyDescent="0.2">
      <c r="A59" s="1" t="s">
        <v>239</v>
      </c>
      <c r="B59" s="1" t="s">
        <v>191</v>
      </c>
      <c r="C59" s="1" t="s">
        <v>195</v>
      </c>
      <c r="D59" s="1" t="s">
        <v>198</v>
      </c>
      <c r="E59" s="1" t="s">
        <v>211</v>
      </c>
      <c r="F59" s="29">
        <v>3.2418772096896795</v>
      </c>
      <c r="G59" s="8">
        <v>2.5949243629092247E-2</v>
      </c>
      <c r="H59" s="8">
        <v>2.5949243629092247E-2</v>
      </c>
      <c r="I59" s="8">
        <v>1.8177404901413684E-2</v>
      </c>
      <c r="J59" s="8">
        <v>0.52908012203788579</v>
      </c>
      <c r="L59" s="8">
        <v>15</v>
      </c>
      <c r="M59" s="8">
        <v>125</v>
      </c>
    </row>
  </sheetData>
  <autoFilter ref="A5:W59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0" filterMode="1"/>
  <dimension ref="A1:AC125"/>
  <sheetViews>
    <sheetView workbookViewId="0">
      <selection activeCell="H67" sqref="H67"/>
    </sheetView>
  </sheetViews>
  <sheetFormatPr baseColWidth="10" defaultRowHeight="11.25" x14ac:dyDescent="0.25"/>
  <cols>
    <col min="1" max="16" width="11.42578125" style="18"/>
    <col min="17" max="17" width="13.42578125" style="18" customWidth="1"/>
    <col min="18" max="18" width="15.42578125" style="18" customWidth="1"/>
    <col min="19" max="16384" width="11.42578125" style="18"/>
  </cols>
  <sheetData>
    <row r="1" spans="1:29" x14ac:dyDescent="0.25">
      <c r="A1" s="18" t="s">
        <v>27</v>
      </c>
      <c r="H1" s="13"/>
      <c r="I1" s="13"/>
      <c r="J1" s="13"/>
      <c r="K1" s="13" t="s">
        <v>285</v>
      </c>
      <c r="L1" s="13">
        <v>0.04</v>
      </c>
      <c r="M1" s="13"/>
      <c r="N1" s="13"/>
      <c r="T1" s="18" t="str">
        <f>K1</f>
        <v>interest rate</v>
      </c>
      <c r="U1" s="18">
        <f>L1</f>
        <v>0.04</v>
      </c>
    </row>
    <row r="2" spans="1:29" x14ac:dyDescent="0.25">
      <c r="A2" s="18" t="s">
        <v>28</v>
      </c>
      <c r="H2" s="20"/>
      <c r="I2" s="21"/>
      <c r="J2" s="21"/>
      <c r="K2" s="21" t="s">
        <v>35</v>
      </c>
      <c r="L2" s="21">
        <v>20</v>
      </c>
      <c r="M2" s="13"/>
      <c r="N2" s="13"/>
      <c r="T2" s="18" t="str">
        <f>K2</f>
        <v>lifetime</v>
      </c>
      <c r="U2" s="18">
        <f>L2</f>
        <v>20</v>
      </c>
    </row>
    <row r="4" spans="1:29" x14ac:dyDescent="0.25">
      <c r="A4" s="18" t="s">
        <v>29</v>
      </c>
      <c r="T4" s="18" t="s">
        <v>276</v>
      </c>
      <c r="V4" s="18" t="s">
        <v>276</v>
      </c>
      <c r="W4" s="18" t="s">
        <v>276</v>
      </c>
      <c r="X4" s="18" t="s">
        <v>276</v>
      </c>
    </row>
    <row r="5" spans="1:29" s="13" customFormat="1" ht="30.75" customHeight="1" x14ac:dyDescent="0.25">
      <c r="A5" s="36" t="s">
        <v>63</v>
      </c>
      <c r="B5" s="37" t="s">
        <v>214</v>
      </c>
      <c r="C5" s="36" t="s">
        <v>217</v>
      </c>
      <c r="D5" s="36" t="s">
        <v>266</v>
      </c>
      <c r="E5" s="36" t="s">
        <v>230</v>
      </c>
      <c r="F5" s="36" t="s">
        <v>273</v>
      </c>
      <c r="G5" s="36" t="s">
        <v>274</v>
      </c>
      <c r="H5" s="36" t="s">
        <v>216</v>
      </c>
      <c r="I5" s="36" t="s">
        <v>282</v>
      </c>
      <c r="J5" s="36" t="s">
        <v>226</v>
      </c>
      <c r="K5" s="36" t="s">
        <v>227</v>
      </c>
      <c r="L5" s="36" t="s">
        <v>286</v>
      </c>
      <c r="M5" s="36" t="s">
        <v>75</v>
      </c>
      <c r="N5" s="36" t="s">
        <v>219</v>
      </c>
      <c r="O5" s="13" t="s">
        <v>220</v>
      </c>
      <c r="P5" s="13" t="s">
        <v>221</v>
      </c>
      <c r="Q5" s="13" t="s">
        <v>222</v>
      </c>
      <c r="R5" s="13" t="s">
        <v>268</v>
      </c>
      <c r="S5" s="13" t="s">
        <v>229</v>
      </c>
      <c r="T5" s="13" t="s">
        <v>275</v>
      </c>
      <c r="U5" s="36" t="s">
        <v>287</v>
      </c>
      <c r="V5" s="13" t="s">
        <v>277</v>
      </c>
      <c r="W5" s="13" t="s">
        <v>278</v>
      </c>
      <c r="X5" s="13" t="s">
        <v>279</v>
      </c>
    </row>
    <row r="6" spans="1:29" hidden="1" x14ac:dyDescent="0.25">
      <c r="A6" s="18" t="s">
        <v>152</v>
      </c>
      <c r="B6" s="34" t="s">
        <v>215</v>
      </c>
      <c r="C6" s="35" t="s">
        <v>218</v>
      </c>
      <c r="D6" s="35" t="s">
        <v>223</v>
      </c>
      <c r="E6" s="35" t="s">
        <v>223</v>
      </c>
      <c r="F6" s="35" t="s">
        <v>223</v>
      </c>
      <c r="G6" s="35" t="s">
        <v>223</v>
      </c>
      <c r="H6" s="18">
        <v>0</v>
      </c>
      <c r="I6" s="38">
        <v>246705003.05620101</v>
      </c>
      <c r="M6" s="18">
        <v>0</v>
      </c>
      <c r="N6" s="18">
        <v>0</v>
      </c>
      <c r="O6" s="18">
        <v>0</v>
      </c>
      <c r="Q6" s="13"/>
      <c r="R6" s="13"/>
      <c r="S6" s="13"/>
      <c r="T6" s="13"/>
      <c r="V6" s="13"/>
      <c r="W6" s="13"/>
      <c r="X6" s="13"/>
      <c r="AA6" s="35" t="s">
        <v>218</v>
      </c>
      <c r="AC6" s="35">
        <f>IF(AH6&gt;0,AY6,)</f>
        <v>0</v>
      </c>
    </row>
    <row r="7" spans="1:29" hidden="1" x14ac:dyDescent="0.25">
      <c r="A7" s="18" t="s">
        <v>152</v>
      </c>
      <c r="B7" s="34" t="s">
        <v>215</v>
      </c>
      <c r="C7" s="35" t="s">
        <v>270</v>
      </c>
      <c r="D7" s="35" t="s">
        <v>223</v>
      </c>
      <c r="E7" s="35" t="s">
        <v>223</v>
      </c>
      <c r="F7" s="35" t="s">
        <v>223</v>
      </c>
      <c r="G7" s="35" t="s">
        <v>223</v>
      </c>
      <c r="H7" s="18">
        <v>0</v>
      </c>
      <c r="I7" s="38">
        <v>246705003.05620101</v>
      </c>
      <c r="J7" s="18">
        <v>0.97499999999999998</v>
      </c>
      <c r="K7" s="18">
        <v>1</v>
      </c>
      <c r="M7" s="18">
        <v>0</v>
      </c>
      <c r="N7" s="18">
        <v>0</v>
      </c>
      <c r="O7" s="18">
        <v>0</v>
      </c>
      <c r="P7" s="18">
        <v>0</v>
      </c>
      <c r="T7" s="18">
        <f>1-0.0043</f>
        <v>0.99570000000000003</v>
      </c>
      <c r="V7" s="18">
        <v>0</v>
      </c>
      <c r="W7" s="18">
        <v>0</v>
      </c>
      <c r="X7" s="18">
        <v>0</v>
      </c>
      <c r="AA7" s="35" t="s">
        <v>270</v>
      </c>
      <c r="AC7" s="35">
        <f t="shared" ref="AC7:AC15" si="0">IF(AH7&gt;0,AY7,)</f>
        <v>0</v>
      </c>
    </row>
    <row r="8" spans="1:29" hidden="1" x14ac:dyDescent="0.25">
      <c r="A8" s="18" t="s">
        <v>152</v>
      </c>
      <c r="B8" s="34" t="s">
        <v>215</v>
      </c>
      <c r="C8" s="35" t="s">
        <v>267</v>
      </c>
      <c r="D8" s="35" t="s">
        <v>224</v>
      </c>
      <c r="E8" s="35" t="s">
        <v>224</v>
      </c>
      <c r="F8" s="35" t="s">
        <v>223</v>
      </c>
      <c r="G8" s="35" t="s">
        <v>223</v>
      </c>
      <c r="H8" s="18">
        <v>0</v>
      </c>
      <c r="I8" s="38">
        <v>246705003.05620101</v>
      </c>
      <c r="J8" s="18">
        <f t="shared" ref="J8:J15" si="1">1-0.0043</f>
        <v>0.99570000000000003</v>
      </c>
      <c r="K8" s="18">
        <v>0.35</v>
      </c>
      <c r="M8" s="18">
        <v>0</v>
      </c>
      <c r="N8" s="18">
        <v>0</v>
      </c>
      <c r="O8" s="18">
        <v>0</v>
      </c>
      <c r="P8" s="18">
        <v>0.5</v>
      </c>
      <c r="Q8" s="18">
        <v>50</v>
      </c>
      <c r="AA8" s="35" t="s">
        <v>267</v>
      </c>
      <c r="AC8" s="35">
        <f t="shared" si="0"/>
        <v>0</v>
      </c>
    </row>
    <row r="9" spans="1:29" hidden="1" x14ac:dyDescent="0.25">
      <c r="A9" s="18" t="s">
        <v>152</v>
      </c>
      <c r="B9" s="34" t="s">
        <v>215</v>
      </c>
      <c r="C9" s="35" t="s">
        <v>225</v>
      </c>
      <c r="D9" s="35" t="s">
        <v>224</v>
      </c>
      <c r="E9" s="35" t="s">
        <v>224</v>
      </c>
      <c r="F9" s="35" t="s">
        <v>223</v>
      </c>
      <c r="G9" s="35" t="s">
        <v>223</v>
      </c>
      <c r="H9" s="18">
        <v>0</v>
      </c>
      <c r="I9" s="38">
        <v>246705003.05620101</v>
      </c>
      <c r="J9" s="18">
        <f t="shared" si="1"/>
        <v>0.99570000000000003</v>
      </c>
      <c r="K9" s="18">
        <v>0.45</v>
      </c>
      <c r="M9" s="18">
        <v>0</v>
      </c>
      <c r="N9" s="18">
        <v>0</v>
      </c>
      <c r="O9" s="18">
        <v>0</v>
      </c>
      <c r="P9" s="18">
        <v>0.5</v>
      </c>
      <c r="Q9" s="18">
        <v>50</v>
      </c>
      <c r="R9" s="18">
        <v>10</v>
      </c>
      <c r="AA9" s="35" t="s">
        <v>225</v>
      </c>
      <c r="AC9" s="35">
        <f t="shared" si="0"/>
        <v>0</v>
      </c>
    </row>
    <row r="10" spans="1:29" hidden="1" x14ac:dyDescent="0.25">
      <c r="A10" s="18" t="s">
        <v>152</v>
      </c>
      <c r="B10" s="34" t="s">
        <v>215</v>
      </c>
      <c r="C10" s="35" t="s">
        <v>280</v>
      </c>
      <c r="D10" s="35" t="s">
        <v>224</v>
      </c>
      <c r="E10" s="35" t="s">
        <v>224</v>
      </c>
      <c r="F10" s="35" t="s">
        <v>224</v>
      </c>
      <c r="G10" s="35" t="s">
        <v>223</v>
      </c>
      <c r="H10" s="18">
        <v>0</v>
      </c>
      <c r="I10" s="38">
        <v>246705003.05620101</v>
      </c>
      <c r="J10" s="18">
        <f t="shared" si="1"/>
        <v>0.99570000000000003</v>
      </c>
      <c r="K10" s="18">
        <v>0.35</v>
      </c>
      <c r="M10" s="18">
        <v>0</v>
      </c>
      <c r="N10" s="18">
        <v>0</v>
      </c>
      <c r="O10" s="18">
        <v>0</v>
      </c>
      <c r="P10" s="18">
        <v>0.5</v>
      </c>
      <c r="Q10" s="18">
        <v>50</v>
      </c>
      <c r="AA10" s="35" t="s">
        <v>280</v>
      </c>
      <c r="AC10" s="35">
        <f t="shared" si="0"/>
        <v>0</v>
      </c>
    </row>
    <row r="11" spans="1:29" hidden="1" x14ac:dyDescent="0.25">
      <c r="A11" s="18" t="s">
        <v>152</v>
      </c>
      <c r="B11" s="34" t="s">
        <v>215</v>
      </c>
      <c r="C11" s="35" t="s">
        <v>271</v>
      </c>
      <c r="D11" s="35" t="s">
        <v>224</v>
      </c>
      <c r="E11" s="35" t="s">
        <v>224</v>
      </c>
      <c r="F11" s="35" t="s">
        <v>224</v>
      </c>
      <c r="G11" s="35" t="s">
        <v>223</v>
      </c>
      <c r="H11" s="18">
        <v>0</v>
      </c>
      <c r="I11" s="38">
        <v>246705003.05620101</v>
      </c>
      <c r="J11" s="18">
        <f t="shared" si="1"/>
        <v>0.99570000000000003</v>
      </c>
      <c r="K11" s="18">
        <v>0.45</v>
      </c>
      <c r="M11" s="18">
        <v>0</v>
      </c>
      <c r="N11" s="18">
        <v>0</v>
      </c>
      <c r="O11" s="18">
        <v>0</v>
      </c>
      <c r="P11" s="18">
        <v>0.5</v>
      </c>
      <c r="Q11" s="18">
        <v>50</v>
      </c>
      <c r="R11" s="18">
        <v>10</v>
      </c>
      <c r="AA11" s="35" t="s">
        <v>271</v>
      </c>
      <c r="AC11" s="35">
        <f t="shared" si="0"/>
        <v>0</v>
      </c>
    </row>
    <row r="12" spans="1:29" hidden="1" x14ac:dyDescent="0.25">
      <c r="A12" s="18" t="s">
        <v>152</v>
      </c>
      <c r="B12" s="34" t="s">
        <v>215</v>
      </c>
      <c r="C12" s="35" t="s">
        <v>228</v>
      </c>
      <c r="D12" s="35" t="s">
        <v>224</v>
      </c>
      <c r="E12" s="35" t="s">
        <v>223</v>
      </c>
      <c r="F12" s="35" t="s">
        <v>224</v>
      </c>
      <c r="G12" s="35" t="s">
        <v>224</v>
      </c>
      <c r="H12" s="18">
        <v>0</v>
      </c>
      <c r="I12" s="38">
        <v>246705003.05620101</v>
      </c>
      <c r="J12" s="18">
        <f t="shared" si="1"/>
        <v>0.99570000000000003</v>
      </c>
      <c r="M12" s="18">
        <v>0</v>
      </c>
      <c r="N12" s="18">
        <v>0</v>
      </c>
      <c r="O12" s="18">
        <v>0</v>
      </c>
      <c r="P12" s="18">
        <v>0.5</v>
      </c>
      <c r="S12" s="39">
        <f>Technologies!$S$10+Technologies!$F$10*Technologies!$T$10</f>
        <v>32.727330000000002</v>
      </c>
      <c r="AA12" s="35" t="s">
        <v>228</v>
      </c>
      <c r="AC12" s="35">
        <f t="shared" si="0"/>
        <v>0</v>
      </c>
    </row>
    <row r="13" spans="1:29" hidden="1" x14ac:dyDescent="0.25">
      <c r="A13" s="18" t="s">
        <v>152</v>
      </c>
      <c r="B13" s="34" t="s">
        <v>215</v>
      </c>
      <c r="C13" s="35" t="s">
        <v>265</v>
      </c>
      <c r="D13" s="35" t="s">
        <v>224</v>
      </c>
      <c r="E13" s="35" t="s">
        <v>223</v>
      </c>
      <c r="F13" s="35" t="s">
        <v>224</v>
      </c>
      <c r="G13" s="35" t="s">
        <v>224</v>
      </c>
      <c r="H13" s="18">
        <v>0</v>
      </c>
      <c r="I13" s="38">
        <v>246705003.05620101</v>
      </c>
      <c r="J13" s="18">
        <f t="shared" si="1"/>
        <v>0.99570000000000003</v>
      </c>
      <c r="M13" s="18">
        <v>0</v>
      </c>
      <c r="N13" s="18">
        <v>0</v>
      </c>
      <c r="O13" s="18">
        <v>0</v>
      </c>
      <c r="P13" s="18">
        <v>0.5</v>
      </c>
      <c r="S13" s="39">
        <f>Technologies!$S$12+Technologies!$F$12*Technologies!$T$12</f>
        <v>50.517780000000002</v>
      </c>
      <c r="AA13" s="35" t="s">
        <v>265</v>
      </c>
      <c r="AC13" s="35">
        <f t="shared" si="0"/>
        <v>0</v>
      </c>
    </row>
    <row r="14" spans="1:29" hidden="1" x14ac:dyDescent="0.25">
      <c r="A14" s="18" t="s">
        <v>152</v>
      </c>
      <c r="B14" s="34" t="s">
        <v>215</v>
      </c>
      <c r="C14" s="35" t="s">
        <v>281</v>
      </c>
      <c r="D14" s="35" t="s">
        <v>224</v>
      </c>
      <c r="E14" s="35" t="s">
        <v>224</v>
      </c>
      <c r="F14" s="35" t="s">
        <v>223</v>
      </c>
      <c r="G14" s="35" t="s">
        <v>224</v>
      </c>
      <c r="H14" s="18">
        <v>0</v>
      </c>
      <c r="I14" s="38">
        <v>246705003.05620101</v>
      </c>
      <c r="J14" s="18">
        <f t="shared" si="1"/>
        <v>0.99570000000000003</v>
      </c>
      <c r="K14" s="18">
        <v>0.35</v>
      </c>
      <c r="M14" s="18">
        <v>0</v>
      </c>
      <c r="N14" s="18">
        <v>0</v>
      </c>
      <c r="O14" s="18">
        <v>0</v>
      </c>
      <c r="P14" s="18">
        <v>0.5</v>
      </c>
      <c r="Q14" s="18">
        <v>50</v>
      </c>
      <c r="S14" s="39">
        <f>Technologies!$S$10+Technologies!$F$10*Technologies!$T$10</f>
        <v>32.727330000000002</v>
      </c>
      <c r="AA14" s="35" t="s">
        <v>281</v>
      </c>
      <c r="AC14" s="35">
        <f t="shared" si="0"/>
        <v>0</v>
      </c>
    </row>
    <row r="15" spans="1:29" hidden="1" x14ac:dyDescent="0.25">
      <c r="A15" s="18" t="s">
        <v>152</v>
      </c>
      <c r="B15" s="34" t="s">
        <v>215</v>
      </c>
      <c r="C15" s="35" t="s">
        <v>272</v>
      </c>
      <c r="D15" s="35" t="s">
        <v>224</v>
      </c>
      <c r="E15" s="35" t="s">
        <v>224</v>
      </c>
      <c r="F15" s="35" t="s">
        <v>223</v>
      </c>
      <c r="G15" s="35" t="s">
        <v>224</v>
      </c>
      <c r="H15" s="18">
        <v>0</v>
      </c>
      <c r="I15" s="38">
        <v>246705003.05620101</v>
      </c>
      <c r="J15" s="18">
        <f t="shared" si="1"/>
        <v>0.99570000000000003</v>
      </c>
      <c r="K15" s="18">
        <v>0.45</v>
      </c>
      <c r="M15" s="18">
        <v>0</v>
      </c>
      <c r="N15" s="18">
        <v>0</v>
      </c>
      <c r="O15" s="18">
        <v>0</v>
      </c>
      <c r="P15" s="18">
        <v>0.5</v>
      </c>
      <c r="Q15" s="18">
        <v>50</v>
      </c>
      <c r="R15" s="18">
        <v>10</v>
      </c>
      <c r="S15" s="39">
        <f>Technologies!$S$10+Technologies!$F$10*Technologies!$T$10</f>
        <v>32.727330000000002</v>
      </c>
      <c r="AA15" s="35" t="s">
        <v>272</v>
      </c>
      <c r="AC15" s="35">
        <f t="shared" si="0"/>
        <v>0</v>
      </c>
    </row>
    <row r="16" spans="1:29" hidden="1" x14ac:dyDescent="0.25">
      <c r="A16" s="18" t="s">
        <v>152</v>
      </c>
      <c r="B16" s="34" t="s">
        <v>269</v>
      </c>
      <c r="C16" s="35" t="s">
        <v>218</v>
      </c>
      <c r="D16" s="35" t="s">
        <v>223</v>
      </c>
      <c r="E16" s="35" t="s">
        <v>223</v>
      </c>
      <c r="F16" s="35" t="s">
        <v>223</v>
      </c>
      <c r="G16" s="35" t="s">
        <v>223</v>
      </c>
      <c r="H16" s="18">
        <v>0</v>
      </c>
      <c r="I16" s="38">
        <v>170430274.412552</v>
      </c>
      <c r="M16" s="18">
        <v>0</v>
      </c>
      <c r="N16" s="18">
        <v>0</v>
      </c>
      <c r="O16" s="18">
        <v>0</v>
      </c>
      <c r="Q16" s="13"/>
      <c r="R16" s="13"/>
      <c r="S16" s="13"/>
      <c r="T16" s="13"/>
      <c r="V16" s="13"/>
      <c r="W16" s="13"/>
      <c r="X16" s="13"/>
    </row>
    <row r="17" spans="1:24" hidden="1" x14ac:dyDescent="0.25">
      <c r="A17" s="18" t="s">
        <v>152</v>
      </c>
      <c r="B17" s="34" t="s">
        <v>269</v>
      </c>
      <c r="C17" s="35" t="s">
        <v>270</v>
      </c>
      <c r="D17" s="35" t="s">
        <v>223</v>
      </c>
      <c r="E17" s="35" t="s">
        <v>223</v>
      </c>
      <c r="F17" s="35" t="s">
        <v>223</v>
      </c>
      <c r="G17" s="35" t="s">
        <v>223</v>
      </c>
      <c r="H17" s="18">
        <v>0</v>
      </c>
      <c r="I17" s="38">
        <v>170430274.412552</v>
      </c>
      <c r="J17" s="18">
        <v>0.97499999999999998</v>
      </c>
      <c r="K17" s="18">
        <v>1</v>
      </c>
      <c r="M17" s="18">
        <v>0</v>
      </c>
      <c r="N17" s="18">
        <v>0</v>
      </c>
      <c r="O17" s="18">
        <v>0</v>
      </c>
      <c r="P17" s="18">
        <v>0</v>
      </c>
      <c r="T17" s="18">
        <f>1-0.0043</f>
        <v>0.99570000000000003</v>
      </c>
      <c r="V17" s="18">
        <v>0</v>
      </c>
      <c r="W17" s="18">
        <v>0</v>
      </c>
      <c r="X17" s="18">
        <v>0</v>
      </c>
    </row>
    <row r="18" spans="1:24" hidden="1" x14ac:dyDescent="0.25">
      <c r="A18" s="18" t="s">
        <v>152</v>
      </c>
      <c r="B18" s="34" t="s">
        <v>269</v>
      </c>
      <c r="C18" s="35" t="s">
        <v>267</v>
      </c>
      <c r="D18" s="35" t="s">
        <v>224</v>
      </c>
      <c r="E18" s="35" t="s">
        <v>224</v>
      </c>
      <c r="F18" s="35" t="s">
        <v>223</v>
      </c>
      <c r="G18" s="35" t="s">
        <v>223</v>
      </c>
      <c r="H18" s="18">
        <v>0</v>
      </c>
      <c r="I18" s="38">
        <v>170430274.412552</v>
      </c>
      <c r="J18" s="18">
        <f t="shared" ref="J18:J25" si="2">1-0.0043</f>
        <v>0.99570000000000003</v>
      </c>
      <c r="K18" s="18">
        <v>0.35</v>
      </c>
      <c r="M18" s="18">
        <v>0</v>
      </c>
      <c r="N18" s="18">
        <v>0</v>
      </c>
      <c r="O18" s="18">
        <v>0</v>
      </c>
      <c r="P18" s="18">
        <v>0.5</v>
      </c>
      <c r="Q18" s="18">
        <v>50</v>
      </c>
    </row>
    <row r="19" spans="1:24" hidden="1" x14ac:dyDescent="0.25">
      <c r="A19" s="18" t="s">
        <v>152</v>
      </c>
      <c r="B19" s="34" t="s">
        <v>269</v>
      </c>
      <c r="C19" s="35" t="s">
        <v>225</v>
      </c>
      <c r="D19" s="35" t="s">
        <v>224</v>
      </c>
      <c r="E19" s="35" t="s">
        <v>224</v>
      </c>
      <c r="F19" s="35" t="s">
        <v>223</v>
      </c>
      <c r="G19" s="35" t="s">
        <v>223</v>
      </c>
      <c r="H19" s="18">
        <v>0</v>
      </c>
      <c r="I19" s="38">
        <v>170430274.412552</v>
      </c>
      <c r="J19" s="18">
        <f t="shared" si="2"/>
        <v>0.99570000000000003</v>
      </c>
      <c r="K19" s="18">
        <v>0.45</v>
      </c>
      <c r="M19" s="18">
        <v>0</v>
      </c>
      <c r="N19" s="18">
        <v>0</v>
      </c>
      <c r="O19" s="18">
        <v>0</v>
      </c>
      <c r="P19" s="18">
        <v>0.5</v>
      </c>
      <c r="Q19" s="18">
        <v>50</v>
      </c>
      <c r="R19" s="18">
        <v>10</v>
      </c>
    </row>
    <row r="20" spans="1:24" hidden="1" x14ac:dyDescent="0.25">
      <c r="A20" s="18" t="s">
        <v>152</v>
      </c>
      <c r="B20" s="34" t="s">
        <v>269</v>
      </c>
      <c r="C20" s="35" t="s">
        <v>280</v>
      </c>
      <c r="D20" s="35" t="s">
        <v>224</v>
      </c>
      <c r="E20" s="35" t="s">
        <v>224</v>
      </c>
      <c r="F20" s="35" t="s">
        <v>224</v>
      </c>
      <c r="G20" s="35" t="s">
        <v>223</v>
      </c>
      <c r="H20" s="18">
        <v>0</v>
      </c>
      <c r="I20" s="38">
        <v>170430274.412552</v>
      </c>
      <c r="J20" s="18">
        <f t="shared" si="2"/>
        <v>0.99570000000000003</v>
      </c>
      <c r="K20" s="18">
        <v>0.35</v>
      </c>
      <c r="M20" s="18">
        <v>0</v>
      </c>
      <c r="N20" s="18">
        <v>0</v>
      </c>
      <c r="O20" s="18">
        <v>0</v>
      </c>
      <c r="P20" s="18">
        <v>0.5</v>
      </c>
      <c r="Q20" s="18">
        <v>50</v>
      </c>
    </row>
    <row r="21" spans="1:24" hidden="1" x14ac:dyDescent="0.25">
      <c r="A21" s="18" t="s">
        <v>152</v>
      </c>
      <c r="B21" s="34" t="s">
        <v>269</v>
      </c>
      <c r="C21" s="35" t="s">
        <v>271</v>
      </c>
      <c r="D21" s="35" t="s">
        <v>224</v>
      </c>
      <c r="E21" s="35" t="s">
        <v>224</v>
      </c>
      <c r="F21" s="35" t="s">
        <v>224</v>
      </c>
      <c r="G21" s="35" t="s">
        <v>223</v>
      </c>
      <c r="H21" s="18">
        <v>0</v>
      </c>
      <c r="I21" s="38">
        <v>170430274.412552</v>
      </c>
      <c r="J21" s="18">
        <f t="shared" si="2"/>
        <v>0.99570000000000003</v>
      </c>
      <c r="K21" s="18">
        <v>0.45</v>
      </c>
      <c r="M21" s="18">
        <v>0</v>
      </c>
      <c r="N21" s="18">
        <v>0</v>
      </c>
      <c r="O21" s="18">
        <v>0</v>
      </c>
      <c r="P21" s="18">
        <v>0.5</v>
      </c>
      <c r="Q21" s="18">
        <v>50</v>
      </c>
      <c r="R21" s="18">
        <v>10</v>
      </c>
    </row>
    <row r="22" spans="1:24" hidden="1" x14ac:dyDescent="0.25">
      <c r="A22" s="18" t="s">
        <v>152</v>
      </c>
      <c r="B22" s="34" t="s">
        <v>269</v>
      </c>
      <c r="C22" s="35" t="s">
        <v>228</v>
      </c>
      <c r="D22" s="35" t="s">
        <v>224</v>
      </c>
      <c r="E22" s="35" t="s">
        <v>223</v>
      </c>
      <c r="F22" s="35" t="s">
        <v>224</v>
      </c>
      <c r="G22" s="35" t="s">
        <v>224</v>
      </c>
      <c r="H22" s="18">
        <v>0</v>
      </c>
      <c r="I22" s="38">
        <v>170430274.412552</v>
      </c>
      <c r="J22" s="18">
        <f t="shared" si="2"/>
        <v>0.99570000000000003</v>
      </c>
      <c r="K22" s="18">
        <v>0.99</v>
      </c>
      <c r="M22" s="18">
        <v>0</v>
      </c>
      <c r="N22" s="18">
        <v>0</v>
      </c>
      <c r="O22" s="18">
        <v>0</v>
      </c>
      <c r="P22" s="18">
        <v>0.5</v>
      </c>
      <c r="S22" s="39">
        <f>Technologies!$S$10+Technologies!$F$10*Technologies!$T$10</f>
        <v>32.727330000000002</v>
      </c>
    </row>
    <row r="23" spans="1:24" hidden="1" x14ac:dyDescent="0.25">
      <c r="A23" s="18" t="s">
        <v>152</v>
      </c>
      <c r="B23" s="34" t="s">
        <v>269</v>
      </c>
      <c r="C23" s="35" t="s">
        <v>265</v>
      </c>
      <c r="D23" s="35" t="s">
        <v>224</v>
      </c>
      <c r="E23" s="35" t="s">
        <v>223</v>
      </c>
      <c r="F23" s="35" t="s">
        <v>224</v>
      </c>
      <c r="G23" s="35" t="s">
        <v>224</v>
      </c>
      <c r="H23" s="18">
        <v>0</v>
      </c>
      <c r="I23" s="38">
        <v>170430274.412552</v>
      </c>
      <c r="J23" s="18">
        <f t="shared" si="2"/>
        <v>0.99570000000000003</v>
      </c>
      <c r="K23" s="18">
        <v>0.99</v>
      </c>
      <c r="M23" s="18">
        <v>0</v>
      </c>
      <c r="N23" s="18">
        <v>0</v>
      </c>
      <c r="O23" s="18">
        <v>0</v>
      </c>
      <c r="P23" s="18">
        <v>0.5</v>
      </c>
      <c r="S23" s="39">
        <f>Technologies!$S$12+Technologies!$F$12*Technologies!$T$12</f>
        <v>50.517780000000002</v>
      </c>
    </row>
    <row r="24" spans="1:24" hidden="1" x14ac:dyDescent="0.25">
      <c r="A24" s="18" t="s">
        <v>152</v>
      </c>
      <c r="B24" s="34" t="s">
        <v>269</v>
      </c>
      <c r="C24" s="35" t="s">
        <v>281</v>
      </c>
      <c r="D24" s="35" t="s">
        <v>224</v>
      </c>
      <c r="E24" s="35" t="s">
        <v>224</v>
      </c>
      <c r="F24" s="35" t="s">
        <v>223</v>
      </c>
      <c r="G24" s="35" t="s">
        <v>224</v>
      </c>
      <c r="H24" s="18">
        <v>0</v>
      </c>
      <c r="I24" s="38">
        <v>170430274.412552</v>
      </c>
      <c r="J24" s="18">
        <f t="shared" si="2"/>
        <v>0.99570000000000003</v>
      </c>
      <c r="K24" s="18">
        <v>0.35</v>
      </c>
      <c r="M24" s="18">
        <v>0</v>
      </c>
      <c r="N24" s="18">
        <v>0</v>
      </c>
      <c r="O24" s="18">
        <v>0</v>
      </c>
      <c r="P24" s="18">
        <v>0.5</v>
      </c>
      <c r="Q24" s="18">
        <v>50</v>
      </c>
      <c r="S24" s="39">
        <f>Technologies!$S$10+Technologies!$F$10*Technologies!$T$10</f>
        <v>32.727330000000002</v>
      </c>
    </row>
    <row r="25" spans="1:24" hidden="1" x14ac:dyDescent="0.25">
      <c r="A25" s="18" t="s">
        <v>152</v>
      </c>
      <c r="B25" s="34" t="s">
        <v>269</v>
      </c>
      <c r="C25" s="35" t="s">
        <v>272</v>
      </c>
      <c r="D25" s="35" t="s">
        <v>224</v>
      </c>
      <c r="E25" s="35" t="s">
        <v>224</v>
      </c>
      <c r="F25" s="35" t="s">
        <v>223</v>
      </c>
      <c r="G25" s="35" t="s">
        <v>224</v>
      </c>
      <c r="H25" s="18">
        <v>0</v>
      </c>
      <c r="I25" s="38">
        <v>170430274.412552</v>
      </c>
      <c r="J25" s="18">
        <f t="shared" si="2"/>
        <v>0.99570000000000003</v>
      </c>
      <c r="K25" s="18">
        <v>0.45</v>
      </c>
      <c r="M25" s="18">
        <v>0</v>
      </c>
      <c r="N25" s="18">
        <v>0</v>
      </c>
      <c r="O25" s="18">
        <v>0</v>
      </c>
      <c r="P25" s="18">
        <v>0.5</v>
      </c>
      <c r="Q25" s="18">
        <v>50</v>
      </c>
      <c r="R25" s="18">
        <v>10</v>
      </c>
      <c r="S25" s="39">
        <f>Technologies!$S$10+Technologies!$F$10*Technologies!$T$10</f>
        <v>32.727330000000002</v>
      </c>
    </row>
    <row r="26" spans="1:24" hidden="1" x14ac:dyDescent="0.25">
      <c r="A26" s="18" t="s">
        <v>152</v>
      </c>
      <c r="B26" s="34" t="s">
        <v>255</v>
      </c>
      <c r="C26" s="35" t="s">
        <v>218</v>
      </c>
      <c r="D26" s="35" t="s">
        <v>223</v>
      </c>
      <c r="E26" s="35" t="s">
        <v>223</v>
      </c>
      <c r="F26" s="35" t="s">
        <v>223</v>
      </c>
      <c r="G26" s="35" t="s">
        <v>223</v>
      </c>
      <c r="H26" s="18">
        <v>0</v>
      </c>
      <c r="I26" s="38">
        <v>431156503.70782697</v>
      </c>
      <c r="M26" s="18">
        <v>0</v>
      </c>
      <c r="N26" s="18">
        <v>0</v>
      </c>
      <c r="O26" s="18">
        <v>0</v>
      </c>
      <c r="Q26" s="13"/>
      <c r="R26" s="13"/>
      <c r="S26" s="13"/>
      <c r="T26" s="13"/>
      <c r="V26" s="13"/>
      <c r="W26" s="13"/>
      <c r="X26" s="13"/>
    </row>
    <row r="27" spans="1:24" hidden="1" x14ac:dyDescent="0.25">
      <c r="A27" s="18" t="s">
        <v>152</v>
      </c>
      <c r="B27" s="34" t="s">
        <v>255</v>
      </c>
      <c r="C27" s="35" t="s">
        <v>270</v>
      </c>
      <c r="D27" s="35" t="s">
        <v>223</v>
      </c>
      <c r="E27" s="35" t="s">
        <v>223</v>
      </c>
      <c r="F27" s="35" t="s">
        <v>223</v>
      </c>
      <c r="G27" s="35" t="s">
        <v>223</v>
      </c>
      <c r="H27" s="18">
        <v>0</v>
      </c>
      <c r="I27" s="38">
        <v>431156503.70782697</v>
      </c>
      <c r="J27" s="18">
        <v>0.97499999999999998</v>
      </c>
      <c r="K27" s="18">
        <v>1</v>
      </c>
      <c r="M27" s="18">
        <v>0</v>
      </c>
      <c r="N27" s="18">
        <v>0</v>
      </c>
      <c r="O27" s="18">
        <v>0</v>
      </c>
      <c r="P27" s="18">
        <v>0</v>
      </c>
      <c r="T27" s="18">
        <f>1-0.0043</f>
        <v>0.99570000000000003</v>
      </c>
      <c r="V27" s="18">
        <v>0</v>
      </c>
      <c r="W27" s="18">
        <v>0</v>
      </c>
      <c r="X27" s="18">
        <v>0</v>
      </c>
    </row>
    <row r="28" spans="1:24" hidden="1" x14ac:dyDescent="0.25">
      <c r="A28" s="18" t="s">
        <v>152</v>
      </c>
      <c r="B28" s="34" t="s">
        <v>255</v>
      </c>
      <c r="C28" s="35" t="s">
        <v>267</v>
      </c>
      <c r="D28" s="35" t="s">
        <v>224</v>
      </c>
      <c r="E28" s="35" t="s">
        <v>224</v>
      </c>
      <c r="F28" s="35" t="s">
        <v>223</v>
      </c>
      <c r="G28" s="35" t="s">
        <v>223</v>
      </c>
      <c r="H28" s="18">
        <v>0</v>
      </c>
      <c r="I28" s="38">
        <v>431156503.70782697</v>
      </c>
      <c r="J28" s="18">
        <f t="shared" ref="J28:J35" si="3">1-0.0043</f>
        <v>0.99570000000000003</v>
      </c>
      <c r="K28" s="18">
        <v>0.35</v>
      </c>
      <c r="M28" s="18">
        <v>0</v>
      </c>
      <c r="N28" s="18">
        <v>0</v>
      </c>
      <c r="O28" s="18">
        <v>0</v>
      </c>
      <c r="P28" s="18">
        <v>0.5</v>
      </c>
      <c r="Q28" s="18">
        <v>50</v>
      </c>
    </row>
    <row r="29" spans="1:24" hidden="1" x14ac:dyDescent="0.25">
      <c r="A29" s="18" t="s">
        <v>152</v>
      </c>
      <c r="B29" s="34" t="s">
        <v>255</v>
      </c>
      <c r="C29" s="35" t="s">
        <v>225</v>
      </c>
      <c r="D29" s="35" t="s">
        <v>224</v>
      </c>
      <c r="E29" s="35" t="s">
        <v>224</v>
      </c>
      <c r="F29" s="35" t="s">
        <v>223</v>
      </c>
      <c r="G29" s="35" t="s">
        <v>223</v>
      </c>
      <c r="H29" s="18">
        <v>0</v>
      </c>
      <c r="I29" s="38">
        <v>431156503.70782697</v>
      </c>
      <c r="J29" s="18">
        <f t="shared" si="3"/>
        <v>0.99570000000000003</v>
      </c>
      <c r="K29" s="18">
        <v>0.45</v>
      </c>
      <c r="M29" s="18">
        <v>0</v>
      </c>
      <c r="N29" s="18">
        <v>0</v>
      </c>
      <c r="O29" s="18">
        <v>0</v>
      </c>
      <c r="P29" s="18">
        <v>0.5</v>
      </c>
      <c r="Q29" s="18">
        <v>50</v>
      </c>
      <c r="R29" s="18">
        <v>10</v>
      </c>
    </row>
    <row r="30" spans="1:24" hidden="1" x14ac:dyDescent="0.25">
      <c r="A30" s="18" t="s">
        <v>152</v>
      </c>
      <c r="B30" s="34" t="s">
        <v>255</v>
      </c>
      <c r="C30" s="35" t="s">
        <v>280</v>
      </c>
      <c r="D30" s="35" t="s">
        <v>224</v>
      </c>
      <c r="E30" s="35" t="s">
        <v>224</v>
      </c>
      <c r="F30" s="35" t="s">
        <v>224</v>
      </c>
      <c r="G30" s="35" t="s">
        <v>223</v>
      </c>
      <c r="H30" s="18">
        <v>0</v>
      </c>
      <c r="I30" s="38">
        <v>431156503.70782697</v>
      </c>
      <c r="J30" s="18">
        <f t="shared" si="3"/>
        <v>0.99570000000000003</v>
      </c>
      <c r="K30" s="18">
        <v>0.35</v>
      </c>
      <c r="M30" s="18">
        <v>0</v>
      </c>
      <c r="N30" s="18">
        <v>0</v>
      </c>
      <c r="O30" s="18">
        <v>0</v>
      </c>
      <c r="P30" s="18">
        <v>0.5</v>
      </c>
      <c r="Q30" s="18">
        <v>50</v>
      </c>
    </row>
    <row r="31" spans="1:24" hidden="1" x14ac:dyDescent="0.25">
      <c r="A31" s="18" t="s">
        <v>152</v>
      </c>
      <c r="B31" s="34" t="s">
        <v>255</v>
      </c>
      <c r="C31" s="35" t="s">
        <v>271</v>
      </c>
      <c r="D31" s="35" t="s">
        <v>224</v>
      </c>
      <c r="E31" s="35" t="s">
        <v>224</v>
      </c>
      <c r="F31" s="35" t="s">
        <v>224</v>
      </c>
      <c r="G31" s="35" t="s">
        <v>223</v>
      </c>
      <c r="H31" s="18">
        <v>0</v>
      </c>
      <c r="I31" s="38">
        <v>431156503.70782697</v>
      </c>
      <c r="J31" s="18">
        <f t="shared" si="3"/>
        <v>0.99570000000000003</v>
      </c>
      <c r="K31" s="18">
        <v>0.45</v>
      </c>
      <c r="M31" s="18">
        <v>0</v>
      </c>
      <c r="N31" s="18">
        <v>0</v>
      </c>
      <c r="O31" s="18">
        <v>0</v>
      </c>
      <c r="P31" s="18">
        <v>0.5</v>
      </c>
      <c r="Q31" s="18">
        <v>50</v>
      </c>
      <c r="R31" s="18">
        <v>10</v>
      </c>
    </row>
    <row r="32" spans="1:24" hidden="1" x14ac:dyDescent="0.25">
      <c r="A32" s="18" t="s">
        <v>152</v>
      </c>
      <c r="B32" s="34" t="s">
        <v>255</v>
      </c>
      <c r="C32" s="35" t="s">
        <v>228</v>
      </c>
      <c r="D32" s="35" t="s">
        <v>224</v>
      </c>
      <c r="E32" s="35" t="s">
        <v>223</v>
      </c>
      <c r="F32" s="35" t="s">
        <v>224</v>
      </c>
      <c r="G32" s="35" t="s">
        <v>224</v>
      </c>
      <c r="H32" s="18">
        <v>0</v>
      </c>
      <c r="I32" s="38">
        <v>431156503.70782697</v>
      </c>
      <c r="J32" s="18">
        <f t="shared" si="3"/>
        <v>0.99570000000000003</v>
      </c>
      <c r="K32" s="18">
        <v>0.99</v>
      </c>
      <c r="M32" s="18">
        <v>0</v>
      </c>
      <c r="N32" s="18">
        <v>0</v>
      </c>
      <c r="O32" s="18">
        <v>0</v>
      </c>
      <c r="P32" s="18">
        <v>0.5</v>
      </c>
      <c r="S32" s="39">
        <f>Technologies!$S$10+Technologies!$F$10*Technologies!$T$10</f>
        <v>32.727330000000002</v>
      </c>
    </row>
    <row r="33" spans="1:24" hidden="1" x14ac:dyDescent="0.25">
      <c r="A33" s="18" t="s">
        <v>152</v>
      </c>
      <c r="B33" s="34" t="s">
        <v>255</v>
      </c>
      <c r="C33" s="35" t="s">
        <v>265</v>
      </c>
      <c r="D33" s="35" t="s">
        <v>224</v>
      </c>
      <c r="E33" s="35" t="s">
        <v>223</v>
      </c>
      <c r="F33" s="35" t="s">
        <v>224</v>
      </c>
      <c r="G33" s="35" t="s">
        <v>224</v>
      </c>
      <c r="H33" s="18">
        <v>0</v>
      </c>
      <c r="I33" s="38">
        <v>431156503.70782697</v>
      </c>
      <c r="J33" s="18">
        <f t="shared" si="3"/>
        <v>0.99570000000000003</v>
      </c>
      <c r="K33" s="18">
        <v>0.99</v>
      </c>
      <c r="M33" s="18">
        <v>0</v>
      </c>
      <c r="N33" s="18">
        <v>0</v>
      </c>
      <c r="O33" s="18">
        <v>0</v>
      </c>
      <c r="P33" s="18">
        <v>0.5</v>
      </c>
      <c r="S33" s="39">
        <f>Technologies!$S$12+Technologies!$F$12*Technologies!$T$12</f>
        <v>50.517780000000002</v>
      </c>
    </row>
    <row r="34" spans="1:24" hidden="1" x14ac:dyDescent="0.25">
      <c r="A34" s="18" t="s">
        <v>152</v>
      </c>
      <c r="B34" s="34" t="s">
        <v>255</v>
      </c>
      <c r="C34" s="35" t="s">
        <v>281</v>
      </c>
      <c r="D34" s="35" t="s">
        <v>224</v>
      </c>
      <c r="E34" s="35" t="s">
        <v>224</v>
      </c>
      <c r="F34" s="35" t="s">
        <v>223</v>
      </c>
      <c r="G34" s="35" t="s">
        <v>224</v>
      </c>
      <c r="H34" s="18">
        <v>0</v>
      </c>
      <c r="I34" s="38">
        <v>431156503.70782697</v>
      </c>
      <c r="J34" s="18">
        <f t="shared" si="3"/>
        <v>0.99570000000000003</v>
      </c>
      <c r="K34" s="18">
        <v>0.35</v>
      </c>
      <c r="M34" s="18">
        <v>0</v>
      </c>
      <c r="N34" s="18">
        <v>0</v>
      </c>
      <c r="O34" s="18">
        <v>0</v>
      </c>
      <c r="P34" s="18">
        <v>0.5</v>
      </c>
      <c r="Q34" s="18">
        <v>50</v>
      </c>
      <c r="S34" s="39">
        <f>Technologies!$S$10+Technologies!$F$10*Technologies!$T$10</f>
        <v>32.727330000000002</v>
      </c>
    </row>
    <row r="35" spans="1:24" hidden="1" x14ac:dyDescent="0.25">
      <c r="A35" s="18" t="s">
        <v>152</v>
      </c>
      <c r="B35" s="34" t="s">
        <v>255</v>
      </c>
      <c r="C35" s="35" t="s">
        <v>272</v>
      </c>
      <c r="D35" s="35" t="s">
        <v>224</v>
      </c>
      <c r="E35" s="35" t="s">
        <v>224</v>
      </c>
      <c r="F35" s="35" t="s">
        <v>223</v>
      </c>
      <c r="G35" s="35" t="s">
        <v>224</v>
      </c>
      <c r="H35" s="18">
        <v>0</v>
      </c>
      <c r="I35" s="38">
        <v>431156503.70782697</v>
      </c>
      <c r="J35" s="18">
        <f t="shared" si="3"/>
        <v>0.99570000000000003</v>
      </c>
      <c r="K35" s="18">
        <v>0.45</v>
      </c>
      <c r="M35" s="18">
        <v>0</v>
      </c>
      <c r="N35" s="18">
        <v>0</v>
      </c>
      <c r="O35" s="18">
        <v>0</v>
      </c>
      <c r="P35" s="18">
        <v>0.5</v>
      </c>
      <c r="Q35" s="18">
        <v>50</v>
      </c>
      <c r="R35" s="18">
        <v>10</v>
      </c>
      <c r="S35" s="39">
        <f>Technologies!$S$10+Technologies!$F$10*Technologies!$T$10</f>
        <v>32.727330000000002</v>
      </c>
    </row>
    <row r="36" spans="1:24" hidden="1" x14ac:dyDescent="0.25">
      <c r="A36" s="18" t="s">
        <v>152</v>
      </c>
      <c r="B36" s="34" t="s">
        <v>256</v>
      </c>
      <c r="C36" s="35" t="s">
        <v>218</v>
      </c>
      <c r="D36" s="35" t="s">
        <v>223</v>
      </c>
      <c r="E36" s="35" t="s">
        <v>223</v>
      </c>
      <c r="F36" s="35" t="s">
        <v>223</v>
      </c>
      <c r="G36" s="35" t="s">
        <v>223</v>
      </c>
      <c r="H36" s="18">
        <v>0</v>
      </c>
      <c r="I36" s="38">
        <v>321505424.40651</v>
      </c>
      <c r="M36" s="18">
        <v>0</v>
      </c>
      <c r="N36" s="18">
        <v>0</v>
      </c>
      <c r="O36" s="18">
        <v>0</v>
      </c>
      <c r="Q36" s="13"/>
      <c r="R36" s="13"/>
      <c r="S36" s="13"/>
      <c r="T36" s="13"/>
      <c r="V36" s="13"/>
      <c r="W36" s="13"/>
      <c r="X36" s="13"/>
    </row>
    <row r="37" spans="1:24" hidden="1" x14ac:dyDescent="0.25">
      <c r="A37" s="18" t="s">
        <v>152</v>
      </c>
      <c r="B37" s="34" t="s">
        <v>256</v>
      </c>
      <c r="C37" s="35" t="s">
        <v>270</v>
      </c>
      <c r="D37" s="35" t="s">
        <v>223</v>
      </c>
      <c r="E37" s="35" t="s">
        <v>223</v>
      </c>
      <c r="F37" s="35" t="s">
        <v>223</v>
      </c>
      <c r="G37" s="35" t="s">
        <v>223</v>
      </c>
      <c r="H37" s="18">
        <v>0</v>
      </c>
      <c r="I37" s="38">
        <v>321505424.40651</v>
      </c>
      <c r="J37" s="18">
        <v>0.97499999999999998</v>
      </c>
      <c r="K37" s="18">
        <v>1</v>
      </c>
      <c r="M37" s="18">
        <v>0</v>
      </c>
      <c r="N37" s="18">
        <v>0</v>
      </c>
      <c r="O37" s="18">
        <v>0</v>
      </c>
      <c r="P37" s="18">
        <v>0</v>
      </c>
      <c r="T37" s="18">
        <f>1-0.0043</f>
        <v>0.99570000000000003</v>
      </c>
      <c r="V37" s="18">
        <v>0</v>
      </c>
      <c r="W37" s="18">
        <v>0</v>
      </c>
      <c r="X37" s="18">
        <v>0</v>
      </c>
    </row>
    <row r="38" spans="1:24" hidden="1" x14ac:dyDescent="0.25">
      <c r="A38" s="18" t="s">
        <v>152</v>
      </c>
      <c r="B38" s="34" t="s">
        <v>256</v>
      </c>
      <c r="C38" s="35" t="s">
        <v>267</v>
      </c>
      <c r="D38" s="35" t="s">
        <v>224</v>
      </c>
      <c r="E38" s="35" t="s">
        <v>224</v>
      </c>
      <c r="F38" s="35" t="s">
        <v>223</v>
      </c>
      <c r="G38" s="35" t="s">
        <v>223</v>
      </c>
      <c r="H38" s="18">
        <v>0</v>
      </c>
      <c r="I38" s="38">
        <v>321505424.40651</v>
      </c>
      <c r="J38" s="18">
        <f t="shared" ref="J38:J45" si="4">1-0.0043</f>
        <v>0.99570000000000003</v>
      </c>
      <c r="K38" s="18">
        <v>0.35</v>
      </c>
      <c r="M38" s="18">
        <v>0</v>
      </c>
      <c r="N38" s="18">
        <v>0</v>
      </c>
      <c r="O38" s="18">
        <v>0</v>
      </c>
      <c r="P38" s="18">
        <v>0.5</v>
      </c>
      <c r="Q38" s="18">
        <v>50</v>
      </c>
    </row>
    <row r="39" spans="1:24" hidden="1" x14ac:dyDescent="0.25">
      <c r="A39" s="18" t="s">
        <v>152</v>
      </c>
      <c r="B39" s="34" t="s">
        <v>256</v>
      </c>
      <c r="C39" s="35" t="s">
        <v>225</v>
      </c>
      <c r="D39" s="35" t="s">
        <v>224</v>
      </c>
      <c r="E39" s="35" t="s">
        <v>224</v>
      </c>
      <c r="F39" s="35" t="s">
        <v>223</v>
      </c>
      <c r="G39" s="35" t="s">
        <v>223</v>
      </c>
      <c r="H39" s="18">
        <v>0</v>
      </c>
      <c r="I39" s="38">
        <v>321505424.40651</v>
      </c>
      <c r="J39" s="18">
        <f t="shared" si="4"/>
        <v>0.99570000000000003</v>
      </c>
      <c r="K39" s="18">
        <v>0.45</v>
      </c>
      <c r="M39" s="18">
        <v>0</v>
      </c>
      <c r="N39" s="18">
        <v>0</v>
      </c>
      <c r="O39" s="18">
        <v>0</v>
      </c>
      <c r="P39" s="18">
        <v>0.5</v>
      </c>
      <c r="Q39" s="18">
        <v>50</v>
      </c>
      <c r="R39" s="18">
        <v>10</v>
      </c>
    </row>
    <row r="40" spans="1:24" hidden="1" x14ac:dyDescent="0.25">
      <c r="A40" s="18" t="s">
        <v>152</v>
      </c>
      <c r="B40" s="34" t="s">
        <v>256</v>
      </c>
      <c r="C40" s="35" t="s">
        <v>280</v>
      </c>
      <c r="D40" s="35" t="s">
        <v>224</v>
      </c>
      <c r="E40" s="35" t="s">
        <v>224</v>
      </c>
      <c r="F40" s="35" t="s">
        <v>224</v>
      </c>
      <c r="G40" s="35" t="s">
        <v>223</v>
      </c>
      <c r="H40" s="18">
        <v>0</v>
      </c>
      <c r="I40" s="38">
        <v>321505424.40651</v>
      </c>
      <c r="J40" s="18">
        <f t="shared" si="4"/>
        <v>0.99570000000000003</v>
      </c>
      <c r="K40" s="18">
        <v>0.35</v>
      </c>
      <c r="M40" s="18">
        <v>0</v>
      </c>
      <c r="N40" s="18">
        <v>0</v>
      </c>
      <c r="O40" s="18">
        <v>0</v>
      </c>
      <c r="P40" s="18">
        <v>0.5</v>
      </c>
      <c r="Q40" s="18">
        <v>50</v>
      </c>
    </row>
    <row r="41" spans="1:24" hidden="1" x14ac:dyDescent="0.25">
      <c r="A41" s="18" t="s">
        <v>152</v>
      </c>
      <c r="B41" s="34" t="s">
        <v>256</v>
      </c>
      <c r="C41" s="35" t="s">
        <v>271</v>
      </c>
      <c r="D41" s="35" t="s">
        <v>224</v>
      </c>
      <c r="E41" s="35" t="s">
        <v>224</v>
      </c>
      <c r="F41" s="35" t="s">
        <v>224</v>
      </c>
      <c r="G41" s="35" t="s">
        <v>223</v>
      </c>
      <c r="H41" s="18">
        <v>0</v>
      </c>
      <c r="I41" s="38">
        <v>321505424.40651</v>
      </c>
      <c r="J41" s="18">
        <f t="shared" si="4"/>
        <v>0.99570000000000003</v>
      </c>
      <c r="K41" s="18">
        <v>0.45</v>
      </c>
      <c r="M41" s="18">
        <v>0</v>
      </c>
      <c r="N41" s="18">
        <v>0</v>
      </c>
      <c r="O41" s="18">
        <v>0</v>
      </c>
      <c r="P41" s="18">
        <v>0.5</v>
      </c>
      <c r="Q41" s="18">
        <v>50</v>
      </c>
      <c r="R41" s="18">
        <v>10</v>
      </c>
    </row>
    <row r="42" spans="1:24" hidden="1" x14ac:dyDescent="0.25">
      <c r="A42" s="18" t="s">
        <v>152</v>
      </c>
      <c r="B42" s="34" t="s">
        <v>256</v>
      </c>
      <c r="C42" s="35" t="s">
        <v>228</v>
      </c>
      <c r="D42" s="35" t="s">
        <v>224</v>
      </c>
      <c r="E42" s="35" t="s">
        <v>223</v>
      </c>
      <c r="F42" s="35" t="s">
        <v>224</v>
      </c>
      <c r="G42" s="35" t="s">
        <v>224</v>
      </c>
      <c r="H42" s="18">
        <v>0</v>
      </c>
      <c r="I42" s="38">
        <v>321505424.40651</v>
      </c>
      <c r="J42" s="18">
        <f t="shared" si="4"/>
        <v>0.99570000000000003</v>
      </c>
      <c r="K42" s="18">
        <v>0.99</v>
      </c>
      <c r="M42" s="18">
        <v>0</v>
      </c>
      <c r="N42" s="18">
        <v>0</v>
      </c>
      <c r="O42" s="18">
        <v>0</v>
      </c>
      <c r="P42" s="18">
        <v>0.5</v>
      </c>
      <c r="S42" s="39">
        <f>Technologies!$S$10+Technologies!$F$10*Technologies!$T$10</f>
        <v>32.727330000000002</v>
      </c>
    </row>
    <row r="43" spans="1:24" hidden="1" x14ac:dyDescent="0.25">
      <c r="A43" s="18" t="s">
        <v>152</v>
      </c>
      <c r="B43" s="34" t="s">
        <v>256</v>
      </c>
      <c r="C43" s="35" t="s">
        <v>265</v>
      </c>
      <c r="D43" s="35" t="s">
        <v>224</v>
      </c>
      <c r="E43" s="35" t="s">
        <v>223</v>
      </c>
      <c r="F43" s="35" t="s">
        <v>224</v>
      </c>
      <c r="G43" s="35" t="s">
        <v>224</v>
      </c>
      <c r="H43" s="18">
        <v>0</v>
      </c>
      <c r="I43" s="38">
        <v>321505424.40651</v>
      </c>
      <c r="J43" s="18">
        <f t="shared" si="4"/>
        <v>0.99570000000000003</v>
      </c>
      <c r="K43" s="18">
        <v>0.99</v>
      </c>
      <c r="M43" s="18">
        <v>0</v>
      </c>
      <c r="N43" s="18">
        <v>0</v>
      </c>
      <c r="O43" s="18">
        <v>0</v>
      </c>
      <c r="P43" s="18">
        <v>0.5</v>
      </c>
      <c r="S43" s="39">
        <f>Technologies!$S$12+Technologies!$F$12*Technologies!$T$12</f>
        <v>50.517780000000002</v>
      </c>
    </row>
    <row r="44" spans="1:24" hidden="1" x14ac:dyDescent="0.25">
      <c r="A44" s="18" t="s">
        <v>152</v>
      </c>
      <c r="B44" s="34" t="s">
        <v>256</v>
      </c>
      <c r="C44" s="35" t="s">
        <v>281</v>
      </c>
      <c r="D44" s="35" t="s">
        <v>224</v>
      </c>
      <c r="E44" s="35" t="s">
        <v>224</v>
      </c>
      <c r="F44" s="35" t="s">
        <v>223</v>
      </c>
      <c r="G44" s="35" t="s">
        <v>224</v>
      </c>
      <c r="H44" s="18">
        <v>0</v>
      </c>
      <c r="I44" s="38">
        <v>321505424.40651</v>
      </c>
      <c r="J44" s="18">
        <f t="shared" si="4"/>
        <v>0.99570000000000003</v>
      </c>
      <c r="K44" s="18">
        <v>0.35</v>
      </c>
      <c r="M44" s="18">
        <v>0</v>
      </c>
      <c r="N44" s="18">
        <v>0</v>
      </c>
      <c r="O44" s="18">
        <v>0</v>
      </c>
      <c r="P44" s="18">
        <v>0.5</v>
      </c>
      <c r="Q44" s="18">
        <v>50</v>
      </c>
      <c r="S44" s="39">
        <f>Technologies!$S$10+Technologies!$F$10*Technologies!$T$10</f>
        <v>32.727330000000002</v>
      </c>
    </row>
    <row r="45" spans="1:24" hidden="1" x14ac:dyDescent="0.25">
      <c r="A45" s="18" t="s">
        <v>152</v>
      </c>
      <c r="B45" s="34" t="s">
        <v>256</v>
      </c>
      <c r="C45" s="35" t="s">
        <v>272</v>
      </c>
      <c r="D45" s="35" t="s">
        <v>224</v>
      </c>
      <c r="E45" s="35" t="s">
        <v>224</v>
      </c>
      <c r="F45" s="35" t="s">
        <v>223</v>
      </c>
      <c r="G45" s="35" t="s">
        <v>224</v>
      </c>
      <c r="H45" s="18">
        <v>0</v>
      </c>
      <c r="I45" s="38">
        <v>321505424.40651</v>
      </c>
      <c r="J45" s="18">
        <f t="shared" si="4"/>
        <v>0.99570000000000003</v>
      </c>
      <c r="K45" s="18">
        <v>0.45</v>
      </c>
      <c r="M45" s="18">
        <v>0</v>
      </c>
      <c r="N45" s="18">
        <v>0</v>
      </c>
      <c r="O45" s="18">
        <v>0</v>
      </c>
      <c r="P45" s="18">
        <v>0.5</v>
      </c>
      <c r="Q45" s="18">
        <v>50</v>
      </c>
      <c r="R45" s="18">
        <v>10</v>
      </c>
      <c r="S45" s="39">
        <f>Technologies!$S$10+Technologies!$F$10*Technologies!$T$10</f>
        <v>32.727330000000002</v>
      </c>
    </row>
    <row r="46" spans="1:24" hidden="1" x14ac:dyDescent="0.25">
      <c r="A46" s="18" t="s">
        <v>152</v>
      </c>
      <c r="B46" s="34" t="s">
        <v>257</v>
      </c>
      <c r="C46" s="35" t="s">
        <v>218</v>
      </c>
      <c r="D46" s="35" t="s">
        <v>223</v>
      </c>
      <c r="E46" s="35" t="s">
        <v>223</v>
      </c>
      <c r="F46" s="35" t="s">
        <v>223</v>
      </c>
      <c r="G46" s="35" t="s">
        <v>223</v>
      </c>
      <c r="H46" s="18">
        <v>0</v>
      </c>
      <c r="I46" s="38">
        <v>445548878.34723097</v>
      </c>
      <c r="M46" s="18">
        <v>0</v>
      </c>
      <c r="N46" s="18">
        <v>0</v>
      </c>
      <c r="O46" s="18">
        <v>0</v>
      </c>
      <c r="Q46" s="13"/>
      <c r="R46" s="13"/>
      <c r="S46" s="13"/>
      <c r="T46" s="13"/>
      <c r="V46" s="13"/>
      <c r="W46" s="13"/>
      <c r="X46" s="13"/>
    </row>
    <row r="47" spans="1:24" hidden="1" x14ac:dyDescent="0.25">
      <c r="A47" s="18" t="s">
        <v>152</v>
      </c>
      <c r="B47" s="34" t="s">
        <v>257</v>
      </c>
      <c r="C47" s="35" t="s">
        <v>270</v>
      </c>
      <c r="D47" s="35" t="s">
        <v>223</v>
      </c>
      <c r="E47" s="35" t="s">
        <v>223</v>
      </c>
      <c r="F47" s="35" t="s">
        <v>223</v>
      </c>
      <c r="G47" s="35" t="s">
        <v>223</v>
      </c>
      <c r="H47" s="18">
        <v>0</v>
      </c>
      <c r="I47" s="38">
        <v>445548878.34723097</v>
      </c>
      <c r="J47" s="18">
        <v>0.97499999999999998</v>
      </c>
      <c r="K47" s="18">
        <v>1</v>
      </c>
      <c r="M47" s="18">
        <v>0</v>
      </c>
      <c r="N47" s="18">
        <v>0</v>
      </c>
      <c r="O47" s="18">
        <v>0</v>
      </c>
      <c r="P47" s="18">
        <v>0</v>
      </c>
      <c r="T47" s="18">
        <f>1-0.0043</f>
        <v>0.99570000000000003</v>
      </c>
      <c r="V47" s="18">
        <v>0</v>
      </c>
      <c r="W47" s="18">
        <v>0</v>
      </c>
      <c r="X47" s="18">
        <v>0</v>
      </c>
    </row>
    <row r="48" spans="1:24" hidden="1" x14ac:dyDescent="0.25">
      <c r="A48" s="18" t="s">
        <v>152</v>
      </c>
      <c r="B48" s="34" t="s">
        <v>257</v>
      </c>
      <c r="C48" s="35" t="s">
        <v>267</v>
      </c>
      <c r="D48" s="35" t="s">
        <v>224</v>
      </c>
      <c r="E48" s="35" t="s">
        <v>224</v>
      </c>
      <c r="F48" s="35" t="s">
        <v>223</v>
      </c>
      <c r="G48" s="35" t="s">
        <v>223</v>
      </c>
      <c r="H48" s="18">
        <v>0</v>
      </c>
      <c r="I48" s="38">
        <v>445548878.34723097</v>
      </c>
      <c r="J48" s="18">
        <f t="shared" ref="J48:J55" si="5">1-0.0043</f>
        <v>0.99570000000000003</v>
      </c>
      <c r="K48" s="18">
        <v>0.35</v>
      </c>
      <c r="M48" s="18">
        <v>0</v>
      </c>
      <c r="N48" s="18">
        <v>0</v>
      </c>
      <c r="O48" s="18">
        <v>0</v>
      </c>
      <c r="P48" s="18">
        <v>0.5</v>
      </c>
      <c r="Q48" s="18">
        <v>50</v>
      </c>
    </row>
    <row r="49" spans="1:24" hidden="1" x14ac:dyDescent="0.25">
      <c r="A49" s="18" t="s">
        <v>152</v>
      </c>
      <c r="B49" s="34" t="s">
        <v>257</v>
      </c>
      <c r="C49" s="35" t="s">
        <v>225</v>
      </c>
      <c r="D49" s="35" t="s">
        <v>224</v>
      </c>
      <c r="E49" s="35" t="s">
        <v>224</v>
      </c>
      <c r="F49" s="35" t="s">
        <v>223</v>
      </c>
      <c r="G49" s="35" t="s">
        <v>223</v>
      </c>
      <c r="H49" s="18">
        <v>0</v>
      </c>
      <c r="I49" s="38">
        <v>445548878.34723097</v>
      </c>
      <c r="J49" s="18">
        <f t="shared" si="5"/>
        <v>0.99570000000000003</v>
      </c>
      <c r="K49" s="18">
        <v>0.45</v>
      </c>
      <c r="M49" s="18">
        <v>0</v>
      </c>
      <c r="N49" s="18">
        <v>0</v>
      </c>
      <c r="O49" s="18">
        <v>0</v>
      </c>
      <c r="P49" s="18">
        <v>0.5</v>
      </c>
      <c r="Q49" s="18">
        <v>50</v>
      </c>
      <c r="R49" s="18">
        <v>10</v>
      </c>
    </row>
    <row r="50" spans="1:24" hidden="1" x14ac:dyDescent="0.25">
      <c r="A50" s="18" t="s">
        <v>152</v>
      </c>
      <c r="B50" s="34" t="s">
        <v>257</v>
      </c>
      <c r="C50" s="35" t="s">
        <v>280</v>
      </c>
      <c r="D50" s="35" t="s">
        <v>224</v>
      </c>
      <c r="E50" s="35" t="s">
        <v>224</v>
      </c>
      <c r="F50" s="35" t="s">
        <v>224</v>
      </c>
      <c r="G50" s="35" t="s">
        <v>223</v>
      </c>
      <c r="H50" s="18">
        <v>0</v>
      </c>
      <c r="I50" s="38">
        <v>445548878.34723097</v>
      </c>
      <c r="J50" s="18">
        <f t="shared" si="5"/>
        <v>0.99570000000000003</v>
      </c>
      <c r="K50" s="18">
        <v>0.35</v>
      </c>
      <c r="M50" s="18">
        <v>0</v>
      </c>
      <c r="N50" s="18">
        <v>0</v>
      </c>
      <c r="O50" s="18">
        <v>0</v>
      </c>
      <c r="P50" s="18">
        <v>0.5</v>
      </c>
      <c r="Q50" s="18">
        <v>50</v>
      </c>
    </row>
    <row r="51" spans="1:24" hidden="1" x14ac:dyDescent="0.25">
      <c r="A51" s="18" t="s">
        <v>152</v>
      </c>
      <c r="B51" s="34" t="s">
        <v>257</v>
      </c>
      <c r="C51" s="35" t="s">
        <v>271</v>
      </c>
      <c r="D51" s="35" t="s">
        <v>224</v>
      </c>
      <c r="E51" s="35" t="s">
        <v>224</v>
      </c>
      <c r="F51" s="35" t="s">
        <v>224</v>
      </c>
      <c r="G51" s="35" t="s">
        <v>223</v>
      </c>
      <c r="H51" s="18">
        <v>0</v>
      </c>
      <c r="I51" s="38">
        <v>445548878.34723097</v>
      </c>
      <c r="J51" s="18">
        <f t="shared" si="5"/>
        <v>0.99570000000000003</v>
      </c>
      <c r="K51" s="18">
        <v>0.45</v>
      </c>
      <c r="M51" s="18">
        <v>0</v>
      </c>
      <c r="N51" s="18">
        <v>0</v>
      </c>
      <c r="O51" s="18">
        <v>0</v>
      </c>
      <c r="P51" s="18">
        <v>0.5</v>
      </c>
      <c r="Q51" s="18">
        <v>50</v>
      </c>
      <c r="R51" s="18">
        <v>10</v>
      </c>
    </row>
    <row r="52" spans="1:24" hidden="1" x14ac:dyDescent="0.25">
      <c r="A52" s="18" t="s">
        <v>152</v>
      </c>
      <c r="B52" s="34" t="s">
        <v>257</v>
      </c>
      <c r="C52" s="35" t="s">
        <v>228</v>
      </c>
      <c r="D52" s="35" t="s">
        <v>224</v>
      </c>
      <c r="E52" s="35" t="s">
        <v>223</v>
      </c>
      <c r="F52" s="35" t="s">
        <v>224</v>
      </c>
      <c r="G52" s="35" t="s">
        <v>224</v>
      </c>
      <c r="H52" s="18">
        <v>0</v>
      </c>
      <c r="I52" s="38">
        <v>445548878.34723097</v>
      </c>
      <c r="J52" s="18">
        <f t="shared" si="5"/>
        <v>0.99570000000000003</v>
      </c>
      <c r="K52" s="18">
        <v>0.99</v>
      </c>
      <c r="M52" s="18">
        <v>0</v>
      </c>
      <c r="N52" s="18">
        <v>0</v>
      </c>
      <c r="O52" s="18">
        <v>0</v>
      </c>
      <c r="P52" s="18">
        <v>0.5</v>
      </c>
      <c r="S52" s="39">
        <f>Technologies!$S$10+Technologies!$F$10*Technologies!$T$10</f>
        <v>32.727330000000002</v>
      </c>
    </row>
    <row r="53" spans="1:24" hidden="1" x14ac:dyDescent="0.25">
      <c r="A53" s="18" t="s">
        <v>152</v>
      </c>
      <c r="B53" s="34" t="s">
        <v>257</v>
      </c>
      <c r="C53" s="35" t="s">
        <v>265</v>
      </c>
      <c r="D53" s="35" t="s">
        <v>224</v>
      </c>
      <c r="E53" s="35" t="s">
        <v>223</v>
      </c>
      <c r="F53" s="35" t="s">
        <v>224</v>
      </c>
      <c r="G53" s="35" t="s">
        <v>224</v>
      </c>
      <c r="H53" s="18">
        <v>0</v>
      </c>
      <c r="I53" s="38">
        <v>445548878.34723097</v>
      </c>
      <c r="J53" s="18">
        <f t="shared" si="5"/>
        <v>0.99570000000000003</v>
      </c>
      <c r="K53" s="18">
        <v>0.99</v>
      </c>
      <c r="M53" s="18">
        <v>0</v>
      </c>
      <c r="N53" s="18">
        <v>0</v>
      </c>
      <c r="O53" s="18">
        <v>0</v>
      </c>
      <c r="P53" s="18">
        <v>0.5</v>
      </c>
      <c r="S53" s="39">
        <f>Technologies!$S$12+Technologies!$F$12*Technologies!$T$12</f>
        <v>50.517780000000002</v>
      </c>
    </row>
    <row r="54" spans="1:24" hidden="1" x14ac:dyDescent="0.25">
      <c r="A54" s="18" t="s">
        <v>152</v>
      </c>
      <c r="B54" s="34" t="s">
        <v>257</v>
      </c>
      <c r="C54" s="35" t="s">
        <v>281</v>
      </c>
      <c r="D54" s="35" t="s">
        <v>224</v>
      </c>
      <c r="E54" s="35" t="s">
        <v>224</v>
      </c>
      <c r="F54" s="35" t="s">
        <v>223</v>
      </c>
      <c r="G54" s="35" t="s">
        <v>224</v>
      </c>
      <c r="H54" s="18">
        <v>0</v>
      </c>
      <c r="I54" s="38">
        <v>445548878.34723097</v>
      </c>
      <c r="J54" s="18">
        <f t="shared" si="5"/>
        <v>0.99570000000000003</v>
      </c>
      <c r="K54" s="18">
        <v>0.35</v>
      </c>
      <c r="M54" s="18">
        <v>0</v>
      </c>
      <c r="N54" s="18">
        <v>0</v>
      </c>
      <c r="O54" s="18">
        <v>0</v>
      </c>
      <c r="P54" s="18">
        <v>0.5</v>
      </c>
      <c r="Q54" s="18">
        <v>50</v>
      </c>
      <c r="S54" s="39">
        <f>Technologies!$S$10+Technologies!$F$10*Technologies!$T$10</f>
        <v>32.727330000000002</v>
      </c>
    </row>
    <row r="55" spans="1:24" hidden="1" x14ac:dyDescent="0.25">
      <c r="A55" s="18" t="s">
        <v>152</v>
      </c>
      <c r="B55" s="34" t="s">
        <v>257</v>
      </c>
      <c r="C55" s="35" t="s">
        <v>272</v>
      </c>
      <c r="D55" s="35" t="s">
        <v>224</v>
      </c>
      <c r="E55" s="35" t="s">
        <v>224</v>
      </c>
      <c r="F55" s="35" t="s">
        <v>223</v>
      </c>
      <c r="G55" s="35" t="s">
        <v>224</v>
      </c>
      <c r="H55" s="18">
        <v>0</v>
      </c>
      <c r="I55" s="38">
        <v>445548878.34723097</v>
      </c>
      <c r="J55" s="18">
        <f t="shared" si="5"/>
        <v>0.99570000000000003</v>
      </c>
      <c r="K55" s="18">
        <v>0.45</v>
      </c>
      <c r="M55" s="18">
        <v>0</v>
      </c>
      <c r="N55" s="18">
        <v>0</v>
      </c>
      <c r="O55" s="18">
        <v>0</v>
      </c>
      <c r="P55" s="18">
        <v>0.5</v>
      </c>
      <c r="Q55" s="18">
        <v>50</v>
      </c>
      <c r="R55" s="18">
        <v>10</v>
      </c>
      <c r="S55" s="39">
        <f>Technologies!$S$10+Technologies!$F$10*Technologies!$T$10</f>
        <v>32.727330000000002</v>
      </c>
    </row>
    <row r="56" spans="1:24" hidden="1" x14ac:dyDescent="0.25">
      <c r="A56" s="18" t="s">
        <v>152</v>
      </c>
      <c r="B56" s="34" t="s">
        <v>258</v>
      </c>
      <c r="C56" s="35" t="s">
        <v>218</v>
      </c>
      <c r="D56" s="35" t="s">
        <v>223</v>
      </c>
      <c r="E56" s="35" t="s">
        <v>223</v>
      </c>
      <c r="F56" s="35" t="s">
        <v>223</v>
      </c>
      <c r="G56" s="35" t="s">
        <v>223</v>
      </c>
      <c r="H56" s="18">
        <v>0</v>
      </c>
      <c r="I56" s="38">
        <v>229580374.06622201</v>
      </c>
      <c r="M56" s="18">
        <v>0</v>
      </c>
      <c r="N56" s="18">
        <v>0</v>
      </c>
      <c r="O56" s="18">
        <v>0</v>
      </c>
      <c r="Q56" s="13"/>
      <c r="R56" s="13"/>
      <c r="S56" s="13"/>
      <c r="T56" s="13"/>
      <c r="V56" s="13"/>
      <c r="W56" s="13"/>
      <c r="X56" s="13"/>
    </row>
    <row r="57" spans="1:24" hidden="1" x14ac:dyDescent="0.25">
      <c r="A57" s="18" t="s">
        <v>152</v>
      </c>
      <c r="B57" s="34" t="s">
        <v>258</v>
      </c>
      <c r="C57" s="35" t="s">
        <v>270</v>
      </c>
      <c r="D57" s="35" t="s">
        <v>223</v>
      </c>
      <c r="E57" s="35" t="s">
        <v>223</v>
      </c>
      <c r="F57" s="35" t="s">
        <v>223</v>
      </c>
      <c r="G57" s="35" t="s">
        <v>223</v>
      </c>
      <c r="H57" s="18">
        <v>0</v>
      </c>
      <c r="I57" s="38">
        <v>229580374.06622201</v>
      </c>
      <c r="J57" s="18">
        <v>0.97499999999999998</v>
      </c>
      <c r="K57" s="18">
        <v>1</v>
      </c>
      <c r="M57" s="18">
        <v>0</v>
      </c>
      <c r="N57" s="18">
        <v>0</v>
      </c>
      <c r="O57" s="18">
        <v>0</v>
      </c>
      <c r="P57" s="18">
        <v>0</v>
      </c>
      <c r="T57" s="18">
        <f>1-0.0043</f>
        <v>0.99570000000000003</v>
      </c>
      <c r="V57" s="18">
        <v>0</v>
      </c>
      <c r="W57" s="18">
        <v>0</v>
      </c>
      <c r="X57" s="18">
        <v>0</v>
      </c>
    </row>
    <row r="58" spans="1:24" hidden="1" x14ac:dyDescent="0.25">
      <c r="A58" s="18" t="s">
        <v>152</v>
      </c>
      <c r="B58" s="34" t="s">
        <v>258</v>
      </c>
      <c r="C58" s="35" t="s">
        <v>267</v>
      </c>
      <c r="D58" s="35" t="s">
        <v>224</v>
      </c>
      <c r="E58" s="35" t="s">
        <v>224</v>
      </c>
      <c r="F58" s="35" t="s">
        <v>223</v>
      </c>
      <c r="G58" s="35" t="s">
        <v>223</v>
      </c>
      <c r="H58" s="18">
        <v>0</v>
      </c>
      <c r="I58" s="38">
        <v>229580374.06622201</v>
      </c>
      <c r="J58" s="18">
        <f t="shared" ref="J58:J65" si="6">1-0.0043</f>
        <v>0.99570000000000003</v>
      </c>
      <c r="K58" s="18">
        <v>0.35</v>
      </c>
      <c r="M58" s="18">
        <v>0</v>
      </c>
      <c r="N58" s="18">
        <v>0</v>
      </c>
      <c r="O58" s="18">
        <v>0</v>
      </c>
      <c r="P58" s="18">
        <v>0.5</v>
      </c>
      <c r="Q58" s="18">
        <v>50</v>
      </c>
    </row>
    <row r="59" spans="1:24" hidden="1" x14ac:dyDescent="0.25">
      <c r="A59" s="18" t="s">
        <v>152</v>
      </c>
      <c r="B59" s="34" t="s">
        <v>258</v>
      </c>
      <c r="C59" s="35" t="s">
        <v>225</v>
      </c>
      <c r="D59" s="35" t="s">
        <v>224</v>
      </c>
      <c r="E59" s="35" t="s">
        <v>224</v>
      </c>
      <c r="F59" s="35" t="s">
        <v>223</v>
      </c>
      <c r="G59" s="35" t="s">
        <v>223</v>
      </c>
      <c r="H59" s="18">
        <v>0</v>
      </c>
      <c r="I59" s="38">
        <v>229580374.06622201</v>
      </c>
      <c r="J59" s="18">
        <f t="shared" si="6"/>
        <v>0.99570000000000003</v>
      </c>
      <c r="K59" s="18">
        <v>0.45</v>
      </c>
      <c r="M59" s="18">
        <v>0</v>
      </c>
      <c r="N59" s="18">
        <v>0</v>
      </c>
      <c r="O59" s="18">
        <v>0</v>
      </c>
      <c r="P59" s="18">
        <v>0.5</v>
      </c>
      <c r="Q59" s="18">
        <v>50</v>
      </c>
      <c r="R59" s="18">
        <v>10</v>
      </c>
    </row>
    <row r="60" spans="1:24" hidden="1" x14ac:dyDescent="0.25">
      <c r="A60" s="18" t="s">
        <v>152</v>
      </c>
      <c r="B60" s="34" t="s">
        <v>258</v>
      </c>
      <c r="C60" s="35" t="s">
        <v>280</v>
      </c>
      <c r="D60" s="35" t="s">
        <v>224</v>
      </c>
      <c r="E60" s="35" t="s">
        <v>224</v>
      </c>
      <c r="F60" s="35" t="s">
        <v>224</v>
      </c>
      <c r="G60" s="35" t="s">
        <v>223</v>
      </c>
      <c r="H60" s="18">
        <v>0</v>
      </c>
      <c r="I60" s="38">
        <v>229580374.06622201</v>
      </c>
      <c r="J60" s="18">
        <f t="shared" si="6"/>
        <v>0.99570000000000003</v>
      </c>
      <c r="K60" s="18">
        <v>0.35</v>
      </c>
      <c r="M60" s="18">
        <v>0</v>
      </c>
      <c r="N60" s="18">
        <v>0</v>
      </c>
      <c r="O60" s="18">
        <v>0</v>
      </c>
      <c r="P60" s="18">
        <v>0.5</v>
      </c>
      <c r="Q60" s="18">
        <v>50</v>
      </c>
    </row>
    <row r="61" spans="1:24" hidden="1" x14ac:dyDescent="0.25">
      <c r="A61" s="18" t="s">
        <v>152</v>
      </c>
      <c r="B61" s="34" t="s">
        <v>258</v>
      </c>
      <c r="C61" s="35" t="s">
        <v>271</v>
      </c>
      <c r="D61" s="35" t="s">
        <v>224</v>
      </c>
      <c r="E61" s="35" t="s">
        <v>224</v>
      </c>
      <c r="F61" s="35" t="s">
        <v>224</v>
      </c>
      <c r="G61" s="35" t="s">
        <v>223</v>
      </c>
      <c r="H61" s="18">
        <v>0</v>
      </c>
      <c r="I61" s="38">
        <v>229580374.06622201</v>
      </c>
      <c r="J61" s="18">
        <f t="shared" si="6"/>
        <v>0.99570000000000003</v>
      </c>
      <c r="K61" s="18">
        <v>0.45</v>
      </c>
      <c r="M61" s="18">
        <v>0</v>
      </c>
      <c r="N61" s="18">
        <v>0</v>
      </c>
      <c r="O61" s="18">
        <v>0</v>
      </c>
      <c r="P61" s="18">
        <v>0.5</v>
      </c>
      <c r="Q61" s="18">
        <v>50</v>
      </c>
      <c r="R61" s="18">
        <v>10</v>
      </c>
    </row>
    <row r="62" spans="1:24" hidden="1" x14ac:dyDescent="0.25">
      <c r="A62" s="18" t="s">
        <v>152</v>
      </c>
      <c r="B62" s="34" t="s">
        <v>258</v>
      </c>
      <c r="C62" s="35" t="s">
        <v>228</v>
      </c>
      <c r="D62" s="35" t="s">
        <v>224</v>
      </c>
      <c r="E62" s="35" t="s">
        <v>223</v>
      </c>
      <c r="F62" s="35" t="s">
        <v>224</v>
      </c>
      <c r="G62" s="35" t="s">
        <v>224</v>
      </c>
      <c r="H62" s="18">
        <v>0</v>
      </c>
      <c r="I62" s="38">
        <v>229580374.06622201</v>
      </c>
      <c r="J62" s="18">
        <f t="shared" si="6"/>
        <v>0.99570000000000003</v>
      </c>
      <c r="K62" s="18">
        <v>0.99</v>
      </c>
      <c r="M62" s="18">
        <v>0</v>
      </c>
      <c r="N62" s="18">
        <v>0</v>
      </c>
      <c r="O62" s="18">
        <v>0</v>
      </c>
      <c r="P62" s="18">
        <v>0.5</v>
      </c>
      <c r="S62" s="39">
        <f>Technologies!$S$10+Technologies!$F$10*Technologies!$T$10</f>
        <v>32.727330000000002</v>
      </c>
    </row>
    <row r="63" spans="1:24" hidden="1" x14ac:dyDescent="0.25">
      <c r="A63" s="18" t="s">
        <v>152</v>
      </c>
      <c r="B63" s="34" t="s">
        <v>258</v>
      </c>
      <c r="C63" s="35" t="s">
        <v>265</v>
      </c>
      <c r="D63" s="35" t="s">
        <v>224</v>
      </c>
      <c r="E63" s="35" t="s">
        <v>223</v>
      </c>
      <c r="F63" s="35" t="s">
        <v>224</v>
      </c>
      <c r="G63" s="35" t="s">
        <v>224</v>
      </c>
      <c r="H63" s="18">
        <v>0</v>
      </c>
      <c r="I63" s="38">
        <v>229580374.06622201</v>
      </c>
      <c r="J63" s="18">
        <f t="shared" si="6"/>
        <v>0.99570000000000003</v>
      </c>
      <c r="K63" s="18">
        <v>0.99</v>
      </c>
      <c r="M63" s="18">
        <v>0</v>
      </c>
      <c r="N63" s="18">
        <v>0</v>
      </c>
      <c r="O63" s="18">
        <v>0</v>
      </c>
      <c r="P63" s="18">
        <v>0.5</v>
      </c>
      <c r="S63" s="39">
        <f>Technologies!$S$12+Technologies!$F$12*Technologies!$T$12</f>
        <v>50.517780000000002</v>
      </c>
    </row>
    <row r="64" spans="1:24" hidden="1" x14ac:dyDescent="0.25">
      <c r="A64" s="18" t="s">
        <v>152</v>
      </c>
      <c r="B64" s="34" t="s">
        <v>258</v>
      </c>
      <c r="C64" s="35" t="s">
        <v>281</v>
      </c>
      <c r="D64" s="35" t="s">
        <v>224</v>
      </c>
      <c r="E64" s="35" t="s">
        <v>224</v>
      </c>
      <c r="F64" s="35" t="s">
        <v>223</v>
      </c>
      <c r="G64" s="35" t="s">
        <v>224</v>
      </c>
      <c r="H64" s="18">
        <v>0</v>
      </c>
      <c r="I64" s="38">
        <v>229580374.06622201</v>
      </c>
      <c r="J64" s="18">
        <f t="shared" si="6"/>
        <v>0.99570000000000003</v>
      </c>
      <c r="K64" s="18">
        <v>0.35</v>
      </c>
      <c r="M64" s="18">
        <v>0</v>
      </c>
      <c r="N64" s="18">
        <v>0</v>
      </c>
      <c r="O64" s="18">
        <v>0</v>
      </c>
      <c r="P64" s="18">
        <v>0.5</v>
      </c>
      <c r="Q64" s="18">
        <v>50</v>
      </c>
      <c r="S64" s="39">
        <f>Technologies!$S$10+Technologies!$F$10*Technologies!$T$10</f>
        <v>32.727330000000002</v>
      </c>
    </row>
    <row r="65" spans="1:24" hidden="1" x14ac:dyDescent="0.25">
      <c r="A65" s="18" t="s">
        <v>152</v>
      </c>
      <c r="B65" s="34" t="s">
        <v>258</v>
      </c>
      <c r="C65" s="35" t="s">
        <v>272</v>
      </c>
      <c r="D65" s="35" t="s">
        <v>224</v>
      </c>
      <c r="E65" s="35" t="s">
        <v>224</v>
      </c>
      <c r="F65" s="35" t="s">
        <v>223</v>
      </c>
      <c r="G65" s="35" t="s">
        <v>224</v>
      </c>
      <c r="H65" s="18">
        <v>0</v>
      </c>
      <c r="I65" s="38">
        <v>229580374.06622201</v>
      </c>
      <c r="J65" s="18">
        <f t="shared" si="6"/>
        <v>0.99570000000000003</v>
      </c>
      <c r="K65" s="18">
        <v>0.45</v>
      </c>
      <c r="M65" s="18">
        <v>0</v>
      </c>
      <c r="N65" s="18">
        <v>0</v>
      </c>
      <c r="O65" s="18">
        <v>0</v>
      </c>
      <c r="P65" s="18">
        <v>0.5</v>
      </c>
      <c r="Q65" s="18">
        <v>50</v>
      </c>
      <c r="R65" s="18">
        <v>10</v>
      </c>
      <c r="S65" s="39">
        <f>Technologies!$S$10+Technologies!$F$10*Technologies!$T$10</f>
        <v>32.727330000000002</v>
      </c>
    </row>
    <row r="66" spans="1:24" hidden="1" x14ac:dyDescent="0.25">
      <c r="A66" s="18" t="s">
        <v>152</v>
      </c>
      <c r="B66" s="34" t="s">
        <v>259</v>
      </c>
      <c r="C66" s="35" t="s">
        <v>218</v>
      </c>
      <c r="D66" s="35" t="s">
        <v>223</v>
      </c>
      <c r="E66" s="35" t="s">
        <v>223</v>
      </c>
      <c r="F66" s="35" t="s">
        <v>223</v>
      </c>
      <c r="G66" s="35" t="s">
        <v>223</v>
      </c>
      <c r="H66" s="18">
        <v>0</v>
      </c>
      <c r="I66" s="38">
        <v>528310626.16344601</v>
      </c>
      <c r="M66" s="18">
        <v>0</v>
      </c>
      <c r="N66" s="18">
        <v>0</v>
      </c>
      <c r="O66" s="18">
        <v>0</v>
      </c>
      <c r="Q66" s="13"/>
      <c r="R66" s="13"/>
      <c r="S66" s="13"/>
      <c r="T66" s="13"/>
      <c r="V66" s="13"/>
      <c r="W66" s="13"/>
      <c r="X66" s="13"/>
    </row>
    <row r="67" spans="1:24" x14ac:dyDescent="0.25">
      <c r="A67" s="18" t="s">
        <v>152</v>
      </c>
      <c r="B67" s="34" t="s">
        <v>259</v>
      </c>
      <c r="C67" s="35" t="s">
        <v>270</v>
      </c>
      <c r="D67" s="35" t="s">
        <v>223</v>
      </c>
      <c r="E67" s="35" t="s">
        <v>223</v>
      </c>
      <c r="F67" s="35" t="s">
        <v>223</v>
      </c>
      <c r="G67" s="35" t="s">
        <v>223</v>
      </c>
      <c r="H67" s="44">
        <v>1</v>
      </c>
      <c r="I67" s="38">
        <v>528310626.16344601</v>
      </c>
      <c r="J67" s="18">
        <v>0.97499999999999998</v>
      </c>
      <c r="K67" s="18">
        <v>1</v>
      </c>
      <c r="L67" s="18">
        <f>350/8*((1+L1)^L2)*L1/((1+L1)^L2-1)*1000</f>
        <v>3219.2015768775109</v>
      </c>
      <c r="M67" s="18">
        <v>0</v>
      </c>
      <c r="N67" s="18">
        <v>0</v>
      </c>
      <c r="O67" s="18">
        <v>0</v>
      </c>
      <c r="P67" s="18">
        <v>0</v>
      </c>
      <c r="T67" s="18">
        <f>1-0.0043</f>
        <v>0.99570000000000003</v>
      </c>
      <c r="U67" s="18">
        <f>L67</f>
        <v>3219.2015768775109</v>
      </c>
      <c r="V67" s="18">
        <v>0</v>
      </c>
      <c r="W67" s="18">
        <v>0</v>
      </c>
      <c r="X67" s="18">
        <v>0</v>
      </c>
    </row>
    <row r="68" spans="1:24" hidden="1" x14ac:dyDescent="0.25">
      <c r="A68" s="18" t="s">
        <v>152</v>
      </c>
      <c r="B68" s="34" t="s">
        <v>259</v>
      </c>
      <c r="C68" s="35" t="s">
        <v>267</v>
      </c>
      <c r="D68" s="35" t="s">
        <v>224</v>
      </c>
      <c r="E68" s="35" t="s">
        <v>224</v>
      </c>
      <c r="F68" s="35" t="s">
        <v>223</v>
      </c>
      <c r="G68" s="35" t="s">
        <v>223</v>
      </c>
      <c r="H68" s="18">
        <v>0</v>
      </c>
      <c r="I68" s="38">
        <v>528310626.16344601</v>
      </c>
      <c r="J68" s="18">
        <f t="shared" ref="J68:J75" si="7">1-0.0043</f>
        <v>0.99570000000000003</v>
      </c>
      <c r="K68" s="18">
        <v>0.35</v>
      </c>
      <c r="M68" s="18">
        <v>0</v>
      </c>
      <c r="N68" s="18">
        <v>0</v>
      </c>
      <c r="O68" s="18">
        <v>0</v>
      </c>
      <c r="P68" s="18">
        <v>0.5</v>
      </c>
      <c r="Q68" s="18">
        <v>50</v>
      </c>
    </row>
    <row r="69" spans="1:24" hidden="1" x14ac:dyDescent="0.25">
      <c r="A69" s="18" t="s">
        <v>152</v>
      </c>
      <c r="B69" s="34" t="s">
        <v>259</v>
      </c>
      <c r="C69" s="35" t="s">
        <v>225</v>
      </c>
      <c r="D69" s="35" t="s">
        <v>224</v>
      </c>
      <c r="E69" s="35" t="s">
        <v>224</v>
      </c>
      <c r="F69" s="35" t="s">
        <v>223</v>
      </c>
      <c r="G69" s="35" t="s">
        <v>223</v>
      </c>
      <c r="H69" s="18">
        <v>0</v>
      </c>
      <c r="I69" s="38">
        <v>528310626.16344601</v>
      </c>
      <c r="J69" s="18">
        <f t="shared" si="7"/>
        <v>0.99570000000000003</v>
      </c>
      <c r="K69" s="18">
        <v>0.45</v>
      </c>
      <c r="M69" s="18">
        <v>0</v>
      </c>
      <c r="N69" s="18">
        <v>0</v>
      </c>
      <c r="O69" s="18">
        <v>0</v>
      </c>
      <c r="P69" s="18">
        <v>0.5</v>
      </c>
      <c r="Q69" s="18">
        <v>50</v>
      </c>
      <c r="R69" s="18">
        <v>10</v>
      </c>
    </row>
    <row r="70" spans="1:24" hidden="1" x14ac:dyDescent="0.25">
      <c r="A70" s="18" t="s">
        <v>152</v>
      </c>
      <c r="B70" s="34" t="s">
        <v>259</v>
      </c>
      <c r="C70" s="35" t="s">
        <v>280</v>
      </c>
      <c r="D70" s="35" t="s">
        <v>224</v>
      </c>
      <c r="E70" s="35" t="s">
        <v>224</v>
      </c>
      <c r="F70" s="35" t="s">
        <v>224</v>
      </c>
      <c r="G70" s="35" t="s">
        <v>223</v>
      </c>
      <c r="H70" s="18">
        <v>0</v>
      </c>
      <c r="I70" s="38">
        <v>528310626.16344601</v>
      </c>
      <c r="J70" s="18">
        <f t="shared" si="7"/>
        <v>0.99570000000000003</v>
      </c>
      <c r="K70" s="18">
        <v>0.35</v>
      </c>
      <c r="M70" s="18">
        <v>0</v>
      </c>
      <c r="N70" s="18">
        <v>0</v>
      </c>
      <c r="O70" s="18">
        <v>0</v>
      </c>
      <c r="P70" s="18">
        <v>0.5</v>
      </c>
      <c r="Q70" s="18">
        <v>50</v>
      </c>
    </row>
    <row r="71" spans="1:24" hidden="1" x14ac:dyDescent="0.25">
      <c r="A71" s="18" t="s">
        <v>152</v>
      </c>
      <c r="B71" s="34" t="s">
        <v>259</v>
      </c>
      <c r="C71" s="35" t="s">
        <v>271</v>
      </c>
      <c r="D71" s="35" t="s">
        <v>224</v>
      </c>
      <c r="E71" s="35" t="s">
        <v>224</v>
      </c>
      <c r="F71" s="35" t="s">
        <v>224</v>
      </c>
      <c r="G71" s="35" t="s">
        <v>223</v>
      </c>
      <c r="H71" s="18">
        <v>0</v>
      </c>
      <c r="I71" s="38">
        <v>528310626.16344601</v>
      </c>
      <c r="J71" s="18">
        <f t="shared" si="7"/>
        <v>0.99570000000000003</v>
      </c>
      <c r="K71" s="18">
        <v>0.45</v>
      </c>
      <c r="M71" s="18">
        <v>0</v>
      </c>
      <c r="N71" s="18">
        <v>0</v>
      </c>
      <c r="O71" s="18">
        <v>0</v>
      </c>
      <c r="P71" s="18">
        <v>0.5</v>
      </c>
      <c r="Q71" s="18">
        <v>50</v>
      </c>
      <c r="R71" s="18">
        <v>10</v>
      </c>
    </row>
    <row r="72" spans="1:24" hidden="1" x14ac:dyDescent="0.25">
      <c r="A72" s="18" t="s">
        <v>152</v>
      </c>
      <c r="B72" s="34" t="s">
        <v>259</v>
      </c>
      <c r="C72" s="35" t="s">
        <v>228</v>
      </c>
      <c r="D72" s="35" t="s">
        <v>224</v>
      </c>
      <c r="E72" s="35" t="s">
        <v>223</v>
      </c>
      <c r="F72" s="35" t="s">
        <v>224</v>
      </c>
      <c r="G72" s="35" t="s">
        <v>224</v>
      </c>
      <c r="H72" s="18">
        <v>0</v>
      </c>
      <c r="I72" s="38">
        <v>528310626.16344601</v>
      </c>
      <c r="J72" s="18">
        <f t="shared" si="7"/>
        <v>0.99570000000000003</v>
      </c>
      <c r="K72" s="18">
        <v>0.99</v>
      </c>
      <c r="M72" s="18">
        <v>0</v>
      </c>
      <c r="N72" s="18">
        <v>0</v>
      </c>
      <c r="O72" s="18">
        <v>0</v>
      </c>
      <c r="P72" s="18">
        <v>0.5</v>
      </c>
      <c r="S72" s="39">
        <f>Technologies!$S$10+Technologies!$F$10*Technologies!$T$10</f>
        <v>32.727330000000002</v>
      </c>
    </row>
    <row r="73" spans="1:24" hidden="1" x14ac:dyDescent="0.25">
      <c r="A73" s="18" t="s">
        <v>152</v>
      </c>
      <c r="B73" s="34" t="s">
        <v>259</v>
      </c>
      <c r="C73" s="35" t="s">
        <v>265</v>
      </c>
      <c r="D73" s="35" t="s">
        <v>224</v>
      </c>
      <c r="E73" s="35" t="s">
        <v>223</v>
      </c>
      <c r="F73" s="35" t="s">
        <v>224</v>
      </c>
      <c r="G73" s="35" t="s">
        <v>224</v>
      </c>
      <c r="H73" s="18">
        <v>0</v>
      </c>
      <c r="I73" s="38">
        <v>528310626.16344601</v>
      </c>
      <c r="J73" s="18">
        <f t="shared" si="7"/>
        <v>0.99570000000000003</v>
      </c>
      <c r="K73" s="18">
        <v>0.99</v>
      </c>
      <c r="M73" s="18">
        <v>0</v>
      </c>
      <c r="N73" s="18">
        <v>0</v>
      </c>
      <c r="O73" s="18">
        <v>0</v>
      </c>
      <c r="P73" s="18">
        <v>0.5</v>
      </c>
      <c r="S73" s="39">
        <f>Technologies!$S$12+Technologies!$F$12*Technologies!$T$12</f>
        <v>50.517780000000002</v>
      </c>
    </row>
    <row r="74" spans="1:24" hidden="1" x14ac:dyDescent="0.25">
      <c r="A74" s="18" t="s">
        <v>152</v>
      </c>
      <c r="B74" s="34" t="s">
        <v>259</v>
      </c>
      <c r="C74" s="35" t="s">
        <v>281</v>
      </c>
      <c r="D74" s="35" t="s">
        <v>224</v>
      </c>
      <c r="E74" s="35" t="s">
        <v>224</v>
      </c>
      <c r="F74" s="35" t="s">
        <v>223</v>
      </c>
      <c r="G74" s="35" t="s">
        <v>224</v>
      </c>
      <c r="H74" s="18">
        <v>0</v>
      </c>
      <c r="I74" s="38">
        <v>528310626.16344601</v>
      </c>
      <c r="J74" s="18">
        <f t="shared" si="7"/>
        <v>0.99570000000000003</v>
      </c>
      <c r="K74" s="18">
        <v>0.35</v>
      </c>
      <c r="M74" s="18">
        <v>0</v>
      </c>
      <c r="N74" s="18">
        <v>0</v>
      </c>
      <c r="O74" s="18">
        <v>0</v>
      </c>
      <c r="P74" s="18">
        <v>0.5</v>
      </c>
      <c r="Q74" s="18">
        <v>50</v>
      </c>
      <c r="S74" s="39">
        <f>Technologies!$S$10+Technologies!$F$10*Technologies!$T$10</f>
        <v>32.727330000000002</v>
      </c>
    </row>
    <row r="75" spans="1:24" hidden="1" x14ac:dyDescent="0.25">
      <c r="A75" s="18" t="s">
        <v>152</v>
      </c>
      <c r="B75" s="34" t="s">
        <v>259</v>
      </c>
      <c r="C75" s="35" t="s">
        <v>272</v>
      </c>
      <c r="D75" s="35" t="s">
        <v>224</v>
      </c>
      <c r="E75" s="35" t="s">
        <v>224</v>
      </c>
      <c r="F75" s="35" t="s">
        <v>223</v>
      </c>
      <c r="G75" s="35" t="s">
        <v>224</v>
      </c>
      <c r="H75" s="18">
        <v>0</v>
      </c>
      <c r="I75" s="38">
        <v>528310626.16344601</v>
      </c>
      <c r="J75" s="18">
        <f t="shared" si="7"/>
        <v>0.99570000000000003</v>
      </c>
      <c r="K75" s="18">
        <v>0.45</v>
      </c>
      <c r="M75" s="18">
        <v>0</v>
      </c>
      <c r="N75" s="18">
        <v>0</v>
      </c>
      <c r="O75" s="18">
        <v>0</v>
      </c>
      <c r="P75" s="18">
        <v>0.5</v>
      </c>
      <c r="Q75" s="18">
        <v>50</v>
      </c>
      <c r="R75" s="18">
        <v>10</v>
      </c>
      <c r="S75" s="39">
        <f>Technologies!$S$10+Technologies!$F$10*Technologies!$T$10</f>
        <v>32.727330000000002</v>
      </c>
    </row>
    <row r="76" spans="1:24" hidden="1" x14ac:dyDescent="0.25">
      <c r="A76" s="18" t="s">
        <v>152</v>
      </c>
      <c r="B76" s="34" t="s">
        <v>260</v>
      </c>
      <c r="C76" s="35" t="s">
        <v>218</v>
      </c>
      <c r="D76" s="35" t="s">
        <v>223</v>
      </c>
      <c r="E76" s="35" t="s">
        <v>223</v>
      </c>
      <c r="F76" s="35" t="s">
        <v>223</v>
      </c>
      <c r="G76" s="35" t="s">
        <v>223</v>
      </c>
      <c r="H76" s="18">
        <v>0</v>
      </c>
      <c r="I76" s="38">
        <v>239175323.517645</v>
      </c>
      <c r="M76" s="18">
        <v>0</v>
      </c>
      <c r="N76" s="18">
        <v>0</v>
      </c>
      <c r="O76" s="18">
        <v>0</v>
      </c>
      <c r="Q76" s="13"/>
      <c r="R76" s="13"/>
      <c r="S76" s="13"/>
      <c r="T76" s="13"/>
      <c r="V76" s="13"/>
      <c r="W76" s="13"/>
      <c r="X76" s="13"/>
    </row>
    <row r="77" spans="1:24" hidden="1" x14ac:dyDescent="0.25">
      <c r="A77" s="18" t="s">
        <v>152</v>
      </c>
      <c r="B77" s="34" t="s">
        <v>260</v>
      </c>
      <c r="C77" s="35" t="s">
        <v>270</v>
      </c>
      <c r="D77" s="35" t="s">
        <v>223</v>
      </c>
      <c r="E77" s="35" t="s">
        <v>223</v>
      </c>
      <c r="F77" s="35" t="s">
        <v>223</v>
      </c>
      <c r="G77" s="35" t="s">
        <v>223</v>
      </c>
      <c r="H77" s="18">
        <v>0</v>
      </c>
      <c r="I77" s="38">
        <v>239175323.517645</v>
      </c>
      <c r="J77" s="18">
        <v>0.97499999999999998</v>
      </c>
      <c r="K77" s="18">
        <v>1</v>
      </c>
      <c r="M77" s="18">
        <v>0</v>
      </c>
      <c r="N77" s="18">
        <v>0</v>
      </c>
      <c r="O77" s="18">
        <v>0</v>
      </c>
      <c r="P77" s="18">
        <v>0</v>
      </c>
      <c r="T77" s="18">
        <f>1-0.0043</f>
        <v>0.99570000000000003</v>
      </c>
      <c r="V77" s="18">
        <v>0</v>
      </c>
      <c r="W77" s="18">
        <v>0</v>
      </c>
      <c r="X77" s="18">
        <v>0</v>
      </c>
    </row>
    <row r="78" spans="1:24" hidden="1" x14ac:dyDescent="0.25">
      <c r="A78" s="18" t="s">
        <v>152</v>
      </c>
      <c r="B78" s="34" t="s">
        <v>260</v>
      </c>
      <c r="C78" s="35" t="s">
        <v>267</v>
      </c>
      <c r="D78" s="35" t="s">
        <v>224</v>
      </c>
      <c r="E78" s="35" t="s">
        <v>224</v>
      </c>
      <c r="F78" s="35" t="s">
        <v>223</v>
      </c>
      <c r="G78" s="35" t="s">
        <v>223</v>
      </c>
      <c r="H78" s="18">
        <v>0</v>
      </c>
      <c r="I78" s="38">
        <v>239175323.517645</v>
      </c>
      <c r="J78" s="18">
        <f t="shared" ref="J78:J85" si="8">1-0.0043</f>
        <v>0.99570000000000003</v>
      </c>
      <c r="K78" s="18">
        <v>0.35</v>
      </c>
      <c r="M78" s="18">
        <v>0</v>
      </c>
      <c r="N78" s="18">
        <v>0</v>
      </c>
      <c r="O78" s="18">
        <v>0</v>
      </c>
      <c r="P78" s="18">
        <v>0.5</v>
      </c>
      <c r="Q78" s="18">
        <v>50</v>
      </c>
    </row>
    <row r="79" spans="1:24" hidden="1" x14ac:dyDescent="0.25">
      <c r="A79" s="18" t="s">
        <v>152</v>
      </c>
      <c r="B79" s="34" t="s">
        <v>260</v>
      </c>
      <c r="C79" s="35" t="s">
        <v>225</v>
      </c>
      <c r="D79" s="35" t="s">
        <v>224</v>
      </c>
      <c r="E79" s="35" t="s">
        <v>224</v>
      </c>
      <c r="F79" s="35" t="s">
        <v>223</v>
      </c>
      <c r="G79" s="35" t="s">
        <v>223</v>
      </c>
      <c r="H79" s="18">
        <v>0</v>
      </c>
      <c r="I79" s="38">
        <v>239175323.517645</v>
      </c>
      <c r="J79" s="18">
        <f t="shared" si="8"/>
        <v>0.99570000000000003</v>
      </c>
      <c r="K79" s="18">
        <v>0.45</v>
      </c>
      <c r="M79" s="18">
        <v>0</v>
      </c>
      <c r="N79" s="18">
        <v>0</v>
      </c>
      <c r="O79" s="18">
        <v>0</v>
      </c>
      <c r="P79" s="18">
        <v>0.5</v>
      </c>
      <c r="Q79" s="18">
        <v>50</v>
      </c>
      <c r="R79" s="18">
        <v>10</v>
      </c>
    </row>
    <row r="80" spans="1:24" hidden="1" x14ac:dyDescent="0.25">
      <c r="A80" s="18" t="s">
        <v>152</v>
      </c>
      <c r="B80" s="34" t="s">
        <v>260</v>
      </c>
      <c r="C80" s="35" t="s">
        <v>280</v>
      </c>
      <c r="D80" s="35" t="s">
        <v>224</v>
      </c>
      <c r="E80" s="35" t="s">
        <v>224</v>
      </c>
      <c r="F80" s="35" t="s">
        <v>224</v>
      </c>
      <c r="G80" s="35" t="s">
        <v>223</v>
      </c>
      <c r="H80" s="18">
        <v>0</v>
      </c>
      <c r="I80" s="38">
        <v>239175323.517645</v>
      </c>
      <c r="J80" s="18">
        <f t="shared" si="8"/>
        <v>0.99570000000000003</v>
      </c>
      <c r="K80" s="18">
        <v>0.35</v>
      </c>
      <c r="M80" s="18">
        <v>0</v>
      </c>
      <c r="N80" s="18">
        <v>0</v>
      </c>
      <c r="O80" s="18">
        <v>0</v>
      </c>
      <c r="P80" s="18">
        <v>0.5</v>
      </c>
      <c r="Q80" s="18">
        <v>50</v>
      </c>
    </row>
    <row r="81" spans="1:24" hidden="1" x14ac:dyDescent="0.25">
      <c r="A81" s="18" t="s">
        <v>152</v>
      </c>
      <c r="B81" s="34" t="s">
        <v>260</v>
      </c>
      <c r="C81" s="35" t="s">
        <v>271</v>
      </c>
      <c r="D81" s="35" t="s">
        <v>224</v>
      </c>
      <c r="E81" s="35" t="s">
        <v>224</v>
      </c>
      <c r="F81" s="35" t="s">
        <v>224</v>
      </c>
      <c r="G81" s="35" t="s">
        <v>223</v>
      </c>
      <c r="H81" s="18">
        <v>0</v>
      </c>
      <c r="I81" s="38">
        <v>239175323.517645</v>
      </c>
      <c r="J81" s="18">
        <f t="shared" si="8"/>
        <v>0.99570000000000003</v>
      </c>
      <c r="K81" s="18">
        <v>0.45</v>
      </c>
      <c r="M81" s="18">
        <v>0</v>
      </c>
      <c r="N81" s="18">
        <v>0</v>
      </c>
      <c r="O81" s="18">
        <v>0</v>
      </c>
      <c r="P81" s="18">
        <v>0.5</v>
      </c>
      <c r="Q81" s="18">
        <v>50</v>
      </c>
      <c r="R81" s="18">
        <v>10</v>
      </c>
    </row>
    <row r="82" spans="1:24" hidden="1" x14ac:dyDescent="0.25">
      <c r="A82" s="18" t="s">
        <v>152</v>
      </c>
      <c r="B82" s="34" t="s">
        <v>260</v>
      </c>
      <c r="C82" s="35" t="s">
        <v>228</v>
      </c>
      <c r="D82" s="35" t="s">
        <v>224</v>
      </c>
      <c r="E82" s="35" t="s">
        <v>223</v>
      </c>
      <c r="F82" s="35" t="s">
        <v>224</v>
      </c>
      <c r="G82" s="35" t="s">
        <v>224</v>
      </c>
      <c r="H82" s="18">
        <v>0</v>
      </c>
      <c r="I82" s="38">
        <v>239175323.517645</v>
      </c>
      <c r="J82" s="18">
        <f t="shared" si="8"/>
        <v>0.99570000000000003</v>
      </c>
      <c r="K82" s="18">
        <v>0.99</v>
      </c>
      <c r="M82" s="18">
        <v>0</v>
      </c>
      <c r="N82" s="18">
        <v>0</v>
      </c>
      <c r="O82" s="18">
        <v>0</v>
      </c>
      <c r="P82" s="18">
        <v>0.5</v>
      </c>
      <c r="S82" s="39">
        <f>Technologies!$S$10+Technologies!$F$10*Technologies!$T$10</f>
        <v>32.727330000000002</v>
      </c>
    </row>
    <row r="83" spans="1:24" hidden="1" x14ac:dyDescent="0.25">
      <c r="A83" s="18" t="s">
        <v>152</v>
      </c>
      <c r="B83" s="34" t="s">
        <v>260</v>
      </c>
      <c r="C83" s="35" t="s">
        <v>265</v>
      </c>
      <c r="D83" s="35" t="s">
        <v>224</v>
      </c>
      <c r="E83" s="35" t="s">
        <v>223</v>
      </c>
      <c r="F83" s="35" t="s">
        <v>224</v>
      </c>
      <c r="G83" s="35" t="s">
        <v>224</v>
      </c>
      <c r="H83" s="18">
        <v>0</v>
      </c>
      <c r="I83" s="38">
        <v>239175323.517645</v>
      </c>
      <c r="J83" s="18">
        <f t="shared" si="8"/>
        <v>0.99570000000000003</v>
      </c>
      <c r="K83" s="18">
        <v>0.99</v>
      </c>
      <c r="M83" s="18">
        <v>0</v>
      </c>
      <c r="N83" s="18">
        <v>0</v>
      </c>
      <c r="O83" s="18">
        <v>0</v>
      </c>
      <c r="P83" s="18">
        <v>0.5</v>
      </c>
      <c r="S83" s="39">
        <f>Technologies!$S$12+Technologies!$F$12*Technologies!$T$12</f>
        <v>50.517780000000002</v>
      </c>
    </row>
    <row r="84" spans="1:24" hidden="1" x14ac:dyDescent="0.25">
      <c r="A84" s="18" t="s">
        <v>152</v>
      </c>
      <c r="B84" s="34" t="s">
        <v>260</v>
      </c>
      <c r="C84" s="35" t="s">
        <v>281</v>
      </c>
      <c r="D84" s="35" t="s">
        <v>224</v>
      </c>
      <c r="E84" s="35" t="s">
        <v>224</v>
      </c>
      <c r="F84" s="35" t="s">
        <v>223</v>
      </c>
      <c r="G84" s="35" t="s">
        <v>224</v>
      </c>
      <c r="H84" s="18">
        <v>0</v>
      </c>
      <c r="I84" s="38">
        <v>239175323.517645</v>
      </c>
      <c r="J84" s="18">
        <f t="shared" si="8"/>
        <v>0.99570000000000003</v>
      </c>
      <c r="K84" s="18">
        <v>0.35</v>
      </c>
      <c r="M84" s="18">
        <v>0</v>
      </c>
      <c r="N84" s="18">
        <v>0</v>
      </c>
      <c r="O84" s="18">
        <v>0</v>
      </c>
      <c r="P84" s="18">
        <v>0.5</v>
      </c>
      <c r="Q84" s="18">
        <v>50</v>
      </c>
      <c r="S84" s="39">
        <f>Technologies!$S$10+Technologies!$F$10*Technologies!$T$10</f>
        <v>32.727330000000002</v>
      </c>
    </row>
    <row r="85" spans="1:24" hidden="1" x14ac:dyDescent="0.25">
      <c r="A85" s="18" t="s">
        <v>152</v>
      </c>
      <c r="B85" s="34" t="s">
        <v>260</v>
      </c>
      <c r="C85" s="35" t="s">
        <v>272</v>
      </c>
      <c r="D85" s="35" t="s">
        <v>224</v>
      </c>
      <c r="E85" s="35" t="s">
        <v>224</v>
      </c>
      <c r="F85" s="35" t="s">
        <v>223</v>
      </c>
      <c r="G85" s="35" t="s">
        <v>224</v>
      </c>
      <c r="H85" s="18">
        <v>0</v>
      </c>
      <c r="I85" s="38">
        <v>239175323.517645</v>
      </c>
      <c r="J85" s="18">
        <f t="shared" si="8"/>
        <v>0.99570000000000003</v>
      </c>
      <c r="K85" s="18">
        <v>0.45</v>
      </c>
      <c r="M85" s="18">
        <v>0</v>
      </c>
      <c r="N85" s="18">
        <v>0</v>
      </c>
      <c r="O85" s="18">
        <v>0</v>
      </c>
      <c r="P85" s="18">
        <v>0.5</v>
      </c>
      <c r="Q85" s="18">
        <v>50</v>
      </c>
      <c r="R85" s="18">
        <v>10</v>
      </c>
      <c r="S85" s="39">
        <f>Technologies!$S$10+Technologies!$F$10*Technologies!$T$10</f>
        <v>32.727330000000002</v>
      </c>
    </row>
    <row r="86" spans="1:24" hidden="1" x14ac:dyDescent="0.25">
      <c r="A86" s="18" t="s">
        <v>152</v>
      </c>
      <c r="B86" s="34" t="s">
        <v>261</v>
      </c>
      <c r="C86" s="35" t="s">
        <v>218</v>
      </c>
      <c r="D86" s="35" t="s">
        <v>223</v>
      </c>
      <c r="E86" s="35" t="s">
        <v>223</v>
      </c>
      <c r="F86" s="35" t="s">
        <v>223</v>
      </c>
      <c r="G86" s="35" t="s">
        <v>223</v>
      </c>
      <c r="H86" s="18">
        <v>0</v>
      </c>
      <c r="I86" s="38">
        <v>305541810.62207299</v>
      </c>
      <c r="M86" s="18">
        <v>0</v>
      </c>
      <c r="N86" s="18">
        <v>0</v>
      </c>
      <c r="O86" s="18">
        <v>0</v>
      </c>
      <c r="Q86" s="13"/>
      <c r="R86" s="13"/>
      <c r="S86" s="13"/>
      <c r="T86" s="13"/>
      <c r="V86" s="13"/>
      <c r="W86" s="13"/>
      <c r="X86" s="13"/>
    </row>
    <row r="87" spans="1:24" hidden="1" x14ac:dyDescent="0.25">
      <c r="A87" s="18" t="s">
        <v>152</v>
      </c>
      <c r="B87" s="34" t="s">
        <v>261</v>
      </c>
      <c r="C87" s="35" t="s">
        <v>270</v>
      </c>
      <c r="D87" s="35" t="s">
        <v>223</v>
      </c>
      <c r="E87" s="35" t="s">
        <v>223</v>
      </c>
      <c r="F87" s="35" t="s">
        <v>223</v>
      </c>
      <c r="G87" s="35" t="s">
        <v>223</v>
      </c>
      <c r="H87" s="18">
        <v>0</v>
      </c>
      <c r="I87" s="38">
        <v>305541810.62207299</v>
      </c>
      <c r="J87" s="18">
        <v>0.97499999999999998</v>
      </c>
      <c r="K87" s="18">
        <v>1</v>
      </c>
      <c r="M87" s="18">
        <v>0</v>
      </c>
      <c r="N87" s="18">
        <v>0</v>
      </c>
      <c r="O87" s="18">
        <v>0</v>
      </c>
      <c r="P87" s="18">
        <v>0</v>
      </c>
      <c r="T87" s="18">
        <f>1-0.0043</f>
        <v>0.99570000000000003</v>
      </c>
      <c r="V87" s="18">
        <v>0</v>
      </c>
      <c r="W87" s="18">
        <v>0</v>
      </c>
      <c r="X87" s="18">
        <v>0</v>
      </c>
    </row>
    <row r="88" spans="1:24" hidden="1" x14ac:dyDescent="0.25">
      <c r="A88" s="18" t="s">
        <v>152</v>
      </c>
      <c r="B88" s="34" t="s">
        <v>261</v>
      </c>
      <c r="C88" s="35" t="s">
        <v>267</v>
      </c>
      <c r="D88" s="35" t="s">
        <v>224</v>
      </c>
      <c r="E88" s="35" t="s">
        <v>224</v>
      </c>
      <c r="F88" s="35" t="s">
        <v>223</v>
      </c>
      <c r="G88" s="35" t="s">
        <v>223</v>
      </c>
      <c r="H88" s="18">
        <v>0</v>
      </c>
      <c r="I88" s="38">
        <v>305541810.62207299</v>
      </c>
      <c r="J88" s="18">
        <f t="shared" ref="J88:J95" si="9">1-0.0043</f>
        <v>0.99570000000000003</v>
      </c>
      <c r="K88" s="18">
        <v>0.35</v>
      </c>
      <c r="M88" s="18">
        <v>0</v>
      </c>
      <c r="N88" s="18">
        <v>0</v>
      </c>
      <c r="O88" s="18">
        <v>0</v>
      </c>
      <c r="P88" s="18">
        <v>0.5</v>
      </c>
      <c r="Q88" s="18">
        <v>50</v>
      </c>
    </row>
    <row r="89" spans="1:24" hidden="1" x14ac:dyDescent="0.25">
      <c r="A89" s="18" t="s">
        <v>152</v>
      </c>
      <c r="B89" s="34" t="s">
        <v>261</v>
      </c>
      <c r="C89" s="35" t="s">
        <v>225</v>
      </c>
      <c r="D89" s="35" t="s">
        <v>224</v>
      </c>
      <c r="E89" s="35" t="s">
        <v>224</v>
      </c>
      <c r="F89" s="35" t="s">
        <v>223</v>
      </c>
      <c r="G89" s="35" t="s">
        <v>223</v>
      </c>
      <c r="H89" s="18">
        <v>0</v>
      </c>
      <c r="I89" s="38">
        <v>305541810.62207299</v>
      </c>
      <c r="J89" s="18">
        <f t="shared" si="9"/>
        <v>0.99570000000000003</v>
      </c>
      <c r="K89" s="18">
        <v>0.45</v>
      </c>
      <c r="M89" s="18">
        <v>0</v>
      </c>
      <c r="N89" s="18">
        <v>0</v>
      </c>
      <c r="O89" s="18">
        <v>0</v>
      </c>
      <c r="P89" s="18">
        <v>0.5</v>
      </c>
      <c r="Q89" s="18">
        <v>50</v>
      </c>
      <c r="R89" s="18">
        <v>10</v>
      </c>
    </row>
    <row r="90" spans="1:24" hidden="1" x14ac:dyDescent="0.25">
      <c r="A90" s="18" t="s">
        <v>152</v>
      </c>
      <c r="B90" s="34" t="s">
        <v>261</v>
      </c>
      <c r="C90" s="35" t="s">
        <v>280</v>
      </c>
      <c r="D90" s="35" t="s">
        <v>224</v>
      </c>
      <c r="E90" s="35" t="s">
        <v>224</v>
      </c>
      <c r="F90" s="35" t="s">
        <v>224</v>
      </c>
      <c r="G90" s="35" t="s">
        <v>223</v>
      </c>
      <c r="H90" s="18">
        <v>0</v>
      </c>
      <c r="I90" s="38">
        <v>305541810.62207299</v>
      </c>
      <c r="J90" s="18">
        <f t="shared" si="9"/>
        <v>0.99570000000000003</v>
      </c>
      <c r="K90" s="18">
        <v>0.35</v>
      </c>
      <c r="M90" s="18">
        <v>0</v>
      </c>
      <c r="N90" s="18">
        <v>0</v>
      </c>
      <c r="O90" s="18">
        <v>0</v>
      </c>
      <c r="P90" s="18">
        <v>0.5</v>
      </c>
      <c r="Q90" s="18">
        <v>50</v>
      </c>
    </row>
    <row r="91" spans="1:24" hidden="1" x14ac:dyDescent="0.25">
      <c r="A91" s="18" t="s">
        <v>152</v>
      </c>
      <c r="B91" s="34" t="s">
        <v>261</v>
      </c>
      <c r="C91" s="35" t="s">
        <v>271</v>
      </c>
      <c r="D91" s="35" t="s">
        <v>224</v>
      </c>
      <c r="E91" s="35" t="s">
        <v>224</v>
      </c>
      <c r="F91" s="35" t="s">
        <v>224</v>
      </c>
      <c r="G91" s="35" t="s">
        <v>223</v>
      </c>
      <c r="H91" s="18">
        <v>0</v>
      </c>
      <c r="I91" s="38">
        <v>305541810.62207299</v>
      </c>
      <c r="J91" s="18">
        <f t="shared" si="9"/>
        <v>0.99570000000000003</v>
      </c>
      <c r="K91" s="18">
        <v>0.45</v>
      </c>
      <c r="M91" s="18">
        <v>0</v>
      </c>
      <c r="N91" s="18">
        <v>0</v>
      </c>
      <c r="O91" s="18">
        <v>0</v>
      </c>
      <c r="P91" s="18">
        <v>0.5</v>
      </c>
      <c r="Q91" s="18">
        <v>50</v>
      </c>
      <c r="R91" s="18">
        <v>10</v>
      </c>
    </row>
    <row r="92" spans="1:24" hidden="1" x14ac:dyDescent="0.25">
      <c r="A92" s="18" t="s">
        <v>152</v>
      </c>
      <c r="B92" s="34" t="s">
        <v>261</v>
      </c>
      <c r="C92" s="35" t="s">
        <v>228</v>
      </c>
      <c r="D92" s="35" t="s">
        <v>224</v>
      </c>
      <c r="E92" s="35" t="s">
        <v>223</v>
      </c>
      <c r="F92" s="35" t="s">
        <v>224</v>
      </c>
      <c r="G92" s="35" t="s">
        <v>224</v>
      </c>
      <c r="H92" s="18">
        <v>0</v>
      </c>
      <c r="I92" s="38">
        <v>305541810.62207299</v>
      </c>
      <c r="J92" s="18">
        <f t="shared" si="9"/>
        <v>0.99570000000000003</v>
      </c>
      <c r="K92" s="18">
        <v>0.99</v>
      </c>
      <c r="M92" s="18">
        <v>0</v>
      </c>
      <c r="N92" s="18">
        <v>0</v>
      </c>
      <c r="O92" s="18">
        <v>0</v>
      </c>
      <c r="P92" s="18">
        <v>0.5</v>
      </c>
      <c r="S92" s="39">
        <f>Technologies!$S$10+Technologies!$F$10*Technologies!$T$10</f>
        <v>32.727330000000002</v>
      </c>
    </row>
    <row r="93" spans="1:24" hidden="1" x14ac:dyDescent="0.25">
      <c r="A93" s="18" t="s">
        <v>152</v>
      </c>
      <c r="B93" s="34" t="s">
        <v>261</v>
      </c>
      <c r="C93" s="35" t="s">
        <v>265</v>
      </c>
      <c r="D93" s="35" t="s">
        <v>224</v>
      </c>
      <c r="E93" s="35" t="s">
        <v>223</v>
      </c>
      <c r="F93" s="35" t="s">
        <v>224</v>
      </c>
      <c r="G93" s="35" t="s">
        <v>224</v>
      </c>
      <c r="H93" s="18">
        <v>0</v>
      </c>
      <c r="I93" s="38">
        <v>305541810.62207299</v>
      </c>
      <c r="J93" s="18">
        <f t="shared" si="9"/>
        <v>0.99570000000000003</v>
      </c>
      <c r="K93" s="18">
        <v>0.99</v>
      </c>
      <c r="M93" s="18">
        <v>0</v>
      </c>
      <c r="N93" s="18">
        <v>0</v>
      </c>
      <c r="O93" s="18">
        <v>0</v>
      </c>
      <c r="P93" s="18">
        <v>0.5</v>
      </c>
      <c r="S93" s="39">
        <f>Technologies!$S$12+Technologies!$F$12*Technologies!$T$12</f>
        <v>50.517780000000002</v>
      </c>
    </row>
    <row r="94" spans="1:24" hidden="1" x14ac:dyDescent="0.25">
      <c r="A94" s="18" t="s">
        <v>152</v>
      </c>
      <c r="B94" s="34" t="s">
        <v>261</v>
      </c>
      <c r="C94" s="35" t="s">
        <v>281</v>
      </c>
      <c r="D94" s="35" t="s">
        <v>224</v>
      </c>
      <c r="E94" s="35" t="s">
        <v>224</v>
      </c>
      <c r="F94" s="35" t="s">
        <v>223</v>
      </c>
      <c r="G94" s="35" t="s">
        <v>224</v>
      </c>
      <c r="H94" s="18">
        <v>0</v>
      </c>
      <c r="I94" s="38">
        <v>305541810.62207299</v>
      </c>
      <c r="J94" s="18">
        <f t="shared" si="9"/>
        <v>0.99570000000000003</v>
      </c>
      <c r="K94" s="18">
        <v>0.35</v>
      </c>
      <c r="M94" s="18">
        <v>0</v>
      </c>
      <c r="N94" s="18">
        <v>0</v>
      </c>
      <c r="O94" s="18">
        <v>0</v>
      </c>
      <c r="P94" s="18">
        <v>0.5</v>
      </c>
      <c r="Q94" s="18">
        <v>50</v>
      </c>
      <c r="S94" s="39">
        <f>Technologies!$S$10+Technologies!$F$10*Technologies!$T$10</f>
        <v>32.727330000000002</v>
      </c>
    </row>
    <row r="95" spans="1:24" hidden="1" x14ac:dyDescent="0.25">
      <c r="A95" s="18" t="s">
        <v>152</v>
      </c>
      <c r="B95" s="34" t="s">
        <v>261</v>
      </c>
      <c r="C95" s="35" t="s">
        <v>272</v>
      </c>
      <c r="D95" s="35" t="s">
        <v>224</v>
      </c>
      <c r="E95" s="35" t="s">
        <v>224</v>
      </c>
      <c r="F95" s="35" t="s">
        <v>223</v>
      </c>
      <c r="G95" s="35" t="s">
        <v>224</v>
      </c>
      <c r="H95" s="18">
        <v>0</v>
      </c>
      <c r="I95" s="38">
        <v>305541810.62207299</v>
      </c>
      <c r="J95" s="18">
        <f t="shared" si="9"/>
        <v>0.99570000000000003</v>
      </c>
      <c r="K95" s="18">
        <v>0.45</v>
      </c>
      <c r="M95" s="18">
        <v>0</v>
      </c>
      <c r="N95" s="18">
        <v>0</v>
      </c>
      <c r="O95" s="18">
        <v>0</v>
      </c>
      <c r="P95" s="18">
        <v>0.5</v>
      </c>
      <c r="Q95" s="18">
        <v>50</v>
      </c>
      <c r="R95" s="18">
        <v>10</v>
      </c>
      <c r="S95" s="39">
        <f>Technologies!$S$10+Technologies!$F$10*Technologies!$T$10</f>
        <v>32.727330000000002</v>
      </c>
    </row>
    <row r="96" spans="1:24" hidden="1" x14ac:dyDescent="0.25">
      <c r="A96" s="18" t="s">
        <v>152</v>
      </c>
      <c r="B96" s="34" t="s">
        <v>262</v>
      </c>
      <c r="C96" s="35" t="s">
        <v>218</v>
      </c>
      <c r="D96" s="35" t="s">
        <v>223</v>
      </c>
      <c r="E96" s="35" t="s">
        <v>223</v>
      </c>
      <c r="F96" s="35" t="s">
        <v>223</v>
      </c>
      <c r="G96" s="35" t="s">
        <v>223</v>
      </c>
      <c r="H96" s="18">
        <v>0</v>
      </c>
      <c r="I96" s="38">
        <v>180986042.07918999</v>
      </c>
      <c r="M96" s="18">
        <v>0</v>
      </c>
      <c r="N96" s="18">
        <v>0</v>
      </c>
      <c r="O96" s="18">
        <v>0</v>
      </c>
      <c r="Q96" s="13"/>
      <c r="R96" s="13"/>
      <c r="S96" s="13"/>
      <c r="T96" s="13"/>
      <c r="V96" s="13"/>
      <c r="W96" s="13"/>
      <c r="X96" s="13"/>
    </row>
    <row r="97" spans="1:24" hidden="1" x14ac:dyDescent="0.25">
      <c r="A97" s="18" t="s">
        <v>152</v>
      </c>
      <c r="B97" s="34" t="s">
        <v>262</v>
      </c>
      <c r="C97" s="35" t="s">
        <v>270</v>
      </c>
      <c r="D97" s="35" t="s">
        <v>223</v>
      </c>
      <c r="E97" s="35" t="s">
        <v>223</v>
      </c>
      <c r="F97" s="35" t="s">
        <v>223</v>
      </c>
      <c r="G97" s="35" t="s">
        <v>223</v>
      </c>
      <c r="H97" s="18">
        <v>0</v>
      </c>
      <c r="I97" s="38">
        <v>180986042.07918999</v>
      </c>
      <c r="J97" s="18">
        <v>0.97499999999999998</v>
      </c>
      <c r="K97" s="18">
        <v>1</v>
      </c>
      <c r="M97" s="18">
        <v>0</v>
      </c>
      <c r="N97" s="18">
        <v>0</v>
      </c>
      <c r="O97" s="18">
        <v>0</v>
      </c>
      <c r="P97" s="18">
        <v>0</v>
      </c>
      <c r="T97" s="18">
        <f>1-0.0043</f>
        <v>0.99570000000000003</v>
      </c>
      <c r="V97" s="18">
        <v>0</v>
      </c>
      <c r="W97" s="18">
        <v>0</v>
      </c>
      <c r="X97" s="18">
        <v>0</v>
      </c>
    </row>
    <row r="98" spans="1:24" hidden="1" x14ac:dyDescent="0.25">
      <c r="A98" s="18" t="s">
        <v>152</v>
      </c>
      <c r="B98" s="34" t="s">
        <v>262</v>
      </c>
      <c r="C98" s="35" t="s">
        <v>267</v>
      </c>
      <c r="D98" s="35" t="s">
        <v>224</v>
      </c>
      <c r="E98" s="35" t="s">
        <v>224</v>
      </c>
      <c r="F98" s="35" t="s">
        <v>223</v>
      </c>
      <c r="G98" s="35" t="s">
        <v>223</v>
      </c>
      <c r="H98" s="18">
        <v>0</v>
      </c>
      <c r="I98" s="38">
        <v>180986042.07918999</v>
      </c>
      <c r="J98" s="18">
        <f t="shared" ref="J98:J105" si="10">1-0.0043</f>
        <v>0.99570000000000003</v>
      </c>
      <c r="K98" s="18">
        <v>0.35</v>
      </c>
      <c r="M98" s="18">
        <v>0</v>
      </c>
      <c r="N98" s="18">
        <v>0</v>
      </c>
      <c r="O98" s="18">
        <v>0</v>
      </c>
      <c r="P98" s="18">
        <v>0.5</v>
      </c>
      <c r="Q98" s="18">
        <v>50</v>
      </c>
    </row>
    <row r="99" spans="1:24" hidden="1" x14ac:dyDescent="0.25">
      <c r="A99" s="18" t="s">
        <v>152</v>
      </c>
      <c r="B99" s="34" t="s">
        <v>262</v>
      </c>
      <c r="C99" s="35" t="s">
        <v>225</v>
      </c>
      <c r="D99" s="35" t="s">
        <v>224</v>
      </c>
      <c r="E99" s="35" t="s">
        <v>224</v>
      </c>
      <c r="F99" s="35" t="s">
        <v>223</v>
      </c>
      <c r="G99" s="35" t="s">
        <v>223</v>
      </c>
      <c r="H99" s="18">
        <v>0</v>
      </c>
      <c r="I99" s="38">
        <v>180986042.07918999</v>
      </c>
      <c r="J99" s="18">
        <f t="shared" si="10"/>
        <v>0.99570000000000003</v>
      </c>
      <c r="K99" s="18">
        <v>0.45</v>
      </c>
      <c r="M99" s="18">
        <v>0</v>
      </c>
      <c r="N99" s="18">
        <v>0</v>
      </c>
      <c r="O99" s="18">
        <v>0</v>
      </c>
      <c r="P99" s="18">
        <v>0.5</v>
      </c>
      <c r="Q99" s="18">
        <v>50</v>
      </c>
      <c r="R99" s="18">
        <v>10</v>
      </c>
    </row>
    <row r="100" spans="1:24" hidden="1" x14ac:dyDescent="0.25">
      <c r="A100" s="18" t="s">
        <v>152</v>
      </c>
      <c r="B100" s="34" t="s">
        <v>262</v>
      </c>
      <c r="C100" s="35" t="s">
        <v>280</v>
      </c>
      <c r="D100" s="35" t="s">
        <v>224</v>
      </c>
      <c r="E100" s="35" t="s">
        <v>224</v>
      </c>
      <c r="F100" s="35" t="s">
        <v>224</v>
      </c>
      <c r="G100" s="35" t="s">
        <v>223</v>
      </c>
      <c r="H100" s="18">
        <v>0</v>
      </c>
      <c r="I100" s="38">
        <v>180986042.07918999</v>
      </c>
      <c r="J100" s="18">
        <f t="shared" si="10"/>
        <v>0.99570000000000003</v>
      </c>
      <c r="K100" s="18">
        <v>0.35</v>
      </c>
      <c r="M100" s="18">
        <v>0</v>
      </c>
      <c r="N100" s="18">
        <v>0</v>
      </c>
      <c r="O100" s="18">
        <v>0</v>
      </c>
      <c r="P100" s="18">
        <v>0.5</v>
      </c>
      <c r="Q100" s="18">
        <v>50</v>
      </c>
    </row>
    <row r="101" spans="1:24" hidden="1" x14ac:dyDescent="0.25">
      <c r="A101" s="18" t="s">
        <v>152</v>
      </c>
      <c r="B101" s="34" t="s">
        <v>262</v>
      </c>
      <c r="C101" s="35" t="s">
        <v>271</v>
      </c>
      <c r="D101" s="35" t="s">
        <v>224</v>
      </c>
      <c r="E101" s="35" t="s">
        <v>224</v>
      </c>
      <c r="F101" s="35" t="s">
        <v>224</v>
      </c>
      <c r="G101" s="35" t="s">
        <v>223</v>
      </c>
      <c r="H101" s="18">
        <v>0</v>
      </c>
      <c r="I101" s="38">
        <v>180986042.07918999</v>
      </c>
      <c r="J101" s="18">
        <f t="shared" si="10"/>
        <v>0.99570000000000003</v>
      </c>
      <c r="K101" s="18">
        <v>0.45</v>
      </c>
      <c r="M101" s="18">
        <v>0</v>
      </c>
      <c r="N101" s="18">
        <v>0</v>
      </c>
      <c r="O101" s="18">
        <v>0</v>
      </c>
      <c r="P101" s="18">
        <v>0.5</v>
      </c>
      <c r="Q101" s="18">
        <v>50</v>
      </c>
      <c r="R101" s="18">
        <v>10</v>
      </c>
    </row>
    <row r="102" spans="1:24" hidden="1" x14ac:dyDescent="0.25">
      <c r="A102" s="18" t="s">
        <v>152</v>
      </c>
      <c r="B102" s="34" t="s">
        <v>262</v>
      </c>
      <c r="C102" s="35" t="s">
        <v>228</v>
      </c>
      <c r="D102" s="35" t="s">
        <v>224</v>
      </c>
      <c r="E102" s="35" t="s">
        <v>223</v>
      </c>
      <c r="F102" s="35" t="s">
        <v>224</v>
      </c>
      <c r="G102" s="35" t="s">
        <v>224</v>
      </c>
      <c r="H102" s="18">
        <v>0</v>
      </c>
      <c r="I102" s="38">
        <v>180986042.07918999</v>
      </c>
      <c r="J102" s="18">
        <f t="shared" si="10"/>
        <v>0.99570000000000003</v>
      </c>
      <c r="K102" s="18">
        <v>0.99</v>
      </c>
      <c r="M102" s="18">
        <v>0</v>
      </c>
      <c r="N102" s="18">
        <v>0</v>
      </c>
      <c r="O102" s="18">
        <v>0</v>
      </c>
      <c r="P102" s="18">
        <v>0.5</v>
      </c>
      <c r="S102" s="39">
        <f>Technologies!$S$10+Technologies!$F$10*Technologies!$T$10</f>
        <v>32.727330000000002</v>
      </c>
    </row>
    <row r="103" spans="1:24" hidden="1" x14ac:dyDescent="0.25">
      <c r="A103" s="18" t="s">
        <v>152</v>
      </c>
      <c r="B103" s="34" t="s">
        <v>262</v>
      </c>
      <c r="C103" s="35" t="s">
        <v>265</v>
      </c>
      <c r="D103" s="35" t="s">
        <v>224</v>
      </c>
      <c r="E103" s="35" t="s">
        <v>223</v>
      </c>
      <c r="F103" s="35" t="s">
        <v>224</v>
      </c>
      <c r="G103" s="35" t="s">
        <v>224</v>
      </c>
      <c r="H103" s="18">
        <v>0</v>
      </c>
      <c r="I103" s="38">
        <v>180986042.07918999</v>
      </c>
      <c r="J103" s="18">
        <f t="shared" si="10"/>
        <v>0.99570000000000003</v>
      </c>
      <c r="K103" s="18">
        <v>0.99</v>
      </c>
      <c r="M103" s="18">
        <v>0</v>
      </c>
      <c r="N103" s="18">
        <v>0</v>
      </c>
      <c r="O103" s="18">
        <v>0</v>
      </c>
      <c r="P103" s="18">
        <v>0.5</v>
      </c>
      <c r="S103" s="39">
        <f>Technologies!$S$12+Technologies!$F$12*Technologies!$T$12</f>
        <v>50.517780000000002</v>
      </c>
    </row>
    <row r="104" spans="1:24" hidden="1" x14ac:dyDescent="0.25">
      <c r="A104" s="18" t="s">
        <v>152</v>
      </c>
      <c r="B104" s="34" t="s">
        <v>262</v>
      </c>
      <c r="C104" s="35" t="s">
        <v>281</v>
      </c>
      <c r="D104" s="35" t="s">
        <v>224</v>
      </c>
      <c r="E104" s="35" t="s">
        <v>224</v>
      </c>
      <c r="F104" s="35" t="s">
        <v>223</v>
      </c>
      <c r="G104" s="35" t="s">
        <v>224</v>
      </c>
      <c r="H104" s="18">
        <v>0</v>
      </c>
      <c r="I104" s="38">
        <v>180986042.07918999</v>
      </c>
      <c r="J104" s="18">
        <f t="shared" si="10"/>
        <v>0.99570000000000003</v>
      </c>
      <c r="K104" s="18">
        <v>0.35</v>
      </c>
      <c r="M104" s="18">
        <v>0</v>
      </c>
      <c r="N104" s="18">
        <v>0</v>
      </c>
      <c r="O104" s="18">
        <v>0</v>
      </c>
      <c r="P104" s="18">
        <v>0.5</v>
      </c>
      <c r="Q104" s="18">
        <v>50</v>
      </c>
      <c r="S104" s="39">
        <f>Technologies!$S$10+Technologies!$F$10*Technologies!$T$10</f>
        <v>32.727330000000002</v>
      </c>
    </row>
    <row r="105" spans="1:24" hidden="1" x14ac:dyDescent="0.25">
      <c r="A105" s="18" t="s">
        <v>152</v>
      </c>
      <c r="B105" s="34" t="s">
        <v>262</v>
      </c>
      <c r="C105" s="35" t="s">
        <v>272</v>
      </c>
      <c r="D105" s="35" t="s">
        <v>224</v>
      </c>
      <c r="E105" s="35" t="s">
        <v>224</v>
      </c>
      <c r="F105" s="35" t="s">
        <v>223</v>
      </c>
      <c r="G105" s="35" t="s">
        <v>224</v>
      </c>
      <c r="H105" s="18">
        <v>0</v>
      </c>
      <c r="I105" s="38">
        <v>180986042.07918999</v>
      </c>
      <c r="J105" s="18">
        <f t="shared" si="10"/>
        <v>0.99570000000000003</v>
      </c>
      <c r="K105" s="18">
        <v>0.45</v>
      </c>
      <c r="M105" s="18">
        <v>0</v>
      </c>
      <c r="N105" s="18">
        <v>0</v>
      </c>
      <c r="O105" s="18">
        <v>0</v>
      </c>
      <c r="P105" s="18">
        <v>0.5</v>
      </c>
      <c r="Q105" s="18">
        <v>50</v>
      </c>
      <c r="R105" s="18">
        <v>10</v>
      </c>
      <c r="S105" s="39">
        <f>Technologies!$S$10+Technologies!$F$10*Technologies!$T$10</f>
        <v>32.727330000000002</v>
      </c>
    </row>
    <row r="106" spans="1:24" hidden="1" x14ac:dyDescent="0.25">
      <c r="A106" s="18" t="s">
        <v>152</v>
      </c>
      <c r="B106" s="34" t="s">
        <v>263</v>
      </c>
      <c r="C106" s="35" t="s">
        <v>218</v>
      </c>
      <c r="D106" s="35" t="s">
        <v>223</v>
      </c>
      <c r="E106" s="35" t="s">
        <v>223</v>
      </c>
      <c r="F106" s="35" t="s">
        <v>223</v>
      </c>
      <c r="G106" s="35" t="s">
        <v>223</v>
      </c>
      <c r="H106" s="18">
        <v>0</v>
      </c>
      <c r="I106" s="38">
        <v>375486545.475694</v>
      </c>
      <c r="M106" s="18">
        <v>0</v>
      </c>
      <c r="N106" s="18">
        <v>0</v>
      </c>
      <c r="O106" s="18">
        <v>0</v>
      </c>
      <c r="Q106" s="13"/>
      <c r="R106" s="13"/>
      <c r="S106" s="13"/>
      <c r="T106" s="13"/>
      <c r="V106" s="13"/>
      <c r="W106" s="13"/>
      <c r="X106" s="13"/>
    </row>
    <row r="107" spans="1:24" hidden="1" x14ac:dyDescent="0.25">
      <c r="A107" s="18" t="s">
        <v>152</v>
      </c>
      <c r="B107" s="34" t="s">
        <v>263</v>
      </c>
      <c r="C107" s="35" t="s">
        <v>270</v>
      </c>
      <c r="D107" s="35" t="s">
        <v>223</v>
      </c>
      <c r="E107" s="35" t="s">
        <v>223</v>
      </c>
      <c r="F107" s="35" t="s">
        <v>223</v>
      </c>
      <c r="G107" s="35" t="s">
        <v>223</v>
      </c>
      <c r="H107" s="18">
        <v>0</v>
      </c>
      <c r="I107" s="38">
        <v>375486545.475694</v>
      </c>
      <c r="J107" s="18">
        <v>0.97499999999999998</v>
      </c>
      <c r="K107" s="18">
        <v>1</v>
      </c>
      <c r="M107" s="18">
        <v>0</v>
      </c>
      <c r="N107" s="18">
        <v>0</v>
      </c>
      <c r="O107" s="18">
        <v>0</v>
      </c>
      <c r="P107" s="18">
        <v>0</v>
      </c>
      <c r="T107" s="18">
        <f>1-0.0043</f>
        <v>0.99570000000000003</v>
      </c>
      <c r="V107" s="18">
        <v>0</v>
      </c>
      <c r="W107" s="18">
        <v>0</v>
      </c>
      <c r="X107" s="18">
        <v>0</v>
      </c>
    </row>
    <row r="108" spans="1:24" hidden="1" x14ac:dyDescent="0.25">
      <c r="A108" s="18" t="s">
        <v>152</v>
      </c>
      <c r="B108" s="34" t="s">
        <v>263</v>
      </c>
      <c r="C108" s="35" t="s">
        <v>267</v>
      </c>
      <c r="D108" s="35" t="s">
        <v>224</v>
      </c>
      <c r="E108" s="35" t="s">
        <v>224</v>
      </c>
      <c r="F108" s="35" t="s">
        <v>223</v>
      </c>
      <c r="G108" s="35" t="s">
        <v>223</v>
      </c>
      <c r="H108" s="18">
        <v>0</v>
      </c>
      <c r="I108" s="38">
        <v>375486545.475694</v>
      </c>
      <c r="J108" s="18">
        <f t="shared" ref="J108:J115" si="11">1-0.0043</f>
        <v>0.99570000000000003</v>
      </c>
      <c r="K108" s="18">
        <v>0.35</v>
      </c>
      <c r="M108" s="18">
        <v>0</v>
      </c>
      <c r="N108" s="18">
        <v>0</v>
      </c>
      <c r="O108" s="18">
        <v>0</v>
      </c>
      <c r="P108" s="18">
        <v>0.5</v>
      </c>
      <c r="Q108" s="18">
        <v>50</v>
      </c>
    </row>
    <row r="109" spans="1:24" hidden="1" x14ac:dyDescent="0.25">
      <c r="A109" s="18" t="s">
        <v>152</v>
      </c>
      <c r="B109" s="34" t="s">
        <v>263</v>
      </c>
      <c r="C109" s="35" t="s">
        <v>225</v>
      </c>
      <c r="D109" s="35" t="s">
        <v>224</v>
      </c>
      <c r="E109" s="35" t="s">
        <v>224</v>
      </c>
      <c r="F109" s="35" t="s">
        <v>223</v>
      </c>
      <c r="G109" s="35" t="s">
        <v>223</v>
      </c>
      <c r="H109" s="18">
        <v>0</v>
      </c>
      <c r="I109" s="38">
        <v>375486545.475694</v>
      </c>
      <c r="J109" s="18">
        <f t="shared" si="11"/>
        <v>0.99570000000000003</v>
      </c>
      <c r="K109" s="18">
        <v>0.45</v>
      </c>
      <c r="M109" s="18">
        <v>0</v>
      </c>
      <c r="N109" s="18">
        <v>0</v>
      </c>
      <c r="O109" s="18">
        <v>0</v>
      </c>
      <c r="P109" s="18">
        <v>0.5</v>
      </c>
      <c r="Q109" s="18">
        <v>50</v>
      </c>
      <c r="R109" s="18">
        <v>10</v>
      </c>
    </row>
    <row r="110" spans="1:24" hidden="1" x14ac:dyDescent="0.25">
      <c r="A110" s="18" t="s">
        <v>152</v>
      </c>
      <c r="B110" s="34" t="s">
        <v>263</v>
      </c>
      <c r="C110" s="35" t="s">
        <v>280</v>
      </c>
      <c r="D110" s="35" t="s">
        <v>224</v>
      </c>
      <c r="E110" s="35" t="s">
        <v>224</v>
      </c>
      <c r="F110" s="35" t="s">
        <v>224</v>
      </c>
      <c r="G110" s="35" t="s">
        <v>223</v>
      </c>
      <c r="H110" s="18">
        <v>0</v>
      </c>
      <c r="I110" s="38">
        <v>375486545.475694</v>
      </c>
      <c r="J110" s="18">
        <f t="shared" si="11"/>
        <v>0.99570000000000003</v>
      </c>
      <c r="K110" s="18">
        <v>0.35</v>
      </c>
      <c r="M110" s="18">
        <v>0</v>
      </c>
      <c r="N110" s="18">
        <v>0</v>
      </c>
      <c r="O110" s="18">
        <v>0</v>
      </c>
      <c r="P110" s="18">
        <v>0.5</v>
      </c>
      <c r="Q110" s="18">
        <v>50</v>
      </c>
    </row>
    <row r="111" spans="1:24" hidden="1" x14ac:dyDescent="0.25">
      <c r="A111" s="18" t="s">
        <v>152</v>
      </c>
      <c r="B111" s="34" t="s">
        <v>263</v>
      </c>
      <c r="C111" s="35" t="s">
        <v>271</v>
      </c>
      <c r="D111" s="35" t="s">
        <v>224</v>
      </c>
      <c r="E111" s="35" t="s">
        <v>224</v>
      </c>
      <c r="F111" s="35" t="s">
        <v>224</v>
      </c>
      <c r="G111" s="35" t="s">
        <v>223</v>
      </c>
      <c r="H111" s="18">
        <v>0</v>
      </c>
      <c r="I111" s="38">
        <v>375486545.475694</v>
      </c>
      <c r="J111" s="18">
        <f t="shared" si="11"/>
        <v>0.99570000000000003</v>
      </c>
      <c r="K111" s="18">
        <v>0.45</v>
      </c>
      <c r="M111" s="18">
        <v>0</v>
      </c>
      <c r="N111" s="18">
        <v>0</v>
      </c>
      <c r="O111" s="18">
        <v>0</v>
      </c>
      <c r="P111" s="18">
        <v>0.5</v>
      </c>
      <c r="Q111" s="18">
        <v>50</v>
      </c>
      <c r="R111" s="18">
        <v>10</v>
      </c>
    </row>
    <row r="112" spans="1:24" hidden="1" x14ac:dyDescent="0.25">
      <c r="A112" s="18" t="s">
        <v>152</v>
      </c>
      <c r="B112" s="34" t="s">
        <v>263</v>
      </c>
      <c r="C112" s="35" t="s">
        <v>228</v>
      </c>
      <c r="D112" s="35" t="s">
        <v>224</v>
      </c>
      <c r="E112" s="35" t="s">
        <v>223</v>
      </c>
      <c r="F112" s="35" t="s">
        <v>224</v>
      </c>
      <c r="G112" s="35" t="s">
        <v>224</v>
      </c>
      <c r="H112" s="18">
        <v>0</v>
      </c>
      <c r="I112" s="38">
        <v>375486545.475694</v>
      </c>
      <c r="J112" s="18">
        <f t="shared" si="11"/>
        <v>0.99570000000000003</v>
      </c>
      <c r="K112" s="18">
        <v>0.99</v>
      </c>
      <c r="M112" s="18">
        <v>0</v>
      </c>
      <c r="N112" s="18">
        <v>0</v>
      </c>
      <c r="O112" s="18">
        <v>0</v>
      </c>
      <c r="P112" s="18">
        <v>0.5</v>
      </c>
      <c r="S112" s="39">
        <f>Technologies!$S$10+Technologies!$F$10*Technologies!$T$10</f>
        <v>32.727330000000002</v>
      </c>
    </row>
    <row r="113" spans="1:24" hidden="1" x14ac:dyDescent="0.25">
      <c r="A113" s="18" t="s">
        <v>152</v>
      </c>
      <c r="B113" s="34" t="s">
        <v>263</v>
      </c>
      <c r="C113" s="35" t="s">
        <v>265</v>
      </c>
      <c r="D113" s="35" t="s">
        <v>224</v>
      </c>
      <c r="E113" s="35" t="s">
        <v>223</v>
      </c>
      <c r="F113" s="35" t="s">
        <v>224</v>
      </c>
      <c r="G113" s="35" t="s">
        <v>224</v>
      </c>
      <c r="H113" s="18">
        <v>0</v>
      </c>
      <c r="I113" s="38">
        <v>375486545.475694</v>
      </c>
      <c r="J113" s="18">
        <f t="shared" si="11"/>
        <v>0.99570000000000003</v>
      </c>
      <c r="K113" s="18">
        <v>0.99</v>
      </c>
      <c r="M113" s="18">
        <v>0</v>
      </c>
      <c r="N113" s="18">
        <v>0</v>
      </c>
      <c r="O113" s="18">
        <v>0</v>
      </c>
      <c r="P113" s="18">
        <v>0.5</v>
      </c>
      <c r="S113" s="39">
        <f>Technologies!$S$12+Technologies!$F$12*Technologies!$T$12</f>
        <v>50.517780000000002</v>
      </c>
    </row>
    <row r="114" spans="1:24" hidden="1" x14ac:dyDescent="0.25">
      <c r="A114" s="18" t="s">
        <v>152</v>
      </c>
      <c r="B114" s="34" t="s">
        <v>263</v>
      </c>
      <c r="C114" s="35" t="s">
        <v>281</v>
      </c>
      <c r="D114" s="35" t="s">
        <v>224</v>
      </c>
      <c r="E114" s="35" t="s">
        <v>224</v>
      </c>
      <c r="F114" s="35" t="s">
        <v>223</v>
      </c>
      <c r="G114" s="35" t="s">
        <v>224</v>
      </c>
      <c r="H114" s="18">
        <v>0</v>
      </c>
      <c r="I114" s="38">
        <v>375486545.475694</v>
      </c>
      <c r="J114" s="18">
        <f t="shared" si="11"/>
        <v>0.99570000000000003</v>
      </c>
      <c r="K114" s="18">
        <v>0.35</v>
      </c>
      <c r="M114" s="18">
        <v>0</v>
      </c>
      <c r="N114" s="18">
        <v>0</v>
      </c>
      <c r="O114" s="18">
        <v>0</v>
      </c>
      <c r="P114" s="18">
        <v>0.5</v>
      </c>
      <c r="Q114" s="18">
        <v>50</v>
      </c>
      <c r="S114" s="39">
        <f>Technologies!$S$10+Technologies!$F$10*Technologies!$T$10</f>
        <v>32.727330000000002</v>
      </c>
    </row>
    <row r="115" spans="1:24" hidden="1" x14ac:dyDescent="0.25">
      <c r="A115" s="18" t="s">
        <v>152</v>
      </c>
      <c r="B115" s="34" t="s">
        <v>263</v>
      </c>
      <c r="C115" s="35" t="s">
        <v>272</v>
      </c>
      <c r="D115" s="35" t="s">
        <v>224</v>
      </c>
      <c r="E115" s="35" t="s">
        <v>224</v>
      </c>
      <c r="F115" s="35" t="s">
        <v>223</v>
      </c>
      <c r="G115" s="35" t="s">
        <v>224</v>
      </c>
      <c r="H115" s="18">
        <v>0</v>
      </c>
      <c r="I115" s="38">
        <v>375486545.475694</v>
      </c>
      <c r="J115" s="18">
        <f t="shared" si="11"/>
        <v>0.99570000000000003</v>
      </c>
      <c r="K115" s="18">
        <v>0.45</v>
      </c>
      <c r="M115" s="18">
        <v>0</v>
      </c>
      <c r="N115" s="18">
        <v>0</v>
      </c>
      <c r="O115" s="18">
        <v>0</v>
      </c>
      <c r="P115" s="18">
        <v>0.5</v>
      </c>
      <c r="Q115" s="18">
        <v>50</v>
      </c>
      <c r="R115" s="18">
        <v>10</v>
      </c>
      <c r="S115" s="39">
        <f>Technologies!$S$10+Technologies!$F$10*Technologies!$T$10</f>
        <v>32.727330000000002</v>
      </c>
    </row>
    <row r="116" spans="1:24" hidden="1" x14ac:dyDescent="0.25">
      <c r="A116" s="18" t="s">
        <v>152</v>
      </c>
      <c r="B116" s="34" t="s">
        <v>264</v>
      </c>
      <c r="C116" s="35" t="s">
        <v>218</v>
      </c>
      <c r="D116" s="35" t="s">
        <v>223</v>
      </c>
      <c r="E116" s="35" t="s">
        <v>223</v>
      </c>
      <c r="F116" s="35" t="s">
        <v>223</v>
      </c>
      <c r="G116" s="35" t="s">
        <v>223</v>
      </c>
      <c r="H116" s="18">
        <v>0</v>
      </c>
      <c r="I116" s="38">
        <v>232161299.82975399</v>
      </c>
      <c r="M116" s="18">
        <v>0</v>
      </c>
      <c r="N116" s="18">
        <v>0</v>
      </c>
      <c r="O116" s="18">
        <v>0</v>
      </c>
      <c r="Q116" s="13"/>
      <c r="R116" s="13"/>
      <c r="S116" s="13"/>
      <c r="T116" s="13"/>
      <c r="V116" s="13"/>
      <c r="W116" s="13"/>
      <c r="X116" s="13"/>
    </row>
    <row r="117" spans="1:24" hidden="1" x14ac:dyDescent="0.25">
      <c r="A117" s="18" t="s">
        <v>152</v>
      </c>
      <c r="B117" s="34" t="s">
        <v>264</v>
      </c>
      <c r="C117" s="35" t="s">
        <v>270</v>
      </c>
      <c r="D117" s="35" t="s">
        <v>223</v>
      </c>
      <c r="E117" s="35" t="s">
        <v>223</v>
      </c>
      <c r="F117" s="35" t="s">
        <v>223</v>
      </c>
      <c r="G117" s="35" t="s">
        <v>223</v>
      </c>
      <c r="H117" s="18">
        <v>0</v>
      </c>
      <c r="I117" s="38">
        <v>232161299.82975399</v>
      </c>
      <c r="J117" s="18">
        <v>0.97499999999999998</v>
      </c>
      <c r="K117" s="18">
        <v>1</v>
      </c>
      <c r="M117" s="18">
        <v>0</v>
      </c>
      <c r="N117" s="18">
        <v>0</v>
      </c>
      <c r="O117" s="18">
        <v>0</v>
      </c>
      <c r="P117" s="18">
        <v>0</v>
      </c>
      <c r="T117" s="18">
        <f>1-0.0043</f>
        <v>0.99570000000000003</v>
      </c>
      <c r="V117" s="18">
        <v>0</v>
      </c>
      <c r="W117" s="18">
        <v>0</v>
      </c>
      <c r="X117" s="18">
        <v>0</v>
      </c>
    </row>
    <row r="118" spans="1:24" hidden="1" x14ac:dyDescent="0.25">
      <c r="A118" s="18" t="s">
        <v>152</v>
      </c>
      <c r="B118" s="34" t="s">
        <v>264</v>
      </c>
      <c r="C118" s="35" t="s">
        <v>267</v>
      </c>
      <c r="D118" s="35" t="s">
        <v>224</v>
      </c>
      <c r="E118" s="35" t="s">
        <v>224</v>
      </c>
      <c r="F118" s="35" t="s">
        <v>223</v>
      </c>
      <c r="G118" s="35" t="s">
        <v>223</v>
      </c>
      <c r="H118" s="18">
        <v>0</v>
      </c>
      <c r="I118" s="38">
        <v>232161299.82975399</v>
      </c>
      <c r="J118" s="18">
        <f t="shared" ref="J118:J125" si="12">1-0.0043</f>
        <v>0.99570000000000003</v>
      </c>
      <c r="K118" s="18">
        <v>0.35</v>
      </c>
      <c r="M118" s="18">
        <v>0</v>
      </c>
      <c r="N118" s="18">
        <v>0</v>
      </c>
      <c r="O118" s="18">
        <v>0</v>
      </c>
      <c r="P118" s="18">
        <v>0.5</v>
      </c>
      <c r="Q118" s="18">
        <v>50</v>
      </c>
    </row>
    <row r="119" spans="1:24" hidden="1" x14ac:dyDescent="0.25">
      <c r="A119" s="18" t="s">
        <v>152</v>
      </c>
      <c r="B119" s="34" t="s">
        <v>264</v>
      </c>
      <c r="C119" s="35" t="s">
        <v>225</v>
      </c>
      <c r="D119" s="35" t="s">
        <v>224</v>
      </c>
      <c r="E119" s="35" t="s">
        <v>224</v>
      </c>
      <c r="F119" s="35" t="s">
        <v>223</v>
      </c>
      <c r="G119" s="35" t="s">
        <v>223</v>
      </c>
      <c r="H119" s="18">
        <v>0</v>
      </c>
      <c r="I119" s="38">
        <v>232161299.82975399</v>
      </c>
      <c r="J119" s="18">
        <f t="shared" si="12"/>
        <v>0.99570000000000003</v>
      </c>
      <c r="K119" s="18">
        <v>0.45</v>
      </c>
      <c r="M119" s="18">
        <v>0</v>
      </c>
      <c r="N119" s="18">
        <v>0</v>
      </c>
      <c r="O119" s="18">
        <v>0</v>
      </c>
      <c r="P119" s="18">
        <v>0.5</v>
      </c>
      <c r="Q119" s="18">
        <v>50</v>
      </c>
      <c r="R119" s="18">
        <v>10</v>
      </c>
    </row>
    <row r="120" spans="1:24" hidden="1" x14ac:dyDescent="0.25">
      <c r="A120" s="18" t="s">
        <v>152</v>
      </c>
      <c r="B120" s="34" t="s">
        <v>264</v>
      </c>
      <c r="C120" s="35" t="s">
        <v>280</v>
      </c>
      <c r="D120" s="35" t="s">
        <v>224</v>
      </c>
      <c r="E120" s="35" t="s">
        <v>224</v>
      </c>
      <c r="F120" s="35" t="s">
        <v>224</v>
      </c>
      <c r="G120" s="35" t="s">
        <v>223</v>
      </c>
      <c r="H120" s="18">
        <v>0</v>
      </c>
      <c r="I120" s="38">
        <v>232161299.82975399</v>
      </c>
      <c r="J120" s="18">
        <f t="shared" si="12"/>
        <v>0.99570000000000003</v>
      </c>
      <c r="K120" s="18">
        <v>0.35</v>
      </c>
      <c r="M120" s="18">
        <v>0</v>
      </c>
      <c r="N120" s="18">
        <v>0</v>
      </c>
      <c r="O120" s="18">
        <v>0</v>
      </c>
      <c r="P120" s="18">
        <v>0.5</v>
      </c>
      <c r="Q120" s="18">
        <v>50</v>
      </c>
    </row>
    <row r="121" spans="1:24" hidden="1" x14ac:dyDescent="0.25">
      <c r="A121" s="18" t="s">
        <v>152</v>
      </c>
      <c r="B121" s="34" t="s">
        <v>264</v>
      </c>
      <c r="C121" s="35" t="s">
        <v>271</v>
      </c>
      <c r="D121" s="35" t="s">
        <v>224</v>
      </c>
      <c r="E121" s="35" t="s">
        <v>224</v>
      </c>
      <c r="F121" s="35" t="s">
        <v>224</v>
      </c>
      <c r="G121" s="35" t="s">
        <v>223</v>
      </c>
      <c r="H121" s="18">
        <v>0</v>
      </c>
      <c r="I121" s="38">
        <v>232161299.82975399</v>
      </c>
      <c r="J121" s="18">
        <f t="shared" si="12"/>
        <v>0.99570000000000003</v>
      </c>
      <c r="K121" s="18">
        <v>0.45</v>
      </c>
      <c r="M121" s="18">
        <v>0</v>
      </c>
      <c r="N121" s="18">
        <v>0</v>
      </c>
      <c r="O121" s="18">
        <v>0</v>
      </c>
      <c r="P121" s="18">
        <v>0.5</v>
      </c>
      <c r="Q121" s="18">
        <v>50</v>
      </c>
      <c r="R121" s="18">
        <v>10</v>
      </c>
    </row>
    <row r="122" spans="1:24" hidden="1" x14ac:dyDescent="0.25">
      <c r="A122" s="18" t="s">
        <v>152</v>
      </c>
      <c r="B122" s="34" t="s">
        <v>264</v>
      </c>
      <c r="C122" s="35" t="s">
        <v>228</v>
      </c>
      <c r="D122" s="35" t="s">
        <v>224</v>
      </c>
      <c r="E122" s="35" t="s">
        <v>223</v>
      </c>
      <c r="F122" s="35" t="s">
        <v>224</v>
      </c>
      <c r="G122" s="35" t="s">
        <v>224</v>
      </c>
      <c r="H122" s="18">
        <v>0</v>
      </c>
      <c r="I122" s="38">
        <v>232161299.82975399</v>
      </c>
      <c r="J122" s="18">
        <f t="shared" si="12"/>
        <v>0.99570000000000003</v>
      </c>
      <c r="K122" s="18">
        <v>0.99</v>
      </c>
      <c r="M122" s="18">
        <v>0</v>
      </c>
      <c r="N122" s="18">
        <v>0</v>
      </c>
      <c r="O122" s="18">
        <v>0</v>
      </c>
      <c r="P122" s="18">
        <v>0.5</v>
      </c>
      <c r="S122" s="39">
        <f>Technologies!$S$10+Technologies!$F$10*Technologies!$T$10</f>
        <v>32.727330000000002</v>
      </c>
    </row>
    <row r="123" spans="1:24" hidden="1" x14ac:dyDescent="0.25">
      <c r="A123" s="18" t="s">
        <v>152</v>
      </c>
      <c r="B123" s="34" t="s">
        <v>264</v>
      </c>
      <c r="C123" s="35" t="s">
        <v>265</v>
      </c>
      <c r="D123" s="35" t="s">
        <v>224</v>
      </c>
      <c r="E123" s="35" t="s">
        <v>223</v>
      </c>
      <c r="F123" s="35" t="s">
        <v>224</v>
      </c>
      <c r="G123" s="35" t="s">
        <v>224</v>
      </c>
      <c r="H123" s="18">
        <v>0</v>
      </c>
      <c r="I123" s="38">
        <v>232161299.82975399</v>
      </c>
      <c r="J123" s="18">
        <f t="shared" si="12"/>
        <v>0.99570000000000003</v>
      </c>
      <c r="K123" s="18">
        <v>0.99</v>
      </c>
      <c r="M123" s="18">
        <v>0</v>
      </c>
      <c r="N123" s="18">
        <v>0</v>
      </c>
      <c r="O123" s="18">
        <v>0</v>
      </c>
      <c r="P123" s="18">
        <v>0.5</v>
      </c>
      <c r="S123" s="39">
        <f>Technologies!$S$12+Technologies!$F$12*Technologies!$T$12</f>
        <v>50.517780000000002</v>
      </c>
    </row>
    <row r="124" spans="1:24" hidden="1" x14ac:dyDescent="0.25">
      <c r="A124" s="18" t="s">
        <v>152</v>
      </c>
      <c r="B124" s="34" t="s">
        <v>264</v>
      </c>
      <c r="C124" s="35" t="s">
        <v>281</v>
      </c>
      <c r="D124" s="35" t="s">
        <v>224</v>
      </c>
      <c r="E124" s="35" t="s">
        <v>224</v>
      </c>
      <c r="F124" s="35" t="s">
        <v>223</v>
      </c>
      <c r="G124" s="35" t="s">
        <v>224</v>
      </c>
      <c r="H124" s="18">
        <v>0</v>
      </c>
      <c r="I124" s="38">
        <v>232161299.82975399</v>
      </c>
      <c r="J124" s="18">
        <f t="shared" si="12"/>
        <v>0.99570000000000003</v>
      </c>
      <c r="K124" s="18">
        <v>0.35</v>
      </c>
      <c r="M124" s="18">
        <v>0</v>
      </c>
      <c r="N124" s="18">
        <v>0</v>
      </c>
      <c r="O124" s="18">
        <v>0</v>
      </c>
      <c r="P124" s="18">
        <v>0.5</v>
      </c>
      <c r="Q124" s="18">
        <v>50</v>
      </c>
      <c r="S124" s="39">
        <f>Technologies!$S$10+Technologies!$F$10*Technologies!$T$10</f>
        <v>32.727330000000002</v>
      </c>
    </row>
    <row r="125" spans="1:24" hidden="1" x14ac:dyDescent="0.25">
      <c r="A125" s="18" t="s">
        <v>152</v>
      </c>
      <c r="B125" s="34" t="s">
        <v>264</v>
      </c>
      <c r="C125" s="35" t="s">
        <v>272</v>
      </c>
      <c r="D125" s="35" t="s">
        <v>224</v>
      </c>
      <c r="E125" s="35" t="s">
        <v>224</v>
      </c>
      <c r="F125" s="35" t="s">
        <v>223</v>
      </c>
      <c r="G125" s="35" t="s">
        <v>224</v>
      </c>
      <c r="H125" s="18">
        <v>0</v>
      </c>
      <c r="I125" s="38">
        <v>232161299.82975399</v>
      </c>
      <c r="J125" s="18">
        <f t="shared" si="12"/>
        <v>0.99570000000000003</v>
      </c>
      <c r="K125" s="18">
        <v>0.45</v>
      </c>
      <c r="M125" s="18">
        <v>0</v>
      </c>
      <c r="N125" s="18">
        <v>0</v>
      </c>
      <c r="O125" s="18">
        <v>0</v>
      </c>
      <c r="P125" s="18">
        <v>0.5</v>
      </c>
      <c r="Q125" s="18">
        <v>50</v>
      </c>
      <c r="R125" s="18">
        <v>10</v>
      </c>
      <c r="S125" s="39">
        <f>Technologies!$S$10+Technologies!$F$10*Technologies!$T$10</f>
        <v>32.727330000000002</v>
      </c>
    </row>
  </sheetData>
  <autoFilter ref="A5:S125">
    <filterColumn colId="7">
      <filters>
        <filter val="0.993082708"/>
      </filters>
    </filterColumn>
  </autoFilter>
  <pageMargins left="0.7" right="0.7" top="0.78740157499999996" bottom="0.78740157499999996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9"/>
  <sheetViews>
    <sheetView workbookViewId="0">
      <selection activeCell="C10" sqref="C10"/>
    </sheetView>
  </sheetViews>
  <sheetFormatPr baseColWidth="10" defaultRowHeight="15" x14ac:dyDescent="0.25"/>
  <cols>
    <col min="2" max="2" width="47.42578125" bestFit="1" customWidth="1"/>
    <col min="3" max="3" width="12.5703125" bestFit="1" customWidth="1"/>
  </cols>
  <sheetData>
    <row r="4" spans="2:4" x14ac:dyDescent="0.25">
      <c r="B4" t="s">
        <v>288</v>
      </c>
      <c r="C4">
        <f>Technologies!V17*0.25</f>
        <v>15989.8313327914</v>
      </c>
      <c r="D4" t="s">
        <v>294</v>
      </c>
    </row>
    <row r="5" spans="2:4" x14ac:dyDescent="0.25">
      <c r="B5" t="s">
        <v>304</v>
      </c>
      <c r="C5">
        <f>C4*[1]basic!$AC$2</f>
        <v>13990830.5890598</v>
      </c>
    </row>
    <row r="7" spans="2:4" x14ac:dyDescent="0.25">
      <c r="B7" t="s">
        <v>306</v>
      </c>
      <c r="C7">
        <v>1</v>
      </c>
    </row>
    <row r="8" spans="2:4" x14ac:dyDescent="0.25">
      <c r="B8" t="s">
        <v>305</v>
      </c>
      <c r="C8">
        <f>C5/C7</f>
        <v>13990830.5890598</v>
      </c>
    </row>
    <row r="9" spans="2:4" x14ac:dyDescent="0.25">
      <c r="B9" t="s">
        <v>291</v>
      </c>
      <c r="C9">
        <v>4</v>
      </c>
    </row>
    <row r="10" spans="2:4" x14ac:dyDescent="0.25">
      <c r="B10" t="s">
        <v>292</v>
      </c>
      <c r="C10" s="40">
        <f>C8/C9</f>
        <v>3497707.64726495</v>
      </c>
      <c r="D10" t="s">
        <v>307</v>
      </c>
    </row>
    <row r="12" spans="2:4" x14ac:dyDescent="0.25">
      <c r="B12" t="s">
        <v>293</v>
      </c>
      <c r="C12">
        <f>C4/C10*1000</f>
        <v>4.5715173894807153</v>
      </c>
    </row>
    <row r="14" spans="2:4" x14ac:dyDescent="0.25">
      <c r="B14" t="s">
        <v>290</v>
      </c>
      <c r="C14" s="41">
        <f>[1]basic!$B$2</f>
        <v>479948332</v>
      </c>
    </row>
    <row r="15" spans="2:4" x14ac:dyDescent="0.25">
      <c r="B15" t="s">
        <v>289</v>
      </c>
      <c r="C15">
        <f>C8/C14</f>
        <v>2.9150701557308048E-2</v>
      </c>
    </row>
    <row r="18" spans="2:4" x14ac:dyDescent="0.25">
      <c r="B18" t="s">
        <v>295</v>
      </c>
      <c r="C18">
        <f>[1]heat!$J$2</f>
        <v>0.11180043836788442</v>
      </c>
    </row>
    <row r="20" spans="2:4" x14ac:dyDescent="0.25">
      <c r="B20" t="s">
        <v>296</v>
      </c>
      <c r="C20">
        <f>[2]Quadratmeter_Gebäudeklassen!$E$5/([2]Quadratmeter_Gebäudeklassen!$E$8+[2]Quadratmeter_Gebäudeklassen!$L$8)</f>
        <v>0.14253286610218174</v>
      </c>
    </row>
    <row r="21" spans="2:4" x14ac:dyDescent="0.25">
      <c r="B21" t="s">
        <v>300</v>
      </c>
      <c r="C21" s="42">
        <f>heat!I66</f>
        <v>528310626.16344601</v>
      </c>
      <c r="D21" s="42"/>
    </row>
    <row r="23" spans="2:4" x14ac:dyDescent="0.25">
      <c r="B23" t="s">
        <v>297</v>
      </c>
      <c r="C23" s="42">
        <f>heat!I6*[1]heat!$D$2+heat!I16*[1]heat!$E$2+heat!I26*[1]heat!$F$2+heat!I36*[1]heat!$G$2+heat!I46*[1]heat!$H$2+heat!I56*[1]heat!$I$2+heat!I66*[1]heat!$J$2+heat!I76*[1]heat!$K$2+heat!I86*[1]heat!$L$2+heat!I96*[1]heat!$M$2+heat!I106*[1]heat!$N$2+heat!I116*[1]heat!$O$2</f>
        <v>466107984.40505654</v>
      </c>
    </row>
    <row r="24" spans="2:4" x14ac:dyDescent="0.25">
      <c r="B24" t="s">
        <v>298</v>
      </c>
      <c r="C24" s="42">
        <f>heat!I66*[1]heat!$J$2</f>
        <v>59065359.599484771</v>
      </c>
    </row>
    <row r="25" spans="2:4" x14ac:dyDescent="0.25">
      <c r="B25" t="s">
        <v>299</v>
      </c>
      <c r="C25" s="43">
        <f>C24/C23</f>
        <v>0.12672033429093948</v>
      </c>
      <c r="D25" t="s">
        <v>303</v>
      </c>
    </row>
    <row r="27" spans="2:4" x14ac:dyDescent="0.25">
      <c r="B27" t="s">
        <v>308</v>
      </c>
      <c r="C27" s="43">
        <f>C28/C10</f>
        <v>151.04482119212025</v>
      </c>
    </row>
    <row r="28" spans="2:4" x14ac:dyDescent="0.25">
      <c r="B28" t="s">
        <v>301</v>
      </c>
      <c r="C28" s="42">
        <f>C29*C21</f>
        <v>528310626.16344601</v>
      </c>
    </row>
    <row r="29" spans="2:4" x14ac:dyDescent="0.25">
      <c r="B29" t="s">
        <v>302</v>
      </c>
      <c r="C29" s="43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B2:V39"/>
  <sheetViews>
    <sheetView workbookViewId="0">
      <selection activeCell="N1" sqref="N1:N1048576"/>
    </sheetView>
  </sheetViews>
  <sheetFormatPr baseColWidth="10" defaultColWidth="6.7109375" defaultRowHeight="11.25" x14ac:dyDescent="0.2"/>
  <cols>
    <col min="1" max="1" width="2.7109375" style="8" customWidth="1"/>
    <col min="2" max="9" width="9.85546875" style="8" customWidth="1"/>
    <col min="10" max="10" width="7.85546875" style="17" customWidth="1"/>
    <col min="11" max="11" width="0.85546875" style="15" customWidth="1"/>
    <col min="12" max="12" width="4.140625" style="17" customWidth="1"/>
    <col min="13" max="16384" width="6.7109375" style="8"/>
  </cols>
  <sheetData>
    <row r="2" spans="2:22" s="13" customFormat="1" ht="62.25" customHeight="1" x14ac:dyDescent="0.25">
      <c r="B2" s="13" t="s">
        <v>155</v>
      </c>
      <c r="C2" s="13" t="s">
        <v>8</v>
      </c>
      <c r="D2" s="13" t="s">
        <v>159</v>
      </c>
      <c r="E2" s="13" t="s">
        <v>160</v>
      </c>
      <c r="F2" s="13" t="s">
        <v>24</v>
      </c>
      <c r="G2" s="13" t="s">
        <v>37</v>
      </c>
      <c r="H2" s="13" t="s">
        <v>35</v>
      </c>
      <c r="I2" s="13" t="s">
        <v>38</v>
      </c>
      <c r="J2" s="16" t="s">
        <v>254</v>
      </c>
      <c r="K2" s="14"/>
      <c r="L2" s="16"/>
      <c r="M2" s="13" t="s">
        <v>152</v>
      </c>
      <c r="O2" s="13" t="s">
        <v>234</v>
      </c>
      <c r="P2" s="13" t="s">
        <v>235</v>
      </c>
      <c r="Q2" s="13" t="s">
        <v>236</v>
      </c>
      <c r="R2" s="13" t="s">
        <v>237</v>
      </c>
      <c r="S2" s="13" t="s">
        <v>153</v>
      </c>
      <c r="T2" s="13" t="s">
        <v>154</v>
      </c>
      <c r="U2" s="13" t="s">
        <v>238</v>
      </c>
      <c r="V2" s="13" t="s">
        <v>239</v>
      </c>
    </row>
    <row r="3" spans="2:22" x14ac:dyDescent="0.2">
      <c r="B3" s="8" t="s">
        <v>240</v>
      </c>
      <c r="C3" s="8">
        <v>10000</v>
      </c>
      <c r="D3" s="8">
        <v>462</v>
      </c>
      <c r="E3" s="8">
        <v>6000</v>
      </c>
      <c r="F3" s="8">
        <v>0</v>
      </c>
      <c r="H3" s="8">
        <v>35</v>
      </c>
      <c r="I3" s="8">
        <v>0.04</v>
      </c>
      <c r="J3" s="8">
        <v>4800</v>
      </c>
      <c r="L3" s="17" t="s">
        <v>240</v>
      </c>
      <c r="M3" s="8">
        <v>1</v>
      </c>
      <c r="O3" s="8">
        <v>-1</v>
      </c>
    </row>
    <row r="4" spans="2:22" x14ac:dyDescent="0.2">
      <c r="B4" s="8" t="s">
        <v>241</v>
      </c>
      <c r="C4" s="8">
        <v>10000</v>
      </c>
      <c r="D4" s="8">
        <v>573</v>
      </c>
      <c r="E4" s="8">
        <v>6000</v>
      </c>
      <c r="F4" s="8">
        <v>0</v>
      </c>
      <c r="H4" s="8">
        <v>35</v>
      </c>
      <c r="I4" s="8">
        <v>0.04</v>
      </c>
      <c r="J4" s="8">
        <v>4000</v>
      </c>
      <c r="L4" s="17" t="s">
        <v>241</v>
      </c>
      <c r="M4" s="8">
        <v>1</v>
      </c>
      <c r="P4" s="8">
        <v>-1</v>
      </c>
    </row>
    <row r="5" spans="2:22" x14ac:dyDescent="0.2">
      <c r="B5" s="8" t="s">
        <v>242</v>
      </c>
      <c r="C5" s="8">
        <v>10000</v>
      </c>
      <c r="D5" s="8">
        <v>343</v>
      </c>
      <c r="E5" s="8">
        <v>6000</v>
      </c>
      <c r="F5" s="8">
        <v>0</v>
      </c>
      <c r="H5" s="8">
        <v>35</v>
      </c>
      <c r="I5" s="8">
        <v>0.04</v>
      </c>
      <c r="J5" s="8">
        <v>1000</v>
      </c>
      <c r="L5" s="17" t="s">
        <v>242</v>
      </c>
      <c r="M5" s="8">
        <v>1</v>
      </c>
      <c r="Q5" s="8">
        <v>-1</v>
      </c>
    </row>
    <row r="6" spans="2:22" x14ac:dyDescent="0.2">
      <c r="B6" s="8" t="s">
        <v>243</v>
      </c>
      <c r="C6" s="8">
        <v>10000</v>
      </c>
      <c r="D6" s="8">
        <v>326</v>
      </c>
      <c r="E6" s="8">
        <v>6000</v>
      </c>
      <c r="F6" s="8">
        <v>0</v>
      </c>
      <c r="H6" s="8">
        <v>35</v>
      </c>
      <c r="I6" s="8">
        <v>0.04</v>
      </c>
      <c r="J6" s="8">
        <v>5000</v>
      </c>
      <c r="L6" s="17" t="s">
        <v>243</v>
      </c>
      <c r="M6" s="8">
        <v>1</v>
      </c>
      <c r="R6" s="8">
        <v>-1</v>
      </c>
    </row>
    <row r="7" spans="2:22" x14ac:dyDescent="0.2">
      <c r="B7" s="8" t="s">
        <v>156</v>
      </c>
      <c r="C7" s="8">
        <v>10000</v>
      </c>
      <c r="D7" s="8">
        <v>659</v>
      </c>
      <c r="E7" s="8">
        <v>6000</v>
      </c>
      <c r="F7" s="8">
        <v>0</v>
      </c>
      <c r="H7" s="8">
        <v>35</v>
      </c>
      <c r="I7" s="8">
        <v>0.04</v>
      </c>
      <c r="J7" s="8">
        <v>3000</v>
      </c>
      <c r="L7" s="17" t="s">
        <v>156</v>
      </c>
      <c r="M7" s="8">
        <v>1</v>
      </c>
      <c r="S7" s="8">
        <v>-1</v>
      </c>
    </row>
    <row r="8" spans="2:22" x14ac:dyDescent="0.2">
      <c r="B8" s="8" t="s">
        <v>157</v>
      </c>
      <c r="C8" s="8">
        <v>10000</v>
      </c>
      <c r="D8" s="8">
        <v>399</v>
      </c>
      <c r="E8" s="8">
        <v>6000</v>
      </c>
      <c r="F8" s="8">
        <v>0</v>
      </c>
      <c r="H8" s="8">
        <v>35</v>
      </c>
      <c r="I8" s="8">
        <v>0.04</v>
      </c>
      <c r="J8" s="8">
        <v>2600</v>
      </c>
      <c r="L8" s="17" t="s">
        <v>157</v>
      </c>
      <c r="M8" s="8">
        <v>1</v>
      </c>
      <c r="T8" s="8">
        <v>-1</v>
      </c>
    </row>
    <row r="9" spans="2:22" x14ac:dyDescent="0.2">
      <c r="B9" s="8" t="s">
        <v>244</v>
      </c>
      <c r="C9" s="8">
        <v>10000</v>
      </c>
      <c r="D9" s="8">
        <v>464</v>
      </c>
      <c r="E9" s="8">
        <v>6000</v>
      </c>
      <c r="F9" s="8">
        <v>0</v>
      </c>
      <c r="H9" s="8">
        <v>35</v>
      </c>
      <c r="I9" s="8">
        <v>0.04</v>
      </c>
      <c r="J9" s="8">
        <v>7500</v>
      </c>
      <c r="L9" s="17" t="s">
        <v>244</v>
      </c>
      <c r="M9" s="8">
        <v>1</v>
      </c>
      <c r="U9" s="8">
        <v>-1</v>
      </c>
    </row>
    <row r="10" spans="2:22" x14ac:dyDescent="0.2">
      <c r="B10" s="8" t="s">
        <v>245</v>
      </c>
      <c r="C10" s="8">
        <v>10000</v>
      </c>
      <c r="D10" s="8">
        <v>466</v>
      </c>
      <c r="E10" s="8">
        <v>6000</v>
      </c>
      <c r="F10" s="8">
        <v>0</v>
      </c>
      <c r="H10" s="8">
        <v>35</v>
      </c>
      <c r="I10" s="8">
        <v>0.04</v>
      </c>
      <c r="J10" s="8">
        <v>4700</v>
      </c>
      <c r="L10" s="17" t="s">
        <v>245</v>
      </c>
      <c r="M10" s="8">
        <v>1</v>
      </c>
      <c r="V10" s="8">
        <v>-1</v>
      </c>
    </row>
    <row r="11" spans="2:22" x14ac:dyDescent="0.2">
      <c r="B11" s="8" t="s">
        <v>246</v>
      </c>
      <c r="C11" s="8">
        <v>10000</v>
      </c>
      <c r="D11" s="8">
        <v>443</v>
      </c>
      <c r="E11" s="8">
        <v>6000</v>
      </c>
      <c r="F11" s="8">
        <v>0</v>
      </c>
      <c r="H11" s="8">
        <v>35</v>
      </c>
      <c r="I11" s="8">
        <v>0.04</v>
      </c>
      <c r="J11" s="8">
        <v>4300</v>
      </c>
      <c r="L11" s="17" t="s">
        <v>246</v>
      </c>
      <c r="O11" s="8">
        <v>1</v>
      </c>
      <c r="Q11" s="8">
        <v>-1</v>
      </c>
    </row>
    <row r="12" spans="2:22" x14ac:dyDescent="0.2">
      <c r="B12" s="8" t="s">
        <v>247</v>
      </c>
      <c r="C12" s="8">
        <v>10000</v>
      </c>
      <c r="D12" s="8">
        <v>168</v>
      </c>
      <c r="E12" s="8">
        <v>6000</v>
      </c>
      <c r="F12" s="8">
        <v>0</v>
      </c>
      <c r="H12" s="8">
        <v>35</v>
      </c>
      <c r="I12" s="8">
        <v>0.04</v>
      </c>
      <c r="J12" s="8">
        <v>2400</v>
      </c>
      <c r="L12" s="17" t="s">
        <v>247</v>
      </c>
      <c r="Q12" s="8">
        <v>1</v>
      </c>
      <c r="R12" s="8">
        <v>-1</v>
      </c>
    </row>
    <row r="13" spans="2:22" x14ac:dyDescent="0.2">
      <c r="B13" s="8" t="s">
        <v>158</v>
      </c>
      <c r="C13" s="8">
        <v>10000</v>
      </c>
      <c r="D13" s="8">
        <v>332</v>
      </c>
      <c r="E13" s="8">
        <v>6000</v>
      </c>
      <c r="F13" s="8">
        <v>0</v>
      </c>
      <c r="H13" s="8">
        <v>35</v>
      </c>
      <c r="I13" s="8">
        <v>0.04</v>
      </c>
      <c r="J13" s="8">
        <v>600</v>
      </c>
      <c r="L13" s="17" t="s">
        <v>158</v>
      </c>
      <c r="S13" s="8">
        <v>1</v>
      </c>
      <c r="T13" s="8">
        <v>-1</v>
      </c>
    </row>
    <row r="14" spans="2:22" x14ac:dyDescent="0.2">
      <c r="B14" s="8" t="s">
        <v>248</v>
      </c>
      <c r="C14" s="8">
        <v>10000</v>
      </c>
      <c r="D14" s="8">
        <v>599</v>
      </c>
      <c r="E14" s="8">
        <v>6000</v>
      </c>
      <c r="F14" s="8">
        <v>0</v>
      </c>
      <c r="H14" s="8">
        <v>35</v>
      </c>
      <c r="I14" s="8">
        <v>0.04</v>
      </c>
      <c r="J14" s="8">
        <v>1200</v>
      </c>
      <c r="L14" s="17" t="s">
        <v>248</v>
      </c>
      <c r="T14" s="8">
        <v>1</v>
      </c>
      <c r="U14" s="8">
        <v>-1</v>
      </c>
    </row>
    <row r="15" spans="2:22" x14ac:dyDescent="0.2">
      <c r="B15" s="8" t="s">
        <v>249</v>
      </c>
      <c r="C15" s="8">
        <v>10000</v>
      </c>
      <c r="D15" s="8">
        <v>395</v>
      </c>
      <c r="E15" s="8">
        <v>6000</v>
      </c>
      <c r="F15" s="8">
        <v>0</v>
      </c>
      <c r="H15" s="8">
        <v>35</v>
      </c>
      <c r="I15" s="8">
        <v>0.04</v>
      </c>
      <c r="J15" s="8">
        <v>1700</v>
      </c>
      <c r="L15" s="17" t="s">
        <v>249</v>
      </c>
      <c r="U15" s="8">
        <v>1</v>
      </c>
      <c r="V15" s="8">
        <v>-1</v>
      </c>
    </row>
    <row r="16" spans="2:22" x14ac:dyDescent="0.2">
      <c r="B16" s="8" t="s">
        <v>250</v>
      </c>
      <c r="C16" s="8">
        <v>10000</v>
      </c>
      <c r="D16" s="8">
        <v>382</v>
      </c>
      <c r="E16" s="8">
        <v>6000</v>
      </c>
      <c r="F16" s="8">
        <v>0</v>
      </c>
      <c r="H16" s="8">
        <v>35</v>
      </c>
      <c r="I16" s="8">
        <v>0.04</v>
      </c>
      <c r="J16" s="8">
        <v>3700</v>
      </c>
      <c r="L16" s="17" t="s">
        <v>250</v>
      </c>
      <c r="O16" s="8">
        <v>1</v>
      </c>
      <c r="V16" s="8">
        <v>-1</v>
      </c>
    </row>
    <row r="26" spans="10:10" x14ac:dyDescent="0.2">
      <c r="J26" s="8">
        <v>4800</v>
      </c>
    </row>
    <row r="27" spans="10:10" x14ac:dyDescent="0.2">
      <c r="J27" s="8">
        <v>4000</v>
      </c>
    </row>
    <row r="28" spans="10:10" x14ac:dyDescent="0.2">
      <c r="J28" s="8">
        <v>1000</v>
      </c>
    </row>
    <row r="29" spans="10:10" x14ac:dyDescent="0.2">
      <c r="J29" s="8">
        <v>5000</v>
      </c>
    </row>
    <row r="30" spans="10:10" x14ac:dyDescent="0.2">
      <c r="J30" s="8">
        <v>3000</v>
      </c>
    </row>
    <row r="31" spans="10:10" x14ac:dyDescent="0.2">
      <c r="J31" s="8">
        <v>2600</v>
      </c>
    </row>
    <row r="32" spans="10:10" x14ac:dyDescent="0.2">
      <c r="J32" s="8">
        <v>7500</v>
      </c>
    </row>
    <row r="33" spans="10:10" x14ac:dyDescent="0.2">
      <c r="J33" s="8">
        <v>4700</v>
      </c>
    </row>
    <row r="34" spans="10:10" x14ac:dyDescent="0.2">
      <c r="J34" s="8">
        <v>4300</v>
      </c>
    </row>
    <row r="35" spans="10:10" x14ac:dyDescent="0.2">
      <c r="J35" s="8">
        <v>2400</v>
      </c>
    </row>
    <row r="36" spans="10:10" x14ac:dyDescent="0.2">
      <c r="J36" s="8">
        <v>600</v>
      </c>
    </row>
    <row r="37" spans="10:10" x14ac:dyDescent="0.2">
      <c r="J37" s="8">
        <v>1200</v>
      </c>
    </row>
    <row r="38" spans="10:10" x14ac:dyDescent="0.2">
      <c r="J38" s="8">
        <v>1700</v>
      </c>
    </row>
    <row r="39" spans="10:10" x14ac:dyDescent="0.2">
      <c r="J39" s="8">
        <v>3700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Y114"/>
  <sheetViews>
    <sheetView workbookViewId="0">
      <pane xSplit="3" topLeftCell="O1" activePane="topRight" state="frozen"/>
      <selection pane="topRight" activeCell="X12" sqref="X12"/>
    </sheetView>
  </sheetViews>
  <sheetFormatPr baseColWidth="10" defaultColWidth="9.140625" defaultRowHeight="11.25" x14ac:dyDescent="0.2"/>
  <cols>
    <col min="1" max="1" width="11.7109375" style="1" bestFit="1" customWidth="1"/>
    <col min="2" max="2" width="12.7109375" style="1" bestFit="1" customWidth="1"/>
    <col min="3" max="3" width="9.140625" style="1"/>
    <col min="4" max="4" width="12.28515625" style="3" bestFit="1" customWidth="1"/>
    <col min="5" max="5" width="19.5703125" style="8" bestFit="1" customWidth="1"/>
    <col min="6" max="6" width="17.85546875" style="8" customWidth="1"/>
    <col min="7" max="8" width="19.7109375" style="8" bestFit="1" customWidth="1"/>
    <col min="9" max="9" width="17" style="8" bestFit="1" customWidth="1"/>
    <col min="10" max="10" width="20.5703125" style="8" bestFit="1" customWidth="1"/>
    <col min="11" max="11" width="16.42578125" style="8" customWidth="1"/>
    <col min="12" max="12" width="18.5703125" style="8" customWidth="1"/>
    <col min="13" max="13" width="12" style="8" bestFit="1" customWidth="1"/>
    <col min="14" max="14" width="15" style="8" bestFit="1" customWidth="1"/>
    <col min="15" max="15" width="27.28515625" style="8" customWidth="1"/>
    <col min="16" max="16" width="21.7109375" style="8" customWidth="1"/>
    <col min="17" max="17" width="21.5703125" style="8" customWidth="1"/>
    <col min="18" max="18" width="31.7109375" style="8" customWidth="1"/>
    <col min="19" max="20" width="21.5703125" style="8" customWidth="1"/>
    <col min="21" max="21" width="16.85546875" style="8" bestFit="1" customWidth="1"/>
    <col min="22" max="16384" width="9.140625" style="1"/>
  </cols>
  <sheetData>
    <row r="1" spans="1:25" s="2" customFormat="1" ht="107.25" customHeight="1" x14ac:dyDescent="0.2">
      <c r="A1" s="1" t="s">
        <v>27</v>
      </c>
      <c r="B1" s="1"/>
      <c r="C1" s="1"/>
      <c r="D1" s="3"/>
      <c r="E1" s="6" t="s">
        <v>26</v>
      </c>
      <c r="F1" s="6" t="s">
        <v>284</v>
      </c>
      <c r="G1" s="6" t="s">
        <v>26</v>
      </c>
      <c r="H1" s="6" t="s">
        <v>26</v>
      </c>
      <c r="I1" s="6" t="s">
        <v>26</v>
      </c>
      <c r="J1" s="6" t="s">
        <v>26</v>
      </c>
      <c r="K1" s="6" t="s">
        <v>26</v>
      </c>
      <c r="L1" s="6" t="s">
        <v>39</v>
      </c>
      <c r="M1" s="6" t="s">
        <v>42</v>
      </c>
      <c r="N1" s="6" t="s">
        <v>43</v>
      </c>
      <c r="O1" s="6" t="s">
        <v>45</v>
      </c>
      <c r="P1" s="6" t="s">
        <v>42</v>
      </c>
      <c r="Q1" s="6" t="s">
        <v>42</v>
      </c>
      <c r="R1" s="6" t="s">
        <v>47</v>
      </c>
      <c r="S1" s="6" t="s">
        <v>50</v>
      </c>
      <c r="T1" s="6" t="s">
        <v>171</v>
      </c>
      <c r="U1" s="6"/>
    </row>
    <row r="2" spans="1:25" s="2" customFormat="1" ht="44.25" customHeight="1" x14ac:dyDescent="0.2">
      <c r="A2" s="1" t="s">
        <v>28</v>
      </c>
      <c r="B2" s="1"/>
      <c r="C2" s="1"/>
      <c r="D2" s="3"/>
      <c r="E2" s="7"/>
      <c r="F2" s="6"/>
      <c r="G2" s="6" t="s">
        <v>33</v>
      </c>
      <c r="H2" s="6" t="s">
        <v>7</v>
      </c>
      <c r="I2" s="6" t="s">
        <v>31</v>
      </c>
      <c r="J2" s="6" t="s">
        <v>32</v>
      </c>
      <c r="K2" s="6" t="s">
        <v>36</v>
      </c>
      <c r="L2" s="6"/>
      <c r="M2" s="6"/>
      <c r="N2" s="6"/>
      <c r="O2" s="6"/>
      <c r="P2" s="6"/>
      <c r="Q2" s="6"/>
      <c r="R2" s="6"/>
      <c r="S2" s="6"/>
      <c r="T2" s="6"/>
      <c r="U2" s="6"/>
    </row>
    <row r="4" spans="1:25" x14ac:dyDescent="0.2">
      <c r="A4" s="1" t="s">
        <v>29</v>
      </c>
      <c r="E4" s="8" t="s">
        <v>1</v>
      </c>
      <c r="F4" s="8" t="s">
        <v>2</v>
      </c>
      <c r="G4" s="8" t="s">
        <v>3</v>
      </c>
      <c r="H4" s="8" t="s">
        <v>3</v>
      </c>
      <c r="I4" s="8" t="s">
        <v>3</v>
      </c>
      <c r="J4" s="8" t="s">
        <v>3</v>
      </c>
      <c r="K4" s="8" t="s">
        <v>41</v>
      </c>
      <c r="L4" s="8" t="s">
        <v>41</v>
      </c>
      <c r="M4" s="8" t="s">
        <v>1</v>
      </c>
      <c r="N4" s="8" t="s">
        <v>40</v>
      </c>
      <c r="O4" s="8" t="s">
        <v>44</v>
      </c>
      <c r="P4" s="8" t="s">
        <v>46</v>
      </c>
      <c r="Q4" s="8" t="s">
        <v>46</v>
      </c>
      <c r="R4" s="8" t="s">
        <v>48</v>
      </c>
      <c r="S4" s="8" t="s">
        <v>51</v>
      </c>
      <c r="T4" s="8" t="s">
        <v>170</v>
      </c>
    </row>
    <row r="5" spans="1:25" s="4" customFormat="1" x14ac:dyDescent="0.2">
      <c r="A5" s="4" t="s">
        <v>63</v>
      </c>
      <c r="B5" s="4" t="s">
        <v>22</v>
      </c>
      <c r="C5" s="4" t="s">
        <v>4</v>
      </c>
      <c r="D5" s="5" t="s">
        <v>5</v>
      </c>
      <c r="E5" s="9" t="s">
        <v>6</v>
      </c>
      <c r="F5" s="9" t="s">
        <v>23</v>
      </c>
      <c r="G5" s="9" t="s">
        <v>24</v>
      </c>
      <c r="H5" s="9" t="s">
        <v>25</v>
      </c>
      <c r="I5" s="9" t="s">
        <v>30</v>
      </c>
      <c r="J5" s="9" t="s">
        <v>34</v>
      </c>
      <c r="K5" s="9" t="s">
        <v>35</v>
      </c>
      <c r="L5" s="9" t="s">
        <v>37</v>
      </c>
      <c r="M5" s="9" t="s">
        <v>38</v>
      </c>
      <c r="N5" s="9" t="s">
        <v>8</v>
      </c>
      <c r="O5" s="9" t="s">
        <v>9</v>
      </c>
      <c r="P5" s="9" t="s">
        <v>10</v>
      </c>
      <c r="Q5" s="9" t="s">
        <v>11</v>
      </c>
      <c r="R5" s="9" t="s">
        <v>78</v>
      </c>
      <c r="S5" s="9" t="s">
        <v>12</v>
      </c>
      <c r="T5" s="9" t="s">
        <v>169</v>
      </c>
      <c r="U5" s="9" t="s">
        <v>49</v>
      </c>
      <c r="V5" s="4" t="s">
        <v>251</v>
      </c>
    </row>
    <row r="6" spans="1:25" x14ac:dyDescent="0.2">
      <c r="A6" s="1" t="s">
        <v>152</v>
      </c>
      <c r="B6" s="1" t="s">
        <v>13</v>
      </c>
      <c r="C6" s="1" t="s">
        <v>14</v>
      </c>
      <c r="D6" s="3" t="s">
        <v>148</v>
      </c>
      <c r="E6" s="29">
        <v>0.9</v>
      </c>
      <c r="F6" s="8">
        <v>0</v>
      </c>
      <c r="G6" s="8">
        <v>30000</v>
      </c>
      <c r="H6" s="8">
        <v>0</v>
      </c>
      <c r="I6" s="8">
        <v>0</v>
      </c>
      <c r="J6" s="8">
        <v>3000000</v>
      </c>
      <c r="K6" s="8">
        <v>50</v>
      </c>
      <c r="M6" s="8">
        <v>0.04</v>
      </c>
      <c r="N6" s="8">
        <v>1000000</v>
      </c>
      <c r="O6" s="8">
        <v>8760000000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>
        <v>5857.4674195989719</v>
      </c>
    </row>
    <row r="7" spans="1:25" x14ac:dyDescent="0.2">
      <c r="A7" s="1" t="s">
        <v>152</v>
      </c>
      <c r="B7" s="1" t="s">
        <v>15</v>
      </c>
      <c r="C7" s="1" t="s">
        <v>150</v>
      </c>
      <c r="D7" s="3" t="s">
        <v>149</v>
      </c>
      <c r="E7" s="29">
        <v>0.34300000000000003</v>
      </c>
      <c r="F7" s="8">
        <v>0</v>
      </c>
      <c r="G7" s="8">
        <v>30000</v>
      </c>
      <c r="H7" s="8">
        <v>0</v>
      </c>
      <c r="I7" s="8">
        <v>0</v>
      </c>
      <c r="J7" s="8">
        <v>6000000</v>
      </c>
      <c r="K7" s="8">
        <v>40</v>
      </c>
      <c r="M7" s="8">
        <v>0.04</v>
      </c>
      <c r="P7" s="8">
        <v>50</v>
      </c>
      <c r="Q7" s="8">
        <v>50</v>
      </c>
      <c r="R7" s="8">
        <v>0.04</v>
      </c>
      <c r="S7" s="8">
        <v>1.6560000000000001</v>
      </c>
      <c r="T7" s="8">
        <v>0</v>
      </c>
      <c r="U7" s="8">
        <v>0</v>
      </c>
      <c r="V7" s="1">
        <v>0</v>
      </c>
    </row>
    <row r="8" spans="1:25" x14ac:dyDescent="0.2">
      <c r="A8" s="1" t="s">
        <v>152</v>
      </c>
      <c r="B8" s="1" t="s">
        <v>16</v>
      </c>
      <c r="C8" s="1" t="s">
        <v>150</v>
      </c>
      <c r="D8" s="3" t="s">
        <v>149</v>
      </c>
      <c r="E8" s="29">
        <v>0.38</v>
      </c>
      <c r="F8" s="8">
        <v>0.39900000000000002</v>
      </c>
      <c r="G8" s="8">
        <v>30000</v>
      </c>
      <c r="H8" s="8">
        <v>0</v>
      </c>
      <c r="I8" s="8">
        <v>0</v>
      </c>
      <c r="J8" s="8">
        <v>1500000</v>
      </c>
      <c r="K8" s="8">
        <v>35</v>
      </c>
      <c r="M8" s="8">
        <v>0.04</v>
      </c>
      <c r="N8" s="8">
        <v>1000000</v>
      </c>
      <c r="O8" s="8">
        <v>8760000000</v>
      </c>
      <c r="P8" s="8">
        <v>30</v>
      </c>
      <c r="Q8" s="8">
        <v>30</v>
      </c>
      <c r="R8" s="8">
        <v>0.04</v>
      </c>
      <c r="S8" s="8">
        <v>3.9600000000000004</v>
      </c>
      <c r="T8" s="8">
        <v>33.33</v>
      </c>
      <c r="U8" s="8">
        <v>0</v>
      </c>
      <c r="V8" s="1">
        <v>14928.420768422735</v>
      </c>
    </row>
    <row r="9" spans="1:25" x14ac:dyDescent="0.2">
      <c r="A9" s="1" t="s">
        <v>152</v>
      </c>
      <c r="B9" s="1" t="s">
        <v>17</v>
      </c>
      <c r="C9" s="1" t="s">
        <v>150</v>
      </c>
      <c r="D9" s="3" t="s">
        <v>149</v>
      </c>
      <c r="E9" s="29">
        <v>0.43</v>
      </c>
      <c r="F9" s="8">
        <v>0.33700000000000002</v>
      </c>
      <c r="G9" s="8">
        <v>30000</v>
      </c>
      <c r="H9" s="8">
        <v>0</v>
      </c>
      <c r="I9" s="8">
        <v>0</v>
      </c>
      <c r="J9" s="8">
        <v>1300000</v>
      </c>
      <c r="K9" s="8">
        <v>35</v>
      </c>
      <c r="M9" s="8">
        <v>0.04</v>
      </c>
      <c r="N9" s="8">
        <v>1000000</v>
      </c>
      <c r="O9" s="8">
        <v>8760000000</v>
      </c>
      <c r="P9" s="8">
        <v>30</v>
      </c>
      <c r="Q9" s="8">
        <v>30</v>
      </c>
      <c r="R9" s="8">
        <v>0.06</v>
      </c>
      <c r="S9" s="8">
        <v>10.08</v>
      </c>
      <c r="T9" s="8">
        <v>33.33</v>
      </c>
      <c r="U9" s="8">
        <v>0</v>
      </c>
      <c r="V9" s="1">
        <v>21846.469417204</v>
      </c>
      <c r="X9" s="1" t="s">
        <v>310</v>
      </c>
    </row>
    <row r="10" spans="1:25" x14ac:dyDescent="0.2">
      <c r="A10" s="1" t="s">
        <v>152</v>
      </c>
      <c r="B10" s="1" t="s">
        <v>18</v>
      </c>
      <c r="C10" s="1" t="s">
        <v>150</v>
      </c>
      <c r="D10" s="3" t="s">
        <v>149</v>
      </c>
      <c r="E10" s="29">
        <v>0.54200000000000004</v>
      </c>
      <c r="F10" s="8">
        <v>0.20100000000000001</v>
      </c>
      <c r="G10" s="8">
        <v>20000</v>
      </c>
      <c r="H10" s="8">
        <v>0</v>
      </c>
      <c r="I10" s="8">
        <v>0</v>
      </c>
      <c r="J10" s="8">
        <v>800000</v>
      </c>
      <c r="K10" s="8">
        <v>25</v>
      </c>
      <c r="M10" s="8">
        <v>0.04</v>
      </c>
      <c r="N10" s="8">
        <v>1000000</v>
      </c>
      <c r="O10" s="8">
        <v>8760000000</v>
      </c>
      <c r="P10" s="8">
        <v>20</v>
      </c>
      <c r="Q10" s="8">
        <v>20</v>
      </c>
      <c r="R10" s="8">
        <v>0.08</v>
      </c>
      <c r="S10" s="8">
        <v>26.028000000000002</v>
      </c>
      <c r="T10" s="8">
        <v>33.33</v>
      </c>
      <c r="U10" s="8">
        <v>0</v>
      </c>
      <c r="V10" s="1">
        <v>13488.991968036587</v>
      </c>
      <c r="X10" s="1">
        <f>S10+T10*F10</f>
        <v>32.727330000000002</v>
      </c>
    </row>
    <row r="11" spans="1:25" x14ac:dyDescent="0.2">
      <c r="A11" s="1" t="s">
        <v>152</v>
      </c>
      <c r="B11" s="1" t="s">
        <v>231</v>
      </c>
      <c r="C11" s="1" t="s">
        <v>150</v>
      </c>
      <c r="D11" s="3" t="s">
        <v>149</v>
      </c>
      <c r="E11" s="29">
        <v>0.4</v>
      </c>
      <c r="F11" s="8">
        <v>0.20100000000000001</v>
      </c>
      <c r="G11" s="8">
        <v>15000</v>
      </c>
      <c r="H11" s="8">
        <v>0</v>
      </c>
      <c r="I11" s="8">
        <v>0</v>
      </c>
      <c r="J11" s="8">
        <v>400000</v>
      </c>
      <c r="K11" s="8">
        <v>25</v>
      </c>
      <c r="M11" s="8">
        <v>0.04</v>
      </c>
      <c r="N11" s="8">
        <v>1000000</v>
      </c>
      <c r="O11" s="8">
        <v>8760000000</v>
      </c>
      <c r="P11" s="8">
        <v>15</v>
      </c>
      <c r="Q11" s="8">
        <v>15</v>
      </c>
      <c r="R11" s="8">
        <v>0.15</v>
      </c>
      <c r="S11" s="8">
        <v>26.028000000000002</v>
      </c>
      <c r="T11" s="8">
        <v>33.33</v>
      </c>
      <c r="U11" s="8">
        <v>0</v>
      </c>
      <c r="V11" s="1">
        <v>13488.991968036587</v>
      </c>
      <c r="X11" s="1" t="s">
        <v>309</v>
      </c>
      <c r="Y11" s="1" t="s">
        <v>311</v>
      </c>
    </row>
    <row r="12" spans="1:25" x14ac:dyDescent="0.2">
      <c r="A12" s="1" t="s">
        <v>152</v>
      </c>
      <c r="B12" s="1" t="s">
        <v>232</v>
      </c>
      <c r="C12" s="1" t="s">
        <v>150</v>
      </c>
      <c r="D12" s="3" t="s">
        <v>149</v>
      </c>
      <c r="E12" s="29">
        <v>0.35</v>
      </c>
      <c r="F12" s="8">
        <v>0.26600000000000001</v>
      </c>
      <c r="G12" s="8">
        <v>6960</v>
      </c>
      <c r="H12" s="8">
        <v>0</v>
      </c>
      <c r="I12" s="8">
        <v>0</v>
      </c>
      <c r="J12" s="8">
        <v>400000</v>
      </c>
      <c r="K12" s="8">
        <v>25</v>
      </c>
      <c r="M12" s="8">
        <v>0.04</v>
      </c>
      <c r="N12" s="8">
        <v>1000000</v>
      </c>
      <c r="O12" s="8">
        <v>8760000000</v>
      </c>
      <c r="P12" s="8">
        <v>15</v>
      </c>
      <c r="Q12" s="8">
        <v>15</v>
      </c>
      <c r="R12" s="8">
        <v>0.15</v>
      </c>
      <c r="S12" s="8">
        <v>41.652000000000001</v>
      </c>
      <c r="T12" s="8">
        <v>33.33</v>
      </c>
      <c r="U12" s="8">
        <v>0</v>
      </c>
      <c r="V12" s="1">
        <v>1248.1130423920638</v>
      </c>
      <c r="X12" s="1">
        <f>S12+T12*F12</f>
        <v>50.517780000000002</v>
      </c>
      <c r="Y12" s="1">
        <f>X12*0.0099643413048</f>
        <v>0.50337640188079935</v>
      </c>
    </row>
    <row r="13" spans="1:25" x14ac:dyDescent="0.2">
      <c r="A13" s="1" t="s">
        <v>152</v>
      </c>
      <c r="B13" s="1" t="s">
        <v>233</v>
      </c>
      <c r="C13" s="1" t="s">
        <v>150</v>
      </c>
      <c r="D13" s="3" t="s">
        <v>149</v>
      </c>
      <c r="E13" s="29">
        <v>0.35</v>
      </c>
      <c r="F13" s="8">
        <v>0.35</v>
      </c>
      <c r="G13" s="8">
        <v>30000</v>
      </c>
      <c r="H13" s="8">
        <v>0</v>
      </c>
      <c r="I13" s="8">
        <v>0</v>
      </c>
      <c r="J13" s="8">
        <v>1500000</v>
      </c>
      <c r="K13" s="8">
        <v>30</v>
      </c>
      <c r="M13" s="8">
        <v>0.04</v>
      </c>
      <c r="N13" s="8">
        <v>1000000</v>
      </c>
      <c r="O13" s="8">
        <v>8760000000</v>
      </c>
      <c r="P13" s="8">
        <v>30</v>
      </c>
      <c r="Q13" s="8">
        <v>30</v>
      </c>
      <c r="R13" s="8">
        <v>0.04</v>
      </c>
      <c r="S13" s="8">
        <v>18.054000000000002</v>
      </c>
      <c r="T13" s="8">
        <v>33.33</v>
      </c>
      <c r="U13" s="8">
        <v>0</v>
      </c>
      <c r="V13" s="1">
        <v>171.05426410986715</v>
      </c>
    </row>
    <row r="14" spans="1:25" x14ac:dyDescent="0.2">
      <c r="A14" s="1" t="s">
        <v>152</v>
      </c>
      <c r="B14" s="1" t="s">
        <v>19</v>
      </c>
      <c r="C14" s="1" t="s">
        <v>14</v>
      </c>
      <c r="D14" s="3" t="s">
        <v>149</v>
      </c>
      <c r="E14" s="29">
        <v>0.48699999999999999</v>
      </c>
      <c r="F14" s="8">
        <v>0</v>
      </c>
      <c r="G14" s="8">
        <v>100000</v>
      </c>
      <c r="H14" s="8">
        <v>0</v>
      </c>
      <c r="I14" s="8">
        <v>0</v>
      </c>
      <c r="J14" s="8">
        <v>1951000</v>
      </c>
      <c r="K14" s="8">
        <v>30</v>
      </c>
      <c r="M14" s="8">
        <v>0.04</v>
      </c>
      <c r="N14" s="8">
        <v>1000000</v>
      </c>
      <c r="O14" s="8">
        <v>53399955.02000799</v>
      </c>
      <c r="P14" s="8">
        <v>25</v>
      </c>
      <c r="Q14" s="8">
        <v>25</v>
      </c>
      <c r="R14" s="8">
        <v>0.15</v>
      </c>
      <c r="S14" s="8">
        <v>10</v>
      </c>
      <c r="T14" s="8">
        <v>0</v>
      </c>
      <c r="U14" s="8">
        <v>0</v>
      </c>
      <c r="V14" s="1">
        <v>6894.2927803410721</v>
      </c>
    </row>
    <row r="15" spans="1:25" x14ac:dyDescent="0.2">
      <c r="A15" s="1" t="s">
        <v>152</v>
      </c>
      <c r="B15" s="1" t="s">
        <v>20</v>
      </c>
      <c r="C15" s="1" t="s">
        <v>14</v>
      </c>
      <c r="D15" s="3" t="s">
        <v>148</v>
      </c>
      <c r="E15" s="29">
        <v>1</v>
      </c>
      <c r="F15" s="8">
        <v>0</v>
      </c>
      <c r="G15" s="8">
        <v>35000</v>
      </c>
      <c r="H15" s="8">
        <v>0</v>
      </c>
      <c r="I15" s="8">
        <v>0</v>
      </c>
      <c r="J15" s="8">
        <v>1182000</v>
      </c>
      <c r="K15" s="8">
        <v>25</v>
      </c>
      <c r="M15" s="8">
        <v>0.04</v>
      </c>
      <c r="N15" s="8">
        <v>1000000</v>
      </c>
      <c r="O15" s="8">
        <v>53399955.02000799</v>
      </c>
      <c r="P15" s="8">
        <v>0</v>
      </c>
      <c r="Q15" s="8">
        <v>0</v>
      </c>
      <c r="S15" s="8">
        <v>0</v>
      </c>
      <c r="T15" s="8">
        <v>0</v>
      </c>
      <c r="U15" s="8">
        <v>0</v>
      </c>
      <c r="V15" s="1">
        <v>55282.481202403666</v>
      </c>
    </row>
    <row r="16" spans="1:25" x14ac:dyDescent="0.2">
      <c r="A16" s="1" t="s">
        <v>152</v>
      </c>
      <c r="B16" s="1" t="s">
        <v>21</v>
      </c>
      <c r="C16" s="1" t="s">
        <v>14</v>
      </c>
      <c r="D16" s="3" t="s">
        <v>148</v>
      </c>
      <c r="E16" s="29">
        <v>1</v>
      </c>
      <c r="F16" s="8">
        <v>0</v>
      </c>
      <c r="G16" s="8">
        <v>100000</v>
      </c>
      <c r="H16" s="8">
        <v>0</v>
      </c>
      <c r="I16" s="8">
        <v>0</v>
      </c>
      <c r="J16" s="8">
        <v>3934571.4285714286</v>
      </c>
      <c r="K16" s="8">
        <v>25</v>
      </c>
      <c r="M16" s="8">
        <v>0.04</v>
      </c>
      <c r="N16" s="8">
        <v>1000000</v>
      </c>
      <c r="O16" s="8">
        <v>53399955.02000799</v>
      </c>
      <c r="P16" s="8">
        <v>0</v>
      </c>
      <c r="Q16" s="8">
        <v>0</v>
      </c>
      <c r="S16" s="8">
        <v>0</v>
      </c>
      <c r="T16" s="8">
        <v>0</v>
      </c>
      <c r="U16" s="8">
        <v>0</v>
      </c>
      <c r="V16" s="1">
        <v>11931.470763108704</v>
      </c>
    </row>
    <row r="17" spans="1:22" x14ac:dyDescent="0.2">
      <c r="A17" s="1" t="s">
        <v>152</v>
      </c>
      <c r="B17" s="1" t="s">
        <v>151</v>
      </c>
      <c r="C17" s="1" t="s">
        <v>14</v>
      </c>
      <c r="D17" s="3" t="s">
        <v>148</v>
      </c>
      <c r="E17" s="29">
        <v>1</v>
      </c>
      <c r="F17" s="8">
        <v>0</v>
      </c>
      <c r="G17" s="8">
        <v>25000</v>
      </c>
      <c r="H17" s="8">
        <v>0</v>
      </c>
      <c r="I17" s="8">
        <v>0</v>
      </c>
      <c r="J17" s="8">
        <v>600000</v>
      </c>
      <c r="K17" s="8">
        <v>25</v>
      </c>
      <c r="M17" s="8">
        <v>0.04</v>
      </c>
      <c r="N17" s="8">
        <v>1000000</v>
      </c>
      <c r="O17" s="8">
        <v>53399955.02000799</v>
      </c>
      <c r="P17" s="8">
        <v>0</v>
      </c>
      <c r="Q17" s="8">
        <v>0</v>
      </c>
      <c r="S17" s="8">
        <v>0</v>
      </c>
      <c r="T17" s="8">
        <v>0</v>
      </c>
      <c r="U17" s="8">
        <v>0</v>
      </c>
      <c r="V17" s="1">
        <v>63959.325331165601</v>
      </c>
    </row>
    <row r="18" spans="1:22" x14ac:dyDescent="0.2">
      <c r="E18" s="29"/>
    </row>
    <row r="19" spans="1:22" x14ac:dyDescent="0.2">
      <c r="A19" s="1" t="s">
        <v>234</v>
      </c>
      <c r="B19" s="1" t="s">
        <v>13</v>
      </c>
      <c r="C19" s="1" t="s">
        <v>14</v>
      </c>
      <c r="D19" s="3" t="s">
        <v>148</v>
      </c>
      <c r="E19" s="29">
        <v>0.9</v>
      </c>
      <c r="F19" s="8">
        <v>0</v>
      </c>
      <c r="G19" s="8">
        <v>30000</v>
      </c>
      <c r="H19" s="8">
        <v>0</v>
      </c>
      <c r="I19" s="8">
        <v>0</v>
      </c>
      <c r="J19" s="8">
        <v>3000000</v>
      </c>
      <c r="K19" s="8">
        <v>50</v>
      </c>
      <c r="M19" s="8">
        <v>0.04</v>
      </c>
      <c r="N19" s="8">
        <v>1000000</v>
      </c>
      <c r="O19" s="8">
        <v>53399955.02000799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1">
        <v>13152.448286372728</v>
      </c>
    </row>
    <row r="20" spans="1:22" x14ac:dyDescent="0.2">
      <c r="A20" s="1" t="s">
        <v>234</v>
      </c>
      <c r="B20" s="1" t="s">
        <v>15</v>
      </c>
      <c r="C20" s="1" t="s">
        <v>150</v>
      </c>
      <c r="D20" s="3" t="s">
        <v>149</v>
      </c>
      <c r="E20" s="29">
        <v>0.34300000000000003</v>
      </c>
      <c r="F20" s="8">
        <v>0</v>
      </c>
      <c r="G20" s="8">
        <v>30000</v>
      </c>
      <c r="H20" s="8">
        <v>0</v>
      </c>
      <c r="I20" s="8">
        <v>0</v>
      </c>
      <c r="J20" s="8">
        <v>6000000</v>
      </c>
      <c r="K20" s="8">
        <v>40</v>
      </c>
      <c r="M20" s="8">
        <v>0.04</v>
      </c>
      <c r="N20" s="8">
        <v>1000000</v>
      </c>
      <c r="O20" s="8">
        <v>53399955.02000799</v>
      </c>
      <c r="P20" s="8">
        <v>50</v>
      </c>
      <c r="Q20" s="8">
        <v>50</v>
      </c>
      <c r="R20" s="8">
        <v>0.04</v>
      </c>
      <c r="S20" s="8">
        <v>1.6560000000000001</v>
      </c>
      <c r="T20" s="8">
        <v>0</v>
      </c>
      <c r="U20" s="8">
        <v>0</v>
      </c>
      <c r="V20" s="1">
        <v>59493.12000000001</v>
      </c>
    </row>
    <row r="21" spans="1:22" x14ac:dyDescent="0.2">
      <c r="A21" s="1" t="s">
        <v>234</v>
      </c>
      <c r="B21" s="1" t="s">
        <v>16</v>
      </c>
      <c r="C21" s="1" t="s">
        <v>150</v>
      </c>
      <c r="D21" s="3" t="s">
        <v>149</v>
      </c>
      <c r="E21" s="29">
        <v>0.38</v>
      </c>
      <c r="F21" s="8">
        <v>0.36361018108507037</v>
      </c>
      <c r="G21" s="8">
        <v>30000</v>
      </c>
      <c r="H21" s="8">
        <v>0</v>
      </c>
      <c r="I21" s="8">
        <v>0</v>
      </c>
      <c r="J21" s="8">
        <v>1500000</v>
      </c>
      <c r="K21" s="8">
        <v>35</v>
      </c>
      <c r="M21" s="8">
        <v>0.04</v>
      </c>
      <c r="O21" s="8">
        <v>53399955.02000799</v>
      </c>
      <c r="P21" s="8">
        <v>30</v>
      </c>
      <c r="Q21" s="8">
        <v>30</v>
      </c>
      <c r="R21" s="8">
        <v>0.04</v>
      </c>
      <c r="S21" s="8">
        <v>3.9600000000000004</v>
      </c>
      <c r="T21" s="8">
        <v>71</v>
      </c>
      <c r="U21" s="8">
        <v>0</v>
      </c>
      <c r="V21" s="1">
        <v>0</v>
      </c>
    </row>
    <row r="22" spans="1:22" x14ac:dyDescent="0.2">
      <c r="A22" s="1" t="s">
        <v>234</v>
      </c>
      <c r="B22" s="1" t="s">
        <v>17</v>
      </c>
      <c r="C22" s="1" t="s">
        <v>150</v>
      </c>
      <c r="D22" s="3" t="s">
        <v>149</v>
      </c>
      <c r="E22" s="29">
        <v>0.43</v>
      </c>
      <c r="F22" s="8">
        <v>0.3538899089174497</v>
      </c>
      <c r="G22" s="8">
        <v>30000</v>
      </c>
      <c r="H22" s="8">
        <v>0</v>
      </c>
      <c r="I22" s="8">
        <v>0</v>
      </c>
      <c r="J22" s="8">
        <v>1300000</v>
      </c>
      <c r="K22" s="8">
        <v>35</v>
      </c>
      <c r="M22" s="8">
        <v>0.04</v>
      </c>
      <c r="N22" s="8">
        <v>1000000</v>
      </c>
      <c r="O22" s="8">
        <v>53399955.02000799</v>
      </c>
      <c r="P22" s="8">
        <v>30</v>
      </c>
      <c r="Q22" s="8">
        <v>30</v>
      </c>
      <c r="R22" s="8">
        <v>0.06</v>
      </c>
      <c r="S22" s="8">
        <v>10.08</v>
      </c>
      <c r="T22" s="8">
        <v>71</v>
      </c>
      <c r="U22" s="8">
        <v>0</v>
      </c>
      <c r="V22" s="1">
        <v>3779.5730000000003</v>
      </c>
    </row>
    <row r="23" spans="1:22" x14ac:dyDescent="0.2">
      <c r="A23" s="1" t="s">
        <v>234</v>
      </c>
      <c r="B23" s="1" t="s">
        <v>18</v>
      </c>
      <c r="C23" s="1" t="s">
        <v>150</v>
      </c>
      <c r="D23" s="3" t="s">
        <v>149</v>
      </c>
      <c r="E23" s="29">
        <v>0.54200000000000004</v>
      </c>
      <c r="F23" s="8">
        <v>0.20196565503834107</v>
      </c>
      <c r="G23" s="8">
        <v>20000</v>
      </c>
      <c r="H23" s="8">
        <v>0</v>
      </c>
      <c r="I23" s="8">
        <v>0</v>
      </c>
      <c r="J23" s="8">
        <v>800000</v>
      </c>
      <c r="K23" s="8">
        <v>25</v>
      </c>
      <c r="M23" s="8">
        <v>0.04</v>
      </c>
      <c r="N23" s="8">
        <v>1000000</v>
      </c>
      <c r="O23" s="8">
        <v>53399955.02000799</v>
      </c>
      <c r="P23" s="8">
        <v>20</v>
      </c>
      <c r="Q23" s="8">
        <v>20</v>
      </c>
      <c r="R23" s="8">
        <v>0.08</v>
      </c>
      <c r="S23" s="8">
        <v>26.028000000000002</v>
      </c>
      <c r="T23" s="8">
        <v>71</v>
      </c>
      <c r="U23" s="8">
        <v>0</v>
      </c>
      <c r="V23" s="1">
        <v>4171.8296912550213</v>
      </c>
    </row>
    <row r="24" spans="1:22" x14ac:dyDescent="0.2">
      <c r="A24" s="1" t="s">
        <v>234</v>
      </c>
      <c r="B24" s="1" t="s">
        <v>231</v>
      </c>
      <c r="C24" s="1" t="s">
        <v>150</v>
      </c>
      <c r="D24" s="3" t="s">
        <v>149</v>
      </c>
      <c r="E24" s="29">
        <v>0.4</v>
      </c>
      <c r="F24" s="8">
        <v>0.20196565503834107</v>
      </c>
      <c r="G24" s="8">
        <v>15000</v>
      </c>
      <c r="H24" s="8">
        <v>0</v>
      </c>
      <c r="I24" s="8">
        <v>0</v>
      </c>
      <c r="J24" s="8">
        <v>400000</v>
      </c>
      <c r="K24" s="8">
        <v>25</v>
      </c>
      <c r="M24" s="8">
        <v>0.04</v>
      </c>
      <c r="N24" s="8">
        <v>1000000</v>
      </c>
      <c r="O24" s="8">
        <v>53399955.02000799</v>
      </c>
      <c r="P24" s="8">
        <v>15</v>
      </c>
      <c r="Q24" s="8">
        <v>15</v>
      </c>
      <c r="R24" s="8">
        <v>0.15</v>
      </c>
      <c r="S24" s="8">
        <v>26.028000000000002</v>
      </c>
      <c r="T24" s="8">
        <v>71</v>
      </c>
      <c r="U24" s="8">
        <v>0</v>
      </c>
      <c r="V24" s="1">
        <v>4171.8296912550213</v>
      </c>
    </row>
    <row r="25" spans="1:22" x14ac:dyDescent="0.2">
      <c r="A25" s="1" t="s">
        <v>234</v>
      </c>
      <c r="B25" s="1" t="s">
        <v>232</v>
      </c>
      <c r="C25" s="1" t="s">
        <v>150</v>
      </c>
      <c r="D25" s="3" t="s">
        <v>149</v>
      </c>
      <c r="E25" s="29">
        <v>0.35</v>
      </c>
      <c r="F25" s="8">
        <v>0.20196565503834107</v>
      </c>
      <c r="G25" s="8">
        <v>6960</v>
      </c>
      <c r="H25" s="8">
        <v>0</v>
      </c>
      <c r="I25" s="8">
        <v>0</v>
      </c>
      <c r="J25" s="8">
        <v>400000</v>
      </c>
      <c r="K25" s="8">
        <v>25</v>
      </c>
      <c r="M25" s="8">
        <v>0.04</v>
      </c>
      <c r="N25" s="8">
        <v>1000000</v>
      </c>
      <c r="O25" s="8">
        <v>8760000000</v>
      </c>
      <c r="P25" s="8">
        <v>15</v>
      </c>
      <c r="Q25" s="8">
        <v>15</v>
      </c>
      <c r="R25" s="8">
        <v>0.15</v>
      </c>
      <c r="S25" s="8">
        <v>41.652000000000001</v>
      </c>
      <c r="T25" s="8">
        <v>71</v>
      </c>
      <c r="U25" s="8">
        <v>0</v>
      </c>
      <c r="V25" s="1">
        <v>1678.6422027870046</v>
      </c>
    </row>
    <row r="26" spans="1:22" x14ac:dyDescent="0.2">
      <c r="A26" s="1" t="s">
        <v>234</v>
      </c>
      <c r="B26" s="1" t="s">
        <v>233</v>
      </c>
      <c r="C26" s="1" t="s">
        <v>150</v>
      </c>
      <c r="D26" s="3" t="s">
        <v>149</v>
      </c>
      <c r="E26" s="29">
        <v>0.35</v>
      </c>
      <c r="F26" s="8">
        <v>0.35</v>
      </c>
      <c r="G26" s="8">
        <v>30000</v>
      </c>
      <c r="H26" s="8">
        <v>0</v>
      </c>
      <c r="I26" s="8">
        <v>0</v>
      </c>
      <c r="J26" s="8">
        <v>1500000</v>
      </c>
      <c r="K26" s="8">
        <v>30</v>
      </c>
      <c r="M26" s="8">
        <v>0.04</v>
      </c>
      <c r="N26" s="8">
        <v>1000000</v>
      </c>
      <c r="O26" s="8">
        <v>8760000000</v>
      </c>
      <c r="P26" s="8">
        <v>30</v>
      </c>
      <c r="Q26" s="8">
        <v>30</v>
      </c>
      <c r="R26" s="8">
        <v>0.04</v>
      </c>
      <c r="S26" s="8">
        <v>18.054000000000002</v>
      </c>
      <c r="T26" s="8">
        <v>71</v>
      </c>
      <c r="U26" s="8">
        <v>0</v>
      </c>
      <c r="V26" s="1">
        <v>918.6425429171444</v>
      </c>
    </row>
    <row r="27" spans="1:22" x14ac:dyDescent="0.2">
      <c r="A27" s="1" t="s">
        <v>234</v>
      </c>
      <c r="B27" s="1" t="s">
        <v>19</v>
      </c>
      <c r="C27" s="1" t="s">
        <v>14</v>
      </c>
      <c r="D27" s="3" t="s">
        <v>149</v>
      </c>
      <c r="E27" s="29">
        <v>0.48699999999999999</v>
      </c>
      <c r="F27" s="8">
        <v>0</v>
      </c>
      <c r="G27" s="8">
        <v>100000</v>
      </c>
      <c r="H27" s="8">
        <v>0</v>
      </c>
      <c r="I27" s="8">
        <v>0</v>
      </c>
      <c r="J27" s="8">
        <v>1951000</v>
      </c>
      <c r="K27" s="8">
        <v>30</v>
      </c>
      <c r="M27" s="8">
        <v>0.04</v>
      </c>
      <c r="N27" s="8">
        <v>1000000</v>
      </c>
      <c r="O27" s="8">
        <v>20255932.194670033</v>
      </c>
      <c r="P27" s="8">
        <v>25</v>
      </c>
      <c r="Q27" s="8">
        <v>25</v>
      </c>
      <c r="R27" s="8">
        <v>0.15</v>
      </c>
      <c r="S27" s="8">
        <v>10</v>
      </c>
      <c r="T27" s="8">
        <v>0</v>
      </c>
      <c r="U27" s="8">
        <v>0</v>
      </c>
      <c r="V27" s="1">
        <v>3431.248925885659</v>
      </c>
    </row>
    <row r="28" spans="1:22" x14ac:dyDescent="0.2">
      <c r="A28" s="1" t="s">
        <v>234</v>
      </c>
      <c r="B28" s="1" t="s">
        <v>20</v>
      </c>
      <c r="C28" s="1" t="s">
        <v>14</v>
      </c>
      <c r="D28" s="3" t="s">
        <v>148</v>
      </c>
      <c r="E28" s="29">
        <v>1</v>
      </c>
      <c r="F28" s="8">
        <v>0</v>
      </c>
      <c r="G28" s="8">
        <v>35000</v>
      </c>
      <c r="H28" s="8">
        <v>0</v>
      </c>
      <c r="I28" s="8">
        <v>0</v>
      </c>
      <c r="J28" s="8">
        <v>1182000</v>
      </c>
      <c r="K28" s="8">
        <v>25</v>
      </c>
      <c r="M28" s="8">
        <v>0.04</v>
      </c>
      <c r="N28" s="8">
        <v>1000000</v>
      </c>
      <c r="O28" s="8">
        <v>8760000000</v>
      </c>
      <c r="P28" s="8">
        <v>0</v>
      </c>
      <c r="Q28" s="8">
        <v>0</v>
      </c>
      <c r="S28" s="8">
        <v>0</v>
      </c>
      <c r="T28" s="8">
        <v>0</v>
      </c>
      <c r="U28" s="8">
        <v>0</v>
      </c>
      <c r="V28" s="1">
        <v>30771.453108045476</v>
      </c>
    </row>
    <row r="29" spans="1:22" x14ac:dyDescent="0.2">
      <c r="A29" s="1" t="s">
        <v>234</v>
      </c>
      <c r="B29" s="1" t="s">
        <v>21</v>
      </c>
      <c r="C29" s="1" t="s">
        <v>14</v>
      </c>
      <c r="D29" s="3" t="s">
        <v>148</v>
      </c>
      <c r="E29" s="29">
        <v>1</v>
      </c>
      <c r="F29" s="8">
        <v>0</v>
      </c>
      <c r="G29" s="8">
        <v>100000</v>
      </c>
      <c r="H29" s="8">
        <v>0</v>
      </c>
      <c r="I29" s="8">
        <v>0</v>
      </c>
      <c r="J29" s="8">
        <v>3934571.4285714286</v>
      </c>
      <c r="K29" s="8">
        <v>25</v>
      </c>
      <c r="M29" s="8">
        <v>0.04</v>
      </c>
      <c r="P29" s="8">
        <v>0</v>
      </c>
      <c r="Q29" s="8">
        <v>0</v>
      </c>
      <c r="S29" s="8">
        <v>0</v>
      </c>
      <c r="T29" s="8">
        <v>0</v>
      </c>
      <c r="U29" s="8">
        <v>0</v>
      </c>
      <c r="V29" s="1">
        <v>0</v>
      </c>
    </row>
    <row r="30" spans="1:22" x14ac:dyDescent="0.2">
      <c r="A30" s="1" t="s">
        <v>234</v>
      </c>
      <c r="B30" s="1" t="s">
        <v>151</v>
      </c>
      <c r="C30" s="1" t="s">
        <v>14</v>
      </c>
      <c r="D30" s="3" t="s">
        <v>148</v>
      </c>
      <c r="E30" s="29">
        <v>1</v>
      </c>
      <c r="F30" s="8">
        <v>0</v>
      </c>
      <c r="G30" s="8">
        <v>25000</v>
      </c>
      <c r="H30" s="8">
        <v>0</v>
      </c>
      <c r="I30" s="8">
        <v>0</v>
      </c>
      <c r="J30" s="8">
        <v>600000</v>
      </c>
      <c r="K30" s="8">
        <v>25</v>
      </c>
      <c r="M30" s="8">
        <v>0.04</v>
      </c>
      <c r="N30" s="8">
        <v>1000000</v>
      </c>
      <c r="O30" s="8">
        <v>8760000000</v>
      </c>
      <c r="P30" s="8">
        <v>0</v>
      </c>
      <c r="Q30" s="8">
        <v>0</v>
      </c>
      <c r="S30" s="8">
        <v>0</v>
      </c>
      <c r="T30" s="8">
        <v>0</v>
      </c>
      <c r="U30" s="8">
        <v>0</v>
      </c>
      <c r="V30" s="1">
        <v>25381.672330268484</v>
      </c>
    </row>
    <row r="31" spans="1:22" x14ac:dyDescent="0.2">
      <c r="A31" s="1" t="s">
        <v>235</v>
      </c>
      <c r="B31" s="1" t="s">
        <v>13</v>
      </c>
      <c r="C31" s="1" t="s">
        <v>14</v>
      </c>
      <c r="D31" s="3" t="s">
        <v>148</v>
      </c>
      <c r="E31" s="29">
        <v>0.9</v>
      </c>
      <c r="F31" s="8">
        <v>0</v>
      </c>
      <c r="G31" s="8">
        <v>30000</v>
      </c>
      <c r="H31" s="8">
        <v>0</v>
      </c>
      <c r="I31" s="8">
        <v>0</v>
      </c>
      <c r="J31" s="8">
        <v>3000000</v>
      </c>
      <c r="K31" s="8">
        <v>50</v>
      </c>
      <c r="M31" s="8">
        <v>0.04</v>
      </c>
      <c r="N31" s="8">
        <v>1000000</v>
      </c>
      <c r="O31" s="8">
        <v>8760000000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1">
        <v>10.000000000000002</v>
      </c>
    </row>
    <row r="32" spans="1:22" x14ac:dyDescent="0.2">
      <c r="A32" s="1" t="s">
        <v>235</v>
      </c>
      <c r="B32" s="1" t="s">
        <v>15</v>
      </c>
      <c r="C32" s="1" t="s">
        <v>150</v>
      </c>
      <c r="D32" s="3" t="s">
        <v>149</v>
      </c>
      <c r="E32" s="29">
        <v>0.34300000000000003</v>
      </c>
      <c r="F32" s="8">
        <v>0</v>
      </c>
      <c r="G32" s="8">
        <v>30000</v>
      </c>
      <c r="H32" s="8">
        <v>0</v>
      </c>
      <c r="I32" s="8">
        <v>0</v>
      </c>
      <c r="J32" s="8">
        <v>6000000</v>
      </c>
      <c r="K32" s="8">
        <v>40</v>
      </c>
      <c r="M32" s="8">
        <v>0.04</v>
      </c>
      <c r="P32" s="8">
        <v>50</v>
      </c>
      <c r="Q32" s="8">
        <v>50</v>
      </c>
      <c r="R32" s="8">
        <v>0.04</v>
      </c>
      <c r="S32" s="8">
        <v>1.6560000000000001</v>
      </c>
      <c r="T32" s="8">
        <v>0</v>
      </c>
      <c r="U32" s="8">
        <v>0</v>
      </c>
      <c r="V32" s="1">
        <v>0</v>
      </c>
    </row>
    <row r="33" spans="1:22" x14ac:dyDescent="0.2">
      <c r="A33" s="1" t="s">
        <v>235</v>
      </c>
      <c r="B33" s="1" t="s">
        <v>16</v>
      </c>
      <c r="C33" s="1" t="s">
        <v>150</v>
      </c>
      <c r="D33" s="3" t="s">
        <v>149</v>
      </c>
      <c r="E33" s="29">
        <v>0.38</v>
      </c>
      <c r="F33" s="8">
        <v>0.36361018108507037</v>
      </c>
      <c r="G33" s="8">
        <v>30000</v>
      </c>
      <c r="H33" s="8">
        <v>0</v>
      </c>
      <c r="I33" s="8">
        <v>0</v>
      </c>
      <c r="J33" s="8">
        <v>1500000</v>
      </c>
      <c r="K33" s="8">
        <v>35</v>
      </c>
      <c r="M33" s="8">
        <v>0.04</v>
      </c>
      <c r="P33" s="8">
        <v>30</v>
      </c>
      <c r="Q33" s="8">
        <v>30</v>
      </c>
      <c r="R33" s="8">
        <v>0.04</v>
      </c>
      <c r="S33" s="8">
        <v>3.9600000000000004</v>
      </c>
      <c r="T33" s="8">
        <v>71</v>
      </c>
      <c r="U33" s="8">
        <v>0</v>
      </c>
      <c r="V33" s="1">
        <v>0</v>
      </c>
    </row>
    <row r="34" spans="1:22" x14ac:dyDescent="0.2">
      <c r="A34" s="1" t="s">
        <v>235</v>
      </c>
      <c r="B34" s="1" t="s">
        <v>17</v>
      </c>
      <c r="C34" s="1" t="s">
        <v>150</v>
      </c>
      <c r="D34" s="3" t="s">
        <v>149</v>
      </c>
      <c r="E34" s="29">
        <v>0.43</v>
      </c>
      <c r="F34" s="8">
        <v>0.3538899089174497</v>
      </c>
      <c r="G34" s="8">
        <v>30000</v>
      </c>
      <c r="H34" s="8">
        <v>0</v>
      </c>
      <c r="I34" s="8">
        <v>0</v>
      </c>
      <c r="J34" s="8">
        <v>1300000</v>
      </c>
      <c r="K34" s="8">
        <v>35</v>
      </c>
      <c r="M34" s="8">
        <v>0.04</v>
      </c>
      <c r="N34" s="8">
        <v>1000000</v>
      </c>
      <c r="P34" s="8">
        <v>30</v>
      </c>
      <c r="Q34" s="8">
        <v>30</v>
      </c>
      <c r="R34" s="8">
        <v>0.06</v>
      </c>
      <c r="S34" s="8">
        <v>10.08</v>
      </c>
      <c r="T34" s="8">
        <v>71</v>
      </c>
      <c r="U34" s="8">
        <v>0</v>
      </c>
      <c r="V34" s="1">
        <v>1471.6499999999999</v>
      </c>
    </row>
    <row r="35" spans="1:22" x14ac:dyDescent="0.2">
      <c r="A35" s="1" t="s">
        <v>235</v>
      </c>
      <c r="B35" s="1" t="s">
        <v>18</v>
      </c>
      <c r="C35" s="1" t="s">
        <v>150</v>
      </c>
      <c r="D35" s="3" t="s">
        <v>149</v>
      </c>
      <c r="E35" s="29">
        <v>0.54200000000000004</v>
      </c>
      <c r="F35" s="8">
        <v>0.20196565503834107</v>
      </c>
      <c r="G35" s="8">
        <v>20000</v>
      </c>
      <c r="H35" s="8">
        <v>0</v>
      </c>
      <c r="I35" s="8">
        <v>0</v>
      </c>
      <c r="J35" s="8">
        <v>800000</v>
      </c>
      <c r="K35" s="8">
        <v>25</v>
      </c>
      <c r="M35" s="8">
        <v>0.04</v>
      </c>
      <c r="N35" s="8">
        <v>1000000</v>
      </c>
      <c r="O35" s="8">
        <v>8760000000</v>
      </c>
      <c r="P35" s="8">
        <v>20</v>
      </c>
      <c r="Q35" s="8">
        <v>20</v>
      </c>
      <c r="R35" s="8">
        <v>0.08</v>
      </c>
      <c r="S35" s="8">
        <v>26.028000000000002</v>
      </c>
      <c r="T35" s="8">
        <v>71</v>
      </c>
      <c r="U35" s="8">
        <v>0</v>
      </c>
      <c r="V35" s="1">
        <v>499.3924983116749</v>
      </c>
    </row>
    <row r="36" spans="1:22" x14ac:dyDescent="0.2">
      <c r="A36" s="1" t="s">
        <v>235</v>
      </c>
      <c r="B36" s="1" t="s">
        <v>231</v>
      </c>
      <c r="C36" s="1" t="s">
        <v>150</v>
      </c>
      <c r="D36" s="3" t="s">
        <v>149</v>
      </c>
      <c r="E36" s="29">
        <v>0.4</v>
      </c>
      <c r="F36" s="8">
        <v>0.20196565503834107</v>
      </c>
      <c r="G36" s="8">
        <v>15000</v>
      </c>
      <c r="H36" s="8">
        <v>0</v>
      </c>
      <c r="I36" s="8">
        <v>0</v>
      </c>
      <c r="J36" s="8">
        <v>400000</v>
      </c>
      <c r="K36" s="8">
        <v>25</v>
      </c>
      <c r="M36" s="8">
        <v>0.04</v>
      </c>
      <c r="N36" s="8">
        <v>1000000</v>
      </c>
      <c r="O36" s="8">
        <v>8760000000</v>
      </c>
      <c r="P36" s="8">
        <v>15</v>
      </c>
      <c r="Q36" s="8">
        <v>15</v>
      </c>
      <c r="R36" s="8">
        <v>0.15</v>
      </c>
      <c r="S36" s="8">
        <v>26.028000000000002</v>
      </c>
      <c r="T36" s="8">
        <v>71</v>
      </c>
      <c r="U36" s="8">
        <v>0</v>
      </c>
      <c r="V36" s="1">
        <v>499.3924983116749</v>
      </c>
    </row>
    <row r="37" spans="1:22" x14ac:dyDescent="0.2">
      <c r="A37" s="1" t="s">
        <v>235</v>
      </c>
      <c r="B37" s="1" t="s">
        <v>232</v>
      </c>
      <c r="C37" s="1" t="s">
        <v>150</v>
      </c>
      <c r="D37" s="3" t="s">
        <v>149</v>
      </c>
      <c r="E37" s="29">
        <v>0.35</v>
      </c>
      <c r="F37" s="8">
        <v>0.20196565503834107</v>
      </c>
      <c r="G37" s="8">
        <v>6960</v>
      </c>
      <c r="H37" s="8">
        <v>0</v>
      </c>
      <c r="I37" s="8">
        <v>0</v>
      </c>
      <c r="J37" s="8">
        <v>400000</v>
      </c>
      <c r="K37" s="8">
        <v>25</v>
      </c>
      <c r="M37" s="8">
        <v>0.04</v>
      </c>
      <c r="N37" s="8">
        <v>1000000</v>
      </c>
      <c r="O37" s="8">
        <v>8760000000</v>
      </c>
      <c r="P37" s="8">
        <v>15</v>
      </c>
      <c r="Q37" s="8">
        <v>15</v>
      </c>
      <c r="R37" s="8">
        <v>0.15</v>
      </c>
      <c r="S37" s="8">
        <v>41.652000000000001</v>
      </c>
      <c r="T37" s="8">
        <v>71</v>
      </c>
      <c r="U37" s="8">
        <v>0</v>
      </c>
      <c r="V37" s="1">
        <v>217.32429750356869</v>
      </c>
    </row>
    <row r="38" spans="1:22" x14ac:dyDescent="0.2">
      <c r="A38" s="1" t="s">
        <v>235</v>
      </c>
      <c r="B38" s="1" t="s">
        <v>233</v>
      </c>
      <c r="C38" s="1" t="s">
        <v>150</v>
      </c>
      <c r="D38" s="3" t="s">
        <v>149</v>
      </c>
      <c r="E38" s="29">
        <v>0.35</v>
      </c>
      <c r="F38" s="8">
        <v>0.35</v>
      </c>
      <c r="G38" s="8">
        <v>30000</v>
      </c>
      <c r="H38" s="8">
        <v>0</v>
      </c>
      <c r="I38" s="8">
        <v>0</v>
      </c>
      <c r="J38" s="8">
        <v>1500000</v>
      </c>
      <c r="K38" s="8">
        <v>30</v>
      </c>
      <c r="M38" s="8">
        <v>0.04</v>
      </c>
      <c r="P38" s="8">
        <v>30</v>
      </c>
      <c r="Q38" s="8">
        <v>30</v>
      </c>
      <c r="R38" s="8">
        <v>0.04</v>
      </c>
      <c r="S38" s="8">
        <v>18.054000000000002</v>
      </c>
      <c r="T38" s="8">
        <v>71</v>
      </c>
      <c r="U38" s="8">
        <v>0</v>
      </c>
      <c r="V38" s="1">
        <v>0</v>
      </c>
    </row>
    <row r="39" spans="1:22" x14ac:dyDescent="0.2">
      <c r="A39" s="1" t="s">
        <v>235</v>
      </c>
      <c r="B39" s="1" t="s">
        <v>19</v>
      </c>
      <c r="C39" s="1" t="s">
        <v>14</v>
      </c>
      <c r="D39" s="3" t="s">
        <v>149</v>
      </c>
      <c r="E39" s="29">
        <v>0.48699999999999999</v>
      </c>
      <c r="F39" s="8">
        <v>0</v>
      </c>
      <c r="G39" s="8">
        <v>100000</v>
      </c>
      <c r="H39" s="8">
        <v>0</v>
      </c>
      <c r="I39" s="8">
        <v>0</v>
      </c>
      <c r="J39" s="8">
        <v>1951000</v>
      </c>
      <c r="K39" s="8">
        <v>30</v>
      </c>
      <c r="M39" s="8">
        <v>0.04</v>
      </c>
      <c r="N39" s="8">
        <v>1000000</v>
      </c>
      <c r="O39" s="8">
        <v>8295411.5294127567</v>
      </c>
      <c r="P39" s="8">
        <v>25</v>
      </c>
      <c r="Q39" s="8">
        <v>25</v>
      </c>
      <c r="R39" s="8">
        <v>0.15</v>
      </c>
      <c r="S39" s="8">
        <v>10</v>
      </c>
      <c r="T39" s="8">
        <v>0</v>
      </c>
      <c r="U39" s="8">
        <v>0</v>
      </c>
      <c r="V39" s="1">
        <v>2870.1519391380184</v>
      </c>
    </row>
    <row r="40" spans="1:22" x14ac:dyDescent="0.2">
      <c r="A40" s="1" t="s">
        <v>235</v>
      </c>
      <c r="B40" s="1" t="s">
        <v>20</v>
      </c>
      <c r="C40" s="1" t="s">
        <v>14</v>
      </c>
      <c r="D40" s="3" t="s">
        <v>148</v>
      </c>
      <c r="E40" s="29">
        <v>1</v>
      </c>
      <c r="F40" s="8">
        <v>0</v>
      </c>
      <c r="G40" s="8">
        <v>35000</v>
      </c>
      <c r="H40" s="8">
        <v>0</v>
      </c>
      <c r="I40" s="8">
        <v>0</v>
      </c>
      <c r="J40" s="8">
        <v>1182000</v>
      </c>
      <c r="K40" s="8">
        <v>25</v>
      </c>
      <c r="M40" s="8">
        <v>0.04</v>
      </c>
      <c r="N40" s="8">
        <v>1000000</v>
      </c>
      <c r="O40" s="8">
        <v>8760000000</v>
      </c>
      <c r="P40" s="8">
        <v>0</v>
      </c>
      <c r="Q40" s="8">
        <v>0</v>
      </c>
      <c r="S40" s="8">
        <v>0</v>
      </c>
      <c r="T40" s="8">
        <v>0</v>
      </c>
      <c r="U40" s="8">
        <v>0</v>
      </c>
      <c r="V40" s="1">
        <v>4792.2485681910684</v>
      </c>
    </row>
    <row r="41" spans="1:22" x14ac:dyDescent="0.2">
      <c r="A41" s="1" t="s">
        <v>235</v>
      </c>
      <c r="B41" s="1" t="s">
        <v>21</v>
      </c>
      <c r="C41" s="1" t="s">
        <v>14</v>
      </c>
      <c r="D41" s="3" t="s">
        <v>148</v>
      </c>
      <c r="E41" s="29">
        <v>1</v>
      </c>
      <c r="F41" s="8">
        <v>0</v>
      </c>
      <c r="G41" s="8">
        <v>100000</v>
      </c>
      <c r="H41" s="8">
        <v>0</v>
      </c>
      <c r="I41" s="8">
        <v>0</v>
      </c>
      <c r="J41" s="8">
        <v>3934571.4285714286</v>
      </c>
      <c r="K41" s="8">
        <v>25</v>
      </c>
      <c r="M41" s="8">
        <v>0.04</v>
      </c>
      <c r="N41" s="8">
        <v>1000000</v>
      </c>
      <c r="O41" s="8">
        <v>8760000000</v>
      </c>
      <c r="P41" s="8">
        <v>0</v>
      </c>
      <c r="Q41" s="8">
        <v>0</v>
      </c>
      <c r="S41" s="8">
        <v>0</v>
      </c>
      <c r="T41" s="8">
        <v>0</v>
      </c>
      <c r="U41" s="8">
        <v>0</v>
      </c>
      <c r="V41" s="1">
        <v>1659.6079985676668</v>
      </c>
    </row>
    <row r="42" spans="1:22" x14ac:dyDescent="0.2">
      <c r="A42" s="1" t="s">
        <v>235</v>
      </c>
      <c r="B42" s="1" t="s">
        <v>151</v>
      </c>
      <c r="C42" s="1" t="s">
        <v>14</v>
      </c>
      <c r="D42" s="3" t="s">
        <v>148</v>
      </c>
      <c r="E42" s="29">
        <v>1</v>
      </c>
      <c r="F42" s="8">
        <v>0</v>
      </c>
      <c r="G42" s="8">
        <v>25000</v>
      </c>
      <c r="H42" s="8">
        <v>0</v>
      </c>
      <c r="I42" s="8">
        <v>0</v>
      </c>
      <c r="J42" s="8">
        <v>600000</v>
      </c>
      <c r="K42" s="8">
        <v>25</v>
      </c>
      <c r="M42" s="8">
        <v>0.04</v>
      </c>
      <c r="N42" s="8">
        <v>1000000</v>
      </c>
      <c r="O42" s="8">
        <v>8760000000</v>
      </c>
      <c r="P42" s="8">
        <v>0</v>
      </c>
      <c r="Q42" s="8">
        <v>0</v>
      </c>
      <c r="S42" s="8">
        <v>0</v>
      </c>
      <c r="T42" s="8">
        <v>0</v>
      </c>
      <c r="U42" s="8">
        <v>0</v>
      </c>
      <c r="V42" s="1">
        <v>837.69367022607332</v>
      </c>
    </row>
    <row r="43" spans="1:22" x14ac:dyDescent="0.2">
      <c r="A43" s="1" t="s">
        <v>236</v>
      </c>
      <c r="B43" s="1" t="s">
        <v>13</v>
      </c>
      <c r="C43" s="1" t="s">
        <v>14</v>
      </c>
      <c r="D43" s="3" t="s">
        <v>148</v>
      </c>
      <c r="E43" s="29">
        <v>0.9</v>
      </c>
      <c r="F43" s="8">
        <v>0</v>
      </c>
      <c r="G43" s="8">
        <v>30000</v>
      </c>
      <c r="H43" s="8">
        <v>0</v>
      </c>
      <c r="I43" s="8">
        <v>0</v>
      </c>
      <c r="J43" s="8">
        <v>3000000</v>
      </c>
      <c r="K43" s="8">
        <v>50</v>
      </c>
      <c r="M43" s="8">
        <v>0.04</v>
      </c>
      <c r="N43" s="8">
        <v>1000000</v>
      </c>
      <c r="O43" s="8">
        <v>8760000000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1">
        <v>177.43136944587732</v>
      </c>
    </row>
    <row r="44" spans="1:22" x14ac:dyDescent="0.2">
      <c r="A44" s="1" t="s">
        <v>236</v>
      </c>
      <c r="B44" s="1" t="s">
        <v>15</v>
      </c>
      <c r="C44" s="1" t="s">
        <v>150</v>
      </c>
      <c r="D44" s="3" t="s">
        <v>149</v>
      </c>
      <c r="E44" s="29">
        <v>0.34300000000000003</v>
      </c>
      <c r="F44" s="8">
        <v>0</v>
      </c>
      <c r="G44" s="8">
        <v>30000</v>
      </c>
      <c r="H44" s="8">
        <v>0</v>
      </c>
      <c r="I44" s="8">
        <v>0</v>
      </c>
      <c r="J44" s="8">
        <v>6000000</v>
      </c>
      <c r="K44" s="8">
        <v>40</v>
      </c>
      <c r="M44" s="8">
        <v>0.04</v>
      </c>
      <c r="P44" s="8">
        <v>50</v>
      </c>
      <c r="Q44" s="8">
        <v>50</v>
      </c>
      <c r="R44" s="8">
        <v>0.04</v>
      </c>
      <c r="S44" s="8">
        <v>1.6560000000000001</v>
      </c>
      <c r="T44" s="8">
        <v>0</v>
      </c>
      <c r="U44" s="8">
        <v>0</v>
      </c>
      <c r="V44" s="1">
        <v>0</v>
      </c>
    </row>
    <row r="45" spans="1:22" x14ac:dyDescent="0.2">
      <c r="A45" s="1" t="s">
        <v>236</v>
      </c>
      <c r="B45" s="1" t="s">
        <v>16</v>
      </c>
      <c r="C45" s="1" t="s">
        <v>150</v>
      </c>
      <c r="D45" s="3" t="s">
        <v>149</v>
      </c>
      <c r="E45" s="29">
        <v>0.38</v>
      </c>
      <c r="F45" s="8">
        <v>0.36361018108507037</v>
      </c>
      <c r="G45" s="8">
        <v>30000</v>
      </c>
      <c r="H45" s="8">
        <v>0</v>
      </c>
      <c r="I45" s="8">
        <v>0</v>
      </c>
      <c r="J45" s="8">
        <v>1500000</v>
      </c>
      <c r="K45" s="8">
        <v>35</v>
      </c>
      <c r="M45" s="8">
        <v>0.04</v>
      </c>
      <c r="P45" s="8">
        <v>30</v>
      </c>
      <c r="Q45" s="8">
        <v>30</v>
      </c>
      <c r="R45" s="8">
        <v>0.04</v>
      </c>
      <c r="S45" s="8">
        <v>3.9600000000000004</v>
      </c>
      <c r="T45" s="8">
        <v>71</v>
      </c>
      <c r="U45" s="8">
        <v>0</v>
      </c>
      <c r="V45" s="1">
        <v>0</v>
      </c>
    </row>
    <row r="46" spans="1:22" x14ac:dyDescent="0.2">
      <c r="A46" s="1" t="s">
        <v>236</v>
      </c>
      <c r="B46" s="1" t="s">
        <v>17</v>
      </c>
      <c r="C46" s="1" t="s">
        <v>150</v>
      </c>
      <c r="D46" s="3" t="s">
        <v>149</v>
      </c>
      <c r="E46" s="29">
        <v>0.43</v>
      </c>
      <c r="F46" s="8">
        <v>0.3538899089174497</v>
      </c>
      <c r="G46" s="8">
        <v>30000</v>
      </c>
      <c r="H46" s="8">
        <v>0</v>
      </c>
      <c r="I46" s="8">
        <v>0</v>
      </c>
      <c r="J46" s="8">
        <v>1300000</v>
      </c>
      <c r="K46" s="8">
        <v>35</v>
      </c>
      <c r="M46" s="8">
        <v>0.04</v>
      </c>
      <c r="N46" s="8">
        <v>1000000</v>
      </c>
      <c r="O46" s="8">
        <v>8760000000</v>
      </c>
      <c r="P46" s="8">
        <v>30</v>
      </c>
      <c r="Q46" s="8">
        <v>30</v>
      </c>
      <c r="R46" s="8">
        <v>0.06</v>
      </c>
      <c r="S46" s="8">
        <v>10.08</v>
      </c>
      <c r="T46" s="8">
        <v>71</v>
      </c>
      <c r="U46" s="8">
        <v>0</v>
      </c>
      <c r="V46" s="1">
        <v>15.648999999999999</v>
      </c>
    </row>
    <row r="47" spans="1:22" x14ac:dyDescent="0.2">
      <c r="A47" s="1" t="s">
        <v>236</v>
      </c>
      <c r="B47" s="1" t="s">
        <v>18</v>
      </c>
      <c r="C47" s="1" t="s">
        <v>150</v>
      </c>
      <c r="D47" s="3" t="s">
        <v>149</v>
      </c>
      <c r="E47" s="29">
        <v>0.54200000000000004</v>
      </c>
      <c r="F47" s="8">
        <v>0.20196565503834107</v>
      </c>
      <c r="G47" s="8">
        <v>20000</v>
      </c>
      <c r="H47" s="8">
        <v>0</v>
      </c>
      <c r="I47" s="8">
        <v>0</v>
      </c>
      <c r="J47" s="8">
        <v>800000</v>
      </c>
      <c r="K47" s="8">
        <v>25</v>
      </c>
      <c r="M47" s="8">
        <v>0.04</v>
      </c>
      <c r="N47" s="8">
        <v>1000000</v>
      </c>
      <c r="O47" s="8">
        <v>8760000000</v>
      </c>
      <c r="P47" s="8">
        <v>20</v>
      </c>
      <c r="Q47" s="8">
        <v>20</v>
      </c>
      <c r="R47" s="8">
        <v>0.08</v>
      </c>
      <c r="S47" s="8">
        <v>26.028000000000002</v>
      </c>
      <c r="T47" s="8">
        <v>71</v>
      </c>
      <c r="U47" s="8">
        <v>0</v>
      </c>
      <c r="V47" s="1">
        <v>5165.7080257637326</v>
      </c>
    </row>
    <row r="48" spans="1:22" x14ac:dyDescent="0.2">
      <c r="A48" s="1" t="s">
        <v>236</v>
      </c>
      <c r="B48" s="1" t="s">
        <v>231</v>
      </c>
      <c r="C48" s="1" t="s">
        <v>150</v>
      </c>
      <c r="D48" s="3" t="s">
        <v>149</v>
      </c>
      <c r="E48" s="29">
        <v>0.4</v>
      </c>
      <c r="F48" s="8">
        <v>0.20196565503834107</v>
      </c>
      <c r="G48" s="8">
        <v>15000</v>
      </c>
      <c r="H48" s="8">
        <v>0</v>
      </c>
      <c r="I48" s="8">
        <v>0</v>
      </c>
      <c r="J48" s="8">
        <v>400000</v>
      </c>
      <c r="K48" s="8">
        <v>25</v>
      </c>
      <c r="M48" s="8">
        <v>0.04</v>
      </c>
      <c r="N48" s="8">
        <v>1000000</v>
      </c>
      <c r="O48" s="8">
        <v>8760000000</v>
      </c>
      <c r="P48" s="8">
        <v>15</v>
      </c>
      <c r="Q48" s="8">
        <v>15</v>
      </c>
      <c r="R48" s="8">
        <v>0.15</v>
      </c>
      <c r="S48" s="8">
        <v>26.028000000000002</v>
      </c>
      <c r="T48" s="8">
        <v>71</v>
      </c>
      <c r="U48" s="8">
        <v>0</v>
      </c>
      <c r="V48" s="1">
        <v>5165.7080257637326</v>
      </c>
    </row>
    <row r="49" spans="1:22" x14ac:dyDescent="0.2">
      <c r="A49" s="1" t="s">
        <v>236</v>
      </c>
      <c r="B49" s="1" t="s">
        <v>232</v>
      </c>
      <c r="C49" s="1" t="s">
        <v>150</v>
      </c>
      <c r="D49" s="3" t="s">
        <v>149</v>
      </c>
      <c r="E49" s="29">
        <v>0.35</v>
      </c>
      <c r="F49" s="8">
        <v>0.20196565503834107</v>
      </c>
      <c r="G49" s="8">
        <v>6960</v>
      </c>
      <c r="H49" s="8">
        <v>0</v>
      </c>
      <c r="I49" s="8">
        <v>0</v>
      </c>
      <c r="J49" s="8">
        <v>400000</v>
      </c>
      <c r="K49" s="8">
        <v>25</v>
      </c>
      <c r="M49" s="8">
        <v>0.04</v>
      </c>
      <c r="N49" s="8">
        <v>1000000</v>
      </c>
      <c r="O49" s="8">
        <v>8760000000</v>
      </c>
      <c r="P49" s="8">
        <v>15</v>
      </c>
      <c r="Q49" s="8">
        <v>15</v>
      </c>
      <c r="R49" s="8">
        <v>0.15</v>
      </c>
      <c r="S49" s="8">
        <v>41.652000000000001</v>
      </c>
      <c r="T49" s="8">
        <v>71</v>
      </c>
      <c r="U49" s="8">
        <v>0</v>
      </c>
      <c r="V49" s="1">
        <v>214.58899000000002</v>
      </c>
    </row>
    <row r="50" spans="1:22" x14ac:dyDescent="0.2">
      <c r="A50" s="1" t="s">
        <v>236</v>
      </c>
      <c r="B50" s="1" t="s">
        <v>233</v>
      </c>
      <c r="C50" s="1" t="s">
        <v>150</v>
      </c>
      <c r="D50" s="3" t="s">
        <v>149</v>
      </c>
      <c r="E50" s="29">
        <v>0.35</v>
      </c>
      <c r="F50" s="8">
        <v>0.35</v>
      </c>
      <c r="G50" s="8">
        <v>30000</v>
      </c>
      <c r="H50" s="8">
        <v>0</v>
      </c>
      <c r="I50" s="8">
        <v>0</v>
      </c>
      <c r="J50" s="8">
        <v>1500000</v>
      </c>
      <c r="K50" s="8">
        <v>30</v>
      </c>
      <c r="M50" s="8">
        <v>0.04</v>
      </c>
      <c r="P50" s="8">
        <v>30</v>
      </c>
      <c r="Q50" s="8">
        <v>30</v>
      </c>
      <c r="R50" s="8">
        <v>0.04</v>
      </c>
      <c r="S50" s="8">
        <v>18.054000000000002</v>
      </c>
      <c r="T50" s="8">
        <v>71</v>
      </c>
      <c r="U50" s="8">
        <v>0</v>
      </c>
      <c r="V50" s="1">
        <v>0</v>
      </c>
    </row>
    <row r="51" spans="1:22" x14ac:dyDescent="0.2">
      <c r="A51" s="1" t="s">
        <v>236</v>
      </c>
      <c r="B51" s="1" t="s">
        <v>19</v>
      </c>
      <c r="C51" s="1" t="s">
        <v>14</v>
      </c>
      <c r="D51" s="3" t="s">
        <v>149</v>
      </c>
      <c r="E51" s="29">
        <v>0.48699999999999999</v>
      </c>
      <c r="F51" s="8">
        <v>0</v>
      </c>
      <c r="G51" s="8">
        <v>100000</v>
      </c>
      <c r="H51" s="8">
        <v>0</v>
      </c>
      <c r="I51" s="8">
        <v>0</v>
      </c>
      <c r="J51" s="8">
        <v>1951000</v>
      </c>
      <c r="K51" s="8">
        <v>30</v>
      </c>
      <c r="M51" s="8">
        <v>0.04</v>
      </c>
      <c r="N51" s="8">
        <v>1000000</v>
      </c>
      <c r="O51" s="8">
        <v>4917054.4445494572</v>
      </c>
      <c r="P51" s="8">
        <v>25</v>
      </c>
      <c r="Q51" s="8">
        <v>25</v>
      </c>
      <c r="R51" s="8">
        <v>0.15</v>
      </c>
      <c r="S51" s="8">
        <v>10</v>
      </c>
      <c r="T51" s="8">
        <v>0</v>
      </c>
      <c r="U51" s="8">
        <v>0</v>
      </c>
      <c r="V51" s="1">
        <v>820.17596471626052</v>
      </c>
    </row>
    <row r="52" spans="1:22" x14ac:dyDescent="0.2">
      <c r="A52" s="1" t="s">
        <v>236</v>
      </c>
      <c r="B52" s="1" t="s">
        <v>20</v>
      </c>
      <c r="C52" s="1" t="s">
        <v>14</v>
      </c>
      <c r="D52" s="3" t="s">
        <v>148</v>
      </c>
      <c r="E52" s="29">
        <v>1</v>
      </c>
      <c r="F52" s="8">
        <v>0</v>
      </c>
      <c r="G52" s="8">
        <v>35000</v>
      </c>
      <c r="H52" s="8">
        <v>0</v>
      </c>
      <c r="I52" s="8">
        <v>0</v>
      </c>
      <c r="J52" s="8">
        <v>1182000</v>
      </c>
      <c r="K52" s="8">
        <v>25</v>
      </c>
      <c r="M52" s="8">
        <v>0.04</v>
      </c>
      <c r="N52" s="8">
        <v>1000000</v>
      </c>
      <c r="O52" s="8">
        <v>8760000000</v>
      </c>
      <c r="P52" s="8">
        <v>0</v>
      </c>
      <c r="Q52" s="8">
        <v>0</v>
      </c>
      <c r="S52" s="8">
        <v>0</v>
      </c>
      <c r="T52" s="8">
        <v>0</v>
      </c>
      <c r="U52" s="8">
        <v>0</v>
      </c>
      <c r="V52" s="1">
        <v>4392.7383563043113</v>
      </c>
    </row>
    <row r="53" spans="1:22" x14ac:dyDescent="0.2">
      <c r="A53" s="1" t="s">
        <v>236</v>
      </c>
      <c r="B53" s="1" t="s">
        <v>21</v>
      </c>
      <c r="C53" s="1" t="s">
        <v>14</v>
      </c>
      <c r="D53" s="3" t="s">
        <v>148</v>
      </c>
      <c r="E53" s="29">
        <v>1</v>
      </c>
      <c r="F53" s="8">
        <v>0</v>
      </c>
      <c r="G53" s="8">
        <v>100000</v>
      </c>
      <c r="H53" s="8">
        <v>0</v>
      </c>
      <c r="I53" s="8">
        <v>0</v>
      </c>
      <c r="J53" s="8">
        <v>3934571.4285714286</v>
      </c>
      <c r="K53" s="8">
        <v>25</v>
      </c>
      <c r="M53" s="8">
        <v>0.04</v>
      </c>
      <c r="N53" s="8">
        <v>1000000</v>
      </c>
      <c r="O53" s="8">
        <v>8760000000</v>
      </c>
      <c r="P53" s="8">
        <v>0</v>
      </c>
      <c r="Q53" s="8">
        <v>0</v>
      </c>
      <c r="S53" s="8">
        <v>0</v>
      </c>
      <c r="T53" s="8">
        <v>0</v>
      </c>
      <c r="U53" s="8">
        <v>0</v>
      </c>
      <c r="V53" s="1">
        <v>2514.4348477361232</v>
      </c>
    </row>
    <row r="54" spans="1:22" x14ac:dyDescent="0.2">
      <c r="A54" s="1" t="s">
        <v>236</v>
      </c>
      <c r="B54" s="1" t="s">
        <v>151</v>
      </c>
      <c r="C54" s="1" t="s">
        <v>14</v>
      </c>
      <c r="D54" s="3" t="s">
        <v>148</v>
      </c>
      <c r="E54" s="29">
        <v>1</v>
      </c>
      <c r="F54" s="8">
        <v>0</v>
      </c>
      <c r="G54" s="8">
        <v>25000</v>
      </c>
      <c r="H54" s="8">
        <v>0</v>
      </c>
      <c r="I54" s="8">
        <v>0</v>
      </c>
      <c r="J54" s="8">
        <v>600000</v>
      </c>
      <c r="K54" s="8">
        <v>25</v>
      </c>
      <c r="M54" s="8">
        <v>0.04</v>
      </c>
      <c r="N54" s="8">
        <v>1000000</v>
      </c>
      <c r="O54" s="8">
        <v>8760000000</v>
      </c>
      <c r="P54" s="8">
        <v>0</v>
      </c>
      <c r="Q54" s="8">
        <v>0</v>
      </c>
      <c r="S54" s="8">
        <v>0</v>
      </c>
      <c r="T54" s="8">
        <v>0</v>
      </c>
      <c r="U54" s="8">
        <v>0</v>
      </c>
      <c r="V54" s="1">
        <v>3817.5783424922233</v>
      </c>
    </row>
    <row r="55" spans="1:22" x14ac:dyDescent="0.2">
      <c r="A55" s="1" t="s">
        <v>237</v>
      </c>
      <c r="B55" s="1" t="s">
        <v>13</v>
      </c>
      <c r="C55" s="1" t="s">
        <v>14</v>
      </c>
      <c r="D55" s="3" t="s">
        <v>148</v>
      </c>
      <c r="E55" s="29">
        <v>0.9</v>
      </c>
      <c r="F55" s="8">
        <v>0</v>
      </c>
      <c r="G55" s="8">
        <v>30000</v>
      </c>
      <c r="H55" s="8">
        <v>0</v>
      </c>
      <c r="I55" s="8">
        <v>0</v>
      </c>
      <c r="J55" s="8">
        <v>3000000</v>
      </c>
      <c r="K55" s="8">
        <v>50</v>
      </c>
      <c r="M55" s="8">
        <v>0.04</v>
      </c>
      <c r="N55" s="8">
        <v>1000000</v>
      </c>
      <c r="O55" s="8">
        <v>8760000000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1">
        <v>37</v>
      </c>
    </row>
    <row r="56" spans="1:22" x14ac:dyDescent="0.2">
      <c r="A56" s="1" t="s">
        <v>237</v>
      </c>
      <c r="B56" s="1" t="s">
        <v>15</v>
      </c>
      <c r="C56" s="1" t="s">
        <v>150</v>
      </c>
      <c r="D56" s="3" t="s">
        <v>149</v>
      </c>
      <c r="E56" s="29">
        <v>0.34300000000000003</v>
      </c>
      <c r="F56" s="8">
        <v>0</v>
      </c>
      <c r="G56" s="8">
        <v>30000</v>
      </c>
      <c r="H56" s="8">
        <v>0</v>
      </c>
      <c r="I56" s="8">
        <v>0</v>
      </c>
      <c r="J56" s="8">
        <v>6000000</v>
      </c>
      <c r="K56" s="8">
        <v>40</v>
      </c>
      <c r="M56" s="8">
        <v>0.04</v>
      </c>
      <c r="N56" s="8">
        <v>1000000</v>
      </c>
      <c r="O56" s="8">
        <v>8760000000</v>
      </c>
      <c r="P56" s="8">
        <v>50</v>
      </c>
      <c r="Q56" s="8">
        <v>50</v>
      </c>
      <c r="R56" s="8">
        <v>0.04</v>
      </c>
      <c r="S56" s="8">
        <v>1.6560000000000001</v>
      </c>
      <c r="T56" s="8">
        <v>0</v>
      </c>
      <c r="U56" s="8">
        <v>0</v>
      </c>
      <c r="V56" s="1">
        <v>485</v>
      </c>
    </row>
    <row r="57" spans="1:22" x14ac:dyDescent="0.2">
      <c r="A57" s="1" t="s">
        <v>237</v>
      </c>
      <c r="B57" s="1" t="s">
        <v>16</v>
      </c>
      <c r="C57" s="1" t="s">
        <v>150</v>
      </c>
      <c r="D57" s="3" t="s">
        <v>149</v>
      </c>
      <c r="E57" s="29">
        <v>0.38</v>
      </c>
      <c r="F57" s="8">
        <v>0.36361018108507037</v>
      </c>
      <c r="G57" s="8">
        <v>30000</v>
      </c>
      <c r="H57" s="8">
        <v>0</v>
      </c>
      <c r="I57" s="8">
        <v>0</v>
      </c>
      <c r="J57" s="8">
        <v>1500000</v>
      </c>
      <c r="K57" s="8">
        <v>35</v>
      </c>
      <c r="M57" s="8">
        <v>0.04</v>
      </c>
      <c r="P57" s="8">
        <v>30</v>
      </c>
      <c r="Q57" s="8">
        <v>30</v>
      </c>
      <c r="R57" s="8">
        <v>0.04</v>
      </c>
      <c r="S57" s="8">
        <v>3.9600000000000004</v>
      </c>
      <c r="T57" s="8">
        <v>71</v>
      </c>
      <c r="U57" s="8">
        <v>0</v>
      </c>
      <c r="V57" s="1">
        <v>0</v>
      </c>
    </row>
    <row r="58" spans="1:22" x14ac:dyDescent="0.2">
      <c r="A58" s="1" t="s">
        <v>237</v>
      </c>
      <c r="B58" s="1" t="s">
        <v>17</v>
      </c>
      <c r="C58" s="1" t="s">
        <v>150</v>
      </c>
      <c r="D58" s="3" t="s">
        <v>149</v>
      </c>
      <c r="E58" s="29">
        <v>0.43</v>
      </c>
      <c r="F58" s="8">
        <v>0.3538899089174497</v>
      </c>
      <c r="G58" s="8">
        <v>30000</v>
      </c>
      <c r="H58" s="8">
        <v>0</v>
      </c>
      <c r="I58" s="8">
        <v>0</v>
      </c>
      <c r="J58" s="8">
        <v>1300000</v>
      </c>
      <c r="K58" s="8">
        <v>35</v>
      </c>
      <c r="M58" s="8">
        <v>0.04</v>
      </c>
      <c r="N58" s="8">
        <v>1000000</v>
      </c>
      <c r="O58" s="8">
        <v>8760000000</v>
      </c>
      <c r="P58" s="8">
        <v>30</v>
      </c>
      <c r="Q58" s="8">
        <v>30</v>
      </c>
      <c r="R58" s="8">
        <v>0.06</v>
      </c>
      <c r="S58" s="8">
        <v>10.08</v>
      </c>
      <c r="T58" s="8">
        <v>71</v>
      </c>
      <c r="U58" s="8">
        <v>0</v>
      </c>
      <c r="V58" s="1">
        <v>4428.6399999999994</v>
      </c>
    </row>
    <row r="59" spans="1:22" x14ac:dyDescent="0.2">
      <c r="A59" s="1" t="s">
        <v>237</v>
      </c>
      <c r="B59" s="1" t="s">
        <v>18</v>
      </c>
      <c r="C59" s="1" t="s">
        <v>150</v>
      </c>
      <c r="D59" s="3" t="s">
        <v>149</v>
      </c>
      <c r="E59" s="29">
        <v>0.54200000000000004</v>
      </c>
      <c r="F59" s="8">
        <v>0.20196565503834107</v>
      </c>
      <c r="G59" s="8">
        <v>20000</v>
      </c>
      <c r="H59" s="8">
        <v>0</v>
      </c>
      <c r="I59" s="8">
        <v>0</v>
      </c>
      <c r="J59" s="8">
        <v>800000</v>
      </c>
      <c r="K59" s="8">
        <v>25</v>
      </c>
      <c r="M59" s="8">
        <v>0.04</v>
      </c>
      <c r="N59" s="8">
        <v>1000000</v>
      </c>
      <c r="O59" s="8">
        <v>8760000000</v>
      </c>
      <c r="P59" s="8">
        <v>20</v>
      </c>
      <c r="Q59" s="8">
        <v>20</v>
      </c>
      <c r="R59" s="8">
        <v>0.08</v>
      </c>
      <c r="S59" s="8">
        <v>26.028000000000002</v>
      </c>
      <c r="T59" s="8">
        <v>71</v>
      </c>
      <c r="U59" s="8">
        <v>0</v>
      </c>
      <c r="V59" s="1">
        <v>6144.3447889553208</v>
      </c>
    </row>
    <row r="60" spans="1:22" x14ac:dyDescent="0.2">
      <c r="A60" s="1" t="s">
        <v>237</v>
      </c>
      <c r="B60" s="1" t="s">
        <v>231</v>
      </c>
      <c r="C60" s="1" t="s">
        <v>150</v>
      </c>
      <c r="D60" s="3" t="s">
        <v>149</v>
      </c>
      <c r="E60" s="29">
        <v>0.4</v>
      </c>
      <c r="F60" s="8">
        <v>0.20196565503834107</v>
      </c>
      <c r="G60" s="8">
        <v>15000</v>
      </c>
      <c r="H60" s="8">
        <v>0</v>
      </c>
      <c r="I60" s="8">
        <v>0</v>
      </c>
      <c r="J60" s="8">
        <v>400000</v>
      </c>
      <c r="K60" s="8">
        <v>25</v>
      </c>
      <c r="M60" s="8">
        <v>0.04</v>
      </c>
      <c r="N60" s="8">
        <v>1000000</v>
      </c>
      <c r="O60" s="8">
        <v>8760000000</v>
      </c>
      <c r="P60" s="8">
        <v>15</v>
      </c>
      <c r="Q60" s="8">
        <v>15</v>
      </c>
      <c r="R60" s="8">
        <v>0.15</v>
      </c>
      <c r="S60" s="8">
        <v>26.028000000000002</v>
      </c>
      <c r="T60" s="8">
        <v>71</v>
      </c>
      <c r="U60" s="8">
        <v>0</v>
      </c>
      <c r="V60" s="1">
        <v>6144.3447889553208</v>
      </c>
    </row>
    <row r="61" spans="1:22" x14ac:dyDescent="0.2">
      <c r="A61" s="1" t="s">
        <v>237</v>
      </c>
      <c r="B61" s="1" t="s">
        <v>232</v>
      </c>
      <c r="C61" s="1" t="s">
        <v>150</v>
      </c>
      <c r="D61" s="3" t="s">
        <v>149</v>
      </c>
      <c r="E61" s="29">
        <v>0.35</v>
      </c>
      <c r="F61" s="8">
        <v>0.20196565503834107</v>
      </c>
      <c r="G61" s="8">
        <v>6960</v>
      </c>
      <c r="H61" s="8">
        <v>0</v>
      </c>
      <c r="I61" s="8">
        <v>0</v>
      </c>
      <c r="J61" s="8">
        <v>400000</v>
      </c>
      <c r="K61" s="8">
        <v>25</v>
      </c>
      <c r="M61" s="8">
        <v>0.04</v>
      </c>
      <c r="N61" s="8">
        <v>1000000</v>
      </c>
      <c r="O61" s="8">
        <v>8760000000</v>
      </c>
      <c r="P61" s="8">
        <v>15</v>
      </c>
      <c r="Q61" s="8">
        <v>15</v>
      </c>
      <c r="R61" s="8">
        <v>0.15</v>
      </c>
      <c r="S61" s="8">
        <v>41.652000000000001</v>
      </c>
      <c r="T61" s="8">
        <v>71</v>
      </c>
      <c r="U61" s="8">
        <v>0</v>
      </c>
      <c r="V61" s="1">
        <v>65.762713104690988</v>
      </c>
    </row>
    <row r="62" spans="1:22" x14ac:dyDescent="0.2">
      <c r="A62" s="1" t="s">
        <v>237</v>
      </c>
      <c r="B62" s="1" t="s">
        <v>233</v>
      </c>
      <c r="C62" s="1" t="s">
        <v>150</v>
      </c>
      <c r="D62" s="3" t="s">
        <v>149</v>
      </c>
      <c r="E62" s="29">
        <v>0.35</v>
      </c>
      <c r="F62" s="8">
        <v>0.35</v>
      </c>
      <c r="G62" s="8">
        <v>30000</v>
      </c>
      <c r="H62" s="8">
        <v>0</v>
      </c>
      <c r="I62" s="8">
        <v>0</v>
      </c>
      <c r="J62" s="8">
        <v>1500000</v>
      </c>
      <c r="K62" s="8">
        <v>30</v>
      </c>
      <c r="M62" s="8">
        <v>0.04</v>
      </c>
      <c r="N62" s="8">
        <v>1000000</v>
      </c>
      <c r="O62" s="8">
        <v>8760000000</v>
      </c>
      <c r="P62" s="8">
        <v>30</v>
      </c>
      <c r="Q62" s="8">
        <v>30</v>
      </c>
      <c r="R62" s="8">
        <v>0.04</v>
      </c>
      <c r="S62" s="8">
        <v>18.054000000000002</v>
      </c>
      <c r="T62" s="8">
        <v>71</v>
      </c>
      <c r="U62" s="8">
        <v>0</v>
      </c>
      <c r="V62" s="1">
        <v>0.2</v>
      </c>
    </row>
    <row r="63" spans="1:22" x14ac:dyDescent="0.2">
      <c r="A63" s="1" t="s">
        <v>237</v>
      </c>
      <c r="B63" s="1" t="s">
        <v>19</v>
      </c>
      <c r="C63" s="1" t="s">
        <v>14</v>
      </c>
      <c r="D63" s="3" t="s">
        <v>149</v>
      </c>
      <c r="E63" s="29">
        <v>0.48699999999999999</v>
      </c>
      <c r="F63" s="8">
        <v>0</v>
      </c>
      <c r="G63" s="8">
        <v>100000</v>
      </c>
      <c r="H63" s="8">
        <v>0</v>
      </c>
      <c r="I63" s="8">
        <v>0</v>
      </c>
      <c r="J63" s="8">
        <v>1951000</v>
      </c>
      <c r="K63" s="8">
        <v>30</v>
      </c>
      <c r="M63" s="8">
        <v>0.04</v>
      </c>
      <c r="N63" s="8">
        <v>1000000</v>
      </c>
      <c r="O63" s="8">
        <v>17606737.280027397</v>
      </c>
      <c r="P63" s="8">
        <v>25</v>
      </c>
      <c r="Q63" s="8">
        <v>25</v>
      </c>
      <c r="R63" s="8">
        <v>0.15</v>
      </c>
      <c r="S63" s="8">
        <v>10</v>
      </c>
      <c r="T63" s="8">
        <v>0</v>
      </c>
      <c r="U63" s="8">
        <v>0</v>
      </c>
      <c r="V63" s="1">
        <v>2308.4158789687053</v>
      </c>
    </row>
    <row r="64" spans="1:22" x14ac:dyDescent="0.2">
      <c r="A64" s="1" t="s">
        <v>237</v>
      </c>
      <c r="B64" s="1" t="s">
        <v>20</v>
      </c>
      <c r="C64" s="1" t="s">
        <v>14</v>
      </c>
      <c r="D64" s="3" t="s">
        <v>148</v>
      </c>
      <c r="E64" s="29">
        <v>1</v>
      </c>
      <c r="F64" s="8">
        <v>0</v>
      </c>
      <c r="G64" s="8">
        <v>35000</v>
      </c>
      <c r="H64" s="8">
        <v>0</v>
      </c>
      <c r="I64" s="8">
        <v>0</v>
      </c>
      <c r="J64" s="8">
        <v>1182000</v>
      </c>
      <c r="K64" s="8">
        <v>25</v>
      </c>
      <c r="M64" s="8">
        <v>0.04</v>
      </c>
      <c r="N64" s="8">
        <v>1000000</v>
      </c>
      <c r="O64" s="8">
        <v>8760000000</v>
      </c>
      <c r="P64" s="8">
        <v>0</v>
      </c>
      <c r="Q64" s="8">
        <v>0</v>
      </c>
      <c r="S64" s="8">
        <v>0</v>
      </c>
      <c r="T64" s="8">
        <v>0</v>
      </c>
      <c r="U64" s="8">
        <v>0</v>
      </c>
      <c r="V64" s="1">
        <v>8987.4358307723487</v>
      </c>
    </row>
    <row r="65" spans="1:22" x14ac:dyDescent="0.2">
      <c r="A65" s="1" t="s">
        <v>237</v>
      </c>
      <c r="B65" s="1" t="s">
        <v>21</v>
      </c>
      <c r="C65" s="1" t="s">
        <v>14</v>
      </c>
      <c r="D65" s="3" t="s">
        <v>148</v>
      </c>
      <c r="E65" s="29">
        <v>1</v>
      </c>
      <c r="F65" s="8">
        <v>0</v>
      </c>
      <c r="G65" s="8">
        <v>100000</v>
      </c>
      <c r="H65" s="8">
        <v>0</v>
      </c>
      <c r="I65" s="8">
        <v>0</v>
      </c>
      <c r="J65" s="8">
        <v>3934571.4285714286</v>
      </c>
      <c r="K65" s="8">
        <v>25</v>
      </c>
      <c r="M65" s="8">
        <v>0.04</v>
      </c>
      <c r="N65" s="8">
        <v>1000000</v>
      </c>
      <c r="O65" s="8">
        <v>8760000000</v>
      </c>
      <c r="P65" s="8">
        <v>0</v>
      </c>
      <c r="Q65" s="8">
        <v>0</v>
      </c>
      <c r="S65" s="8">
        <v>0</v>
      </c>
      <c r="T65" s="8">
        <v>0</v>
      </c>
      <c r="U65" s="8">
        <v>0</v>
      </c>
      <c r="V65" s="1">
        <v>1108.4015478081394</v>
      </c>
    </row>
    <row r="66" spans="1:22" x14ac:dyDescent="0.2">
      <c r="A66" s="1" t="s">
        <v>237</v>
      </c>
      <c r="B66" s="1" t="s">
        <v>151</v>
      </c>
      <c r="C66" s="1" t="s">
        <v>14</v>
      </c>
      <c r="D66" s="3" t="s">
        <v>148</v>
      </c>
      <c r="E66" s="29">
        <v>1</v>
      </c>
      <c r="F66" s="8">
        <v>0</v>
      </c>
      <c r="G66" s="8">
        <v>25000</v>
      </c>
      <c r="H66" s="8">
        <v>0</v>
      </c>
      <c r="I66" s="8">
        <v>0</v>
      </c>
      <c r="J66" s="8">
        <v>600000</v>
      </c>
      <c r="K66" s="8">
        <v>25</v>
      </c>
      <c r="M66" s="8">
        <v>0.04</v>
      </c>
      <c r="N66" s="8">
        <v>1000000</v>
      </c>
      <c r="O66" s="8">
        <v>8760000000</v>
      </c>
      <c r="P66" s="8">
        <v>0</v>
      </c>
      <c r="Q66" s="8">
        <v>0</v>
      </c>
      <c r="S66" s="8">
        <v>0</v>
      </c>
      <c r="T66" s="8">
        <v>0</v>
      </c>
      <c r="U66" s="8">
        <v>0</v>
      </c>
      <c r="V66" s="1">
        <v>5585.6744553954404</v>
      </c>
    </row>
    <row r="67" spans="1:22" x14ac:dyDescent="0.2">
      <c r="A67" s="1" t="s">
        <v>153</v>
      </c>
      <c r="B67" s="1" t="s">
        <v>13</v>
      </c>
      <c r="C67" s="1" t="s">
        <v>14</v>
      </c>
      <c r="D67" s="3" t="s">
        <v>148</v>
      </c>
      <c r="E67" s="29">
        <v>0.9</v>
      </c>
      <c r="F67" s="8">
        <v>0</v>
      </c>
      <c r="G67" s="8">
        <v>30000</v>
      </c>
      <c r="H67" s="8">
        <v>0</v>
      </c>
      <c r="I67" s="8">
        <v>0</v>
      </c>
      <c r="J67" s="8">
        <v>3000000</v>
      </c>
      <c r="K67" s="8">
        <v>50</v>
      </c>
      <c r="M67" s="8">
        <v>0.04</v>
      </c>
      <c r="N67" s="8">
        <v>1000000</v>
      </c>
      <c r="O67" s="8">
        <v>8760000000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1">
        <v>1039.220983756469</v>
      </c>
    </row>
    <row r="68" spans="1:22" x14ac:dyDescent="0.2">
      <c r="A68" s="1" t="s">
        <v>153</v>
      </c>
      <c r="B68" s="1" t="s">
        <v>15</v>
      </c>
      <c r="C68" s="1" t="s">
        <v>150</v>
      </c>
      <c r="D68" s="3" t="s">
        <v>149</v>
      </c>
      <c r="E68" s="29">
        <v>0.34300000000000003</v>
      </c>
      <c r="F68" s="8">
        <v>0</v>
      </c>
      <c r="G68" s="8">
        <v>30000</v>
      </c>
      <c r="H68" s="8">
        <v>0</v>
      </c>
      <c r="I68" s="8">
        <v>0</v>
      </c>
      <c r="J68" s="8">
        <v>6000000</v>
      </c>
      <c r="K68" s="8">
        <v>40</v>
      </c>
      <c r="M68" s="8">
        <v>0.04</v>
      </c>
      <c r="P68" s="8">
        <v>50</v>
      </c>
      <c r="Q68" s="8">
        <v>50</v>
      </c>
      <c r="R68" s="8">
        <v>0.04</v>
      </c>
      <c r="S68" s="8">
        <v>1.6560000000000001</v>
      </c>
      <c r="T68" s="8">
        <v>0</v>
      </c>
      <c r="U68" s="8">
        <v>0</v>
      </c>
      <c r="V68" s="1">
        <v>0</v>
      </c>
    </row>
    <row r="69" spans="1:22" x14ac:dyDescent="0.2">
      <c r="A69" s="1" t="s">
        <v>153</v>
      </c>
      <c r="B69" s="1" t="s">
        <v>16</v>
      </c>
      <c r="C69" s="1" t="s">
        <v>150</v>
      </c>
      <c r="D69" s="3" t="s">
        <v>149</v>
      </c>
      <c r="E69" s="29">
        <v>0.38</v>
      </c>
      <c r="F69" s="8">
        <v>0.36361018108507037</v>
      </c>
      <c r="G69" s="8">
        <v>30000</v>
      </c>
      <c r="H69" s="8">
        <v>0</v>
      </c>
      <c r="I69" s="8">
        <v>0</v>
      </c>
      <c r="J69" s="8">
        <v>1500000</v>
      </c>
      <c r="K69" s="8">
        <v>35</v>
      </c>
      <c r="M69" s="8">
        <v>0.04</v>
      </c>
      <c r="N69" s="8">
        <v>1000000</v>
      </c>
      <c r="O69" s="8">
        <v>8760000000</v>
      </c>
      <c r="P69" s="8">
        <v>30</v>
      </c>
      <c r="Q69" s="8">
        <v>30</v>
      </c>
      <c r="R69" s="8">
        <v>0.04</v>
      </c>
      <c r="S69" s="8">
        <v>3.9600000000000004</v>
      </c>
      <c r="T69" s="8">
        <v>71</v>
      </c>
      <c r="U69" s="8">
        <v>0</v>
      </c>
      <c r="V69" s="1">
        <v>11375.03975815396</v>
      </c>
    </row>
    <row r="70" spans="1:22" x14ac:dyDescent="0.2">
      <c r="A70" s="1" t="s">
        <v>153</v>
      </c>
      <c r="B70" s="1" t="s">
        <v>17</v>
      </c>
      <c r="C70" s="1" t="s">
        <v>150</v>
      </c>
      <c r="D70" s="3" t="s">
        <v>149</v>
      </c>
      <c r="E70" s="29">
        <v>0.43</v>
      </c>
      <c r="F70" s="8">
        <v>0.3538899089174497</v>
      </c>
      <c r="G70" s="8">
        <v>30000</v>
      </c>
      <c r="H70" s="8">
        <v>0</v>
      </c>
      <c r="I70" s="8">
        <v>0</v>
      </c>
      <c r="J70" s="8">
        <v>1300000</v>
      </c>
      <c r="K70" s="8">
        <v>35</v>
      </c>
      <c r="M70" s="8">
        <v>0.04</v>
      </c>
      <c r="N70" s="8">
        <v>1000000</v>
      </c>
      <c r="O70" s="8">
        <v>8760000000</v>
      </c>
      <c r="P70" s="8">
        <v>30</v>
      </c>
      <c r="Q70" s="8">
        <v>30</v>
      </c>
      <c r="R70" s="8">
        <v>0.06</v>
      </c>
      <c r="S70" s="8">
        <v>10.08</v>
      </c>
      <c r="T70" s="8">
        <v>71</v>
      </c>
      <c r="U70" s="8">
        <v>0</v>
      </c>
      <c r="V70" s="1">
        <v>9328.8828575090101</v>
      </c>
    </row>
    <row r="71" spans="1:22" x14ac:dyDescent="0.2">
      <c r="A71" s="1" t="s">
        <v>153</v>
      </c>
      <c r="B71" s="1" t="s">
        <v>18</v>
      </c>
      <c r="C71" s="1" t="s">
        <v>150</v>
      </c>
      <c r="D71" s="3" t="s">
        <v>149</v>
      </c>
      <c r="E71" s="29">
        <v>0.54200000000000004</v>
      </c>
      <c r="F71" s="8">
        <v>0.20196565503834107</v>
      </c>
      <c r="G71" s="8">
        <v>20000</v>
      </c>
      <c r="H71" s="8">
        <v>0</v>
      </c>
      <c r="I71" s="8">
        <v>0</v>
      </c>
      <c r="J71" s="8">
        <v>800000</v>
      </c>
      <c r="K71" s="8">
        <v>25</v>
      </c>
      <c r="M71" s="8">
        <v>0.04</v>
      </c>
      <c r="N71" s="8">
        <v>1000000</v>
      </c>
      <c r="O71" s="8">
        <v>8760000000</v>
      </c>
      <c r="P71" s="8">
        <v>20</v>
      </c>
      <c r="Q71" s="8">
        <v>20</v>
      </c>
      <c r="R71" s="8">
        <v>0.08</v>
      </c>
      <c r="S71" s="8">
        <v>26.028000000000002</v>
      </c>
      <c r="T71" s="8">
        <v>71</v>
      </c>
      <c r="U71" s="8">
        <v>0</v>
      </c>
      <c r="V71" s="1">
        <v>2701.6630710119857</v>
      </c>
    </row>
    <row r="72" spans="1:22" x14ac:dyDescent="0.2">
      <c r="A72" s="1" t="s">
        <v>153</v>
      </c>
      <c r="B72" s="1" t="s">
        <v>231</v>
      </c>
      <c r="C72" s="1" t="s">
        <v>150</v>
      </c>
      <c r="D72" s="3" t="s">
        <v>149</v>
      </c>
      <c r="E72" s="29">
        <v>0.4</v>
      </c>
      <c r="F72" s="8">
        <v>0.20196565503834107</v>
      </c>
      <c r="G72" s="8">
        <v>15000</v>
      </c>
      <c r="H72" s="8">
        <v>0</v>
      </c>
      <c r="I72" s="8">
        <v>0</v>
      </c>
      <c r="J72" s="8">
        <v>400000</v>
      </c>
      <c r="K72" s="8">
        <v>25</v>
      </c>
      <c r="M72" s="8">
        <v>0.04</v>
      </c>
      <c r="N72" s="8">
        <v>1000000</v>
      </c>
      <c r="O72" s="8">
        <v>8760000000</v>
      </c>
      <c r="P72" s="8">
        <v>15</v>
      </c>
      <c r="Q72" s="8">
        <v>15</v>
      </c>
      <c r="R72" s="8">
        <v>0.15</v>
      </c>
      <c r="S72" s="8">
        <v>26.028000000000002</v>
      </c>
      <c r="T72" s="8">
        <v>71</v>
      </c>
      <c r="U72" s="8">
        <v>0</v>
      </c>
      <c r="V72" s="1">
        <v>2701.6630710119857</v>
      </c>
    </row>
    <row r="73" spans="1:22" x14ac:dyDescent="0.2">
      <c r="A73" s="1" t="s">
        <v>153</v>
      </c>
      <c r="B73" s="1" t="s">
        <v>232</v>
      </c>
      <c r="C73" s="1" t="s">
        <v>150</v>
      </c>
      <c r="D73" s="3" t="s">
        <v>149</v>
      </c>
      <c r="E73" s="29">
        <v>0.35</v>
      </c>
      <c r="F73" s="8">
        <v>0.20196565503834107</v>
      </c>
      <c r="G73" s="8">
        <v>6960</v>
      </c>
      <c r="H73" s="8">
        <v>0</v>
      </c>
      <c r="I73" s="8">
        <v>0</v>
      </c>
      <c r="J73" s="8">
        <v>400000</v>
      </c>
      <c r="K73" s="8">
        <v>25</v>
      </c>
      <c r="M73" s="8">
        <v>0.04</v>
      </c>
      <c r="N73" s="8">
        <v>1000000</v>
      </c>
      <c r="O73" s="8">
        <v>8760000000</v>
      </c>
      <c r="P73" s="8">
        <v>15</v>
      </c>
      <c r="Q73" s="8">
        <v>15</v>
      </c>
      <c r="R73" s="8">
        <v>0.15</v>
      </c>
      <c r="S73" s="8">
        <v>41.652000000000001</v>
      </c>
      <c r="T73" s="8">
        <v>71</v>
      </c>
      <c r="U73" s="8">
        <v>0</v>
      </c>
      <c r="V73" s="1">
        <v>155.2974827362126</v>
      </c>
    </row>
    <row r="74" spans="1:22" x14ac:dyDescent="0.2">
      <c r="A74" s="1" t="s">
        <v>153</v>
      </c>
      <c r="B74" s="1" t="s">
        <v>233</v>
      </c>
      <c r="C74" s="1" t="s">
        <v>150</v>
      </c>
      <c r="D74" s="3" t="s">
        <v>149</v>
      </c>
      <c r="E74" s="29">
        <v>0.35</v>
      </c>
      <c r="F74" s="8">
        <v>0.35</v>
      </c>
      <c r="G74" s="8">
        <v>30000</v>
      </c>
      <c r="H74" s="8">
        <v>0</v>
      </c>
      <c r="I74" s="8">
        <v>0</v>
      </c>
      <c r="J74" s="8">
        <v>1500000</v>
      </c>
      <c r="K74" s="8">
        <v>30</v>
      </c>
      <c r="M74" s="8">
        <v>0.04</v>
      </c>
      <c r="P74" s="8">
        <v>30</v>
      </c>
      <c r="Q74" s="8">
        <v>30</v>
      </c>
      <c r="R74" s="8">
        <v>0.04</v>
      </c>
      <c r="S74" s="8">
        <v>18.054000000000002</v>
      </c>
      <c r="T74" s="8">
        <v>71</v>
      </c>
      <c r="U74" s="8">
        <v>0</v>
      </c>
      <c r="V74" s="1">
        <v>0</v>
      </c>
    </row>
    <row r="75" spans="1:22" x14ac:dyDescent="0.2">
      <c r="A75" s="1" t="s">
        <v>153</v>
      </c>
      <c r="B75" s="1" t="s">
        <v>19</v>
      </c>
      <c r="C75" s="1" t="s">
        <v>14</v>
      </c>
      <c r="D75" s="3" t="s">
        <v>149</v>
      </c>
      <c r="E75" s="29">
        <v>0.48699999999999999</v>
      </c>
      <c r="F75" s="8">
        <v>0</v>
      </c>
      <c r="G75" s="8">
        <v>100000</v>
      </c>
      <c r="H75" s="8">
        <v>0</v>
      </c>
      <c r="I75" s="8">
        <v>0</v>
      </c>
      <c r="J75" s="8">
        <v>1951000</v>
      </c>
      <c r="K75" s="8">
        <v>30</v>
      </c>
      <c r="M75" s="8">
        <v>0.04</v>
      </c>
      <c r="N75" s="8">
        <v>1000000</v>
      </c>
      <c r="O75" s="8">
        <v>15892194.757125549</v>
      </c>
      <c r="P75" s="8">
        <v>25</v>
      </c>
      <c r="Q75" s="8">
        <v>25</v>
      </c>
      <c r="R75" s="8">
        <v>0.15</v>
      </c>
      <c r="S75" s="8">
        <v>10</v>
      </c>
      <c r="T75" s="8">
        <v>0</v>
      </c>
      <c r="U75" s="8">
        <v>0</v>
      </c>
      <c r="V75" s="1">
        <v>2104.5217443489828</v>
      </c>
    </row>
    <row r="76" spans="1:22" x14ac:dyDescent="0.2">
      <c r="A76" s="1" t="s">
        <v>153</v>
      </c>
      <c r="B76" s="1" t="s">
        <v>20</v>
      </c>
      <c r="C76" s="1" t="s">
        <v>14</v>
      </c>
      <c r="D76" s="3" t="s">
        <v>148</v>
      </c>
      <c r="E76" s="29">
        <v>1</v>
      </c>
      <c r="F76" s="8">
        <v>0</v>
      </c>
      <c r="G76" s="8">
        <v>35000</v>
      </c>
      <c r="H76" s="8">
        <v>0</v>
      </c>
      <c r="I76" s="8">
        <v>0</v>
      </c>
      <c r="J76" s="8">
        <v>1182000</v>
      </c>
      <c r="K76" s="8">
        <v>25</v>
      </c>
      <c r="M76" s="8">
        <v>0.04</v>
      </c>
      <c r="N76" s="8">
        <v>1000000</v>
      </c>
      <c r="O76" s="8">
        <v>8760000000</v>
      </c>
      <c r="P76" s="8">
        <v>0</v>
      </c>
      <c r="Q76" s="8">
        <v>0</v>
      </c>
      <c r="S76" s="8">
        <v>0</v>
      </c>
      <c r="T76" s="8">
        <v>0</v>
      </c>
      <c r="U76" s="8">
        <v>0</v>
      </c>
      <c r="V76" s="1">
        <v>10339.029275749419</v>
      </c>
    </row>
    <row r="77" spans="1:22" x14ac:dyDescent="0.2">
      <c r="A77" s="1" t="s">
        <v>153</v>
      </c>
      <c r="B77" s="1" t="s">
        <v>21</v>
      </c>
      <c r="C77" s="1" t="s">
        <v>14</v>
      </c>
      <c r="D77" s="3" t="s">
        <v>148</v>
      </c>
      <c r="E77" s="29">
        <v>1</v>
      </c>
      <c r="F77" s="8">
        <v>0</v>
      </c>
      <c r="G77" s="8">
        <v>100000</v>
      </c>
      <c r="H77" s="8">
        <v>0</v>
      </c>
      <c r="I77" s="8">
        <v>0</v>
      </c>
      <c r="J77" s="8">
        <v>3934571.4285714286</v>
      </c>
      <c r="K77" s="8">
        <v>25</v>
      </c>
      <c r="M77" s="8">
        <v>0.04</v>
      </c>
      <c r="P77" s="8">
        <v>0</v>
      </c>
      <c r="Q77" s="8">
        <v>0</v>
      </c>
      <c r="S77" s="8">
        <v>0</v>
      </c>
      <c r="T77" s="8">
        <v>0</v>
      </c>
      <c r="U77" s="8">
        <v>0</v>
      </c>
      <c r="V77" s="1">
        <v>0</v>
      </c>
    </row>
    <row r="78" spans="1:22" x14ac:dyDescent="0.2">
      <c r="A78" s="1" t="s">
        <v>153</v>
      </c>
      <c r="B78" s="1" t="s">
        <v>151</v>
      </c>
      <c r="C78" s="1" t="s">
        <v>14</v>
      </c>
      <c r="D78" s="3" t="s">
        <v>148</v>
      </c>
      <c r="E78" s="29">
        <v>1</v>
      </c>
      <c r="F78" s="8">
        <v>0</v>
      </c>
      <c r="G78" s="8">
        <v>25000</v>
      </c>
      <c r="H78" s="8">
        <v>0</v>
      </c>
      <c r="I78" s="8">
        <v>0</v>
      </c>
      <c r="J78" s="8">
        <v>600000</v>
      </c>
      <c r="K78" s="8">
        <v>25</v>
      </c>
      <c r="M78" s="8">
        <v>0.04</v>
      </c>
      <c r="N78" s="8">
        <v>1000000</v>
      </c>
      <c r="O78" s="8">
        <v>8760000000</v>
      </c>
      <c r="P78" s="8">
        <v>0</v>
      </c>
      <c r="Q78" s="8">
        <v>0</v>
      </c>
      <c r="S78" s="8">
        <v>0</v>
      </c>
      <c r="T78" s="8">
        <v>0</v>
      </c>
      <c r="U78" s="8">
        <v>0</v>
      </c>
      <c r="V78" s="1">
        <v>99.452939999999998</v>
      </c>
    </row>
    <row r="79" spans="1:22" x14ac:dyDescent="0.2">
      <c r="A79" s="1" t="s">
        <v>154</v>
      </c>
      <c r="B79" s="1" t="s">
        <v>13</v>
      </c>
      <c r="C79" s="1" t="s">
        <v>14</v>
      </c>
      <c r="D79" s="3" t="s">
        <v>148</v>
      </c>
      <c r="E79" s="29">
        <v>0.9</v>
      </c>
      <c r="F79" s="8">
        <v>0</v>
      </c>
      <c r="G79" s="8">
        <v>30000</v>
      </c>
      <c r="H79" s="8">
        <v>0</v>
      </c>
      <c r="I79" s="8">
        <v>0</v>
      </c>
      <c r="J79" s="8">
        <v>3000000</v>
      </c>
      <c r="K79" s="8">
        <v>50</v>
      </c>
      <c r="M79" s="8">
        <v>0.04</v>
      </c>
      <c r="N79" s="8">
        <v>1000000</v>
      </c>
      <c r="O79" s="8">
        <v>8760000000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1">
        <v>1108.572432390622</v>
      </c>
    </row>
    <row r="80" spans="1:22" x14ac:dyDescent="0.2">
      <c r="A80" s="1" t="s">
        <v>154</v>
      </c>
      <c r="B80" s="1" t="s">
        <v>15</v>
      </c>
      <c r="C80" s="1" t="s">
        <v>150</v>
      </c>
      <c r="D80" s="3" t="s">
        <v>149</v>
      </c>
      <c r="E80" s="29">
        <v>0.34300000000000003</v>
      </c>
      <c r="F80" s="8">
        <v>0</v>
      </c>
      <c r="G80" s="8">
        <v>30000</v>
      </c>
      <c r="H80" s="8">
        <v>0</v>
      </c>
      <c r="I80" s="8">
        <v>0</v>
      </c>
      <c r="J80" s="8">
        <v>6000000</v>
      </c>
      <c r="K80" s="8">
        <v>40</v>
      </c>
      <c r="M80" s="8">
        <v>0.04</v>
      </c>
      <c r="N80" s="8">
        <v>1000000</v>
      </c>
      <c r="O80" s="8">
        <v>8760000000</v>
      </c>
      <c r="P80" s="8">
        <v>50</v>
      </c>
      <c r="Q80" s="8">
        <v>50</v>
      </c>
      <c r="R80" s="8">
        <v>0.04</v>
      </c>
      <c r="S80" s="8">
        <v>1.6560000000000001</v>
      </c>
      <c r="T80" s="8">
        <v>0</v>
      </c>
      <c r="U80" s="8">
        <v>0</v>
      </c>
      <c r="V80" s="1">
        <v>4006.08</v>
      </c>
    </row>
    <row r="81" spans="1:22" x14ac:dyDescent="0.2">
      <c r="A81" s="1" t="s">
        <v>154</v>
      </c>
      <c r="B81" s="1" t="s">
        <v>16</v>
      </c>
      <c r="C81" s="1" t="s">
        <v>150</v>
      </c>
      <c r="D81" s="3" t="s">
        <v>149</v>
      </c>
      <c r="E81" s="29">
        <v>0.38</v>
      </c>
      <c r="F81" s="8">
        <v>0.36361018108507037</v>
      </c>
      <c r="G81" s="8">
        <v>30000</v>
      </c>
      <c r="H81" s="8">
        <v>0</v>
      </c>
      <c r="I81" s="8">
        <v>0</v>
      </c>
      <c r="J81" s="8">
        <v>1500000</v>
      </c>
      <c r="K81" s="8">
        <v>35</v>
      </c>
      <c r="M81" s="8">
        <v>0.04</v>
      </c>
      <c r="N81" s="8">
        <v>1000000</v>
      </c>
      <c r="O81" s="8">
        <v>8760000000</v>
      </c>
      <c r="P81" s="8">
        <v>30</v>
      </c>
      <c r="Q81" s="8">
        <v>30</v>
      </c>
      <c r="R81" s="8">
        <v>0.04</v>
      </c>
      <c r="S81" s="8">
        <v>3.9600000000000004</v>
      </c>
      <c r="T81" s="8">
        <v>71</v>
      </c>
      <c r="U81" s="8">
        <v>0</v>
      </c>
      <c r="V81" s="1">
        <v>8313.7364098404269</v>
      </c>
    </row>
    <row r="82" spans="1:22" x14ac:dyDescent="0.2">
      <c r="A82" s="1" t="s">
        <v>154</v>
      </c>
      <c r="B82" s="1" t="s">
        <v>17</v>
      </c>
      <c r="C82" s="1" t="s">
        <v>150</v>
      </c>
      <c r="D82" s="3" t="s">
        <v>149</v>
      </c>
      <c r="E82" s="29">
        <v>0.43</v>
      </c>
      <c r="F82" s="8">
        <v>0.3538899089174497</v>
      </c>
      <c r="G82" s="8">
        <v>30000</v>
      </c>
      <c r="H82" s="8">
        <v>0</v>
      </c>
      <c r="I82" s="8">
        <v>0</v>
      </c>
      <c r="J82" s="8">
        <v>1300000</v>
      </c>
      <c r="K82" s="8">
        <v>35</v>
      </c>
      <c r="M82" s="8">
        <v>0.04</v>
      </c>
      <c r="N82" s="8">
        <v>1000000</v>
      </c>
      <c r="O82" s="8">
        <v>8760000000</v>
      </c>
      <c r="P82" s="8">
        <v>30</v>
      </c>
      <c r="Q82" s="8">
        <v>30</v>
      </c>
      <c r="R82" s="8">
        <v>0.06</v>
      </c>
      <c r="S82" s="8">
        <v>10.08</v>
      </c>
      <c r="T82" s="8">
        <v>71</v>
      </c>
      <c r="U82" s="8">
        <v>0</v>
      </c>
      <c r="V82" s="1">
        <v>483.5381401595746</v>
      </c>
    </row>
    <row r="83" spans="1:22" x14ac:dyDescent="0.2">
      <c r="A83" s="1" t="s">
        <v>154</v>
      </c>
      <c r="B83" s="1" t="s">
        <v>18</v>
      </c>
      <c r="C83" s="1" t="s">
        <v>150</v>
      </c>
      <c r="D83" s="3" t="s">
        <v>149</v>
      </c>
      <c r="E83" s="29">
        <v>0.54200000000000004</v>
      </c>
      <c r="F83" s="8">
        <v>0.20196565503834107</v>
      </c>
      <c r="G83" s="8">
        <v>20000</v>
      </c>
      <c r="H83" s="8">
        <v>0</v>
      </c>
      <c r="I83" s="8">
        <v>0</v>
      </c>
      <c r="J83" s="8">
        <v>800000</v>
      </c>
      <c r="K83" s="8">
        <v>25</v>
      </c>
      <c r="M83" s="8">
        <v>0.04</v>
      </c>
      <c r="N83" s="8">
        <v>1000000</v>
      </c>
      <c r="O83" s="8">
        <v>8760000000</v>
      </c>
      <c r="P83" s="8">
        <v>20</v>
      </c>
      <c r="Q83" s="8">
        <v>20</v>
      </c>
      <c r="R83" s="8">
        <v>0.08</v>
      </c>
      <c r="S83" s="8">
        <v>26.028000000000002</v>
      </c>
      <c r="T83" s="8">
        <v>71</v>
      </c>
      <c r="U83" s="8">
        <v>0</v>
      </c>
      <c r="V83" s="1">
        <v>891.32634663936028</v>
      </c>
    </row>
    <row r="84" spans="1:22" x14ac:dyDescent="0.2">
      <c r="A84" s="1" t="s">
        <v>154</v>
      </c>
      <c r="B84" s="1" t="s">
        <v>231</v>
      </c>
      <c r="C84" s="1" t="s">
        <v>150</v>
      </c>
      <c r="D84" s="3" t="s">
        <v>149</v>
      </c>
      <c r="E84" s="29">
        <v>0.4</v>
      </c>
      <c r="F84" s="8">
        <v>0.20196565503834107</v>
      </c>
      <c r="G84" s="8">
        <v>15000</v>
      </c>
      <c r="H84" s="8">
        <v>0</v>
      </c>
      <c r="I84" s="8">
        <v>0</v>
      </c>
      <c r="J84" s="8">
        <v>400000</v>
      </c>
      <c r="K84" s="8">
        <v>25</v>
      </c>
      <c r="M84" s="8">
        <v>0.04</v>
      </c>
      <c r="N84" s="8">
        <v>1000000</v>
      </c>
      <c r="O84" s="8">
        <v>8760000000</v>
      </c>
      <c r="P84" s="8">
        <v>15</v>
      </c>
      <c r="Q84" s="8">
        <v>15</v>
      </c>
      <c r="R84" s="8">
        <v>0.15</v>
      </c>
      <c r="S84" s="8">
        <v>26.028000000000002</v>
      </c>
      <c r="T84" s="8">
        <v>71</v>
      </c>
      <c r="U84" s="8">
        <v>0</v>
      </c>
      <c r="V84" s="1">
        <v>891.32634663936028</v>
      </c>
    </row>
    <row r="85" spans="1:22" x14ac:dyDescent="0.2">
      <c r="A85" s="1" t="s">
        <v>154</v>
      </c>
      <c r="B85" s="1" t="s">
        <v>232</v>
      </c>
      <c r="C85" s="1" t="s">
        <v>150</v>
      </c>
      <c r="D85" s="3" t="s">
        <v>149</v>
      </c>
      <c r="E85" s="29">
        <v>0.35</v>
      </c>
      <c r="F85" s="8">
        <v>0.20196565503834107</v>
      </c>
      <c r="G85" s="8">
        <v>6960</v>
      </c>
      <c r="H85" s="8">
        <v>0</v>
      </c>
      <c r="I85" s="8">
        <v>0</v>
      </c>
      <c r="J85" s="8">
        <v>400000</v>
      </c>
      <c r="K85" s="8">
        <v>25</v>
      </c>
      <c r="M85" s="8">
        <v>0.04</v>
      </c>
      <c r="N85" s="8">
        <v>1000000</v>
      </c>
      <c r="O85" s="8">
        <v>8760000000</v>
      </c>
      <c r="P85" s="8">
        <v>15</v>
      </c>
      <c r="Q85" s="8">
        <v>15</v>
      </c>
      <c r="R85" s="8">
        <v>0.15</v>
      </c>
      <c r="S85" s="8">
        <v>41.652000000000001</v>
      </c>
      <c r="T85" s="8">
        <v>71</v>
      </c>
      <c r="U85" s="8">
        <v>0</v>
      </c>
      <c r="V85" s="1">
        <v>63.702119999999987</v>
      </c>
    </row>
    <row r="86" spans="1:22" x14ac:dyDescent="0.2">
      <c r="A86" s="1" t="s">
        <v>154</v>
      </c>
      <c r="B86" s="1" t="s">
        <v>233</v>
      </c>
      <c r="C86" s="1" t="s">
        <v>150</v>
      </c>
      <c r="D86" s="3" t="s">
        <v>149</v>
      </c>
      <c r="E86" s="29">
        <v>0.35</v>
      </c>
      <c r="F86" s="8">
        <v>0.35</v>
      </c>
      <c r="G86" s="8">
        <v>30000</v>
      </c>
      <c r="H86" s="8">
        <v>0</v>
      </c>
      <c r="I86" s="8">
        <v>0</v>
      </c>
      <c r="J86" s="8">
        <v>1500000</v>
      </c>
      <c r="K86" s="8">
        <v>30</v>
      </c>
      <c r="M86" s="8">
        <v>0.04</v>
      </c>
      <c r="N86" s="8">
        <v>1000000</v>
      </c>
      <c r="O86" s="8">
        <v>8760000000</v>
      </c>
      <c r="P86" s="8">
        <v>30</v>
      </c>
      <c r="Q86" s="8">
        <v>30</v>
      </c>
      <c r="R86" s="8">
        <v>0.04</v>
      </c>
      <c r="S86" s="8">
        <v>18.054000000000002</v>
      </c>
      <c r="T86" s="8">
        <v>71</v>
      </c>
      <c r="U86" s="8">
        <v>0</v>
      </c>
      <c r="V86" s="1">
        <v>0.3669943374111736</v>
      </c>
    </row>
    <row r="87" spans="1:22" x14ac:dyDescent="0.2">
      <c r="A87" s="1" t="s">
        <v>154</v>
      </c>
      <c r="B87" s="1" t="s">
        <v>19</v>
      </c>
      <c r="C87" s="1" t="s">
        <v>14</v>
      </c>
      <c r="D87" s="3" t="s">
        <v>149</v>
      </c>
      <c r="E87" s="29">
        <v>0.48699999999999999</v>
      </c>
      <c r="F87" s="8">
        <v>0</v>
      </c>
      <c r="G87" s="8">
        <v>100000</v>
      </c>
      <c r="H87" s="8">
        <v>0</v>
      </c>
      <c r="I87" s="8">
        <v>0</v>
      </c>
      <c r="J87" s="8">
        <v>1951000</v>
      </c>
      <c r="K87" s="8">
        <v>30</v>
      </c>
      <c r="M87" s="8">
        <v>0.04</v>
      </c>
      <c r="N87" s="8">
        <v>1000000</v>
      </c>
      <c r="O87" s="8">
        <v>3668750.6570981373</v>
      </c>
      <c r="P87" s="8">
        <v>25</v>
      </c>
      <c r="Q87" s="8">
        <v>25</v>
      </c>
      <c r="R87" s="8">
        <v>0.15</v>
      </c>
      <c r="S87" s="8">
        <v>10</v>
      </c>
      <c r="T87" s="8">
        <v>0</v>
      </c>
      <c r="U87" s="8">
        <v>0</v>
      </c>
      <c r="V87" s="1">
        <v>273.65642743899951</v>
      </c>
    </row>
    <row r="88" spans="1:22" x14ac:dyDescent="0.2">
      <c r="A88" s="1" t="s">
        <v>154</v>
      </c>
      <c r="B88" s="1" t="s">
        <v>20</v>
      </c>
      <c r="C88" s="1" t="s">
        <v>14</v>
      </c>
      <c r="D88" s="3" t="s">
        <v>148</v>
      </c>
      <c r="E88" s="29">
        <v>1</v>
      </c>
      <c r="F88" s="8">
        <v>0</v>
      </c>
      <c r="G88" s="8">
        <v>35000</v>
      </c>
      <c r="H88" s="8">
        <v>0</v>
      </c>
      <c r="I88" s="8">
        <v>0</v>
      </c>
      <c r="J88" s="8">
        <v>1182000</v>
      </c>
      <c r="K88" s="8">
        <v>25</v>
      </c>
      <c r="M88" s="8">
        <v>0.04</v>
      </c>
      <c r="N88" s="8">
        <v>1000000</v>
      </c>
      <c r="O88" s="8">
        <v>8760000000</v>
      </c>
      <c r="P88" s="8">
        <v>0</v>
      </c>
      <c r="Q88" s="8">
        <v>0</v>
      </c>
      <c r="S88" s="8">
        <v>0</v>
      </c>
      <c r="T88" s="8">
        <v>0</v>
      </c>
      <c r="U88" s="8">
        <v>0</v>
      </c>
      <c r="V88" s="1">
        <v>487.86742159953172</v>
      </c>
    </row>
    <row r="89" spans="1:22" x14ac:dyDescent="0.2">
      <c r="A89" s="1" t="s">
        <v>154</v>
      </c>
      <c r="B89" s="1" t="s">
        <v>21</v>
      </c>
      <c r="C89" s="1" t="s">
        <v>14</v>
      </c>
      <c r="D89" s="3" t="s">
        <v>148</v>
      </c>
      <c r="E89" s="29">
        <v>1</v>
      </c>
      <c r="F89" s="8">
        <v>0</v>
      </c>
      <c r="G89" s="8">
        <v>100000</v>
      </c>
      <c r="H89" s="8">
        <v>0</v>
      </c>
      <c r="I89" s="8">
        <v>0</v>
      </c>
      <c r="J89" s="8">
        <v>3934571.4285714286</v>
      </c>
      <c r="K89" s="8">
        <v>25</v>
      </c>
      <c r="M89" s="8">
        <v>0.04</v>
      </c>
      <c r="N89" s="8">
        <v>1000000</v>
      </c>
      <c r="O89" s="8">
        <v>8760000000</v>
      </c>
      <c r="P89" s="8">
        <v>0</v>
      </c>
      <c r="Q89" s="8">
        <v>0</v>
      </c>
      <c r="S89" s="8">
        <v>0</v>
      </c>
      <c r="T89" s="8">
        <v>0</v>
      </c>
      <c r="U89" s="8">
        <v>0</v>
      </c>
      <c r="V89" s="1">
        <v>0</v>
      </c>
    </row>
    <row r="90" spans="1:22" x14ac:dyDescent="0.2">
      <c r="A90" s="1" t="s">
        <v>154</v>
      </c>
      <c r="B90" s="1" t="s">
        <v>151</v>
      </c>
      <c r="C90" s="1" t="s">
        <v>14</v>
      </c>
      <c r="D90" s="3" t="s">
        <v>148</v>
      </c>
      <c r="E90" s="29">
        <v>1</v>
      </c>
      <c r="F90" s="8">
        <v>0</v>
      </c>
      <c r="G90" s="8">
        <v>25000</v>
      </c>
      <c r="H90" s="8">
        <v>0</v>
      </c>
      <c r="I90" s="8">
        <v>0</v>
      </c>
      <c r="J90" s="8">
        <v>600000</v>
      </c>
      <c r="K90" s="8">
        <v>25</v>
      </c>
      <c r="M90" s="8">
        <v>0.04</v>
      </c>
      <c r="N90" s="8">
        <v>1000000</v>
      </c>
      <c r="O90" s="8">
        <v>8760000000</v>
      </c>
      <c r="P90" s="8">
        <v>0</v>
      </c>
      <c r="Q90" s="8">
        <v>0</v>
      </c>
      <c r="S90" s="8">
        <v>0</v>
      </c>
      <c r="T90" s="8">
        <v>0</v>
      </c>
      <c r="U90" s="8">
        <v>0</v>
      </c>
      <c r="V90" s="1">
        <v>2390.7399581149893</v>
      </c>
    </row>
    <row r="91" spans="1:22" x14ac:dyDescent="0.2">
      <c r="A91" s="1" t="s">
        <v>238</v>
      </c>
      <c r="B91" s="1" t="s">
        <v>13</v>
      </c>
      <c r="C91" s="1" t="s">
        <v>14</v>
      </c>
      <c r="D91" s="3" t="s">
        <v>148</v>
      </c>
      <c r="E91" s="29">
        <v>0.9</v>
      </c>
      <c r="F91" s="8">
        <v>0</v>
      </c>
      <c r="G91" s="8">
        <v>30000</v>
      </c>
      <c r="H91" s="8">
        <v>0</v>
      </c>
      <c r="I91" s="8">
        <v>0</v>
      </c>
      <c r="J91" s="8">
        <v>3000000</v>
      </c>
      <c r="K91" s="8">
        <v>50</v>
      </c>
      <c r="M91" s="8">
        <v>0.04</v>
      </c>
      <c r="N91" s="8">
        <v>1000000</v>
      </c>
      <c r="O91" s="8">
        <v>8760000000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1">
        <v>5703.3994534104258</v>
      </c>
    </row>
    <row r="92" spans="1:22" x14ac:dyDescent="0.2">
      <c r="A92" s="1" t="s">
        <v>238</v>
      </c>
      <c r="B92" s="1" t="s">
        <v>15</v>
      </c>
      <c r="C92" s="1" t="s">
        <v>150</v>
      </c>
      <c r="D92" s="3" t="s">
        <v>149</v>
      </c>
      <c r="E92" s="29">
        <v>0.34300000000000003</v>
      </c>
      <c r="F92" s="8">
        <v>0</v>
      </c>
      <c r="G92" s="8">
        <v>30000</v>
      </c>
      <c r="H92" s="8">
        <v>0</v>
      </c>
      <c r="I92" s="8">
        <v>0</v>
      </c>
      <c r="J92" s="8">
        <v>6000000</v>
      </c>
      <c r="K92" s="8">
        <v>40</v>
      </c>
      <c r="M92" s="8">
        <v>0.04</v>
      </c>
      <c r="P92" s="8">
        <v>50</v>
      </c>
      <c r="Q92" s="8">
        <v>50</v>
      </c>
      <c r="R92" s="8">
        <v>0.04</v>
      </c>
      <c r="S92" s="8">
        <v>1.6560000000000001</v>
      </c>
      <c r="T92" s="8">
        <v>0</v>
      </c>
      <c r="U92" s="8">
        <v>0</v>
      </c>
      <c r="V92" s="1">
        <v>0</v>
      </c>
    </row>
    <row r="93" spans="1:22" x14ac:dyDescent="0.2">
      <c r="A93" s="1" t="s">
        <v>238</v>
      </c>
      <c r="B93" s="1" t="s">
        <v>16</v>
      </c>
      <c r="C93" s="1" t="s">
        <v>150</v>
      </c>
      <c r="D93" s="3" t="s">
        <v>149</v>
      </c>
      <c r="E93" s="29">
        <v>0.38</v>
      </c>
      <c r="F93" s="8">
        <v>0.36361018108507037</v>
      </c>
      <c r="G93" s="8">
        <v>30000</v>
      </c>
      <c r="H93" s="8">
        <v>0</v>
      </c>
      <c r="I93" s="8">
        <v>0</v>
      </c>
      <c r="J93" s="8">
        <v>1500000</v>
      </c>
      <c r="K93" s="8">
        <v>35</v>
      </c>
      <c r="M93" s="8">
        <v>0.04</v>
      </c>
      <c r="P93" s="8">
        <v>30</v>
      </c>
      <c r="Q93" s="8">
        <v>30</v>
      </c>
      <c r="R93" s="8">
        <v>0.04</v>
      </c>
      <c r="S93" s="8">
        <v>3.9600000000000004</v>
      </c>
      <c r="T93" s="8">
        <v>71</v>
      </c>
      <c r="U93" s="8">
        <v>0</v>
      </c>
      <c r="V93" s="1">
        <v>0</v>
      </c>
    </row>
    <row r="94" spans="1:22" x14ac:dyDescent="0.2">
      <c r="A94" s="1" t="s">
        <v>238</v>
      </c>
      <c r="B94" s="1" t="s">
        <v>17</v>
      </c>
      <c r="C94" s="1" t="s">
        <v>150</v>
      </c>
      <c r="D94" s="3" t="s">
        <v>149</v>
      </c>
      <c r="E94" s="29">
        <v>0.43</v>
      </c>
      <c r="F94" s="8">
        <v>0.3538899089174497</v>
      </c>
      <c r="G94" s="8">
        <v>30000</v>
      </c>
      <c r="H94" s="8">
        <v>0</v>
      </c>
      <c r="I94" s="8">
        <v>0</v>
      </c>
      <c r="J94" s="8">
        <v>1300000</v>
      </c>
      <c r="K94" s="8">
        <v>35</v>
      </c>
      <c r="M94" s="8">
        <v>0.04</v>
      </c>
      <c r="N94" s="8">
        <v>1000000</v>
      </c>
      <c r="O94" s="8">
        <v>8760000000</v>
      </c>
      <c r="P94" s="8">
        <v>30</v>
      </c>
      <c r="Q94" s="8">
        <v>30</v>
      </c>
      <c r="R94" s="8">
        <v>0.06</v>
      </c>
      <c r="S94" s="8">
        <v>10.08</v>
      </c>
      <c r="T94" s="8">
        <v>71</v>
      </c>
      <c r="U94" s="8">
        <v>0</v>
      </c>
      <c r="V94" s="1">
        <v>778.21670107564626</v>
      </c>
    </row>
    <row r="95" spans="1:22" x14ac:dyDescent="0.2">
      <c r="A95" s="1" t="s">
        <v>238</v>
      </c>
      <c r="B95" s="1" t="s">
        <v>18</v>
      </c>
      <c r="C95" s="1" t="s">
        <v>150</v>
      </c>
      <c r="D95" s="3" t="s">
        <v>149</v>
      </c>
      <c r="E95" s="29">
        <v>0.54200000000000004</v>
      </c>
      <c r="F95" s="8">
        <v>0.20196565503834107</v>
      </c>
      <c r="G95" s="8">
        <v>20000</v>
      </c>
      <c r="H95" s="8">
        <v>0</v>
      </c>
      <c r="I95" s="8">
        <v>0</v>
      </c>
      <c r="J95" s="8">
        <v>800000</v>
      </c>
      <c r="K95" s="8">
        <v>25</v>
      </c>
      <c r="M95" s="8">
        <v>0.04</v>
      </c>
      <c r="N95" s="8">
        <v>1000000</v>
      </c>
      <c r="O95" s="8">
        <v>8760000000</v>
      </c>
      <c r="P95" s="8">
        <v>20</v>
      </c>
      <c r="Q95" s="8">
        <v>20</v>
      </c>
      <c r="R95" s="8">
        <v>0.08</v>
      </c>
      <c r="S95" s="8">
        <v>26.028000000000002</v>
      </c>
      <c r="T95" s="8">
        <v>71</v>
      </c>
      <c r="U95" s="8">
        <v>0</v>
      </c>
      <c r="V95" s="1">
        <v>1451.1830461051991</v>
      </c>
    </row>
    <row r="96" spans="1:22" x14ac:dyDescent="0.2">
      <c r="A96" s="1" t="s">
        <v>238</v>
      </c>
      <c r="B96" s="1" t="s">
        <v>231</v>
      </c>
      <c r="C96" s="1" t="s">
        <v>150</v>
      </c>
      <c r="D96" s="3" t="s">
        <v>149</v>
      </c>
      <c r="E96" s="29">
        <v>0.4</v>
      </c>
      <c r="F96" s="8">
        <v>0.20196565503834107</v>
      </c>
      <c r="G96" s="8">
        <v>15000</v>
      </c>
      <c r="H96" s="8">
        <v>0</v>
      </c>
      <c r="I96" s="8">
        <v>0</v>
      </c>
      <c r="J96" s="8">
        <v>400000</v>
      </c>
      <c r="K96" s="8">
        <v>25</v>
      </c>
      <c r="M96" s="8">
        <v>0.04</v>
      </c>
      <c r="N96" s="8">
        <v>1000000</v>
      </c>
      <c r="O96" s="8">
        <v>8760000000</v>
      </c>
      <c r="P96" s="8">
        <v>15</v>
      </c>
      <c r="Q96" s="8">
        <v>15</v>
      </c>
      <c r="R96" s="8">
        <v>0.15</v>
      </c>
      <c r="S96" s="8">
        <v>26.028000000000002</v>
      </c>
      <c r="T96" s="8">
        <v>71</v>
      </c>
      <c r="U96" s="8">
        <v>0</v>
      </c>
      <c r="V96" s="1">
        <v>1451.1830461051991</v>
      </c>
    </row>
    <row r="97" spans="1:22" x14ac:dyDescent="0.2">
      <c r="A97" s="1" t="s">
        <v>238</v>
      </c>
      <c r="B97" s="1" t="s">
        <v>232</v>
      </c>
      <c r="C97" s="1" t="s">
        <v>150</v>
      </c>
      <c r="D97" s="3" t="s">
        <v>149</v>
      </c>
      <c r="E97" s="29">
        <v>0.35</v>
      </c>
      <c r="F97" s="8">
        <v>0.20196565503834107</v>
      </c>
      <c r="G97" s="8">
        <v>6960</v>
      </c>
      <c r="H97" s="8">
        <v>0</v>
      </c>
      <c r="I97" s="8">
        <v>0</v>
      </c>
      <c r="J97" s="8">
        <v>400000</v>
      </c>
      <c r="K97" s="8">
        <v>25</v>
      </c>
      <c r="M97" s="8">
        <v>0.04</v>
      </c>
      <c r="N97" s="8">
        <v>1000000</v>
      </c>
      <c r="O97" s="8">
        <v>8760000000</v>
      </c>
      <c r="P97" s="8">
        <v>15</v>
      </c>
      <c r="Q97" s="8">
        <v>15</v>
      </c>
      <c r="R97" s="8">
        <v>0.15</v>
      </c>
      <c r="S97" s="8">
        <v>41.652000000000001</v>
      </c>
      <c r="T97" s="8">
        <v>71</v>
      </c>
      <c r="U97" s="8">
        <v>0</v>
      </c>
      <c r="V97" s="1">
        <v>422.95788285848249</v>
      </c>
    </row>
    <row r="98" spans="1:22" x14ac:dyDescent="0.2">
      <c r="A98" s="1" t="s">
        <v>238</v>
      </c>
      <c r="B98" s="1" t="s">
        <v>233</v>
      </c>
      <c r="C98" s="1" t="s">
        <v>150</v>
      </c>
      <c r="D98" s="3" t="s">
        <v>149</v>
      </c>
      <c r="E98" s="29">
        <v>0.35</v>
      </c>
      <c r="F98" s="8">
        <v>0.35</v>
      </c>
      <c r="G98" s="8">
        <v>30000</v>
      </c>
      <c r="H98" s="8">
        <v>0</v>
      </c>
      <c r="I98" s="8">
        <v>0</v>
      </c>
      <c r="J98" s="8">
        <v>1500000</v>
      </c>
      <c r="K98" s="8">
        <v>30</v>
      </c>
      <c r="M98" s="8">
        <v>0.04</v>
      </c>
      <c r="N98" s="8">
        <v>1000000</v>
      </c>
      <c r="O98" s="8">
        <v>8760000000</v>
      </c>
      <c r="P98" s="8">
        <v>30</v>
      </c>
      <c r="Q98" s="8">
        <v>30</v>
      </c>
      <c r="R98" s="8">
        <v>0.04</v>
      </c>
      <c r="S98" s="8">
        <v>18.054000000000002</v>
      </c>
      <c r="T98" s="8">
        <v>71</v>
      </c>
      <c r="U98" s="8">
        <v>0</v>
      </c>
      <c r="V98" s="1">
        <v>2</v>
      </c>
    </row>
    <row r="99" spans="1:22" x14ac:dyDescent="0.2">
      <c r="A99" s="1" t="s">
        <v>238</v>
      </c>
      <c r="B99" s="1" t="s">
        <v>19</v>
      </c>
      <c r="C99" s="1" t="s">
        <v>14</v>
      </c>
      <c r="D99" s="3" t="s">
        <v>149</v>
      </c>
      <c r="E99" s="29">
        <v>0.48699999999999999</v>
      </c>
      <c r="F99" s="8">
        <v>0</v>
      </c>
      <c r="G99" s="8">
        <v>100000</v>
      </c>
      <c r="H99" s="8">
        <v>0</v>
      </c>
      <c r="I99" s="8">
        <v>0</v>
      </c>
      <c r="J99" s="8">
        <v>1951000</v>
      </c>
      <c r="K99" s="8">
        <v>30</v>
      </c>
      <c r="M99" s="8">
        <v>0.04</v>
      </c>
      <c r="N99" s="8">
        <v>1000000</v>
      </c>
      <c r="O99" s="8">
        <v>4060214.1588221504</v>
      </c>
      <c r="P99" s="8">
        <v>25</v>
      </c>
      <c r="Q99" s="8">
        <v>25</v>
      </c>
      <c r="R99" s="8">
        <v>0.15</v>
      </c>
      <c r="S99" s="8">
        <v>10</v>
      </c>
      <c r="T99" s="8">
        <v>0</v>
      </c>
      <c r="U99" s="8">
        <v>0</v>
      </c>
      <c r="V99" s="1">
        <v>813.20355749492148</v>
      </c>
    </row>
    <row r="100" spans="1:22" x14ac:dyDescent="0.2">
      <c r="A100" s="1" t="s">
        <v>238</v>
      </c>
      <c r="B100" s="1" t="s">
        <v>20</v>
      </c>
      <c r="C100" s="1" t="s">
        <v>14</v>
      </c>
      <c r="D100" s="3" t="s">
        <v>148</v>
      </c>
      <c r="E100" s="29">
        <v>1</v>
      </c>
      <c r="F100" s="8">
        <v>0</v>
      </c>
      <c r="G100" s="8">
        <v>35000</v>
      </c>
      <c r="H100" s="8">
        <v>0</v>
      </c>
      <c r="I100" s="8">
        <v>0</v>
      </c>
      <c r="J100" s="8">
        <v>1182000</v>
      </c>
      <c r="K100" s="8">
        <v>25</v>
      </c>
      <c r="M100" s="8">
        <v>0.04</v>
      </c>
      <c r="N100" s="8">
        <v>1000000</v>
      </c>
      <c r="O100" s="8">
        <v>8760000000</v>
      </c>
      <c r="P100" s="8">
        <v>0</v>
      </c>
      <c r="Q100" s="8">
        <v>0</v>
      </c>
      <c r="S100" s="8">
        <v>0</v>
      </c>
      <c r="T100" s="8">
        <v>0</v>
      </c>
      <c r="U100" s="8">
        <v>0</v>
      </c>
      <c r="V100" s="1">
        <v>4544.5888077801064</v>
      </c>
    </row>
    <row r="101" spans="1:22" x14ac:dyDescent="0.2">
      <c r="A101" s="1" t="s">
        <v>238</v>
      </c>
      <c r="B101" s="1" t="s">
        <v>21</v>
      </c>
      <c r="C101" s="1" t="s">
        <v>14</v>
      </c>
      <c r="D101" s="3" t="s">
        <v>148</v>
      </c>
      <c r="E101" s="29">
        <v>1</v>
      </c>
      <c r="F101" s="8">
        <v>0</v>
      </c>
      <c r="G101" s="8">
        <v>100000</v>
      </c>
      <c r="H101" s="8">
        <v>0</v>
      </c>
      <c r="I101" s="8">
        <v>0</v>
      </c>
      <c r="J101" s="8">
        <v>3934571.4285714286</v>
      </c>
      <c r="K101" s="8">
        <v>25</v>
      </c>
      <c r="M101" s="8">
        <v>0.04</v>
      </c>
      <c r="P101" s="8">
        <v>0</v>
      </c>
      <c r="Q101" s="8">
        <v>0</v>
      </c>
      <c r="S101" s="8">
        <v>0</v>
      </c>
      <c r="T101" s="8">
        <v>0</v>
      </c>
      <c r="U101" s="8">
        <v>0</v>
      </c>
      <c r="V101" s="1">
        <v>0</v>
      </c>
    </row>
    <row r="102" spans="1:22" x14ac:dyDescent="0.2">
      <c r="A102" s="1" t="s">
        <v>238</v>
      </c>
      <c r="B102" s="1" t="s">
        <v>151</v>
      </c>
      <c r="C102" s="1" t="s">
        <v>14</v>
      </c>
      <c r="D102" s="3" t="s">
        <v>148</v>
      </c>
      <c r="E102" s="29">
        <v>1</v>
      </c>
      <c r="F102" s="8">
        <v>0</v>
      </c>
      <c r="G102" s="8">
        <v>25000</v>
      </c>
      <c r="H102" s="8">
        <v>0</v>
      </c>
      <c r="I102" s="8">
        <v>0</v>
      </c>
      <c r="J102" s="8">
        <v>600000</v>
      </c>
      <c r="K102" s="8">
        <v>25</v>
      </c>
      <c r="M102" s="8">
        <v>0.04</v>
      </c>
      <c r="N102" s="8">
        <v>1000000</v>
      </c>
      <c r="O102" s="8">
        <v>8760000000</v>
      </c>
      <c r="P102" s="8">
        <v>0</v>
      </c>
      <c r="Q102" s="8">
        <v>0</v>
      </c>
      <c r="S102" s="8">
        <v>0</v>
      </c>
      <c r="T102" s="8">
        <v>0</v>
      </c>
      <c r="U102" s="8">
        <v>0</v>
      </c>
      <c r="V102" s="1">
        <v>2821.0255474526271</v>
      </c>
    </row>
    <row r="103" spans="1:22" x14ac:dyDescent="0.2">
      <c r="A103" s="1" t="s">
        <v>239</v>
      </c>
      <c r="B103" s="1" t="s">
        <v>13</v>
      </c>
      <c r="C103" s="1" t="s">
        <v>14</v>
      </c>
      <c r="D103" s="3" t="s">
        <v>148</v>
      </c>
      <c r="E103" s="29">
        <v>0.9</v>
      </c>
      <c r="F103" s="8">
        <v>0</v>
      </c>
      <c r="G103" s="8">
        <v>30000</v>
      </c>
      <c r="H103" s="8">
        <v>0</v>
      </c>
      <c r="I103" s="8">
        <v>0</v>
      </c>
      <c r="J103" s="8">
        <v>3000000</v>
      </c>
      <c r="K103" s="8">
        <v>50</v>
      </c>
      <c r="M103" s="8">
        <v>0.04</v>
      </c>
      <c r="N103" s="8">
        <v>1000000</v>
      </c>
      <c r="O103" s="8">
        <v>8760000000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1">
        <v>7186.4842509909959</v>
      </c>
    </row>
    <row r="104" spans="1:22" x14ac:dyDescent="0.2">
      <c r="A104" s="1" t="s">
        <v>239</v>
      </c>
      <c r="B104" s="1" t="s">
        <v>15</v>
      </c>
      <c r="C104" s="1" t="s">
        <v>150</v>
      </c>
      <c r="D104" s="3" t="s">
        <v>149</v>
      </c>
      <c r="E104" s="29">
        <v>0.34300000000000003</v>
      </c>
      <c r="F104" s="8">
        <v>0</v>
      </c>
      <c r="G104" s="8">
        <v>30000</v>
      </c>
      <c r="H104" s="8">
        <v>0</v>
      </c>
      <c r="I104" s="8">
        <v>0</v>
      </c>
      <c r="J104" s="8">
        <v>6000000</v>
      </c>
      <c r="K104" s="8">
        <v>40</v>
      </c>
      <c r="M104" s="8">
        <v>0.04</v>
      </c>
      <c r="N104" s="8">
        <v>1000000</v>
      </c>
      <c r="O104" s="8">
        <v>8760000000</v>
      </c>
      <c r="P104" s="8">
        <v>50</v>
      </c>
      <c r="Q104" s="8">
        <v>50</v>
      </c>
      <c r="R104" s="8">
        <v>0.04</v>
      </c>
      <c r="S104" s="8">
        <v>1.6560000000000001</v>
      </c>
      <c r="T104" s="8">
        <v>0</v>
      </c>
      <c r="U104" s="8">
        <v>0</v>
      </c>
      <c r="V104" s="1">
        <v>984.41162791778356</v>
      </c>
    </row>
    <row r="105" spans="1:22" x14ac:dyDescent="0.2">
      <c r="A105" s="1" t="s">
        <v>239</v>
      </c>
      <c r="B105" s="1" t="s">
        <v>16</v>
      </c>
      <c r="C105" s="1" t="s">
        <v>150</v>
      </c>
      <c r="D105" s="3" t="s">
        <v>149</v>
      </c>
      <c r="E105" s="29">
        <v>0.38</v>
      </c>
      <c r="F105" s="8">
        <v>0.36361018108507037</v>
      </c>
      <c r="G105" s="8">
        <v>30000</v>
      </c>
      <c r="H105" s="8">
        <v>0</v>
      </c>
      <c r="I105" s="8">
        <v>0</v>
      </c>
      <c r="J105" s="8">
        <v>1500000</v>
      </c>
      <c r="K105" s="8">
        <v>35</v>
      </c>
      <c r="M105" s="8">
        <v>0.04</v>
      </c>
      <c r="P105" s="8">
        <v>30</v>
      </c>
      <c r="Q105" s="8">
        <v>30</v>
      </c>
      <c r="R105" s="8">
        <v>0.04</v>
      </c>
      <c r="S105" s="8">
        <v>3.9600000000000004</v>
      </c>
      <c r="T105" s="8">
        <v>71</v>
      </c>
      <c r="U105" s="8">
        <v>0</v>
      </c>
      <c r="V105" s="1">
        <v>0</v>
      </c>
    </row>
    <row r="106" spans="1:22" x14ac:dyDescent="0.2">
      <c r="A106" s="1" t="s">
        <v>239</v>
      </c>
      <c r="B106" s="1" t="s">
        <v>17</v>
      </c>
      <c r="C106" s="1" t="s">
        <v>150</v>
      </c>
      <c r="D106" s="3" t="s">
        <v>149</v>
      </c>
      <c r="E106" s="29">
        <v>0.43</v>
      </c>
      <c r="F106" s="8">
        <v>0.3538899089174497</v>
      </c>
      <c r="G106" s="8">
        <v>30000</v>
      </c>
      <c r="H106" s="8">
        <v>0</v>
      </c>
      <c r="I106" s="8">
        <v>0</v>
      </c>
      <c r="J106" s="8">
        <v>1300000</v>
      </c>
      <c r="K106" s="8">
        <v>35</v>
      </c>
      <c r="M106" s="8">
        <v>0.04</v>
      </c>
      <c r="P106" s="8">
        <v>30</v>
      </c>
      <c r="Q106" s="8">
        <v>30</v>
      </c>
      <c r="R106" s="8">
        <v>0.06</v>
      </c>
      <c r="S106" s="8">
        <v>10.08</v>
      </c>
      <c r="T106" s="8">
        <v>71</v>
      </c>
      <c r="U106" s="8">
        <v>0</v>
      </c>
      <c r="V106" s="1">
        <v>0</v>
      </c>
    </row>
    <row r="107" spans="1:22" x14ac:dyDescent="0.2">
      <c r="A107" s="1" t="s">
        <v>239</v>
      </c>
      <c r="B107" s="1" t="s">
        <v>18</v>
      </c>
      <c r="C107" s="1" t="s">
        <v>150</v>
      </c>
      <c r="D107" s="3" t="s">
        <v>149</v>
      </c>
      <c r="E107" s="29">
        <v>0.54200000000000004</v>
      </c>
      <c r="F107" s="8">
        <v>0.20196565503834107</v>
      </c>
      <c r="G107" s="8">
        <v>20000</v>
      </c>
      <c r="H107" s="8">
        <v>0</v>
      </c>
      <c r="I107" s="8">
        <v>0</v>
      </c>
      <c r="J107" s="8">
        <v>800000</v>
      </c>
      <c r="K107" s="8">
        <v>25</v>
      </c>
      <c r="M107" s="8">
        <v>0.04</v>
      </c>
      <c r="P107" s="8">
        <v>20</v>
      </c>
      <c r="Q107" s="8">
        <v>20</v>
      </c>
      <c r="R107" s="8">
        <v>0.08</v>
      </c>
      <c r="S107" s="8">
        <v>26.028000000000002</v>
      </c>
      <c r="T107" s="8">
        <v>71</v>
      </c>
      <c r="U107" s="8">
        <v>0</v>
      </c>
      <c r="V107" s="1">
        <v>0</v>
      </c>
    </row>
    <row r="108" spans="1:22" x14ac:dyDescent="0.2">
      <c r="A108" s="1" t="s">
        <v>239</v>
      </c>
      <c r="B108" s="1" t="s">
        <v>231</v>
      </c>
      <c r="C108" s="1" t="s">
        <v>150</v>
      </c>
      <c r="D108" s="3" t="s">
        <v>149</v>
      </c>
      <c r="E108" s="29">
        <v>0.4</v>
      </c>
      <c r="F108" s="8">
        <v>0.20196565503834107</v>
      </c>
      <c r="G108" s="8">
        <v>15000</v>
      </c>
      <c r="H108" s="8">
        <v>0</v>
      </c>
      <c r="I108" s="8">
        <v>0</v>
      </c>
      <c r="J108" s="8">
        <v>400000</v>
      </c>
      <c r="K108" s="8">
        <v>25</v>
      </c>
      <c r="M108" s="8">
        <v>0.04</v>
      </c>
      <c r="P108" s="8">
        <v>15</v>
      </c>
      <c r="Q108" s="8">
        <v>15</v>
      </c>
      <c r="R108" s="8">
        <v>0.15</v>
      </c>
      <c r="S108" s="8">
        <v>26.028000000000002</v>
      </c>
      <c r="T108" s="8">
        <v>71</v>
      </c>
      <c r="U108" s="8">
        <v>0</v>
      </c>
      <c r="V108" s="1">
        <v>0</v>
      </c>
    </row>
    <row r="109" spans="1:22" x14ac:dyDescent="0.2">
      <c r="A109" s="1" t="s">
        <v>239</v>
      </c>
      <c r="B109" s="1" t="s">
        <v>232</v>
      </c>
      <c r="C109" s="1" t="s">
        <v>150</v>
      </c>
      <c r="D109" s="3" t="s">
        <v>149</v>
      </c>
      <c r="E109" s="29">
        <v>0.35</v>
      </c>
      <c r="F109" s="8">
        <v>0.20196565503834107</v>
      </c>
      <c r="G109" s="8">
        <v>6960</v>
      </c>
      <c r="H109" s="8">
        <v>0</v>
      </c>
      <c r="I109" s="8">
        <v>0</v>
      </c>
      <c r="J109" s="8">
        <v>400000</v>
      </c>
      <c r="K109" s="8">
        <v>25</v>
      </c>
      <c r="M109" s="8">
        <v>0.04</v>
      </c>
      <c r="P109" s="8">
        <v>15</v>
      </c>
      <c r="Q109" s="8">
        <v>15</v>
      </c>
      <c r="R109" s="8">
        <v>0.15</v>
      </c>
      <c r="S109" s="8">
        <v>41.652000000000001</v>
      </c>
      <c r="T109" s="8">
        <v>71</v>
      </c>
      <c r="U109" s="8">
        <v>0</v>
      </c>
      <c r="V109" s="1">
        <v>0</v>
      </c>
    </row>
    <row r="110" spans="1:22" x14ac:dyDescent="0.2">
      <c r="A110" s="1" t="s">
        <v>239</v>
      </c>
      <c r="B110" s="1" t="s">
        <v>233</v>
      </c>
      <c r="C110" s="1" t="s">
        <v>150</v>
      </c>
      <c r="D110" s="3" t="s">
        <v>149</v>
      </c>
      <c r="E110" s="29">
        <v>0.35</v>
      </c>
      <c r="F110" s="8">
        <v>0.35</v>
      </c>
      <c r="G110" s="8">
        <v>30000</v>
      </c>
      <c r="H110" s="8">
        <v>0</v>
      </c>
      <c r="I110" s="8">
        <v>0</v>
      </c>
      <c r="J110" s="8">
        <v>1500000</v>
      </c>
      <c r="K110" s="8">
        <v>30</v>
      </c>
      <c r="M110" s="8">
        <v>0.04</v>
      </c>
      <c r="N110" s="8">
        <v>1000000</v>
      </c>
      <c r="O110" s="8">
        <v>8760000000</v>
      </c>
      <c r="P110" s="8">
        <v>30</v>
      </c>
      <c r="Q110" s="8">
        <v>30</v>
      </c>
      <c r="R110" s="8">
        <v>0.04</v>
      </c>
      <c r="S110" s="8">
        <v>18.054000000000002</v>
      </c>
      <c r="T110" s="8">
        <v>71</v>
      </c>
      <c r="U110" s="8">
        <v>0</v>
      </c>
      <c r="V110" s="1">
        <v>1814.0685894380117</v>
      </c>
    </row>
    <row r="111" spans="1:22" x14ac:dyDescent="0.2">
      <c r="A111" s="1" t="s">
        <v>239</v>
      </c>
      <c r="B111" s="1" t="s">
        <v>19</v>
      </c>
      <c r="C111" s="1" t="s">
        <v>14</v>
      </c>
      <c r="D111" s="3" t="s">
        <v>149</v>
      </c>
      <c r="E111" s="29">
        <v>0.48699999999999999</v>
      </c>
      <c r="F111" s="8">
        <v>0</v>
      </c>
      <c r="G111" s="8">
        <v>100000</v>
      </c>
      <c r="H111" s="8">
        <v>0</v>
      </c>
      <c r="I111" s="8">
        <v>0</v>
      </c>
      <c r="J111" s="8">
        <v>1951000</v>
      </c>
      <c r="K111" s="8">
        <v>30</v>
      </c>
      <c r="M111" s="8">
        <v>0.04</v>
      </c>
      <c r="P111" s="8">
        <v>25</v>
      </c>
      <c r="Q111" s="8">
        <v>25</v>
      </c>
      <c r="R111" s="8">
        <v>0.15</v>
      </c>
      <c r="S111" s="8">
        <v>10</v>
      </c>
      <c r="T111" s="8">
        <v>0</v>
      </c>
      <c r="U111" s="8">
        <v>0</v>
      </c>
      <c r="V111" s="1">
        <v>0</v>
      </c>
    </row>
    <row r="112" spans="1:22" x14ac:dyDescent="0.2">
      <c r="A112" s="1" t="s">
        <v>239</v>
      </c>
      <c r="B112" s="1" t="s">
        <v>20</v>
      </c>
      <c r="C112" s="1" t="s">
        <v>14</v>
      </c>
      <c r="D112" s="3" t="s">
        <v>148</v>
      </c>
      <c r="E112" s="29">
        <v>1</v>
      </c>
      <c r="F112" s="8">
        <v>0</v>
      </c>
      <c r="G112" s="8">
        <v>35000</v>
      </c>
      <c r="H112" s="8">
        <v>0</v>
      </c>
      <c r="I112" s="8">
        <v>0</v>
      </c>
      <c r="J112" s="8">
        <v>1182000</v>
      </c>
      <c r="K112" s="8">
        <v>25</v>
      </c>
      <c r="M112" s="8">
        <v>0.04</v>
      </c>
      <c r="N112" s="8">
        <v>1000000</v>
      </c>
      <c r="O112" s="8">
        <v>8760000000</v>
      </c>
      <c r="P112" s="8">
        <v>0</v>
      </c>
      <c r="Q112" s="8">
        <v>0</v>
      </c>
      <c r="S112" s="8">
        <v>0</v>
      </c>
      <c r="T112" s="8">
        <v>0</v>
      </c>
      <c r="U112" s="8">
        <v>0</v>
      </c>
      <c r="V112" s="1">
        <v>318.10681426164183</v>
      </c>
    </row>
    <row r="113" spans="1:22" x14ac:dyDescent="0.2">
      <c r="A113" s="1" t="s">
        <v>239</v>
      </c>
      <c r="B113" s="1" t="s">
        <v>21</v>
      </c>
      <c r="C113" s="1" t="s">
        <v>14</v>
      </c>
      <c r="D113" s="3" t="s">
        <v>148</v>
      </c>
      <c r="E113" s="29">
        <v>1</v>
      </c>
      <c r="F113" s="8">
        <v>0</v>
      </c>
      <c r="G113" s="8">
        <v>100000</v>
      </c>
      <c r="H113" s="8">
        <v>0</v>
      </c>
      <c r="I113" s="8">
        <v>0</v>
      </c>
      <c r="J113" s="8">
        <v>3934571.4285714286</v>
      </c>
      <c r="K113" s="8">
        <v>25</v>
      </c>
      <c r="M113" s="8">
        <v>0.04</v>
      </c>
      <c r="P113" s="8">
        <v>0</v>
      </c>
      <c r="Q113" s="8">
        <v>0</v>
      </c>
      <c r="S113" s="8">
        <v>0</v>
      </c>
      <c r="T113" s="8">
        <v>0</v>
      </c>
      <c r="U113" s="8">
        <v>0</v>
      </c>
      <c r="V113" s="1">
        <v>0</v>
      </c>
    </row>
    <row r="114" spans="1:22" x14ac:dyDescent="0.2">
      <c r="A114" s="1" t="s">
        <v>239</v>
      </c>
      <c r="B114" s="1" t="s">
        <v>151</v>
      </c>
      <c r="C114" s="1" t="s">
        <v>14</v>
      </c>
      <c r="D114" s="3" t="s">
        <v>148</v>
      </c>
      <c r="E114" s="29">
        <v>1</v>
      </c>
      <c r="F114" s="8">
        <v>0</v>
      </c>
      <c r="G114" s="8">
        <v>25000</v>
      </c>
      <c r="H114" s="8">
        <v>0</v>
      </c>
      <c r="I114" s="8">
        <v>0</v>
      </c>
      <c r="J114" s="8">
        <v>600000</v>
      </c>
      <c r="K114" s="8">
        <v>25</v>
      </c>
      <c r="M114" s="8">
        <v>0.04</v>
      </c>
      <c r="N114" s="8">
        <v>1000000</v>
      </c>
      <c r="O114" s="8">
        <v>8760000000</v>
      </c>
      <c r="P114" s="8">
        <v>0</v>
      </c>
      <c r="Q114" s="8">
        <v>0</v>
      </c>
      <c r="S114" s="8">
        <v>0</v>
      </c>
      <c r="T114" s="8">
        <v>0</v>
      </c>
      <c r="U114" s="8">
        <v>0</v>
      </c>
      <c r="V114" s="1">
        <v>3653.929623275616</v>
      </c>
    </row>
  </sheetData>
  <autoFilter ref="A5:U11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O76"/>
  <sheetViews>
    <sheetView topLeftCell="H1" workbookViewId="0">
      <selection activeCell="I6" sqref="I6"/>
    </sheetView>
  </sheetViews>
  <sheetFormatPr baseColWidth="10" defaultColWidth="9.140625" defaultRowHeight="11.25" x14ac:dyDescent="0.2"/>
  <cols>
    <col min="1" max="1" width="11.7109375" style="1" bestFit="1" customWidth="1"/>
    <col min="2" max="2" width="12.7109375" style="3" bestFit="1" customWidth="1"/>
    <col min="3" max="3" width="19.5703125" style="8" bestFit="1" customWidth="1"/>
    <col min="4" max="4" width="17.85546875" style="8" customWidth="1"/>
    <col min="5" max="6" width="19.7109375" style="8" bestFit="1" customWidth="1"/>
    <col min="7" max="7" width="17" style="8" bestFit="1" customWidth="1"/>
    <col min="8" max="8" width="20.5703125" style="8" bestFit="1" customWidth="1"/>
    <col min="9" max="9" width="16.42578125" style="8" customWidth="1"/>
    <col min="10" max="10" width="18.5703125" style="8" customWidth="1"/>
    <col min="11" max="11" width="12" style="8" bestFit="1" customWidth="1"/>
    <col min="12" max="12" width="15" style="8" bestFit="1" customWidth="1"/>
    <col min="13" max="13" width="27.28515625" style="8" customWidth="1"/>
    <col min="14" max="14" width="21.7109375" style="1" customWidth="1"/>
    <col min="15" max="15" width="21.5703125" style="1" customWidth="1"/>
    <col min="16" max="16" width="31.7109375" style="1" customWidth="1"/>
    <col min="17" max="17" width="21.5703125" style="1" customWidth="1"/>
    <col min="18" max="18" width="16.85546875" style="1" bestFit="1" customWidth="1"/>
    <col min="19" max="16384" width="9.140625" style="1"/>
  </cols>
  <sheetData>
    <row r="1" spans="1:15" s="2" customFormat="1" ht="107.25" customHeight="1" x14ac:dyDescent="0.2">
      <c r="A1" s="1" t="s">
        <v>27</v>
      </c>
      <c r="B1" s="3"/>
      <c r="C1" s="6" t="s">
        <v>64</v>
      </c>
      <c r="D1" s="6" t="s">
        <v>66</v>
      </c>
      <c r="E1" s="6" t="s">
        <v>64</v>
      </c>
      <c r="F1" s="6" t="s">
        <v>66</v>
      </c>
      <c r="G1" s="6" t="s">
        <v>66</v>
      </c>
      <c r="H1" s="6" t="s">
        <v>71</v>
      </c>
      <c r="I1" s="6" t="s">
        <v>42</v>
      </c>
      <c r="J1" s="6" t="s">
        <v>42</v>
      </c>
      <c r="K1" s="6" t="s">
        <v>42</v>
      </c>
      <c r="L1" s="6" t="s">
        <v>42</v>
      </c>
      <c r="M1" s="6" t="s">
        <v>42</v>
      </c>
    </row>
    <row r="2" spans="1:15" s="2" customFormat="1" ht="44.25" customHeight="1" x14ac:dyDescent="0.2">
      <c r="A2" s="1" t="s">
        <v>28</v>
      </c>
      <c r="B2" s="3"/>
      <c r="C2" s="23" t="s">
        <v>55</v>
      </c>
      <c r="D2" s="24"/>
      <c r="E2" s="6" t="s">
        <v>33</v>
      </c>
      <c r="F2" s="6" t="s">
        <v>67</v>
      </c>
      <c r="G2" s="6" t="s">
        <v>69</v>
      </c>
      <c r="H2" s="6" t="s">
        <v>36</v>
      </c>
      <c r="I2" s="6"/>
      <c r="J2" s="6" t="s">
        <v>72</v>
      </c>
      <c r="K2" s="6" t="s">
        <v>74</v>
      </c>
      <c r="L2" s="6" t="s">
        <v>76</v>
      </c>
      <c r="M2" s="6" t="s">
        <v>173</v>
      </c>
    </row>
    <row r="4" spans="1:15" x14ac:dyDescent="0.2">
      <c r="A4" s="1" t="s">
        <v>29</v>
      </c>
      <c r="C4" s="8" t="s">
        <v>54</v>
      </c>
      <c r="D4" s="8" t="s">
        <v>1</v>
      </c>
      <c r="E4" s="8" t="s">
        <v>3</v>
      </c>
      <c r="F4" s="8" t="s">
        <v>54</v>
      </c>
      <c r="G4" s="8" t="s">
        <v>46</v>
      </c>
      <c r="H4" s="8" t="s">
        <v>41</v>
      </c>
      <c r="I4" s="8" t="s">
        <v>1</v>
      </c>
      <c r="J4" s="8" t="s">
        <v>73</v>
      </c>
      <c r="K4" s="8" t="s">
        <v>40</v>
      </c>
      <c r="L4" s="8" t="s">
        <v>1</v>
      </c>
    </row>
    <row r="5" spans="1:15" s="4" customFormat="1" x14ac:dyDescent="0.2">
      <c r="A5" s="4" t="s">
        <v>63</v>
      </c>
      <c r="B5" s="5" t="s">
        <v>52</v>
      </c>
      <c r="C5" s="9" t="s">
        <v>53</v>
      </c>
      <c r="D5" s="9" t="s">
        <v>65</v>
      </c>
      <c r="E5" s="9" t="s">
        <v>24</v>
      </c>
      <c r="F5" s="9" t="s">
        <v>68</v>
      </c>
      <c r="G5" s="9" t="s">
        <v>70</v>
      </c>
      <c r="H5" s="9" t="s">
        <v>35</v>
      </c>
      <c r="I5" s="9" t="s">
        <v>38</v>
      </c>
      <c r="J5" s="9" t="s">
        <v>9</v>
      </c>
      <c r="K5" s="9" t="s">
        <v>75</v>
      </c>
      <c r="L5" s="9" t="s">
        <v>77</v>
      </c>
      <c r="M5" s="9" t="s">
        <v>172</v>
      </c>
      <c r="N5" s="4" t="s">
        <v>252</v>
      </c>
      <c r="O5" s="4" t="s">
        <v>253</v>
      </c>
    </row>
    <row r="6" spans="1:15" x14ac:dyDescent="0.2">
      <c r="A6" s="1" t="s">
        <v>152</v>
      </c>
      <c r="B6" s="12" t="s">
        <v>56</v>
      </c>
      <c r="C6" s="8">
        <v>0.5</v>
      </c>
      <c r="D6" s="8">
        <v>0.92</v>
      </c>
      <c r="E6" s="8">
        <v>10000</v>
      </c>
      <c r="F6" s="8">
        <v>300000</v>
      </c>
      <c r="G6" s="8">
        <v>65000</v>
      </c>
      <c r="H6" s="8">
        <v>20</v>
      </c>
      <c r="I6" s="8">
        <v>0.04</v>
      </c>
      <c r="J6" s="8">
        <v>100000</v>
      </c>
      <c r="K6" s="8">
        <v>10000</v>
      </c>
      <c r="L6" s="8">
        <v>0.5</v>
      </c>
      <c r="M6" s="8">
        <v>1000</v>
      </c>
    </row>
    <row r="7" spans="1:15" x14ac:dyDescent="0.2">
      <c r="A7" s="1" t="s">
        <v>152</v>
      </c>
      <c r="B7" s="12" t="s">
        <v>57</v>
      </c>
      <c r="C7" s="8">
        <v>0.5</v>
      </c>
      <c r="D7" s="8">
        <v>0.84</v>
      </c>
      <c r="E7" s="8">
        <v>10000</v>
      </c>
      <c r="F7" s="8">
        <v>80000</v>
      </c>
      <c r="G7" s="8">
        <v>65000</v>
      </c>
      <c r="H7" s="8">
        <v>15</v>
      </c>
      <c r="I7" s="8">
        <v>0.04</v>
      </c>
      <c r="J7" s="8">
        <v>0</v>
      </c>
      <c r="K7" s="8">
        <v>0</v>
      </c>
      <c r="L7" s="8">
        <v>0.5</v>
      </c>
      <c r="M7" s="8">
        <v>1000</v>
      </c>
    </row>
    <row r="8" spans="1:15" x14ac:dyDescent="0.2">
      <c r="A8" s="1" t="s">
        <v>152</v>
      </c>
      <c r="B8" s="12" t="s">
        <v>58</v>
      </c>
      <c r="C8" s="8">
        <v>0.5</v>
      </c>
      <c r="D8" s="8">
        <v>0.88</v>
      </c>
      <c r="E8" s="8">
        <v>10000</v>
      </c>
      <c r="F8" s="8">
        <v>150000</v>
      </c>
      <c r="G8" s="8">
        <v>65000</v>
      </c>
      <c r="H8" s="8">
        <v>15</v>
      </c>
      <c r="I8" s="8">
        <v>0.04</v>
      </c>
      <c r="J8" s="8">
        <v>0</v>
      </c>
      <c r="K8" s="8">
        <v>0</v>
      </c>
      <c r="L8" s="8">
        <v>0.5</v>
      </c>
      <c r="M8" s="8">
        <v>1000</v>
      </c>
    </row>
    <row r="9" spans="1:15" x14ac:dyDescent="0.2">
      <c r="A9" s="1" t="s">
        <v>152</v>
      </c>
      <c r="B9" s="12" t="s">
        <v>59</v>
      </c>
      <c r="C9" s="8">
        <v>0.5</v>
      </c>
      <c r="D9" s="8">
        <v>0.8</v>
      </c>
      <c r="E9" s="8">
        <v>10000</v>
      </c>
      <c r="F9" s="8">
        <v>150000</v>
      </c>
      <c r="G9" s="8">
        <v>1000000</v>
      </c>
      <c r="H9" s="8">
        <v>25</v>
      </c>
      <c r="I9" s="8">
        <v>0.04</v>
      </c>
      <c r="J9" s="8">
        <v>0</v>
      </c>
      <c r="K9" s="8">
        <v>0</v>
      </c>
      <c r="L9" s="8">
        <v>0.5</v>
      </c>
      <c r="M9" s="8">
        <v>1000</v>
      </c>
    </row>
    <row r="10" spans="1:15" x14ac:dyDescent="0.2">
      <c r="A10" s="1" t="s">
        <v>152</v>
      </c>
      <c r="B10" s="12" t="s">
        <v>60</v>
      </c>
      <c r="C10" s="8">
        <v>0.5</v>
      </c>
      <c r="D10" s="8">
        <v>0.8</v>
      </c>
      <c r="E10" s="8">
        <v>10000</v>
      </c>
      <c r="F10" s="8">
        <v>10000</v>
      </c>
      <c r="G10" s="8">
        <v>1100000</v>
      </c>
      <c r="H10" s="8">
        <v>80</v>
      </c>
      <c r="I10" s="8">
        <v>0.04</v>
      </c>
      <c r="J10" s="8">
        <v>100000</v>
      </c>
      <c r="K10" s="8">
        <v>10000</v>
      </c>
      <c r="L10" s="8">
        <v>0.5</v>
      </c>
      <c r="M10" s="8">
        <v>1000</v>
      </c>
      <c r="N10" s="1">
        <v>6500</v>
      </c>
      <c r="O10" s="1">
        <f>7*N10</f>
        <v>45500</v>
      </c>
    </row>
    <row r="11" spans="1:15" x14ac:dyDescent="0.2">
      <c r="A11" s="1" t="s">
        <v>152</v>
      </c>
      <c r="B11" s="12" t="s">
        <v>61</v>
      </c>
      <c r="C11" s="8">
        <v>0.5</v>
      </c>
      <c r="D11" s="8">
        <v>0.73</v>
      </c>
      <c r="E11" s="8">
        <v>10000</v>
      </c>
      <c r="F11" s="8">
        <v>40000</v>
      </c>
      <c r="G11" s="8">
        <v>825000</v>
      </c>
      <c r="H11" s="8">
        <v>30</v>
      </c>
      <c r="I11" s="8">
        <v>0.04</v>
      </c>
      <c r="J11" s="8">
        <v>0</v>
      </c>
      <c r="K11" s="8">
        <v>0</v>
      </c>
      <c r="L11" s="8">
        <v>0.5</v>
      </c>
      <c r="M11" s="8">
        <v>1000</v>
      </c>
    </row>
    <row r="12" spans="1:15" x14ac:dyDescent="0.2">
      <c r="A12" s="1" t="s">
        <v>152</v>
      </c>
      <c r="B12" s="12" t="s">
        <v>62</v>
      </c>
      <c r="C12" s="8">
        <v>0.5</v>
      </c>
      <c r="D12" s="8">
        <v>0.45600000000000002</v>
      </c>
      <c r="E12" s="8">
        <v>10000</v>
      </c>
      <c r="F12" s="8">
        <v>200</v>
      </c>
      <c r="G12" s="8">
        <v>1100000</v>
      </c>
      <c r="H12" s="8">
        <v>22.5</v>
      </c>
      <c r="I12" s="8">
        <v>0.04</v>
      </c>
      <c r="J12" s="8">
        <v>100000</v>
      </c>
      <c r="K12" s="8">
        <v>10000</v>
      </c>
      <c r="L12" s="8">
        <v>0.5</v>
      </c>
      <c r="M12" s="8">
        <v>1000</v>
      </c>
    </row>
    <row r="13" spans="1:15" x14ac:dyDescent="0.2">
      <c r="B13" s="12"/>
    </row>
    <row r="14" spans="1:15" x14ac:dyDescent="0.2">
      <c r="A14" s="1" t="s">
        <v>234</v>
      </c>
      <c r="B14" s="12" t="s">
        <v>56</v>
      </c>
      <c r="C14" s="8">
        <v>0.5</v>
      </c>
      <c r="D14" s="8">
        <v>0.92</v>
      </c>
      <c r="E14" s="8">
        <v>10000</v>
      </c>
      <c r="F14" s="8">
        <v>300000</v>
      </c>
      <c r="G14" s="8">
        <v>65000</v>
      </c>
      <c r="H14" s="8">
        <v>20</v>
      </c>
      <c r="I14" s="8">
        <v>0.04</v>
      </c>
      <c r="J14" s="8">
        <v>25000</v>
      </c>
      <c r="K14" s="8">
        <v>5000</v>
      </c>
      <c r="L14" s="8">
        <v>0.5</v>
      </c>
      <c r="M14" s="8">
        <v>1000</v>
      </c>
    </row>
    <row r="15" spans="1:15" x14ac:dyDescent="0.2">
      <c r="A15" s="1" t="s">
        <v>234</v>
      </c>
      <c r="B15" s="12" t="s">
        <v>57</v>
      </c>
      <c r="C15" s="8">
        <v>0.5</v>
      </c>
      <c r="D15" s="8">
        <v>0.84</v>
      </c>
      <c r="E15" s="8">
        <v>10000</v>
      </c>
      <c r="F15" s="8">
        <v>80000</v>
      </c>
      <c r="G15" s="8">
        <v>65000</v>
      </c>
      <c r="H15" s="8">
        <v>15</v>
      </c>
      <c r="I15" s="8">
        <v>0.04</v>
      </c>
      <c r="J15" s="8">
        <v>0</v>
      </c>
      <c r="K15" s="8">
        <v>0</v>
      </c>
      <c r="L15" s="8">
        <v>0.5</v>
      </c>
      <c r="M15" s="8">
        <v>1000</v>
      </c>
    </row>
    <row r="16" spans="1:15" x14ac:dyDescent="0.2">
      <c r="A16" s="1" t="s">
        <v>234</v>
      </c>
      <c r="B16" s="12" t="s">
        <v>58</v>
      </c>
      <c r="C16" s="8">
        <v>0.5</v>
      </c>
      <c r="D16" s="8">
        <v>0.88</v>
      </c>
      <c r="E16" s="8">
        <v>10000</v>
      </c>
      <c r="F16" s="8">
        <v>150000</v>
      </c>
      <c r="G16" s="8">
        <v>65000</v>
      </c>
      <c r="H16" s="8">
        <v>15</v>
      </c>
      <c r="I16" s="8">
        <v>0.04</v>
      </c>
      <c r="J16" s="8">
        <v>0</v>
      </c>
      <c r="K16" s="8">
        <v>0</v>
      </c>
      <c r="L16" s="8">
        <v>0.5</v>
      </c>
      <c r="M16" s="8">
        <v>1000</v>
      </c>
    </row>
    <row r="17" spans="1:15" x14ac:dyDescent="0.2">
      <c r="A17" s="1" t="s">
        <v>234</v>
      </c>
      <c r="B17" s="12" t="s">
        <v>59</v>
      </c>
      <c r="C17" s="8">
        <v>0.5</v>
      </c>
      <c r="D17" s="8">
        <v>0.8</v>
      </c>
      <c r="E17" s="8">
        <v>10000</v>
      </c>
      <c r="F17" s="8">
        <v>150000</v>
      </c>
      <c r="G17" s="8">
        <v>1000000</v>
      </c>
      <c r="H17" s="8">
        <v>25</v>
      </c>
      <c r="I17" s="8">
        <v>0.04</v>
      </c>
      <c r="J17" s="8">
        <v>0</v>
      </c>
      <c r="K17" s="8">
        <v>0</v>
      </c>
      <c r="L17" s="8">
        <v>0.5</v>
      </c>
      <c r="M17" s="8">
        <v>1000</v>
      </c>
    </row>
    <row r="18" spans="1:15" x14ac:dyDescent="0.2">
      <c r="A18" s="1" t="s">
        <v>234</v>
      </c>
      <c r="B18" s="12" t="s">
        <v>60</v>
      </c>
      <c r="C18" s="8">
        <v>0.5</v>
      </c>
      <c r="D18" s="8">
        <v>0.8</v>
      </c>
      <c r="E18" s="8">
        <v>10000</v>
      </c>
      <c r="F18" s="8">
        <v>10000</v>
      </c>
      <c r="G18" s="8">
        <v>1100000</v>
      </c>
      <c r="H18" s="8">
        <v>80</v>
      </c>
      <c r="I18" s="8">
        <v>0.04</v>
      </c>
      <c r="J18" s="8">
        <v>100000</v>
      </c>
      <c r="K18" s="8">
        <v>10000</v>
      </c>
      <c r="L18" s="8">
        <v>0.5</v>
      </c>
      <c r="M18" s="8">
        <v>1000</v>
      </c>
      <c r="N18" s="1">
        <v>5000</v>
      </c>
      <c r="O18" s="1">
        <f>7*N18</f>
        <v>35000</v>
      </c>
    </row>
    <row r="19" spans="1:15" x14ac:dyDescent="0.2">
      <c r="A19" s="1" t="s">
        <v>234</v>
      </c>
      <c r="B19" s="12" t="s">
        <v>61</v>
      </c>
      <c r="C19" s="8">
        <v>0.5</v>
      </c>
      <c r="D19" s="8">
        <v>0.73</v>
      </c>
      <c r="E19" s="8">
        <v>10000</v>
      </c>
      <c r="F19" s="8">
        <v>40000</v>
      </c>
      <c r="G19" s="8">
        <v>825000</v>
      </c>
      <c r="H19" s="8">
        <v>30</v>
      </c>
      <c r="I19" s="8">
        <v>0.04</v>
      </c>
      <c r="J19" s="8">
        <v>0</v>
      </c>
      <c r="K19" s="8">
        <v>0</v>
      </c>
      <c r="L19" s="8">
        <v>0.5</v>
      </c>
      <c r="M19" s="8">
        <v>1000</v>
      </c>
    </row>
    <row r="20" spans="1:15" x14ac:dyDescent="0.2">
      <c r="A20" s="1" t="s">
        <v>234</v>
      </c>
      <c r="B20" s="12" t="s">
        <v>62</v>
      </c>
      <c r="C20" s="8">
        <v>0.5</v>
      </c>
      <c r="D20" s="8">
        <v>0.45600000000000002</v>
      </c>
      <c r="E20" s="8">
        <v>10000</v>
      </c>
      <c r="F20" s="8">
        <v>200</v>
      </c>
      <c r="G20" s="8">
        <v>1100000</v>
      </c>
      <c r="H20" s="8">
        <v>22.5</v>
      </c>
      <c r="I20" s="8">
        <v>0.04</v>
      </c>
      <c r="J20" s="8">
        <v>0</v>
      </c>
      <c r="K20" s="8">
        <v>0</v>
      </c>
      <c r="L20" s="8">
        <v>0.5</v>
      </c>
      <c r="M20" s="8">
        <v>1000</v>
      </c>
    </row>
    <row r="21" spans="1:15" x14ac:dyDescent="0.2">
      <c r="A21" s="1" t="s">
        <v>235</v>
      </c>
      <c r="B21" s="12" t="s">
        <v>56</v>
      </c>
      <c r="C21" s="8">
        <v>0.5</v>
      </c>
      <c r="D21" s="8">
        <v>0.92</v>
      </c>
      <c r="E21" s="8">
        <v>10000</v>
      </c>
      <c r="F21" s="8">
        <v>300000</v>
      </c>
      <c r="G21" s="8">
        <v>65000</v>
      </c>
      <c r="H21" s="8">
        <v>20</v>
      </c>
      <c r="I21" s="8">
        <v>0.04</v>
      </c>
      <c r="J21" s="8">
        <v>25000</v>
      </c>
      <c r="K21" s="8">
        <v>5000</v>
      </c>
      <c r="L21" s="8">
        <v>0.5</v>
      </c>
      <c r="M21" s="8">
        <v>1000</v>
      </c>
    </row>
    <row r="22" spans="1:15" x14ac:dyDescent="0.2">
      <c r="A22" s="1" t="s">
        <v>235</v>
      </c>
      <c r="B22" s="12" t="s">
        <v>57</v>
      </c>
      <c r="C22" s="8">
        <v>0.5</v>
      </c>
      <c r="D22" s="8">
        <v>0.84</v>
      </c>
      <c r="E22" s="8">
        <v>10000</v>
      </c>
      <c r="F22" s="8">
        <v>80000</v>
      </c>
      <c r="G22" s="8">
        <v>65000</v>
      </c>
      <c r="H22" s="8">
        <v>15</v>
      </c>
      <c r="I22" s="8">
        <v>0.04</v>
      </c>
      <c r="J22" s="8">
        <v>0</v>
      </c>
      <c r="K22" s="8">
        <v>0</v>
      </c>
      <c r="L22" s="8">
        <v>0.5</v>
      </c>
      <c r="M22" s="8">
        <v>1000</v>
      </c>
    </row>
    <row r="23" spans="1:15" x14ac:dyDescent="0.2">
      <c r="A23" s="1" t="s">
        <v>235</v>
      </c>
      <c r="B23" s="12" t="s">
        <v>58</v>
      </c>
      <c r="C23" s="8">
        <v>0.5</v>
      </c>
      <c r="D23" s="8">
        <v>0.88</v>
      </c>
      <c r="E23" s="8">
        <v>10000</v>
      </c>
      <c r="F23" s="8">
        <v>150000</v>
      </c>
      <c r="G23" s="8">
        <v>65000</v>
      </c>
      <c r="H23" s="8">
        <v>15</v>
      </c>
      <c r="I23" s="8">
        <v>0.04</v>
      </c>
      <c r="J23" s="8">
        <v>0</v>
      </c>
      <c r="K23" s="8">
        <v>0</v>
      </c>
      <c r="L23" s="8">
        <v>0.5</v>
      </c>
      <c r="M23" s="8">
        <v>1000</v>
      </c>
    </row>
    <row r="24" spans="1:15" x14ac:dyDescent="0.2">
      <c r="A24" s="1" t="s">
        <v>235</v>
      </c>
      <c r="B24" s="12" t="s">
        <v>59</v>
      </c>
      <c r="C24" s="8">
        <v>0.5</v>
      </c>
      <c r="D24" s="8">
        <v>0.8</v>
      </c>
      <c r="E24" s="8">
        <v>10000</v>
      </c>
      <c r="F24" s="8">
        <v>150000</v>
      </c>
      <c r="G24" s="8">
        <v>1000000</v>
      </c>
      <c r="H24" s="8">
        <v>25</v>
      </c>
      <c r="I24" s="8">
        <v>0.04</v>
      </c>
      <c r="J24" s="8">
        <v>0</v>
      </c>
      <c r="K24" s="8">
        <v>0</v>
      </c>
      <c r="L24" s="8">
        <v>0.5</v>
      </c>
      <c r="M24" s="8">
        <v>1000</v>
      </c>
    </row>
    <row r="25" spans="1:15" x14ac:dyDescent="0.2">
      <c r="A25" s="1" t="s">
        <v>235</v>
      </c>
      <c r="B25" s="12" t="s">
        <v>60</v>
      </c>
      <c r="C25" s="8">
        <v>0.5</v>
      </c>
      <c r="D25" s="8">
        <v>0.8</v>
      </c>
      <c r="E25" s="8">
        <v>10000</v>
      </c>
      <c r="F25" s="8">
        <v>10000</v>
      </c>
      <c r="G25" s="8">
        <v>1100000</v>
      </c>
      <c r="H25" s="8">
        <v>80</v>
      </c>
      <c r="I25" s="8">
        <v>0.04</v>
      </c>
      <c r="J25" s="8">
        <v>100000</v>
      </c>
      <c r="K25" s="8">
        <v>10000</v>
      </c>
      <c r="L25" s="8">
        <v>0</v>
      </c>
      <c r="M25" s="8">
        <v>1000</v>
      </c>
      <c r="N25" s="1">
        <v>0</v>
      </c>
      <c r="O25" s="1">
        <f>7*N25</f>
        <v>0</v>
      </c>
    </row>
    <row r="26" spans="1:15" x14ac:dyDescent="0.2">
      <c r="A26" s="1" t="s">
        <v>235</v>
      </c>
      <c r="B26" s="12" t="s">
        <v>61</v>
      </c>
      <c r="C26" s="8">
        <v>0.5</v>
      </c>
      <c r="D26" s="8">
        <v>0.73</v>
      </c>
      <c r="E26" s="8">
        <v>10000</v>
      </c>
      <c r="F26" s="8">
        <v>40000</v>
      </c>
      <c r="G26" s="8">
        <v>825000</v>
      </c>
      <c r="H26" s="8">
        <v>30</v>
      </c>
      <c r="I26" s="8">
        <v>0.04</v>
      </c>
      <c r="J26" s="8">
        <v>0</v>
      </c>
      <c r="K26" s="8">
        <v>0</v>
      </c>
      <c r="L26" s="8">
        <v>0.5</v>
      </c>
      <c r="M26" s="8">
        <v>1000</v>
      </c>
    </row>
    <row r="27" spans="1:15" x14ac:dyDescent="0.2">
      <c r="A27" s="1" t="s">
        <v>235</v>
      </c>
      <c r="B27" s="12" t="s">
        <v>62</v>
      </c>
      <c r="C27" s="8">
        <v>0.5</v>
      </c>
      <c r="D27" s="8">
        <v>0.45600000000000002</v>
      </c>
      <c r="E27" s="8">
        <v>10000</v>
      </c>
      <c r="F27" s="8">
        <v>200</v>
      </c>
      <c r="G27" s="8">
        <v>1100000</v>
      </c>
      <c r="H27" s="8">
        <v>22.5</v>
      </c>
      <c r="I27" s="8">
        <v>0.04</v>
      </c>
      <c r="J27" s="8">
        <v>0</v>
      </c>
      <c r="K27" s="8">
        <v>0</v>
      </c>
      <c r="L27" s="8">
        <v>0.5</v>
      </c>
      <c r="M27" s="8">
        <v>1000</v>
      </c>
    </row>
    <row r="28" spans="1:15" x14ac:dyDescent="0.2">
      <c r="A28" s="1" t="s">
        <v>236</v>
      </c>
      <c r="B28" s="12" t="s">
        <v>56</v>
      </c>
      <c r="C28" s="8">
        <v>0.5</v>
      </c>
      <c r="D28" s="8">
        <v>0.92</v>
      </c>
      <c r="E28" s="8">
        <v>10000</v>
      </c>
      <c r="F28" s="8">
        <v>300000</v>
      </c>
      <c r="G28" s="8">
        <v>65000</v>
      </c>
      <c r="H28" s="8">
        <v>20</v>
      </c>
      <c r="I28" s="8">
        <v>0.04</v>
      </c>
      <c r="J28" s="8">
        <v>25000</v>
      </c>
      <c r="K28" s="8">
        <v>5000</v>
      </c>
      <c r="L28" s="8">
        <v>0.5</v>
      </c>
      <c r="M28" s="8">
        <v>1000</v>
      </c>
    </row>
    <row r="29" spans="1:15" x14ac:dyDescent="0.2">
      <c r="A29" s="1" t="s">
        <v>236</v>
      </c>
      <c r="B29" s="12" t="s">
        <v>57</v>
      </c>
      <c r="C29" s="8">
        <v>0.5</v>
      </c>
      <c r="D29" s="8">
        <v>0.84</v>
      </c>
      <c r="E29" s="8">
        <v>10000</v>
      </c>
      <c r="F29" s="8">
        <v>80000</v>
      </c>
      <c r="G29" s="8">
        <v>65000</v>
      </c>
      <c r="H29" s="8">
        <v>15</v>
      </c>
      <c r="I29" s="8">
        <v>0.04</v>
      </c>
      <c r="J29" s="8">
        <v>0</v>
      </c>
      <c r="K29" s="8">
        <v>0</v>
      </c>
      <c r="L29" s="8">
        <v>0.5</v>
      </c>
      <c r="M29" s="8">
        <v>1000</v>
      </c>
    </row>
    <row r="30" spans="1:15" x14ac:dyDescent="0.2">
      <c r="A30" s="1" t="s">
        <v>236</v>
      </c>
      <c r="B30" s="12" t="s">
        <v>58</v>
      </c>
      <c r="C30" s="8">
        <v>0.5</v>
      </c>
      <c r="D30" s="8">
        <v>0.88</v>
      </c>
      <c r="E30" s="8">
        <v>10000</v>
      </c>
      <c r="F30" s="8">
        <v>150000</v>
      </c>
      <c r="G30" s="8">
        <v>65000</v>
      </c>
      <c r="H30" s="8">
        <v>15</v>
      </c>
      <c r="I30" s="8">
        <v>0.04</v>
      </c>
      <c r="J30" s="8">
        <v>0</v>
      </c>
      <c r="K30" s="8">
        <v>0</v>
      </c>
      <c r="L30" s="8">
        <v>0.5</v>
      </c>
      <c r="M30" s="8">
        <v>1000</v>
      </c>
    </row>
    <row r="31" spans="1:15" x14ac:dyDescent="0.2">
      <c r="A31" s="1" t="s">
        <v>236</v>
      </c>
      <c r="B31" s="12" t="s">
        <v>59</v>
      </c>
      <c r="C31" s="8">
        <v>0.5</v>
      </c>
      <c r="D31" s="8">
        <v>0.8</v>
      </c>
      <c r="E31" s="8">
        <v>10000</v>
      </c>
      <c r="F31" s="8">
        <v>150000</v>
      </c>
      <c r="G31" s="8">
        <v>1000000</v>
      </c>
      <c r="H31" s="8">
        <v>25</v>
      </c>
      <c r="I31" s="8">
        <v>0.04</v>
      </c>
      <c r="J31" s="8">
        <v>0</v>
      </c>
      <c r="K31" s="8">
        <v>0</v>
      </c>
      <c r="L31" s="8">
        <v>0.5</v>
      </c>
      <c r="M31" s="8">
        <v>1000</v>
      </c>
    </row>
    <row r="32" spans="1:15" x14ac:dyDescent="0.2">
      <c r="A32" s="1" t="s">
        <v>236</v>
      </c>
      <c r="B32" s="12" t="s">
        <v>60</v>
      </c>
      <c r="C32" s="8">
        <v>0.5</v>
      </c>
      <c r="D32" s="8">
        <v>0.8</v>
      </c>
      <c r="E32" s="8">
        <v>10000</v>
      </c>
      <c r="F32" s="8">
        <v>10000</v>
      </c>
      <c r="G32" s="8">
        <v>1100000</v>
      </c>
      <c r="H32" s="8">
        <v>80</v>
      </c>
      <c r="I32" s="8">
        <v>0.04</v>
      </c>
      <c r="J32" s="8">
        <v>100000</v>
      </c>
      <c r="K32" s="8">
        <v>10000</v>
      </c>
      <c r="L32" s="8">
        <v>0.5</v>
      </c>
      <c r="M32" s="8">
        <v>1000</v>
      </c>
      <c r="N32" s="1">
        <v>1200</v>
      </c>
      <c r="O32" s="1">
        <f>7*N32</f>
        <v>8400</v>
      </c>
    </row>
    <row r="33" spans="1:15" x14ac:dyDescent="0.2">
      <c r="A33" s="1" t="s">
        <v>236</v>
      </c>
      <c r="B33" s="12" t="s">
        <v>61</v>
      </c>
      <c r="C33" s="8">
        <v>0.5</v>
      </c>
      <c r="D33" s="8">
        <v>0.73</v>
      </c>
      <c r="E33" s="8">
        <v>10000</v>
      </c>
      <c r="F33" s="8">
        <v>40000</v>
      </c>
      <c r="G33" s="8">
        <v>825000</v>
      </c>
      <c r="H33" s="8">
        <v>30</v>
      </c>
      <c r="I33" s="8">
        <v>0.04</v>
      </c>
      <c r="J33" s="8">
        <v>0</v>
      </c>
      <c r="K33" s="8">
        <v>0</v>
      </c>
      <c r="L33" s="8">
        <v>0</v>
      </c>
      <c r="M33" s="8">
        <v>1000</v>
      </c>
    </row>
    <row r="34" spans="1:15" x14ac:dyDescent="0.2">
      <c r="A34" s="1" t="s">
        <v>236</v>
      </c>
      <c r="B34" s="12" t="s">
        <v>62</v>
      </c>
      <c r="C34" s="8">
        <v>0.5</v>
      </c>
      <c r="D34" s="8">
        <v>0.45600000000000002</v>
      </c>
      <c r="E34" s="8">
        <v>10000</v>
      </c>
      <c r="F34" s="8">
        <v>200</v>
      </c>
      <c r="G34" s="8">
        <v>1100000</v>
      </c>
      <c r="H34" s="8">
        <v>22.5</v>
      </c>
      <c r="I34" s="8">
        <v>0.04</v>
      </c>
      <c r="J34" s="8">
        <v>0</v>
      </c>
      <c r="K34" s="8">
        <v>0</v>
      </c>
      <c r="L34" s="8">
        <v>0.5</v>
      </c>
      <c r="M34" s="8">
        <v>1000</v>
      </c>
    </row>
    <row r="35" spans="1:15" x14ac:dyDescent="0.2">
      <c r="A35" s="1" t="s">
        <v>237</v>
      </c>
      <c r="B35" s="12" t="s">
        <v>56</v>
      </c>
      <c r="C35" s="8">
        <v>0.5</v>
      </c>
      <c r="D35" s="8">
        <v>0.92</v>
      </c>
      <c r="E35" s="8">
        <v>10000</v>
      </c>
      <c r="F35" s="8">
        <v>300000</v>
      </c>
      <c r="G35" s="8">
        <v>65000</v>
      </c>
      <c r="H35" s="8">
        <v>20</v>
      </c>
      <c r="I35" s="8">
        <v>0.04</v>
      </c>
      <c r="J35" s="8">
        <v>25000</v>
      </c>
      <c r="K35" s="8">
        <v>5000</v>
      </c>
      <c r="L35" s="8">
        <v>0.5</v>
      </c>
      <c r="M35" s="8">
        <v>1000</v>
      </c>
    </row>
    <row r="36" spans="1:15" x14ac:dyDescent="0.2">
      <c r="A36" s="1" t="s">
        <v>237</v>
      </c>
      <c r="B36" s="12" t="s">
        <v>57</v>
      </c>
      <c r="C36" s="8">
        <v>0.5</v>
      </c>
      <c r="D36" s="8">
        <v>0.84</v>
      </c>
      <c r="E36" s="8">
        <v>10000</v>
      </c>
      <c r="F36" s="8">
        <v>80000</v>
      </c>
      <c r="G36" s="8">
        <v>65000</v>
      </c>
      <c r="H36" s="8">
        <v>15</v>
      </c>
      <c r="I36" s="8">
        <v>0.04</v>
      </c>
      <c r="J36" s="8">
        <v>0</v>
      </c>
      <c r="K36" s="8">
        <v>0</v>
      </c>
      <c r="L36" s="8">
        <v>0.5</v>
      </c>
      <c r="M36" s="8">
        <v>1000</v>
      </c>
    </row>
    <row r="37" spans="1:15" x14ac:dyDescent="0.2">
      <c r="A37" s="1" t="s">
        <v>237</v>
      </c>
      <c r="B37" s="12" t="s">
        <v>58</v>
      </c>
      <c r="C37" s="8">
        <v>0.5</v>
      </c>
      <c r="D37" s="8">
        <v>0.88</v>
      </c>
      <c r="E37" s="8">
        <v>10000</v>
      </c>
      <c r="F37" s="8">
        <v>150000</v>
      </c>
      <c r="G37" s="8">
        <v>65000</v>
      </c>
      <c r="H37" s="8">
        <v>15</v>
      </c>
      <c r="I37" s="8">
        <v>0.04</v>
      </c>
      <c r="J37" s="8">
        <v>0</v>
      </c>
      <c r="K37" s="8">
        <v>0</v>
      </c>
      <c r="L37" s="8">
        <v>0.5</v>
      </c>
      <c r="M37" s="8">
        <v>1000</v>
      </c>
    </row>
    <row r="38" spans="1:15" x14ac:dyDescent="0.2">
      <c r="A38" s="1" t="s">
        <v>237</v>
      </c>
      <c r="B38" s="12" t="s">
        <v>59</v>
      </c>
      <c r="C38" s="8">
        <v>0.5</v>
      </c>
      <c r="D38" s="8">
        <v>0.8</v>
      </c>
      <c r="E38" s="8">
        <v>10000</v>
      </c>
      <c r="F38" s="8">
        <v>150000</v>
      </c>
      <c r="G38" s="8">
        <v>1000000</v>
      </c>
      <c r="H38" s="8">
        <v>25</v>
      </c>
      <c r="I38" s="8">
        <v>0.04</v>
      </c>
      <c r="J38" s="8">
        <v>0</v>
      </c>
      <c r="K38" s="8">
        <v>0</v>
      </c>
      <c r="L38" s="8">
        <v>0.5</v>
      </c>
      <c r="M38" s="8">
        <v>1000</v>
      </c>
    </row>
    <row r="39" spans="1:15" x14ac:dyDescent="0.2">
      <c r="A39" s="1" t="s">
        <v>237</v>
      </c>
      <c r="B39" s="12" t="s">
        <v>60</v>
      </c>
      <c r="C39" s="8">
        <v>0.5</v>
      </c>
      <c r="D39" s="8">
        <v>0.8</v>
      </c>
      <c r="E39" s="8">
        <v>10000</v>
      </c>
      <c r="F39" s="8">
        <v>10000</v>
      </c>
      <c r="G39" s="8">
        <v>1100000</v>
      </c>
      <c r="H39" s="8">
        <v>80</v>
      </c>
      <c r="I39" s="8">
        <v>0.04</v>
      </c>
      <c r="J39" s="8">
        <v>100000</v>
      </c>
      <c r="K39" s="8">
        <v>10000</v>
      </c>
      <c r="L39" s="8">
        <v>0</v>
      </c>
      <c r="M39" s="8">
        <v>1000</v>
      </c>
      <c r="N39" s="1">
        <v>0</v>
      </c>
      <c r="O39" s="1">
        <f>7*N39</f>
        <v>0</v>
      </c>
    </row>
    <row r="40" spans="1:15" x14ac:dyDescent="0.2">
      <c r="A40" s="1" t="s">
        <v>237</v>
      </c>
      <c r="B40" s="12" t="s">
        <v>61</v>
      </c>
      <c r="C40" s="8">
        <v>0.5</v>
      </c>
      <c r="D40" s="8">
        <v>0.73</v>
      </c>
      <c r="E40" s="8">
        <v>10000</v>
      </c>
      <c r="F40" s="8">
        <v>40000</v>
      </c>
      <c r="G40" s="8">
        <v>825000</v>
      </c>
      <c r="H40" s="8">
        <v>30</v>
      </c>
      <c r="I40" s="8">
        <v>0.04</v>
      </c>
      <c r="J40" s="8">
        <v>0</v>
      </c>
      <c r="K40" s="8">
        <v>0</v>
      </c>
      <c r="L40" s="8">
        <v>0.5</v>
      </c>
      <c r="M40" s="8">
        <v>1000</v>
      </c>
    </row>
    <row r="41" spans="1:15" x14ac:dyDescent="0.2">
      <c r="A41" s="1" t="s">
        <v>237</v>
      </c>
      <c r="B41" s="12" t="s">
        <v>62</v>
      </c>
      <c r="C41" s="8">
        <v>0.5</v>
      </c>
      <c r="D41" s="8">
        <v>0.45600000000000002</v>
      </c>
      <c r="E41" s="8">
        <v>10000</v>
      </c>
      <c r="F41" s="8">
        <v>200</v>
      </c>
      <c r="G41" s="8">
        <v>1100000</v>
      </c>
      <c r="H41" s="8">
        <v>22.5</v>
      </c>
      <c r="I41" s="8">
        <v>0.04</v>
      </c>
      <c r="J41" s="8">
        <v>0</v>
      </c>
      <c r="K41" s="8">
        <v>0</v>
      </c>
      <c r="L41" s="8">
        <v>0.5</v>
      </c>
      <c r="M41" s="8">
        <v>1000</v>
      </c>
    </row>
    <row r="42" spans="1:15" x14ac:dyDescent="0.2">
      <c r="A42" s="1" t="s">
        <v>153</v>
      </c>
      <c r="B42" s="12" t="s">
        <v>56</v>
      </c>
      <c r="C42" s="8">
        <v>0.5</v>
      </c>
      <c r="D42" s="8">
        <v>0.92</v>
      </c>
      <c r="E42" s="8">
        <v>10000</v>
      </c>
      <c r="F42" s="8">
        <v>300000</v>
      </c>
      <c r="G42" s="8">
        <v>65000</v>
      </c>
      <c r="H42" s="8">
        <v>20</v>
      </c>
      <c r="I42" s="8">
        <v>0.04</v>
      </c>
      <c r="J42" s="8">
        <v>25000</v>
      </c>
      <c r="K42" s="8">
        <v>5000</v>
      </c>
      <c r="L42" s="8">
        <v>0.5</v>
      </c>
      <c r="M42" s="8">
        <v>1000</v>
      </c>
    </row>
    <row r="43" spans="1:15" x14ac:dyDescent="0.2">
      <c r="A43" s="1" t="s">
        <v>153</v>
      </c>
      <c r="B43" s="12" t="s">
        <v>57</v>
      </c>
      <c r="C43" s="8">
        <v>0.5</v>
      </c>
      <c r="D43" s="8">
        <v>0.84</v>
      </c>
      <c r="E43" s="8">
        <v>10000</v>
      </c>
      <c r="F43" s="8">
        <v>80000</v>
      </c>
      <c r="G43" s="8">
        <v>65000</v>
      </c>
      <c r="H43" s="8">
        <v>15</v>
      </c>
      <c r="I43" s="8">
        <v>0.04</v>
      </c>
      <c r="J43" s="8">
        <v>0</v>
      </c>
      <c r="K43" s="8">
        <v>0</v>
      </c>
      <c r="L43" s="8">
        <v>0.5</v>
      </c>
      <c r="M43" s="8">
        <v>1000</v>
      </c>
    </row>
    <row r="44" spans="1:15" x14ac:dyDescent="0.2">
      <c r="A44" s="1" t="s">
        <v>153</v>
      </c>
      <c r="B44" s="12" t="s">
        <v>58</v>
      </c>
      <c r="C44" s="8">
        <v>0.5</v>
      </c>
      <c r="D44" s="8">
        <v>0.88</v>
      </c>
      <c r="E44" s="8">
        <v>10000</v>
      </c>
      <c r="F44" s="8">
        <v>150000</v>
      </c>
      <c r="G44" s="8">
        <v>65000</v>
      </c>
      <c r="H44" s="8">
        <v>15</v>
      </c>
      <c r="I44" s="8">
        <v>0.04</v>
      </c>
      <c r="J44" s="8">
        <v>0</v>
      </c>
      <c r="K44" s="8">
        <v>0</v>
      </c>
      <c r="L44" s="8">
        <v>0.5</v>
      </c>
      <c r="M44" s="8">
        <v>1000</v>
      </c>
    </row>
    <row r="45" spans="1:15" x14ac:dyDescent="0.2">
      <c r="A45" s="1" t="s">
        <v>153</v>
      </c>
      <c r="B45" s="12" t="s">
        <v>59</v>
      </c>
      <c r="C45" s="8">
        <v>0.5</v>
      </c>
      <c r="D45" s="8">
        <v>0.8</v>
      </c>
      <c r="E45" s="8">
        <v>10000</v>
      </c>
      <c r="F45" s="8">
        <v>150000</v>
      </c>
      <c r="G45" s="8">
        <v>1000000</v>
      </c>
      <c r="H45" s="8">
        <v>25</v>
      </c>
      <c r="I45" s="8">
        <v>0.04</v>
      </c>
      <c r="J45" s="8">
        <v>0</v>
      </c>
      <c r="K45" s="8">
        <v>0</v>
      </c>
      <c r="L45" s="8">
        <v>0.5</v>
      </c>
      <c r="M45" s="8">
        <v>1000</v>
      </c>
    </row>
    <row r="46" spans="1:15" x14ac:dyDescent="0.2">
      <c r="A46" s="1" t="s">
        <v>153</v>
      </c>
      <c r="B46" s="12" t="s">
        <v>60</v>
      </c>
      <c r="C46" s="8">
        <v>0.5</v>
      </c>
      <c r="D46" s="8">
        <v>0.8</v>
      </c>
      <c r="E46" s="8">
        <v>10000</v>
      </c>
      <c r="F46" s="8">
        <v>10000</v>
      </c>
      <c r="G46" s="8">
        <v>1100000</v>
      </c>
      <c r="H46" s="8">
        <v>80</v>
      </c>
      <c r="I46" s="8">
        <v>0.04</v>
      </c>
      <c r="J46" s="8">
        <v>100000</v>
      </c>
      <c r="K46" s="8">
        <v>10000</v>
      </c>
      <c r="L46" s="8">
        <v>0.5</v>
      </c>
      <c r="M46" s="8">
        <v>1000</v>
      </c>
      <c r="N46" s="1">
        <v>1500</v>
      </c>
      <c r="O46" s="1">
        <f>7*N46</f>
        <v>10500</v>
      </c>
    </row>
    <row r="47" spans="1:15" x14ac:dyDescent="0.2">
      <c r="A47" s="1" t="s">
        <v>153</v>
      </c>
      <c r="B47" s="12" t="s">
        <v>61</v>
      </c>
      <c r="C47" s="8">
        <v>0.5</v>
      </c>
      <c r="D47" s="8">
        <v>0.73</v>
      </c>
      <c r="E47" s="8">
        <v>10000</v>
      </c>
      <c r="F47" s="8">
        <v>40000</v>
      </c>
      <c r="G47" s="8">
        <v>825000</v>
      </c>
      <c r="H47" s="8">
        <v>30</v>
      </c>
      <c r="I47" s="8">
        <v>0.04</v>
      </c>
      <c r="J47" s="8">
        <v>0</v>
      </c>
      <c r="K47" s="8">
        <v>0</v>
      </c>
      <c r="L47" s="8">
        <v>0.5</v>
      </c>
      <c r="M47" s="8">
        <v>1000</v>
      </c>
    </row>
    <row r="48" spans="1:15" x14ac:dyDescent="0.2">
      <c r="A48" s="1" t="s">
        <v>153</v>
      </c>
      <c r="B48" s="12" t="s">
        <v>62</v>
      </c>
      <c r="C48" s="8">
        <v>0.5</v>
      </c>
      <c r="D48" s="8">
        <v>0.45600000000000002</v>
      </c>
      <c r="E48" s="8">
        <v>10000</v>
      </c>
      <c r="F48" s="8">
        <v>200</v>
      </c>
      <c r="G48" s="8">
        <v>1100000</v>
      </c>
      <c r="H48" s="8">
        <v>22.5</v>
      </c>
      <c r="I48" s="8">
        <v>0.04</v>
      </c>
      <c r="J48" s="8">
        <v>0</v>
      </c>
      <c r="K48" s="8">
        <v>0</v>
      </c>
      <c r="L48" s="8">
        <v>0.5</v>
      </c>
      <c r="M48" s="8">
        <v>1000</v>
      </c>
    </row>
    <row r="49" spans="1:15" x14ac:dyDescent="0.2">
      <c r="A49" s="1" t="s">
        <v>154</v>
      </c>
      <c r="B49" s="12" t="s">
        <v>56</v>
      </c>
      <c r="C49" s="8">
        <v>0.5</v>
      </c>
      <c r="D49" s="8">
        <v>0.92</v>
      </c>
      <c r="E49" s="8">
        <v>10000</v>
      </c>
      <c r="F49" s="8">
        <v>300000</v>
      </c>
      <c r="G49" s="8">
        <v>65000</v>
      </c>
      <c r="H49" s="8">
        <v>20</v>
      </c>
      <c r="I49" s="8">
        <v>0.04</v>
      </c>
      <c r="J49" s="8">
        <v>25000</v>
      </c>
      <c r="K49" s="8">
        <v>5000</v>
      </c>
      <c r="L49" s="8">
        <v>0.5</v>
      </c>
      <c r="M49" s="8">
        <v>1000</v>
      </c>
    </row>
    <row r="50" spans="1:15" x14ac:dyDescent="0.2">
      <c r="A50" s="1" t="s">
        <v>154</v>
      </c>
      <c r="B50" s="12" t="s">
        <v>57</v>
      </c>
      <c r="C50" s="8">
        <v>0.5</v>
      </c>
      <c r="D50" s="8">
        <v>0.84</v>
      </c>
      <c r="E50" s="8">
        <v>10000</v>
      </c>
      <c r="F50" s="8">
        <v>80000</v>
      </c>
      <c r="G50" s="8">
        <v>65000</v>
      </c>
      <c r="H50" s="8">
        <v>15</v>
      </c>
      <c r="I50" s="8">
        <v>0.04</v>
      </c>
      <c r="J50" s="8">
        <v>0</v>
      </c>
      <c r="K50" s="8">
        <v>0</v>
      </c>
      <c r="L50" s="8">
        <v>0.5</v>
      </c>
      <c r="M50" s="8">
        <v>1000</v>
      </c>
    </row>
    <row r="51" spans="1:15" x14ac:dyDescent="0.2">
      <c r="A51" s="1" t="s">
        <v>154</v>
      </c>
      <c r="B51" s="12" t="s">
        <v>58</v>
      </c>
      <c r="C51" s="8">
        <v>0.5</v>
      </c>
      <c r="D51" s="8">
        <v>0.88</v>
      </c>
      <c r="E51" s="8">
        <v>10000</v>
      </c>
      <c r="F51" s="8">
        <v>150000</v>
      </c>
      <c r="G51" s="8">
        <v>65000</v>
      </c>
      <c r="H51" s="8">
        <v>15</v>
      </c>
      <c r="I51" s="8">
        <v>0.04</v>
      </c>
      <c r="J51" s="8">
        <v>0</v>
      </c>
      <c r="K51" s="8">
        <v>0</v>
      </c>
      <c r="L51" s="8">
        <v>0.5</v>
      </c>
      <c r="M51" s="8">
        <v>1000</v>
      </c>
    </row>
    <row r="52" spans="1:15" x14ac:dyDescent="0.2">
      <c r="A52" s="1" t="s">
        <v>154</v>
      </c>
      <c r="B52" s="12" t="s">
        <v>59</v>
      </c>
      <c r="C52" s="8">
        <v>0.5</v>
      </c>
      <c r="D52" s="8">
        <v>0.8</v>
      </c>
      <c r="E52" s="8">
        <v>10000</v>
      </c>
      <c r="F52" s="8">
        <v>150000</v>
      </c>
      <c r="G52" s="8">
        <v>1000000</v>
      </c>
      <c r="H52" s="8">
        <v>25</v>
      </c>
      <c r="I52" s="8">
        <v>0.04</v>
      </c>
      <c r="J52" s="8">
        <v>0</v>
      </c>
      <c r="K52" s="8">
        <v>0</v>
      </c>
      <c r="L52" s="8">
        <v>0.5</v>
      </c>
      <c r="M52" s="8">
        <v>1000</v>
      </c>
    </row>
    <row r="53" spans="1:15" x14ac:dyDescent="0.2">
      <c r="A53" s="1" t="s">
        <v>154</v>
      </c>
      <c r="B53" s="12" t="s">
        <v>60</v>
      </c>
      <c r="C53" s="8">
        <v>0.5</v>
      </c>
      <c r="D53" s="8">
        <v>0.8</v>
      </c>
      <c r="E53" s="8">
        <v>10000</v>
      </c>
      <c r="F53" s="8">
        <v>10000</v>
      </c>
      <c r="G53" s="8">
        <v>1100000</v>
      </c>
      <c r="H53" s="8">
        <v>80</v>
      </c>
      <c r="I53" s="8">
        <v>0.04</v>
      </c>
      <c r="J53" s="8">
        <v>100000</v>
      </c>
      <c r="K53" s="8">
        <v>10000</v>
      </c>
      <c r="L53" s="8">
        <v>0.5</v>
      </c>
      <c r="M53" s="8">
        <v>1000</v>
      </c>
      <c r="N53" s="1">
        <v>1200</v>
      </c>
      <c r="O53" s="1">
        <f>7*N53</f>
        <v>8400</v>
      </c>
    </row>
    <row r="54" spans="1:15" x14ac:dyDescent="0.2">
      <c r="A54" s="1" t="s">
        <v>154</v>
      </c>
      <c r="B54" s="12" t="s">
        <v>61</v>
      </c>
      <c r="C54" s="8">
        <v>0.5</v>
      </c>
      <c r="D54" s="8">
        <v>0.73</v>
      </c>
      <c r="E54" s="8">
        <v>10000</v>
      </c>
      <c r="F54" s="8">
        <v>40000</v>
      </c>
      <c r="G54" s="8">
        <v>825000</v>
      </c>
      <c r="H54" s="8">
        <v>30</v>
      </c>
      <c r="I54" s="8">
        <v>0.04</v>
      </c>
      <c r="J54" s="8">
        <v>0</v>
      </c>
      <c r="K54" s="8">
        <v>0</v>
      </c>
      <c r="L54" s="8">
        <v>0</v>
      </c>
      <c r="M54" s="8">
        <v>1000</v>
      </c>
    </row>
    <row r="55" spans="1:15" x14ac:dyDescent="0.2">
      <c r="A55" s="1" t="s">
        <v>154</v>
      </c>
      <c r="B55" s="12" t="s">
        <v>62</v>
      </c>
      <c r="C55" s="8">
        <v>0.5</v>
      </c>
      <c r="D55" s="8">
        <v>0.45600000000000002</v>
      </c>
      <c r="E55" s="8">
        <v>10000</v>
      </c>
      <c r="F55" s="8">
        <v>200</v>
      </c>
      <c r="G55" s="8">
        <v>1100000</v>
      </c>
      <c r="H55" s="8">
        <v>22.5</v>
      </c>
      <c r="I55" s="8">
        <v>0.04</v>
      </c>
      <c r="J55" s="8">
        <v>0</v>
      </c>
      <c r="K55" s="8">
        <v>0</v>
      </c>
      <c r="L55" s="8">
        <v>0.5</v>
      </c>
      <c r="M55" s="8">
        <v>1000</v>
      </c>
    </row>
    <row r="56" spans="1:15" x14ac:dyDescent="0.2">
      <c r="A56" s="1" t="s">
        <v>238</v>
      </c>
      <c r="B56" s="12" t="s">
        <v>56</v>
      </c>
      <c r="C56" s="8">
        <v>0.5</v>
      </c>
      <c r="D56" s="8">
        <v>0.92</v>
      </c>
      <c r="E56" s="8">
        <v>10000</v>
      </c>
      <c r="F56" s="8">
        <v>300000</v>
      </c>
      <c r="G56" s="8">
        <v>65000</v>
      </c>
      <c r="H56" s="8">
        <v>20</v>
      </c>
      <c r="I56" s="8">
        <v>0.04</v>
      </c>
      <c r="J56" s="8">
        <v>25000</v>
      </c>
      <c r="K56" s="8">
        <v>5000</v>
      </c>
      <c r="L56" s="8">
        <v>0.5</v>
      </c>
      <c r="M56" s="8">
        <v>1000</v>
      </c>
    </row>
    <row r="57" spans="1:15" x14ac:dyDescent="0.2">
      <c r="A57" s="1" t="s">
        <v>238</v>
      </c>
      <c r="B57" s="12" t="s">
        <v>57</v>
      </c>
      <c r="C57" s="8">
        <v>0.5</v>
      </c>
      <c r="D57" s="8">
        <v>0.84</v>
      </c>
      <c r="E57" s="8">
        <v>10000</v>
      </c>
      <c r="F57" s="8">
        <v>80000</v>
      </c>
      <c r="G57" s="8">
        <v>65000</v>
      </c>
      <c r="H57" s="8">
        <v>15</v>
      </c>
      <c r="I57" s="8">
        <v>0.04</v>
      </c>
      <c r="J57" s="8">
        <v>0</v>
      </c>
      <c r="K57" s="8">
        <v>0</v>
      </c>
      <c r="L57" s="8">
        <v>0.5</v>
      </c>
      <c r="M57" s="8">
        <v>1000</v>
      </c>
    </row>
    <row r="58" spans="1:15" x14ac:dyDescent="0.2">
      <c r="A58" s="1" t="s">
        <v>238</v>
      </c>
      <c r="B58" s="12" t="s">
        <v>58</v>
      </c>
      <c r="C58" s="8">
        <v>0.5</v>
      </c>
      <c r="D58" s="8">
        <v>0.88</v>
      </c>
      <c r="E58" s="8">
        <v>10000</v>
      </c>
      <c r="F58" s="8">
        <v>150000</v>
      </c>
      <c r="G58" s="8">
        <v>65000</v>
      </c>
      <c r="H58" s="8">
        <v>15</v>
      </c>
      <c r="I58" s="8">
        <v>0.04</v>
      </c>
      <c r="J58" s="8">
        <v>0</v>
      </c>
      <c r="K58" s="8">
        <v>0</v>
      </c>
      <c r="L58" s="8">
        <v>0.5</v>
      </c>
      <c r="M58" s="8">
        <v>1000</v>
      </c>
    </row>
    <row r="59" spans="1:15" x14ac:dyDescent="0.2">
      <c r="A59" s="1" t="s">
        <v>238</v>
      </c>
      <c r="B59" s="12" t="s">
        <v>59</v>
      </c>
      <c r="C59" s="8">
        <v>0.5</v>
      </c>
      <c r="D59" s="8">
        <v>0.8</v>
      </c>
      <c r="E59" s="8">
        <v>10000</v>
      </c>
      <c r="F59" s="8">
        <v>150000</v>
      </c>
      <c r="G59" s="8">
        <v>1000000</v>
      </c>
      <c r="H59" s="8">
        <v>25</v>
      </c>
      <c r="I59" s="8">
        <v>0.04</v>
      </c>
      <c r="J59" s="8">
        <v>0</v>
      </c>
      <c r="K59" s="8">
        <v>0</v>
      </c>
      <c r="L59" s="8">
        <v>0.5</v>
      </c>
      <c r="M59" s="8">
        <v>1000</v>
      </c>
    </row>
    <row r="60" spans="1:15" x14ac:dyDescent="0.2">
      <c r="A60" s="1" t="s">
        <v>238</v>
      </c>
      <c r="B60" s="12" t="s">
        <v>60</v>
      </c>
      <c r="C60" s="8">
        <v>0.5</v>
      </c>
      <c r="D60" s="8">
        <v>0.8</v>
      </c>
      <c r="E60" s="8">
        <v>10000</v>
      </c>
      <c r="F60" s="8">
        <v>10000</v>
      </c>
      <c r="G60" s="8">
        <v>1100000</v>
      </c>
      <c r="H60" s="8">
        <v>80</v>
      </c>
      <c r="I60" s="8">
        <v>0.04</v>
      </c>
      <c r="J60" s="8">
        <v>100000</v>
      </c>
      <c r="K60" s="8">
        <v>10000</v>
      </c>
      <c r="L60" s="8">
        <v>0.5</v>
      </c>
      <c r="M60" s="8">
        <v>1000</v>
      </c>
      <c r="N60" s="1">
        <v>3000</v>
      </c>
      <c r="O60" s="1">
        <f>7*N60</f>
        <v>21000</v>
      </c>
    </row>
    <row r="61" spans="1:15" x14ac:dyDescent="0.2">
      <c r="A61" s="1" t="s">
        <v>238</v>
      </c>
      <c r="B61" s="12" t="s">
        <v>61</v>
      </c>
      <c r="C61" s="8">
        <v>0.5</v>
      </c>
      <c r="D61" s="8">
        <v>0.73</v>
      </c>
      <c r="E61" s="8">
        <v>10000</v>
      </c>
      <c r="F61" s="8">
        <v>40000</v>
      </c>
      <c r="G61" s="8">
        <v>825000</v>
      </c>
      <c r="H61" s="8">
        <v>30</v>
      </c>
      <c r="I61" s="8">
        <v>0.04</v>
      </c>
      <c r="J61" s="8">
        <v>0</v>
      </c>
      <c r="K61" s="8">
        <v>0</v>
      </c>
      <c r="L61" s="8">
        <v>0.5</v>
      </c>
      <c r="M61" s="8">
        <v>1000</v>
      </c>
    </row>
    <row r="62" spans="1:15" x14ac:dyDescent="0.2">
      <c r="A62" s="1" t="s">
        <v>238</v>
      </c>
      <c r="B62" s="12" t="s">
        <v>62</v>
      </c>
      <c r="C62" s="8">
        <v>0.5</v>
      </c>
      <c r="D62" s="8">
        <v>0.45600000000000002</v>
      </c>
      <c r="E62" s="8">
        <v>10000</v>
      </c>
      <c r="F62" s="8">
        <v>200</v>
      </c>
      <c r="G62" s="8">
        <v>1100000</v>
      </c>
      <c r="H62" s="8">
        <v>22.5</v>
      </c>
      <c r="I62" s="8">
        <v>0.04</v>
      </c>
      <c r="J62" s="8">
        <v>0</v>
      </c>
      <c r="K62" s="8">
        <v>0</v>
      </c>
      <c r="L62" s="8">
        <v>0.5</v>
      </c>
      <c r="M62" s="8">
        <v>1000</v>
      </c>
    </row>
    <row r="63" spans="1:15" x14ac:dyDescent="0.2">
      <c r="A63" s="1" t="s">
        <v>239</v>
      </c>
      <c r="B63" s="12" t="s">
        <v>56</v>
      </c>
      <c r="C63" s="8">
        <v>0.5</v>
      </c>
      <c r="D63" s="8">
        <v>0.92</v>
      </c>
      <c r="E63" s="8">
        <v>10000</v>
      </c>
      <c r="F63" s="8">
        <v>300000</v>
      </c>
      <c r="G63" s="8">
        <v>65000</v>
      </c>
      <c r="H63" s="8">
        <v>20</v>
      </c>
      <c r="I63" s="8">
        <v>0.04</v>
      </c>
      <c r="J63" s="8">
        <v>25000</v>
      </c>
      <c r="K63" s="8">
        <v>5000</v>
      </c>
      <c r="L63" s="8">
        <v>0.5</v>
      </c>
      <c r="M63" s="8">
        <v>1000</v>
      </c>
    </row>
    <row r="64" spans="1:15" x14ac:dyDescent="0.2">
      <c r="A64" s="1" t="s">
        <v>239</v>
      </c>
      <c r="B64" s="12" t="s">
        <v>57</v>
      </c>
      <c r="C64" s="8">
        <v>0.5</v>
      </c>
      <c r="D64" s="8">
        <v>0.84</v>
      </c>
      <c r="E64" s="8">
        <v>10000</v>
      </c>
      <c r="F64" s="8">
        <v>80000</v>
      </c>
      <c r="G64" s="8">
        <v>65000</v>
      </c>
      <c r="H64" s="8">
        <v>15</v>
      </c>
      <c r="I64" s="8">
        <v>0.04</v>
      </c>
      <c r="J64" s="8">
        <v>0</v>
      </c>
      <c r="K64" s="8">
        <v>0</v>
      </c>
      <c r="L64" s="8">
        <v>0.5</v>
      </c>
      <c r="M64" s="8">
        <v>1000</v>
      </c>
    </row>
    <row r="65" spans="1:15" x14ac:dyDescent="0.2">
      <c r="A65" s="1" t="s">
        <v>239</v>
      </c>
      <c r="B65" s="12" t="s">
        <v>58</v>
      </c>
      <c r="C65" s="8">
        <v>0.5</v>
      </c>
      <c r="D65" s="8">
        <v>0.88</v>
      </c>
      <c r="E65" s="8">
        <v>10000</v>
      </c>
      <c r="F65" s="8">
        <v>150000</v>
      </c>
      <c r="G65" s="8">
        <v>65000</v>
      </c>
      <c r="H65" s="8">
        <v>15</v>
      </c>
      <c r="I65" s="8">
        <v>0.04</v>
      </c>
      <c r="J65" s="8">
        <v>0</v>
      </c>
      <c r="K65" s="8">
        <v>0</v>
      </c>
      <c r="L65" s="8">
        <v>0.5</v>
      </c>
      <c r="M65" s="8">
        <v>1000</v>
      </c>
    </row>
    <row r="66" spans="1:15" x14ac:dyDescent="0.2">
      <c r="A66" s="1" t="s">
        <v>239</v>
      </c>
      <c r="B66" s="12" t="s">
        <v>59</v>
      </c>
      <c r="C66" s="8">
        <v>0.5</v>
      </c>
      <c r="D66" s="8">
        <v>0.8</v>
      </c>
      <c r="E66" s="8">
        <v>10000</v>
      </c>
      <c r="F66" s="8">
        <v>150000</v>
      </c>
      <c r="G66" s="8">
        <v>1000000</v>
      </c>
      <c r="H66" s="8">
        <v>25</v>
      </c>
      <c r="I66" s="8">
        <v>0.04</v>
      </c>
      <c r="J66" s="8">
        <v>0</v>
      </c>
      <c r="K66" s="8">
        <v>0</v>
      </c>
      <c r="L66" s="8">
        <v>0.5</v>
      </c>
      <c r="M66" s="8">
        <v>1000</v>
      </c>
    </row>
    <row r="67" spans="1:15" x14ac:dyDescent="0.2">
      <c r="A67" s="1" t="s">
        <v>239</v>
      </c>
      <c r="B67" s="12" t="s">
        <v>60</v>
      </c>
      <c r="C67" s="8">
        <v>0.5</v>
      </c>
      <c r="D67" s="8">
        <v>0.8</v>
      </c>
      <c r="E67" s="8">
        <v>10000</v>
      </c>
      <c r="F67" s="8">
        <v>10000</v>
      </c>
      <c r="G67" s="8">
        <v>1100000</v>
      </c>
      <c r="H67" s="8">
        <v>80</v>
      </c>
      <c r="I67" s="8">
        <v>0.04</v>
      </c>
      <c r="J67" s="8">
        <v>100000</v>
      </c>
      <c r="K67" s="8">
        <v>10000</v>
      </c>
      <c r="L67" s="8">
        <v>0.5</v>
      </c>
      <c r="M67" s="8">
        <v>1000</v>
      </c>
      <c r="N67" s="1">
        <v>1400</v>
      </c>
      <c r="O67" s="1">
        <f>7*N67</f>
        <v>9800</v>
      </c>
    </row>
    <row r="68" spans="1:15" x14ac:dyDescent="0.2">
      <c r="A68" s="1" t="s">
        <v>239</v>
      </c>
      <c r="B68" s="12" t="s">
        <v>61</v>
      </c>
      <c r="C68" s="8">
        <v>0.5</v>
      </c>
      <c r="D68" s="8">
        <v>0.73</v>
      </c>
      <c r="E68" s="8">
        <v>10000</v>
      </c>
      <c r="F68" s="8">
        <v>40000</v>
      </c>
      <c r="G68" s="8">
        <v>825000</v>
      </c>
      <c r="H68" s="8">
        <v>30</v>
      </c>
      <c r="I68" s="8">
        <v>0.04</v>
      </c>
      <c r="J68" s="8">
        <v>0</v>
      </c>
      <c r="K68" s="8">
        <v>0</v>
      </c>
      <c r="L68" s="8">
        <v>0.5</v>
      </c>
      <c r="M68" s="8">
        <v>1000</v>
      </c>
    </row>
    <row r="69" spans="1:15" x14ac:dyDescent="0.2">
      <c r="A69" s="1" t="s">
        <v>239</v>
      </c>
      <c r="B69" s="12" t="s">
        <v>62</v>
      </c>
      <c r="C69" s="8">
        <v>0.5</v>
      </c>
      <c r="D69" s="8">
        <v>0.45600000000000002</v>
      </c>
      <c r="E69" s="8">
        <v>10000</v>
      </c>
      <c r="F69" s="8">
        <v>200</v>
      </c>
      <c r="G69" s="8">
        <v>1100000</v>
      </c>
      <c r="H69" s="8">
        <v>22.5</v>
      </c>
      <c r="I69" s="8">
        <v>0.04</v>
      </c>
      <c r="J69" s="8">
        <v>0</v>
      </c>
      <c r="K69" s="8">
        <v>0</v>
      </c>
      <c r="L69" s="8">
        <v>0.5</v>
      </c>
      <c r="M69" s="8">
        <v>1000</v>
      </c>
    </row>
    <row r="70" spans="1:15" x14ac:dyDescent="0.2">
      <c r="B70" s="12"/>
    </row>
    <row r="71" spans="1:15" x14ac:dyDescent="0.2">
      <c r="B71" s="12"/>
    </row>
    <row r="72" spans="1:15" x14ac:dyDescent="0.2">
      <c r="B72" s="12"/>
    </row>
    <row r="73" spans="1:15" x14ac:dyDescent="0.2">
      <c r="B73" s="12"/>
    </row>
    <row r="74" spans="1:15" x14ac:dyDescent="0.2">
      <c r="B74" s="12"/>
    </row>
    <row r="75" spans="1:15" x14ac:dyDescent="0.2">
      <c r="B75" s="12"/>
    </row>
    <row r="76" spans="1:15" x14ac:dyDescent="0.2">
      <c r="B76" s="12"/>
    </row>
  </sheetData>
  <autoFilter ref="A5:M6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N16"/>
  <sheetViews>
    <sheetView workbookViewId="0">
      <selection activeCell="A7" sqref="A7"/>
    </sheetView>
  </sheetViews>
  <sheetFormatPr baseColWidth="10" defaultColWidth="9.140625" defaultRowHeight="11.25" x14ac:dyDescent="0.2"/>
  <cols>
    <col min="1" max="1" width="11.7109375" style="8" bestFit="1" customWidth="1"/>
    <col min="2" max="2" width="12.7109375" style="22" bestFit="1" customWidth="1"/>
    <col min="3" max="3" width="19.5703125" style="8" bestFit="1" customWidth="1"/>
    <col min="4" max="4" width="17.85546875" style="8" customWidth="1"/>
    <col min="5" max="6" width="19.7109375" style="8" bestFit="1" customWidth="1"/>
    <col min="7" max="7" width="17" style="8" bestFit="1" customWidth="1"/>
    <col min="8" max="8" width="20.5703125" style="8" bestFit="1" customWidth="1"/>
    <col min="9" max="9" width="16.42578125" style="8" customWidth="1"/>
    <col min="10" max="10" width="18.5703125" style="8" customWidth="1"/>
    <col min="11" max="11" width="12" style="8" bestFit="1" customWidth="1"/>
    <col min="12" max="12" width="15" style="8" bestFit="1" customWidth="1"/>
    <col min="13" max="13" width="27.28515625" style="8" customWidth="1"/>
    <col min="14" max="14" width="21.7109375" style="8" customWidth="1"/>
    <col min="15" max="15" width="21.5703125" style="8" customWidth="1"/>
    <col min="16" max="16" width="31.7109375" style="8" customWidth="1"/>
    <col min="17" max="17" width="21.5703125" style="8" customWidth="1"/>
    <col min="18" max="18" width="16.85546875" style="8" bestFit="1" customWidth="1"/>
    <col min="19" max="16384" width="9.140625" style="8"/>
  </cols>
  <sheetData>
    <row r="1" spans="1:14" s="13" customFormat="1" ht="46.5" customHeight="1" x14ac:dyDescent="0.25">
      <c r="A1" s="27" t="s">
        <v>27</v>
      </c>
      <c r="B1" s="19"/>
      <c r="C1" s="13" t="s">
        <v>64</v>
      </c>
      <c r="D1" s="13" t="s">
        <v>64</v>
      </c>
      <c r="E1" s="13" t="s">
        <v>26</v>
      </c>
      <c r="F1" s="13" t="s">
        <v>66</v>
      </c>
      <c r="G1" s="13" t="s">
        <v>26</v>
      </c>
      <c r="H1" s="13" t="s">
        <v>26</v>
      </c>
      <c r="I1" s="13" t="s">
        <v>42</v>
      </c>
      <c r="J1" s="13" t="s">
        <v>166</v>
      </c>
      <c r="K1" s="13" t="s">
        <v>168</v>
      </c>
      <c r="L1" s="13" t="s">
        <v>42</v>
      </c>
      <c r="M1" s="13" t="s">
        <v>42</v>
      </c>
    </row>
    <row r="2" spans="1:14" s="13" customFormat="1" ht="46.5" customHeight="1" x14ac:dyDescent="0.25">
      <c r="A2" s="27" t="s">
        <v>28</v>
      </c>
      <c r="B2" s="19"/>
      <c r="C2" s="20" t="s">
        <v>162</v>
      </c>
      <c r="D2" s="21"/>
      <c r="E2" s="13" t="s">
        <v>33</v>
      </c>
      <c r="F2" s="13" t="s">
        <v>67</v>
      </c>
      <c r="G2" s="13" t="s">
        <v>69</v>
      </c>
      <c r="H2" s="13" t="s">
        <v>36</v>
      </c>
      <c r="J2" s="13" t="s">
        <v>72</v>
      </c>
      <c r="K2" s="13" t="s">
        <v>74</v>
      </c>
      <c r="L2" s="13" t="s">
        <v>76</v>
      </c>
      <c r="M2" s="13" t="s">
        <v>212</v>
      </c>
    </row>
    <row r="3" spans="1:14" s="18" customFormat="1" ht="46.5" customHeight="1" x14ac:dyDescent="0.25">
      <c r="A3" s="27" t="s">
        <v>163</v>
      </c>
      <c r="B3" s="19"/>
      <c r="E3" s="18" t="s">
        <v>164</v>
      </c>
      <c r="F3" s="18" t="s">
        <v>165</v>
      </c>
      <c r="G3" s="18" t="s">
        <v>164</v>
      </c>
      <c r="J3" s="13" t="s">
        <v>167</v>
      </c>
    </row>
    <row r="4" spans="1:14" x14ac:dyDescent="0.2">
      <c r="A4" s="28" t="s">
        <v>29</v>
      </c>
      <c r="C4" s="8" t="s">
        <v>54</v>
      </c>
      <c r="D4" s="8" t="s">
        <v>1</v>
      </c>
      <c r="E4" s="8" t="s">
        <v>46</v>
      </c>
      <c r="F4" s="8" t="s">
        <v>54</v>
      </c>
      <c r="G4" s="8" t="s">
        <v>46</v>
      </c>
      <c r="H4" s="8" t="s">
        <v>41</v>
      </c>
      <c r="I4" s="8" t="s">
        <v>1</v>
      </c>
      <c r="J4" s="8" t="s">
        <v>73</v>
      </c>
      <c r="K4" s="8" t="s">
        <v>40</v>
      </c>
      <c r="L4" s="8" t="s">
        <v>1</v>
      </c>
      <c r="M4" s="8" t="s">
        <v>1</v>
      </c>
    </row>
    <row r="5" spans="1:14" s="9" customFormat="1" x14ac:dyDescent="0.2">
      <c r="A5" s="9" t="s">
        <v>63</v>
      </c>
      <c r="B5" s="25" t="s">
        <v>52</v>
      </c>
      <c r="C5" s="9" t="s">
        <v>53</v>
      </c>
      <c r="D5" s="9" t="s">
        <v>65</v>
      </c>
      <c r="E5" s="9" t="s">
        <v>24</v>
      </c>
      <c r="F5" s="9" t="s">
        <v>68</v>
      </c>
      <c r="G5" s="9" t="s">
        <v>70</v>
      </c>
      <c r="H5" s="9" t="s">
        <v>35</v>
      </c>
      <c r="I5" s="9" t="s">
        <v>38</v>
      </c>
      <c r="J5" s="9" t="s">
        <v>9</v>
      </c>
      <c r="K5" s="9" t="s">
        <v>75</v>
      </c>
      <c r="L5" s="9" t="s">
        <v>77</v>
      </c>
      <c r="M5" s="9" t="s">
        <v>213</v>
      </c>
      <c r="N5" s="9" t="s">
        <v>252</v>
      </c>
    </row>
    <row r="6" spans="1:14" x14ac:dyDescent="0.2">
      <c r="A6" s="8" t="s">
        <v>152</v>
      </c>
      <c r="B6" s="26" t="s">
        <v>161</v>
      </c>
      <c r="C6" s="8">
        <v>0</v>
      </c>
      <c r="D6" s="8">
        <v>0.9</v>
      </c>
      <c r="E6" s="8">
        <v>30000</v>
      </c>
      <c r="F6" s="8">
        <v>10000</v>
      </c>
      <c r="G6" s="8">
        <v>200000</v>
      </c>
      <c r="H6" s="8">
        <v>50</v>
      </c>
      <c r="I6" s="8">
        <v>0.04</v>
      </c>
      <c r="J6" s="8">
        <v>0</v>
      </c>
      <c r="K6" s="8">
        <v>0</v>
      </c>
      <c r="L6" s="8">
        <v>0</v>
      </c>
      <c r="M6" s="8">
        <v>0</v>
      </c>
      <c r="N6" s="8">
        <v>0</v>
      </c>
    </row>
    <row r="7" spans="1:14" x14ac:dyDescent="0.2">
      <c r="B7" s="26"/>
    </row>
    <row r="8" spans="1:14" x14ac:dyDescent="0.2">
      <c r="A8" s="8" t="s">
        <v>234</v>
      </c>
      <c r="B8" s="26" t="s">
        <v>161</v>
      </c>
      <c r="C8" s="8">
        <v>0</v>
      </c>
      <c r="D8" s="8">
        <v>0.9</v>
      </c>
      <c r="E8" s="8">
        <v>30000</v>
      </c>
      <c r="F8" s="8">
        <v>10000</v>
      </c>
      <c r="G8" s="8">
        <v>200000</v>
      </c>
      <c r="H8" s="8">
        <v>50</v>
      </c>
      <c r="I8" s="8">
        <v>0.04</v>
      </c>
      <c r="J8" s="8">
        <v>93000000</v>
      </c>
      <c r="K8" s="8">
        <v>1000000</v>
      </c>
      <c r="L8" s="8">
        <v>0.5</v>
      </c>
      <c r="M8" s="8">
        <v>0.25</v>
      </c>
      <c r="N8" s="8">
        <v>10482.573803059226</v>
      </c>
    </row>
    <row r="9" spans="1:14" x14ac:dyDescent="0.2">
      <c r="A9" s="8" t="s">
        <v>235</v>
      </c>
      <c r="B9" s="26" t="s">
        <v>161</v>
      </c>
      <c r="C9" s="8">
        <v>0</v>
      </c>
      <c r="D9" s="8">
        <v>0.9</v>
      </c>
      <c r="E9" s="8">
        <v>30000</v>
      </c>
      <c r="F9" s="8">
        <v>10000</v>
      </c>
      <c r="G9" s="8">
        <v>200000</v>
      </c>
      <c r="H9" s="8">
        <v>50</v>
      </c>
      <c r="I9" s="8">
        <v>0.04</v>
      </c>
      <c r="J9" s="8">
        <v>0</v>
      </c>
      <c r="K9" s="8">
        <v>0</v>
      </c>
      <c r="L9" s="8">
        <v>0</v>
      </c>
      <c r="M9" s="8">
        <v>0</v>
      </c>
      <c r="N9" s="8">
        <v>0</v>
      </c>
    </row>
    <row r="10" spans="1:14" x14ac:dyDescent="0.2">
      <c r="A10" s="8" t="s">
        <v>236</v>
      </c>
      <c r="B10" s="26" t="s">
        <v>161</v>
      </c>
      <c r="C10" s="8">
        <v>0</v>
      </c>
      <c r="D10" s="8">
        <v>0.9</v>
      </c>
      <c r="E10" s="8">
        <v>30000</v>
      </c>
      <c r="F10" s="8">
        <v>10000</v>
      </c>
      <c r="G10" s="8">
        <v>200000</v>
      </c>
      <c r="H10" s="8">
        <v>50</v>
      </c>
      <c r="I10" s="8">
        <v>0.04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</row>
    <row r="11" spans="1:14" x14ac:dyDescent="0.2">
      <c r="A11" s="8" t="s">
        <v>237</v>
      </c>
      <c r="B11" s="26" t="s">
        <v>161</v>
      </c>
      <c r="C11" s="8">
        <v>0</v>
      </c>
      <c r="D11" s="8">
        <v>0.9</v>
      </c>
      <c r="E11" s="8">
        <v>30000</v>
      </c>
      <c r="F11" s="8">
        <v>10000</v>
      </c>
      <c r="G11" s="8">
        <v>200000</v>
      </c>
      <c r="H11" s="8">
        <v>50</v>
      </c>
      <c r="I11" s="8">
        <v>0.04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</row>
    <row r="12" spans="1:14" x14ac:dyDescent="0.2">
      <c r="A12" s="8" t="s">
        <v>153</v>
      </c>
      <c r="B12" s="26" t="s">
        <v>161</v>
      </c>
      <c r="C12" s="8">
        <v>0</v>
      </c>
      <c r="D12" s="8">
        <v>0.9</v>
      </c>
      <c r="E12" s="8">
        <v>30000</v>
      </c>
      <c r="F12" s="8">
        <v>10000</v>
      </c>
      <c r="G12" s="8">
        <v>200000</v>
      </c>
      <c r="H12" s="8">
        <v>50</v>
      </c>
      <c r="I12" s="8">
        <v>0.04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</row>
    <row r="13" spans="1:14" x14ac:dyDescent="0.2">
      <c r="A13" s="8" t="s">
        <v>154</v>
      </c>
      <c r="B13" s="26" t="s">
        <v>161</v>
      </c>
      <c r="C13" s="8">
        <v>0</v>
      </c>
      <c r="D13" s="8">
        <v>0.9</v>
      </c>
      <c r="E13" s="8">
        <v>30000</v>
      </c>
      <c r="F13" s="8">
        <v>10000</v>
      </c>
      <c r="G13" s="8">
        <v>200000</v>
      </c>
      <c r="H13" s="8">
        <v>50</v>
      </c>
      <c r="I13" s="8">
        <v>0.04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</row>
    <row r="14" spans="1:14" x14ac:dyDescent="0.2">
      <c r="A14" s="8" t="s">
        <v>238</v>
      </c>
      <c r="B14" s="26" t="s">
        <v>161</v>
      </c>
      <c r="C14" s="8">
        <v>0</v>
      </c>
      <c r="D14" s="8">
        <v>0.9</v>
      </c>
      <c r="E14" s="8">
        <v>30000</v>
      </c>
      <c r="F14" s="8">
        <v>10000</v>
      </c>
      <c r="G14" s="8">
        <v>200000</v>
      </c>
      <c r="H14" s="8">
        <v>50</v>
      </c>
      <c r="I14" s="8">
        <v>0.04</v>
      </c>
      <c r="J14" s="8">
        <v>71000000</v>
      </c>
      <c r="K14" s="8">
        <v>1000000</v>
      </c>
      <c r="L14" s="8">
        <v>0.5</v>
      </c>
      <c r="M14" s="8">
        <v>0.25</v>
      </c>
      <c r="N14" s="8">
        <v>8052.186265399956</v>
      </c>
    </row>
    <row r="15" spans="1:14" x14ac:dyDescent="0.2">
      <c r="A15" s="8" t="s">
        <v>239</v>
      </c>
      <c r="B15" s="26" t="s">
        <v>161</v>
      </c>
      <c r="C15" s="8">
        <v>0</v>
      </c>
      <c r="D15" s="8">
        <v>0.9</v>
      </c>
      <c r="E15" s="8">
        <v>30000</v>
      </c>
      <c r="F15" s="8">
        <v>10000</v>
      </c>
      <c r="G15" s="8">
        <v>200000</v>
      </c>
      <c r="H15" s="8">
        <v>50</v>
      </c>
      <c r="I15" s="8">
        <v>0.04</v>
      </c>
      <c r="J15" s="8">
        <v>40000000</v>
      </c>
      <c r="K15" s="8">
        <v>1000000</v>
      </c>
      <c r="L15" s="8">
        <v>0.5</v>
      </c>
      <c r="M15" s="8">
        <v>0.25</v>
      </c>
      <c r="N15" s="8">
        <v>10146.038385535221</v>
      </c>
    </row>
    <row r="16" spans="1:14" x14ac:dyDescent="0.2">
      <c r="B16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L110"/>
  <sheetViews>
    <sheetView workbookViewId="0">
      <selection activeCell="A14" sqref="A14:XFD14"/>
    </sheetView>
  </sheetViews>
  <sheetFormatPr baseColWidth="10" defaultColWidth="9.140625" defaultRowHeight="11.25" x14ac:dyDescent="0.2"/>
  <cols>
    <col min="1" max="1" width="11.7109375" style="1" bestFit="1" customWidth="1"/>
    <col min="2" max="2" width="11.7109375" style="1" customWidth="1"/>
    <col min="3" max="3" width="12.7109375" style="3" bestFit="1" customWidth="1"/>
    <col min="4" max="4" width="19.5703125" style="1" bestFit="1" customWidth="1"/>
    <col min="5" max="5" width="17.85546875" style="1" customWidth="1"/>
    <col min="6" max="7" width="19.7109375" style="1" bestFit="1" customWidth="1"/>
    <col min="8" max="8" width="17" style="1" bestFit="1" customWidth="1"/>
    <col min="9" max="9" width="20.5703125" style="1" bestFit="1" customWidth="1"/>
    <col min="10" max="10" width="16.42578125" style="1" customWidth="1"/>
    <col min="11" max="11" width="18.5703125" style="1" customWidth="1"/>
    <col min="12" max="12" width="12" style="1" bestFit="1" customWidth="1"/>
    <col min="13" max="13" width="15" style="1" bestFit="1" customWidth="1"/>
    <col min="14" max="14" width="27.28515625" style="1" customWidth="1"/>
    <col min="15" max="15" width="21.7109375" style="1" customWidth="1"/>
    <col min="16" max="16" width="21.5703125" style="1" customWidth="1"/>
    <col min="17" max="17" width="31.7109375" style="1" customWidth="1"/>
    <col min="18" max="18" width="21.5703125" style="1" customWidth="1"/>
    <col min="19" max="19" width="16.85546875" style="1" bestFit="1" customWidth="1"/>
    <col min="20" max="16384" width="9.140625" style="1"/>
  </cols>
  <sheetData>
    <row r="1" spans="1:12" s="2" customFormat="1" ht="107.25" customHeight="1" x14ac:dyDescent="0.2">
      <c r="A1" s="1" t="s">
        <v>27</v>
      </c>
      <c r="B1" s="1"/>
      <c r="C1" s="3"/>
      <c r="D1" s="2" t="s">
        <v>89</v>
      </c>
      <c r="E1" s="2" t="s">
        <v>94</v>
      </c>
      <c r="F1" s="2" t="s">
        <v>89</v>
      </c>
      <c r="G1" s="2" t="s">
        <v>42</v>
      </c>
      <c r="H1" s="2" t="s">
        <v>42</v>
      </c>
      <c r="I1" s="2" t="s">
        <v>95</v>
      </c>
      <c r="J1" s="2" t="s">
        <v>98</v>
      </c>
      <c r="K1" s="2" t="s">
        <v>64</v>
      </c>
      <c r="L1" s="2" t="s">
        <v>64</v>
      </c>
    </row>
    <row r="2" spans="1:12" s="2" customFormat="1" ht="44.25" customHeight="1" x14ac:dyDescent="0.2">
      <c r="A2" s="1" t="s">
        <v>28</v>
      </c>
      <c r="B2" s="1"/>
      <c r="C2" s="3"/>
      <c r="D2" s="10" t="s">
        <v>88</v>
      </c>
      <c r="E2" s="11" t="s">
        <v>91</v>
      </c>
      <c r="F2" s="2" t="s">
        <v>93</v>
      </c>
    </row>
    <row r="4" spans="1:12" x14ac:dyDescent="0.2">
      <c r="A4" s="1" t="s">
        <v>29</v>
      </c>
      <c r="D4" s="1" t="s">
        <v>54</v>
      </c>
      <c r="E4" s="1" t="s">
        <v>92</v>
      </c>
      <c r="F4" s="1" t="s">
        <v>54</v>
      </c>
      <c r="G4" s="1" t="s">
        <v>41</v>
      </c>
      <c r="H4" s="1" t="s">
        <v>1</v>
      </c>
      <c r="I4" s="1" t="s">
        <v>40</v>
      </c>
      <c r="J4" s="1" t="s">
        <v>97</v>
      </c>
      <c r="K4" s="1" t="s">
        <v>97</v>
      </c>
      <c r="L4" s="1" t="s">
        <v>1</v>
      </c>
    </row>
    <row r="5" spans="1:12" s="4" customFormat="1" x14ac:dyDescent="0.2">
      <c r="A5" s="4" t="s">
        <v>63</v>
      </c>
      <c r="B5" s="5" t="s">
        <v>79</v>
      </c>
      <c r="C5" s="4" t="s">
        <v>4</v>
      </c>
      <c r="D5" s="4" t="s">
        <v>53</v>
      </c>
      <c r="E5" s="4" t="s">
        <v>90</v>
      </c>
      <c r="F5" s="4" t="s">
        <v>34</v>
      </c>
      <c r="G5" s="4" t="s">
        <v>35</v>
      </c>
      <c r="H5" s="4" t="s">
        <v>38</v>
      </c>
      <c r="I5" s="4" t="s">
        <v>8</v>
      </c>
      <c r="J5" s="4" t="s">
        <v>96</v>
      </c>
      <c r="K5" s="4" t="s">
        <v>99</v>
      </c>
      <c r="L5" s="4" t="s">
        <v>65</v>
      </c>
    </row>
    <row r="6" spans="1:12" x14ac:dyDescent="0.2">
      <c r="A6" s="1" t="s">
        <v>152</v>
      </c>
      <c r="B6" s="12" t="s">
        <v>80</v>
      </c>
      <c r="C6" s="3" t="s">
        <v>100</v>
      </c>
      <c r="D6" s="1">
        <v>500</v>
      </c>
      <c r="E6" s="1">
        <v>1000</v>
      </c>
      <c r="F6" s="1">
        <v>10000</v>
      </c>
      <c r="G6" s="1">
        <v>10</v>
      </c>
      <c r="H6" s="1">
        <v>0.04</v>
      </c>
      <c r="I6" s="1">
        <v>3300</v>
      </c>
      <c r="J6" s="1">
        <v>4</v>
      </c>
      <c r="K6" s="1">
        <v>24</v>
      </c>
    </row>
    <row r="7" spans="1:12" x14ac:dyDescent="0.2">
      <c r="A7" s="1" t="s">
        <v>152</v>
      </c>
      <c r="B7" s="12" t="s">
        <v>81</v>
      </c>
      <c r="C7" s="3" t="s">
        <v>100</v>
      </c>
      <c r="D7" s="1">
        <v>1500</v>
      </c>
      <c r="E7" s="1">
        <v>1000</v>
      </c>
      <c r="F7" s="1">
        <v>10000</v>
      </c>
      <c r="G7" s="1">
        <v>10</v>
      </c>
      <c r="H7" s="1">
        <v>0.04</v>
      </c>
      <c r="I7" s="1">
        <v>1600</v>
      </c>
      <c r="J7" s="1">
        <v>4</v>
      </c>
      <c r="K7" s="1">
        <v>24</v>
      </c>
    </row>
    <row r="8" spans="1:12" x14ac:dyDescent="0.2">
      <c r="A8" s="1" t="s">
        <v>152</v>
      </c>
      <c r="B8" s="12" t="s">
        <v>82</v>
      </c>
      <c r="C8" s="3" t="s">
        <v>100</v>
      </c>
      <c r="D8" s="1">
        <v>8000</v>
      </c>
      <c r="E8" s="1">
        <v>1000</v>
      </c>
      <c r="F8" s="1">
        <v>10000</v>
      </c>
      <c r="G8" s="1">
        <v>10</v>
      </c>
      <c r="H8" s="1">
        <v>0.04</v>
      </c>
      <c r="I8" s="1">
        <v>5400</v>
      </c>
      <c r="J8" s="1">
        <v>4</v>
      </c>
      <c r="K8" s="1">
        <v>24</v>
      </c>
    </row>
    <row r="9" spans="1:12" x14ac:dyDescent="0.2">
      <c r="A9" s="1" t="s">
        <v>152</v>
      </c>
      <c r="B9" s="12" t="s">
        <v>83</v>
      </c>
      <c r="C9" s="3" t="s">
        <v>101</v>
      </c>
      <c r="D9" s="1">
        <v>0.5</v>
      </c>
      <c r="E9" s="1">
        <v>0</v>
      </c>
      <c r="F9" s="1">
        <v>745319.84098301409</v>
      </c>
      <c r="G9" s="1">
        <v>10</v>
      </c>
      <c r="H9" s="1">
        <v>0.04</v>
      </c>
      <c r="I9" s="1">
        <v>792.5</v>
      </c>
      <c r="J9" s="1">
        <v>1</v>
      </c>
      <c r="K9" s="1">
        <v>1</v>
      </c>
      <c r="L9" s="1">
        <v>1</v>
      </c>
    </row>
    <row r="10" spans="1:12" x14ac:dyDescent="0.2">
      <c r="A10" s="1" t="s">
        <v>152</v>
      </c>
      <c r="B10" s="12" t="s">
        <v>84</v>
      </c>
      <c r="C10" s="3" t="s">
        <v>101</v>
      </c>
      <c r="D10" s="1">
        <v>0.5</v>
      </c>
      <c r="E10" s="1">
        <v>0</v>
      </c>
      <c r="F10" s="1">
        <v>1516558.9046067228</v>
      </c>
      <c r="G10" s="1">
        <v>10</v>
      </c>
      <c r="H10" s="1">
        <v>0.04</v>
      </c>
      <c r="I10" s="1">
        <v>2534.75</v>
      </c>
      <c r="J10" s="1">
        <v>2</v>
      </c>
      <c r="K10" s="1">
        <v>1</v>
      </c>
      <c r="L10" s="1">
        <v>1</v>
      </c>
    </row>
    <row r="11" spans="1:12" x14ac:dyDescent="0.2">
      <c r="A11" s="1" t="s">
        <v>152</v>
      </c>
      <c r="B11" s="12" t="s">
        <v>85</v>
      </c>
      <c r="C11" s="3" t="s">
        <v>101</v>
      </c>
      <c r="D11" s="1">
        <v>50</v>
      </c>
      <c r="E11" s="1">
        <v>0</v>
      </c>
      <c r="F11" s="1">
        <v>10000</v>
      </c>
      <c r="G11" s="1">
        <v>10</v>
      </c>
      <c r="H11" s="1">
        <v>0.04</v>
      </c>
      <c r="I11" s="1">
        <v>1385</v>
      </c>
      <c r="J11" s="1">
        <v>3</v>
      </c>
      <c r="K11" s="1">
        <v>1</v>
      </c>
      <c r="L11" s="1">
        <v>1</v>
      </c>
    </row>
    <row r="12" spans="1:12" x14ac:dyDescent="0.2">
      <c r="A12" s="1" t="s">
        <v>152</v>
      </c>
      <c r="B12" s="12" t="s">
        <v>86</v>
      </c>
      <c r="C12" s="3" t="s">
        <v>101</v>
      </c>
      <c r="D12" s="1">
        <v>0.5</v>
      </c>
      <c r="E12" s="1">
        <v>0</v>
      </c>
      <c r="F12" s="1">
        <v>834723.41892124759</v>
      </c>
      <c r="G12" s="1">
        <v>10</v>
      </c>
      <c r="H12" s="1">
        <v>0.04</v>
      </c>
      <c r="I12" s="1">
        <v>1450.75</v>
      </c>
      <c r="J12" s="1">
        <v>4</v>
      </c>
      <c r="K12" s="1">
        <v>1</v>
      </c>
      <c r="L12" s="1">
        <v>1</v>
      </c>
    </row>
    <row r="13" spans="1:12" x14ac:dyDescent="0.2">
      <c r="A13" s="1" t="s">
        <v>152</v>
      </c>
      <c r="B13" s="12" t="s">
        <v>87</v>
      </c>
      <c r="C13" s="3" t="s">
        <v>101</v>
      </c>
      <c r="D13" s="1">
        <v>0.5</v>
      </c>
      <c r="E13" s="1">
        <v>0</v>
      </c>
      <c r="F13" s="1">
        <v>30000</v>
      </c>
      <c r="G13" s="1">
        <v>10</v>
      </c>
      <c r="H13" s="1">
        <v>0.04</v>
      </c>
      <c r="I13" s="1">
        <v>1050</v>
      </c>
      <c r="J13" s="1">
        <v>12</v>
      </c>
      <c r="K13" s="1">
        <v>1</v>
      </c>
      <c r="L13" s="1">
        <v>1</v>
      </c>
    </row>
    <row r="14" spans="1:12" x14ac:dyDescent="0.2">
      <c r="B14" s="12"/>
    </row>
    <row r="15" spans="1:12" x14ac:dyDescent="0.2">
      <c r="A15" s="1" t="s">
        <v>234</v>
      </c>
      <c r="B15" s="12" t="s">
        <v>80</v>
      </c>
      <c r="C15" s="3" t="s">
        <v>100</v>
      </c>
      <c r="D15" s="1">
        <v>500</v>
      </c>
      <c r="E15" s="1">
        <v>1000</v>
      </c>
      <c r="F15" s="1">
        <v>10000</v>
      </c>
      <c r="G15" s="1">
        <v>10</v>
      </c>
      <c r="H15" s="1">
        <v>0.04</v>
      </c>
      <c r="I15" s="1">
        <v>3300</v>
      </c>
      <c r="J15" s="1">
        <v>4</v>
      </c>
      <c r="K15" s="1">
        <v>24</v>
      </c>
    </row>
    <row r="16" spans="1:12" x14ac:dyDescent="0.2">
      <c r="A16" s="1" t="s">
        <v>234</v>
      </c>
      <c r="B16" s="12" t="s">
        <v>81</v>
      </c>
      <c r="C16" s="3" t="s">
        <v>100</v>
      </c>
      <c r="D16" s="1">
        <v>1500</v>
      </c>
      <c r="E16" s="1">
        <v>1000</v>
      </c>
      <c r="F16" s="1">
        <v>10000</v>
      </c>
      <c r="G16" s="1">
        <v>10</v>
      </c>
      <c r="H16" s="1">
        <v>0.04</v>
      </c>
      <c r="I16" s="1">
        <v>1600</v>
      </c>
      <c r="J16" s="1">
        <v>4</v>
      </c>
      <c r="K16" s="1">
        <v>24</v>
      </c>
    </row>
    <row r="17" spans="1:12" x14ac:dyDescent="0.2">
      <c r="A17" s="1" t="s">
        <v>234</v>
      </c>
      <c r="B17" s="12" t="s">
        <v>82</v>
      </c>
      <c r="C17" s="3" t="s">
        <v>100</v>
      </c>
      <c r="D17" s="1">
        <v>8000</v>
      </c>
      <c r="E17" s="1">
        <v>1000</v>
      </c>
      <c r="F17" s="1">
        <v>10000</v>
      </c>
      <c r="G17" s="1">
        <v>10</v>
      </c>
      <c r="H17" s="1">
        <v>0.04</v>
      </c>
      <c r="I17" s="1">
        <v>5400</v>
      </c>
      <c r="J17" s="1">
        <v>4</v>
      </c>
      <c r="K17" s="1">
        <v>24</v>
      </c>
    </row>
    <row r="18" spans="1:12" x14ac:dyDescent="0.2">
      <c r="A18" s="1" t="s">
        <v>234</v>
      </c>
      <c r="B18" s="12" t="s">
        <v>83</v>
      </c>
      <c r="C18" s="3" t="s">
        <v>101</v>
      </c>
      <c r="D18" s="1">
        <v>0.5</v>
      </c>
      <c r="E18" s="1">
        <v>0</v>
      </c>
      <c r="F18" s="1">
        <v>745319.84098301409</v>
      </c>
      <c r="G18" s="1">
        <v>10</v>
      </c>
      <c r="H18" s="1">
        <v>0.04</v>
      </c>
      <c r="I18" s="1">
        <v>792.5</v>
      </c>
      <c r="J18" s="1">
        <v>1</v>
      </c>
      <c r="K18" s="1">
        <v>1</v>
      </c>
      <c r="L18" s="1">
        <v>1</v>
      </c>
    </row>
    <row r="19" spans="1:12" x14ac:dyDescent="0.2">
      <c r="A19" s="1" t="s">
        <v>234</v>
      </c>
      <c r="B19" s="12" t="s">
        <v>84</v>
      </c>
      <c r="C19" s="3" t="s">
        <v>101</v>
      </c>
      <c r="D19" s="1">
        <v>0.5</v>
      </c>
      <c r="E19" s="1">
        <v>0</v>
      </c>
      <c r="F19" s="1">
        <v>1516558.9046067228</v>
      </c>
      <c r="G19" s="1">
        <v>10</v>
      </c>
      <c r="H19" s="1">
        <v>0.04</v>
      </c>
      <c r="I19" s="1">
        <v>2534.75</v>
      </c>
      <c r="J19" s="1">
        <v>2</v>
      </c>
      <c r="K19" s="1">
        <v>1</v>
      </c>
      <c r="L19" s="1">
        <v>1</v>
      </c>
    </row>
    <row r="20" spans="1:12" x14ac:dyDescent="0.2">
      <c r="A20" s="1" t="s">
        <v>234</v>
      </c>
      <c r="B20" s="12" t="s">
        <v>85</v>
      </c>
      <c r="C20" s="3" t="s">
        <v>101</v>
      </c>
      <c r="D20" s="1">
        <v>50</v>
      </c>
      <c r="E20" s="1">
        <v>0</v>
      </c>
      <c r="F20" s="1">
        <v>10000</v>
      </c>
      <c r="G20" s="1">
        <v>10</v>
      </c>
      <c r="H20" s="1">
        <v>0.04</v>
      </c>
      <c r="I20" s="1">
        <v>1385</v>
      </c>
      <c r="J20" s="1">
        <v>3</v>
      </c>
      <c r="K20" s="1">
        <v>1</v>
      </c>
      <c r="L20" s="1">
        <v>1</v>
      </c>
    </row>
    <row r="21" spans="1:12" x14ac:dyDescent="0.2">
      <c r="A21" s="1" t="s">
        <v>234</v>
      </c>
      <c r="B21" s="12" t="s">
        <v>86</v>
      </c>
      <c r="C21" s="3" t="s">
        <v>101</v>
      </c>
      <c r="D21" s="1">
        <v>0.5</v>
      </c>
      <c r="E21" s="1">
        <v>0</v>
      </c>
      <c r="F21" s="1">
        <v>834723.41892124759</v>
      </c>
      <c r="G21" s="1">
        <v>10</v>
      </c>
      <c r="H21" s="1">
        <v>0.04</v>
      </c>
      <c r="I21" s="1">
        <v>1450.75</v>
      </c>
      <c r="J21" s="1">
        <v>4</v>
      </c>
      <c r="K21" s="1">
        <v>1</v>
      </c>
      <c r="L21" s="1">
        <v>1</v>
      </c>
    </row>
    <row r="22" spans="1:12" x14ac:dyDescent="0.2">
      <c r="A22" s="1" t="s">
        <v>234</v>
      </c>
      <c r="B22" s="12" t="s">
        <v>87</v>
      </c>
      <c r="C22" s="3" t="s">
        <v>101</v>
      </c>
      <c r="D22" s="1">
        <v>0.5</v>
      </c>
      <c r="E22" s="1">
        <v>0</v>
      </c>
      <c r="F22" s="1">
        <v>30000</v>
      </c>
      <c r="G22" s="1">
        <v>10</v>
      </c>
      <c r="H22" s="1">
        <v>0.04</v>
      </c>
      <c r="I22" s="1">
        <v>1050</v>
      </c>
      <c r="J22" s="1">
        <v>12</v>
      </c>
      <c r="K22" s="1">
        <v>1</v>
      </c>
      <c r="L22" s="1">
        <v>1</v>
      </c>
    </row>
    <row r="23" spans="1:12" x14ac:dyDescent="0.2">
      <c r="A23" s="1" t="s">
        <v>235</v>
      </c>
      <c r="B23" s="12" t="s">
        <v>80</v>
      </c>
      <c r="C23" s="3" t="s">
        <v>100</v>
      </c>
      <c r="D23" s="1">
        <v>500</v>
      </c>
      <c r="E23" s="1">
        <v>1000</v>
      </c>
      <c r="F23" s="1">
        <v>10000</v>
      </c>
      <c r="G23" s="1">
        <v>10</v>
      </c>
      <c r="H23" s="1">
        <v>0.04</v>
      </c>
      <c r="I23" s="1">
        <v>3300</v>
      </c>
      <c r="J23" s="1">
        <v>4</v>
      </c>
      <c r="K23" s="1">
        <v>24</v>
      </c>
    </row>
    <row r="24" spans="1:12" x14ac:dyDescent="0.2">
      <c r="A24" s="1" t="s">
        <v>235</v>
      </c>
      <c r="B24" s="12" t="s">
        <v>81</v>
      </c>
      <c r="C24" s="3" t="s">
        <v>100</v>
      </c>
      <c r="D24" s="1">
        <v>1500</v>
      </c>
      <c r="E24" s="1">
        <v>1000</v>
      </c>
      <c r="F24" s="1">
        <v>10000</v>
      </c>
      <c r="G24" s="1">
        <v>10</v>
      </c>
      <c r="H24" s="1">
        <v>0.04</v>
      </c>
      <c r="I24" s="1">
        <v>1600</v>
      </c>
      <c r="J24" s="1">
        <v>4</v>
      </c>
      <c r="K24" s="1">
        <v>24</v>
      </c>
    </row>
    <row r="25" spans="1:12" x14ac:dyDescent="0.2">
      <c r="A25" s="1" t="s">
        <v>235</v>
      </c>
      <c r="B25" s="12" t="s">
        <v>82</v>
      </c>
      <c r="C25" s="3" t="s">
        <v>100</v>
      </c>
      <c r="D25" s="1">
        <v>8000</v>
      </c>
      <c r="E25" s="1">
        <v>1000</v>
      </c>
      <c r="F25" s="1">
        <v>10000</v>
      </c>
      <c r="G25" s="1">
        <v>10</v>
      </c>
      <c r="H25" s="1">
        <v>0.04</v>
      </c>
      <c r="I25" s="1">
        <v>5400</v>
      </c>
      <c r="J25" s="1">
        <v>4</v>
      </c>
      <c r="K25" s="1">
        <v>24</v>
      </c>
    </row>
    <row r="26" spans="1:12" x14ac:dyDescent="0.2">
      <c r="A26" s="1" t="s">
        <v>235</v>
      </c>
      <c r="B26" s="12" t="s">
        <v>83</v>
      </c>
      <c r="C26" s="3" t="s">
        <v>101</v>
      </c>
      <c r="D26" s="1">
        <v>0.5</v>
      </c>
      <c r="E26" s="1">
        <v>0</v>
      </c>
      <c r="F26" s="1">
        <v>745319.84098301409</v>
      </c>
      <c r="G26" s="1">
        <v>10</v>
      </c>
      <c r="H26" s="1">
        <v>0.04</v>
      </c>
      <c r="I26" s="1">
        <v>792.5</v>
      </c>
      <c r="J26" s="1">
        <v>1</v>
      </c>
      <c r="K26" s="1">
        <v>1</v>
      </c>
      <c r="L26" s="1">
        <v>1</v>
      </c>
    </row>
    <row r="27" spans="1:12" x14ac:dyDescent="0.2">
      <c r="A27" s="1" t="s">
        <v>235</v>
      </c>
      <c r="B27" s="12" t="s">
        <v>84</v>
      </c>
      <c r="C27" s="3" t="s">
        <v>101</v>
      </c>
      <c r="D27" s="1">
        <v>0.5</v>
      </c>
      <c r="E27" s="1">
        <v>0</v>
      </c>
      <c r="F27" s="1">
        <v>1516558.9046067228</v>
      </c>
      <c r="G27" s="1">
        <v>10</v>
      </c>
      <c r="H27" s="1">
        <v>0.04</v>
      </c>
      <c r="I27" s="1">
        <v>2534.75</v>
      </c>
      <c r="J27" s="1">
        <v>2</v>
      </c>
      <c r="K27" s="1">
        <v>1</v>
      </c>
      <c r="L27" s="1">
        <v>1</v>
      </c>
    </row>
    <row r="28" spans="1:12" x14ac:dyDescent="0.2">
      <c r="A28" s="1" t="s">
        <v>235</v>
      </c>
      <c r="B28" s="12" t="s">
        <v>85</v>
      </c>
      <c r="C28" s="3" t="s">
        <v>101</v>
      </c>
      <c r="D28" s="1">
        <v>50</v>
      </c>
      <c r="E28" s="1">
        <v>0</v>
      </c>
      <c r="F28" s="1">
        <v>10000</v>
      </c>
      <c r="G28" s="1">
        <v>10</v>
      </c>
      <c r="H28" s="1">
        <v>0.04</v>
      </c>
      <c r="I28" s="1">
        <v>1385</v>
      </c>
      <c r="J28" s="1">
        <v>3</v>
      </c>
      <c r="K28" s="1">
        <v>1</v>
      </c>
      <c r="L28" s="1">
        <v>1</v>
      </c>
    </row>
    <row r="29" spans="1:12" x14ac:dyDescent="0.2">
      <c r="A29" s="1" t="s">
        <v>235</v>
      </c>
      <c r="B29" s="12" t="s">
        <v>86</v>
      </c>
      <c r="C29" s="3" t="s">
        <v>101</v>
      </c>
      <c r="D29" s="1">
        <v>0.5</v>
      </c>
      <c r="E29" s="1">
        <v>0</v>
      </c>
      <c r="F29" s="1">
        <v>834723.41892124759</v>
      </c>
      <c r="G29" s="1">
        <v>10</v>
      </c>
      <c r="H29" s="1">
        <v>0.04</v>
      </c>
      <c r="I29" s="1">
        <v>1450.75</v>
      </c>
      <c r="J29" s="1">
        <v>4</v>
      </c>
      <c r="K29" s="1">
        <v>1</v>
      </c>
      <c r="L29" s="1">
        <v>1</v>
      </c>
    </row>
    <row r="30" spans="1:12" x14ac:dyDescent="0.2">
      <c r="A30" s="1" t="s">
        <v>235</v>
      </c>
      <c r="B30" s="12" t="s">
        <v>87</v>
      </c>
      <c r="C30" s="3" t="s">
        <v>101</v>
      </c>
      <c r="D30" s="1">
        <v>0.5</v>
      </c>
      <c r="E30" s="1">
        <v>0</v>
      </c>
      <c r="F30" s="1">
        <v>30000</v>
      </c>
      <c r="G30" s="1">
        <v>10</v>
      </c>
      <c r="H30" s="1">
        <v>0.04</v>
      </c>
      <c r="I30" s="1">
        <v>1050</v>
      </c>
      <c r="J30" s="1">
        <v>12</v>
      </c>
      <c r="K30" s="1">
        <v>1</v>
      </c>
      <c r="L30" s="1">
        <v>1</v>
      </c>
    </row>
    <row r="31" spans="1:12" x14ac:dyDescent="0.2">
      <c r="A31" s="1" t="s">
        <v>236</v>
      </c>
      <c r="B31" s="12" t="s">
        <v>80</v>
      </c>
      <c r="C31" s="3" t="s">
        <v>100</v>
      </c>
      <c r="D31" s="1">
        <v>500</v>
      </c>
      <c r="E31" s="1">
        <v>1000</v>
      </c>
      <c r="F31" s="1">
        <v>10000</v>
      </c>
      <c r="G31" s="1">
        <v>10</v>
      </c>
      <c r="H31" s="1">
        <v>0.04</v>
      </c>
      <c r="I31" s="1">
        <v>3300</v>
      </c>
      <c r="J31" s="1">
        <v>4</v>
      </c>
      <c r="K31" s="1">
        <v>24</v>
      </c>
    </row>
    <row r="32" spans="1:12" x14ac:dyDescent="0.2">
      <c r="A32" s="1" t="s">
        <v>236</v>
      </c>
      <c r="B32" s="12" t="s">
        <v>81</v>
      </c>
      <c r="C32" s="3" t="s">
        <v>100</v>
      </c>
      <c r="D32" s="1">
        <v>1500</v>
      </c>
      <c r="E32" s="1">
        <v>1000</v>
      </c>
      <c r="F32" s="1">
        <v>10000</v>
      </c>
      <c r="G32" s="1">
        <v>10</v>
      </c>
      <c r="H32" s="1">
        <v>0.04</v>
      </c>
      <c r="I32" s="1">
        <v>1600</v>
      </c>
      <c r="J32" s="1">
        <v>4</v>
      </c>
      <c r="K32" s="1">
        <v>24</v>
      </c>
    </row>
    <row r="33" spans="1:12" x14ac:dyDescent="0.2">
      <c r="A33" s="1" t="s">
        <v>236</v>
      </c>
      <c r="B33" s="12" t="s">
        <v>82</v>
      </c>
      <c r="C33" s="3" t="s">
        <v>100</v>
      </c>
      <c r="D33" s="1">
        <v>8000</v>
      </c>
      <c r="E33" s="1">
        <v>1000</v>
      </c>
      <c r="F33" s="1">
        <v>10000</v>
      </c>
      <c r="G33" s="1">
        <v>10</v>
      </c>
      <c r="H33" s="1">
        <v>0.04</v>
      </c>
      <c r="I33" s="1">
        <v>5400</v>
      </c>
      <c r="J33" s="1">
        <v>4</v>
      </c>
      <c r="K33" s="1">
        <v>24</v>
      </c>
    </row>
    <row r="34" spans="1:12" x14ac:dyDescent="0.2">
      <c r="A34" s="1" t="s">
        <v>236</v>
      </c>
      <c r="B34" s="12" t="s">
        <v>83</v>
      </c>
      <c r="C34" s="3" t="s">
        <v>101</v>
      </c>
      <c r="D34" s="1">
        <v>0.5</v>
      </c>
      <c r="E34" s="1">
        <v>0</v>
      </c>
      <c r="F34" s="1">
        <v>745319.84098301409</v>
      </c>
      <c r="G34" s="1">
        <v>10</v>
      </c>
      <c r="H34" s="1">
        <v>0.04</v>
      </c>
      <c r="I34" s="1">
        <v>792.5</v>
      </c>
      <c r="J34" s="1">
        <v>1</v>
      </c>
      <c r="K34" s="1">
        <v>1</v>
      </c>
      <c r="L34" s="1">
        <v>1</v>
      </c>
    </row>
    <row r="35" spans="1:12" x14ac:dyDescent="0.2">
      <c r="A35" s="1" t="s">
        <v>236</v>
      </c>
      <c r="B35" s="12" t="s">
        <v>84</v>
      </c>
      <c r="C35" s="3" t="s">
        <v>101</v>
      </c>
      <c r="D35" s="1">
        <v>0.5</v>
      </c>
      <c r="E35" s="1">
        <v>0</v>
      </c>
      <c r="F35" s="1">
        <v>1516558.9046067228</v>
      </c>
      <c r="G35" s="1">
        <v>10</v>
      </c>
      <c r="H35" s="1">
        <v>0.04</v>
      </c>
      <c r="I35" s="1">
        <v>2534.75</v>
      </c>
      <c r="J35" s="1">
        <v>2</v>
      </c>
      <c r="K35" s="1">
        <v>1</v>
      </c>
      <c r="L35" s="1">
        <v>1</v>
      </c>
    </row>
    <row r="36" spans="1:12" x14ac:dyDescent="0.2">
      <c r="A36" s="1" t="s">
        <v>236</v>
      </c>
      <c r="B36" s="12" t="s">
        <v>85</v>
      </c>
      <c r="C36" s="3" t="s">
        <v>101</v>
      </c>
      <c r="D36" s="1">
        <v>50</v>
      </c>
      <c r="E36" s="1">
        <v>0</v>
      </c>
      <c r="F36" s="1">
        <v>10000</v>
      </c>
      <c r="G36" s="1">
        <v>10</v>
      </c>
      <c r="H36" s="1">
        <v>0.04</v>
      </c>
      <c r="I36" s="1">
        <v>1385</v>
      </c>
      <c r="J36" s="1">
        <v>3</v>
      </c>
      <c r="K36" s="1">
        <v>1</v>
      </c>
      <c r="L36" s="1">
        <v>1</v>
      </c>
    </row>
    <row r="37" spans="1:12" x14ac:dyDescent="0.2">
      <c r="A37" s="1" t="s">
        <v>236</v>
      </c>
      <c r="B37" s="12" t="s">
        <v>86</v>
      </c>
      <c r="C37" s="3" t="s">
        <v>101</v>
      </c>
      <c r="D37" s="1">
        <v>0.5</v>
      </c>
      <c r="E37" s="1">
        <v>0</v>
      </c>
      <c r="F37" s="1">
        <v>834723.41892124759</v>
      </c>
      <c r="G37" s="1">
        <v>10</v>
      </c>
      <c r="H37" s="1">
        <v>0.04</v>
      </c>
      <c r="I37" s="1">
        <v>1450.75</v>
      </c>
      <c r="J37" s="1">
        <v>4</v>
      </c>
      <c r="K37" s="1">
        <v>1</v>
      </c>
      <c r="L37" s="1">
        <v>1</v>
      </c>
    </row>
    <row r="38" spans="1:12" x14ac:dyDescent="0.2">
      <c r="A38" s="1" t="s">
        <v>236</v>
      </c>
      <c r="B38" s="12" t="s">
        <v>87</v>
      </c>
      <c r="C38" s="3" t="s">
        <v>101</v>
      </c>
      <c r="D38" s="1">
        <v>0.5</v>
      </c>
      <c r="E38" s="1">
        <v>0</v>
      </c>
      <c r="F38" s="1">
        <v>30000</v>
      </c>
      <c r="G38" s="1">
        <v>10</v>
      </c>
      <c r="H38" s="1">
        <v>0.04</v>
      </c>
      <c r="I38" s="1">
        <v>1050</v>
      </c>
      <c r="J38" s="1">
        <v>12</v>
      </c>
      <c r="K38" s="1">
        <v>1</v>
      </c>
      <c r="L38" s="1">
        <v>1</v>
      </c>
    </row>
    <row r="39" spans="1:12" x14ac:dyDescent="0.2">
      <c r="A39" s="1" t="s">
        <v>237</v>
      </c>
      <c r="B39" s="12" t="s">
        <v>80</v>
      </c>
      <c r="C39" s="3" t="s">
        <v>100</v>
      </c>
      <c r="D39" s="1">
        <v>500</v>
      </c>
      <c r="E39" s="1">
        <v>1000</v>
      </c>
      <c r="F39" s="1">
        <v>10000</v>
      </c>
      <c r="G39" s="1">
        <v>10</v>
      </c>
      <c r="H39" s="1">
        <v>0.04</v>
      </c>
      <c r="I39" s="1">
        <v>3300</v>
      </c>
      <c r="J39" s="1">
        <v>4</v>
      </c>
      <c r="K39" s="1">
        <v>24</v>
      </c>
    </row>
    <row r="40" spans="1:12" x14ac:dyDescent="0.2">
      <c r="A40" s="1" t="s">
        <v>237</v>
      </c>
      <c r="B40" s="12" t="s">
        <v>81</v>
      </c>
      <c r="C40" s="3" t="s">
        <v>100</v>
      </c>
      <c r="D40" s="1">
        <v>1500</v>
      </c>
      <c r="E40" s="1">
        <v>1000</v>
      </c>
      <c r="F40" s="1">
        <v>10000</v>
      </c>
      <c r="G40" s="1">
        <v>10</v>
      </c>
      <c r="H40" s="1">
        <v>0.04</v>
      </c>
      <c r="I40" s="1">
        <v>1600</v>
      </c>
      <c r="J40" s="1">
        <v>4</v>
      </c>
      <c r="K40" s="1">
        <v>24</v>
      </c>
    </row>
    <row r="41" spans="1:12" x14ac:dyDescent="0.2">
      <c r="A41" s="1" t="s">
        <v>237</v>
      </c>
      <c r="B41" s="12" t="s">
        <v>82</v>
      </c>
      <c r="C41" s="3" t="s">
        <v>100</v>
      </c>
      <c r="D41" s="1">
        <v>8000</v>
      </c>
      <c r="E41" s="1">
        <v>1000</v>
      </c>
      <c r="F41" s="1">
        <v>10000</v>
      </c>
      <c r="G41" s="1">
        <v>10</v>
      </c>
      <c r="H41" s="1">
        <v>0.04</v>
      </c>
      <c r="I41" s="1">
        <v>5400</v>
      </c>
      <c r="J41" s="1">
        <v>4</v>
      </c>
      <c r="K41" s="1">
        <v>24</v>
      </c>
    </row>
    <row r="42" spans="1:12" x14ac:dyDescent="0.2">
      <c r="A42" s="1" t="s">
        <v>237</v>
      </c>
      <c r="B42" s="12" t="s">
        <v>83</v>
      </c>
      <c r="C42" s="3" t="s">
        <v>101</v>
      </c>
      <c r="D42" s="1">
        <v>0.5</v>
      </c>
      <c r="E42" s="1">
        <v>0</v>
      </c>
      <c r="F42" s="1">
        <v>745319.84098301409</v>
      </c>
      <c r="G42" s="1">
        <v>10</v>
      </c>
      <c r="H42" s="1">
        <v>0.04</v>
      </c>
      <c r="I42" s="1">
        <v>792.5</v>
      </c>
      <c r="J42" s="1">
        <v>1</v>
      </c>
      <c r="K42" s="1">
        <v>1</v>
      </c>
      <c r="L42" s="1">
        <v>1</v>
      </c>
    </row>
    <row r="43" spans="1:12" x14ac:dyDescent="0.2">
      <c r="A43" s="1" t="s">
        <v>237</v>
      </c>
      <c r="B43" s="12" t="s">
        <v>84</v>
      </c>
      <c r="C43" s="3" t="s">
        <v>101</v>
      </c>
      <c r="D43" s="1">
        <v>0.5</v>
      </c>
      <c r="E43" s="1">
        <v>0</v>
      </c>
      <c r="F43" s="1">
        <v>1516558.9046067228</v>
      </c>
      <c r="G43" s="1">
        <v>10</v>
      </c>
      <c r="H43" s="1">
        <v>0.04</v>
      </c>
      <c r="I43" s="1">
        <v>2534.75</v>
      </c>
      <c r="J43" s="1">
        <v>2</v>
      </c>
      <c r="K43" s="1">
        <v>1</v>
      </c>
      <c r="L43" s="1">
        <v>1</v>
      </c>
    </row>
    <row r="44" spans="1:12" x14ac:dyDescent="0.2">
      <c r="A44" s="1" t="s">
        <v>237</v>
      </c>
      <c r="B44" s="12" t="s">
        <v>85</v>
      </c>
      <c r="C44" s="3" t="s">
        <v>101</v>
      </c>
      <c r="D44" s="1">
        <v>50</v>
      </c>
      <c r="E44" s="1">
        <v>0</v>
      </c>
      <c r="F44" s="1">
        <v>10000</v>
      </c>
      <c r="G44" s="1">
        <v>10</v>
      </c>
      <c r="H44" s="1">
        <v>0.04</v>
      </c>
      <c r="I44" s="1">
        <v>1385</v>
      </c>
      <c r="J44" s="1">
        <v>3</v>
      </c>
      <c r="K44" s="1">
        <v>1</v>
      </c>
      <c r="L44" s="1">
        <v>1</v>
      </c>
    </row>
    <row r="45" spans="1:12" x14ac:dyDescent="0.2">
      <c r="A45" s="1" t="s">
        <v>237</v>
      </c>
      <c r="B45" s="12" t="s">
        <v>86</v>
      </c>
      <c r="C45" s="3" t="s">
        <v>101</v>
      </c>
      <c r="D45" s="1">
        <v>0.5</v>
      </c>
      <c r="E45" s="1">
        <v>0</v>
      </c>
      <c r="F45" s="1">
        <v>834723.41892124759</v>
      </c>
      <c r="G45" s="1">
        <v>10</v>
      </c>
      <c r="H45" s="1">
        <v>0.04</v>
      </c>
      <c r="I45" s="1">
        <v>1450.75</v>
      </c>
      <c r="J45" s="1">
        <v>4</v>
      </c>
      <c r="K45" s="1">
        <v>1</v>
      </c>
      <c r="L45" s="1">
        <v>1</v>
      </c>
    </row>
    <row r="46" spans="1:12" x14ac:dyDescent="0.2">
      <c r="A46" s="1" t="s">
        <v>237</v>
      </c>
      <c r="B46" s="12" t="s">
        <v>87</v>
      </c>
      <c r="C46" s="3" t="s">
        <v>101</v>
      </c>
      <c r="D46" s="1">
        <v>0.5</v>
      </c>
      <c r="E46" s="1">
        <v>0</v>
      </c>
      <c r="F46" s="1">
        <v>30000</v>
      </c>
      <c r="G46" s="1">
        <v>10</v>
      </c>
      <c r="H46" s="1">
        <v>0.04</v>
      </c>
      <c r="I46" s="1">
        <v>1050</v>
      </c>
      <c r="J46" s="1">
        <v>12</v>
      </c>
      <c r="K46" s="1">
        <v>1</v>
      </c>
      <c r="L46" s="1">
        <v>1</v>
      </c>
    </row>
    <row r="47" spans="1:12" x14ac:dyDescent="0.2">
      <c r="A47" s="1" t="s">
        <v>153</v>
      </c>
      <c r="B47" s="12" t="s">
        <v>80</v>
      </c>
      <c r="C47" s="3" t="s">
        <v>100</v>
      </c>
      <c r="D47" s="1">
        <v>500</v>
      </c>
      <c r="E47" s="1">
        <v>1000</v>
      </c>
      <c r="F47" s="1">
        <v>10000</v>
      </c>
      <c r="G47" s="1">
        <v>10</v>
      </c>
      <c r="H47" s="1">
        <v>0.04</v>
      </c>
      <c r="I47" s="1">
        <v>3300</v>
      </c>
      <c r="J47" s="1">
        <v>4</v>
      </c>
      <c r="K47" s="1">
        <v>24</v>
      </c>
    </row>
    <row r="48" spans="1:12" x14ac:dyDescent="0.2">
      <c r="A48" s="1" t="s">
        <v>153</v>
      </c>
      <c r="B48" s="12" t="s">
        <v>81</v>
      </c>
      <c r="C48" s="3" t="s">
        <v>100</v>
      </c>
      <c r="D48" s="1">
        <v>1500</v>
      </c>
      <c r="E48" s="1">
        <v>1000</v>
      </c>
      <c r="F48" s="1">
        <v>10000</v>
      </c>
      <c r="G48" s="1">
        <v>10</v>
      </c>
      <c r="H48" s="1">
        <v>0.04</v>
      </c>
      <c r="I48" s="1">
        <v>1600</v>
      </c>
      <c r="J48" s="1">
        <v>4</v>
      </c>
      <c r="K48" s="1">
        <v>24</v>
      </c>
    </row>
    <row r="49" spans="1:12" x14ac:dyDescent="0.2">
      <c r="A49" s="1" t="s">
        <v>153</v>
      </c>
      <c r="B49" s="12" t="s">
        <v>82</v>
      </c>
      <c r="C49" s="3" t="s">
        <v>100</v>
      </c>
      <c r="D49" s="1">
        <v>8000</v>
      </c>
      <c r="E49" s="1">
        <v>1000</v>
      </c>
      <c r="F49" s="1">
        <v>10000</v>
      </c>
      <c r="G49" s="1">
        <v>10</v>
      </c>
      <c r="H49" s="1">
        <v>0.04</v>
      </c>
      <c r="I49" s="1">
        <v>5400</v>
      </c>
      <c r="J49" s="1">
        <v>4</v>
      </c>
      <c r="K49" s="1">
        <v>24</v>
      </c>
    </row>
    <row r="50" spans="1:12" x14ac:dyDescent="0.2">
      <c r="A50" s="1" t="s">
        <v>153</v>
      </c>
      <c r="B50" s="12" t="s">
        <v>83</v>
      </c>
      <c r="C50" s="3" t="s">
        <v>101</v>
      </c>
      <c r="D50" s="1">
        <v>0.5</v>
      </c>
      <c r="E50" s="1">
        <v>0</v>
      </c>
      <c r="F50" s="1">
        <v>745319.84098301409</v>
      </c>
      <c r="G50" s="1">
        <v>10</v>
      </c>
      <c r="H50" s="1">
        <v>0.04</v>
      </c>
      <c r="I50" s="1">
        <v>792.5</v>
      </c>
      <c r="J50" s="1">
        <v>1</v>
      </c>
      <c r="K50" s="1">
        <v>1</v>
      </c>
      <c r="L50" s="1">
        <v>1</v>
      </c>
    </row>
    <row r="51" spans="1:12" x14ac:dyDescent="0.2">
      <c r="A51" s="1" t="s">
        <v>153</v>
      </c>
      <c r="B51" s="12" t="s">
        <v>84</v>
      </c>
      <c r="C51" s="3" t="s">
        <v>101</v>
      </c>
      <c r="D51" s="1">
        <v>0.5</v>
      </c>
      <c r="E51" s="1">
        <v>0</v>
      </c>
      <c r="F51" s="1">
        <v>1516558.9046067228</v>
      </c>
      <c r="G51" s="1">
        <v>10</v>
      </c>
      <c r="H51" s="1">
        <v>0.04</v>
      </c>
      <c r="I51" s="1">
        <v>2534.75</v>
      </c>
      <c r="J51" s="1">
        <v>2</v>
      </c>
      <c r="K51" s="1">
        <v>1</v>
      </c>
      <c r="L51" s="1">
        <v>1</v>
      </c>
    </row>
    <row r="52" spans="1:12" x14ac:dyDescent="0.2">
      <c r="A52" s="1" t="s">
        <v>153</v>
      </c>
      <c r="B52" s="12" t="s">
        <v>85</v>
      </c>
      <c r="C52" s="3" t="s">
        <v>101</v>
      </c>
      <c r="D52" s="1">
        <v>50</v>
      </c>
      <c r="E52" s="1">
        <v>0</v>
      </c>
      <c r="F52" s="1">
        <v>10000</v>
      </c>
      <c r="G52" s="1">
        <v>10</v>
      </c>
      <c r="H52" s="1">
        <v>0.04</v>
      </c>
      <c r="I52" s="1">
        <v>1385</v>
      </c>
      <c r="J52" s="1">
        <v>3</v>
      </c>
      <c r="K52" s="1">
        <v>1</v>
      </c>
      <c r="L52" s="1">
        <v>1</v>
      </c>
    </row>
    <row r="53" spans="1:12" x14ac:dyDescent="0.2">
      <c r="A53" s="1" t="s">
        <v>153</v>
      </c>
      <c r="B53" s="12" t="s">
        <v>86</v>
      </c>
      <c r="C53" s="3" t="s">
        <v>101</v>
      </c>
      <c r="D53" s="1">
        <v>0.5</v>
      </c>
      <c r="E53" s="1">
        <v>0</v>
      </c>
      <c r="F53" s="1">
        <v>834723.41892124759</v>
      </c>
      <c r="G53" s="1">
        <v>10</v>
      </c>
      <c r="H53" s="1">
        <v>0.04</v>
      </c>
      <c r="I53" s="1">
        <v>1450.75</v>
      </c>
      <c r="J53" s="1">
        <v>4</v>
      </c>
      <c r="K53" s="1">
        <v>1</v>
      </c>
      <c r="L53" s="1">
        <v>1</v>
      </c>
    </row>
    <row r="54" spans="1:12" x14ac:dyDescent="0.2">
      <c r="A54" s="1" t="s">
        <v>153</v>
      </c>
      <c r="B54" s="12" t="s">
        <v>87</v>
      </c>
      <c r="C54" s="3" t="s">
        <v>101</v>
      </c>
      <c r="D54" s="1">
        <v>0.5</v>
      </c>
      <c r="E54" s="1">
        <v>0</v>
      </c>
      <c r="F54" s="1">
        <v>30000</v>
      </c>
      <c r="G54" s="1">
        <v>10</v>
      </c>
      <c r="H54" s="1">
        <v>0.04</v>
      </c>
      <c r="I54" s="1">
        <v>1050</v>
      </c>
      <c r="J54" s="1">
        <v>12</v>
      </c>
      <c r="K54" s="1">
        <v>1</v>
      </c>
      <c r="L54" s="1">
        <v>1</v>
      </c>
    </row>
    <row r="55" spans="1:12" x14ac:dyDescent="0.2">
      <c r="A55" s="1" t="s">
        <v>154</v>
      </c>
      <c r="B55" s="12" t="s">
        <v>80</v>
      </c>
      <c r="C55" s="3" t="s">
        <v>100</v>
      </c>
      <c r="D55" s="1">
        <v>500</v>
      </c>
      <c r="E55" s="1">
        <v>1000</v>
      </c>
      <c r="F55" s="1">
        <v>10000</v>
      </c>
      <c r="G55" s="1">
        <v>10</v>
      </c>
      <c r="H55" s="1">
        <v>0.04</v>
      </c>
      <c r="I55" s="1">
        <v>3300</v>
      </c>
      <c r="J55" s="1">
        <v>4</v>
      </c>
      <c r="K55" s="1">
        <v>24</v>
      </c>
    </row>
    <row r="56" spans="1:12" x14ac:dyDescent="0.2">
      <c r="A56" s="1" t="s">
        <v>154</v>
      </c>
      <c r="B56" s="12" t="s">
        <v>81</v>
      </c>
      <c r="C56" s="3" t="s">
        <v>100</v>
      </c>
      <c r="D56" s="1">
        <v>1500</v>
      </c>
      <c r="E56" s="1">
        <v>1000</v>
      </c>
      <c r="F56" s="1">
        <v>10000</v>
      </c>
      <c r="G56" s="1">
        <v>10</v>
      </c>
      <c r="H56" s="1">
        <v>0.04</v>
      </c>
      <c r="I56" s="1">
        <v>1600</v>
      </c>
      <c r="J56" s="1">
        <v>4</v>
      </c>
      <c r="K56" s="1">
        <v>24</v>
      </c>
    </row>
    <row r="57" spans="1:12" x14ac:dyDescent="0.2">
      <c r="A57" s="1" t="s">
        <v>154</v>
      </c>
      <c r="B57" s="12" t="s">
        <v>82</v>
      </c>
      <c r="C57" s="3" t="s">
        <v>100</v>
      </c>
      <c r="D57" s="1">
        <v>8000</v>
      </c>
      <c r="E57" s="1">
        <v>1000</v>
      </c>
      <c r="F57" s="1">
        <v>10000</v>
      </c>
      <c r="G57" s="1">
        <v>10</v>
      </c>
      <c r="H57" s="1">
        <v>0.04</v>
      </c>
      <c r="I57" s="1">
        <v>5400</v>
      </c>
      <c r="J57" s="1">
        <v>4</v>
      </c>
      <c r="K57" s="1">
        <v>24</v>
      </c>
    </row>
    <row r="58" spans="1:12" x14ac:dyDescent="0.2">
      <c r="A58" s="1" t="s">
        <v>154</v>
      </c>
      <c r="B58" s="12" t="s">
        <v>83</v>
      </c>
      <c r="C58" s="3" t="s">
        <v>101</v>
      </c>
      <c r="D58" s="1">
        <v>0.5</v>
      </c>
      <c r="E58" s="1">
        <v>0</v>
      </c>
      <c r="F58" s="1">
        <v>745319.84098301409</v>
      </c>
      <c r="G58" s="1">
        <v>10</v>
      </c>
      <c r="H58" s="1">
        <v>0.04</v>
      </c>
      <c r="I58" s="1">
        <v>792.5</v>
      </c>
      <c r="J58" s="1">
        <v>1</v>
      </c>
      <c r="K58" s="1">
        <v>1</v>
      </c>
      <c r="L58" s="1">
        <v>1</v>
      </c>
    </row>
    <row r="59" spans="1:12" x14ac:dyDescent="0.2">
      <c r="A59" s="1" t="s">
        <v>154</v>
      </c>
      <c r="B59" s="12" t="s">
        <v>84</v>
      </c>
      <c r="C59" s="3" t="s">
        <v>101</v>
      </c>
      <c r="D59" s="1">
        <v>0.5</v>
      </c>
      <c r="E59" s="1">
        <v>0</v>
      </c>
      <c r="F59" s="1">
        <v>1516558.9046067228</v>
      </c>
      <c r="G59" s="1">
        <v>10</v>
      </c>
      <c r="H59" s="1">
        <v>0.04</v>
      </c>
      <c r="I59" s="1">
        <v>2534.75</v>
      </c>
      <c r="J59" s="1">
        <v>2</v>
      </c>
      <c r="K59" s="1">
        <v>1</v>
      </c>
      <c r="L59" s="1">
        <v>1</v>
      </c>
    </row>
    <row r="60" spans="1:12" x14ac:dyDescent="0.2">
      <c r="A60" s="1" t="s">
        <v>154</v>
      </c>
      <c r="B60" s="12" t="s">
        <v>85</v>
      </c>
      <c r="C60" s="3" t="s">
        <v>101</v>
      </c>
      <c r="D60" s="1">
        <v>50</v>
      </c>
      <c r="E60" s="1">
        <v>0</v>
      </c>
      <c r="F60" s="1">
        <v>10000</v>
      </c>
      <c r="G60" s="1">
        <v>10</v>
      </c>
      <c r="H60" s="1">
        <v>0.04</v>
      </c>
      <c r="I60" s="1">
        <v>1385</v>
      </c>
      <c r="J60" s="1">
        <v>3</v>
      </c>
      <c r="K60" s="1">
        <v>1</v>
      </c>
      <c r="L60" s="1">
        <v>1</v>
      </c>
    </row>
    <row r="61" spans="1:12" x14ac:dyDescent="0.2">
      <c r="A61" s="1" t="s">
        <v>154</v>
      </c>
      <c r="B61" s="12" t="s">
        <v>86</v>
      </c>
      <c r="C61" s="3" t="s">
        <v>101</v>
      </c>
      <c r="D61" s="1">
        <v>0.5</v>
      </c>
      <c r="E61" s="1">
        <v>0</v>
      </c>
      <c r="F61" s="1">
        <v>834723.41892124759</v>
      </c>
      <c r="G61" s="1">
        <v>10</v>
      </c>
      <c r="H61" s="1">
        <v>0.04</v>
      </c>
      <c r="I61" s="1">
        <v>1450.75</v>
      </c>
      <c r="J61" s="1">
        <v>4</v>
      </c>
      <c r="K61" s="1">
        <v>1</v>
      </c>
      <c r="L61" s="1">
        <v>1</v>
      </c>
    </row>
    <row r="62" spans="1:12" x14ac:dyDescent="0.2">
      <c r="A62" s="1" t="s">
        <v>154</v>
      </c>
      <c r="B62" s="12" t="s">
        <v>87</v>
      </c>
      <c r="C62" s="3" t="s">
        <v>101</v>
      </c>
      <c r="D62" s="1">
        <v>0.5</v>
      </c>
      <c r="E62" s="1">
        <v>0</v>
      </c>
      <c r="F62" s="1">
        <v>30000</v>
      </c>
      <c r="G62" s="1">
        <v>10</v>
      </c>
      <c r="H62" s="1">
        <v>0.04</v>
      </c>
      <c r="I62" s="1">
        <v>1050</v>
      </c>
      <c r="J62" s="1">
        <v>12</v>
      </c>
      <c r="K62" s="1">
        <v>1</v>
      </c>
      <c r="L62" s="1">
        <v>1</v>
      </c>
    </row>
    <row r="63" spans="1:12" x14ac:dyDescent="0.2">
      <c r="A63" s="1" t="s">
        <v>238</v>
      </c>
      <c r="B63" s="12" t="s">
        <v>80</v>
      </c>
      <c r="C63" s="3" t="s">
        <v>100</v>
      </c>
      <c r="D63" s="1">
        <v>500</v>
      </c>
      <c r="E63" s="1">
        <v>1000</v>
      </c>
      <c r="F63" s="1">
        <v>10000</v>
      </c>
      <c r="G63" s="1">
        <v>10</v>
      </c>
      <c r="H63" s="1">
        <v>0.04</v>
      </c>
      <c r="I63" s="1">
        <v>3300</v>
      </c>
      <c r="J63" s="1">
        <v>4</v>
      </c>
      <c r="K63" s="1">
        <v>24</v>
      </c>
    </row>
    <row r="64" spans="1:12" x14ac:dyDescent="0.2">
      <c r="A64" s="1" t="s">
        <v>238</v>
      </c>
      <c r="B64" s="12" t="s">
        <v>81</v>
      </c>
      <c r="C64" s="3" t="s">
        <v>100</v>
      </c>
      <c r="D64" s="1">
        <v>1500</v>
      </c>
      <c r="E64" s="1">
        <v>1000</v>
      </c>
      <c r="F64" s="1">
        <v>10000</v>
      </c>
      <c r="G64" s="1">
        <v>10</v>
      </c>
      <c r="H64" s="1">
        <v>0.04</v>
      </c>
      <c r="I64" s="1">
        <v>1600</v>
      </c>
      <c r="J64" s="1">
        <v>4</v>
      </c>
      <c r="K64" s="1">
        <v>24</v>
      </c>
    </row>
    <row r="65" spans="1:12" x14ac:dyDescent="0.2">
      <c r="A65" s="1" t="s">
        <v>238</v>
      </c>
      <c r="B65" s="12" t="s">
        <v>82</v>
      </c>
      <c r="C65" s="3" t="s">
        <v>100</v>
      </c>
      <c r="D65" s="1">
        <v>8000</v>
      </c>
      <c r="E65" s="1">
        <v>1000</v>
      </c>
      <c r="F65" s="1">
        <v>10000</v>
      </c>
      <c r="G65" s="1">
        <v>10</v>
      </c>
      <c r="H65" s="1">
        <v>0.04</v>
      </c>
      <c r="I65" s="1">
        <v>5400</v>
      </c>
      <c r="J65" s="1">
        <v>4</v>
      </c>
      <c r="K65" s="1">
        <v>24</v>
      </c>
    </row>
    <row r="66" spans="1:12" x14ac:dyDescent="0.2">
      <c r="A66" s="1" t="s">
        <v>238</v>
      </c>
      <c r="B66" s="12" t="s">
        <v>83</v>
      </c>
      <c r="C66" s="3" t="s">
        <v>101</v>
      </c>
      <c r="D66" s="1">
        <v>0.5</v>
      </c>
      <c r="E66" s="1">
        <v>0</v>
      </c>
      <c r="F66" s="1">
        <v>745319.84098301409</v>
      </c>
      <c r="G66" s="1">
        <v>10</v>
      </c>
      <c r="H66" s="1">
        <v>0.04</v>
      </c>
      <c r="I66" s="1">
        <v>792.5</v>
      </c>
      <c r="J66" s="1">
        <v>1</v>
      </c>
      <c r="K66" s="1">
        <v>1</v>
      </c>
      <c r="L66" s="1">
        <v>1</v>
      </c>
    </row>
    <row r="67" spans="1:12" x14ac:dyDescent="0.2">
      <c r="A67" s="1" t="s">
        <v>238</v>
      </c>
      <c r="B67" s="12" t="s">
        <v>84</v>
      </c>
      <c r="C67" s="3" t="s">
        <v>101</v>
      </c>
      <c r="D67" s="1">
        <v>0.5</v>
      </c>
      <c r="E67" s="1">
        <v>0</v>
      </c>
      <c r="F67" s="1">
        <v>1516558.9046067228</v>
      </c>
      <c r="G67" s="1">
        <v>10</v>
      </c>
      <c r="H67" s="1">
        <v>0.04</v>
      </c>
      <c r="I67" s="1">
        <v>2534.75</v>
      </c>
      <c r="J67" s="1">
        <v>2</v>
      </c>
      <c r="K67" s="1">
        <v>1</v>
      </c>
      <c r="L67" s="1">
        <v>1</v>
      </c>
    </row>
    <row r="68" spans="1:12" x14ac:dyDescent="0.2">
      <c r="A68" s="1" t="s">
        <v>238</v>
      </c>
      <c r="B68" s="12" t="s">
        <v>85</v>
      </c>
      <c r="C68" s="3" t="s">
        <v>101</v>
      </c>
      <c r="D68" s="1">
        <v>50</v>
      </c>
      <c r="E68" s="1">
        <v>0</v>
      </c>
      <c r="F68" s="1">
        <v>10000</v>
      </c>
      <c r="G68" s="1">
        <v>10</v>
      </c>
      <c r="H68" s="1">
        <v>0.04</v>
      </c>
      <c r="I68" s="1">
        <v>1385</v>
      </c>
      <c r="J68" s="1">
        <v>3</v>
      </c>
      <c r="K68" s="1">
        <v>1</v>
      </c>
      <c r="L68" s="1">
        <v>1</v>
      </c>
    </row>
    <row r="69" spans="1:12" x14ac:dyDescent="0.2">
      <c r="A69" s="1" t="s">
        <v>238</v>
      </c>
      <c r="B69" s="12" t="s">
        <v>86</v>
      </c>
      <c r="C69" s="3" t="s">
        <v>101</v>
      </c>
      <c r="D69" s="1">
        <v>0.5</v>
      </c>
      <c r="E69" s="1">
        <v>0</v>
      </c>
      <c r="F69" s="1">
        <v>834723.41892124759</v>
      </c>
      <c r="G69" s="1">
        <v>10</v>
      </c>
      <c r="H69" s="1">
        <v>0.04</v>
      </c>
      <c r="I69" s="1">
        <v>1450.75</v>
      </c>
      <c r="J69" s="1">
        <v>4</v>
      </c>
      <c r="K69" s="1">
        <v>1</v>
      </c>
      <c r="L69" s="1">
        <v>1</v>
      </c>
    </row>
    <row r="70" spans="1:12" x14ac:dyDescent="0.2">
      <c r="A70" s="1" t="s">
        <v>238</v>
      </c>
      <c r="B70" s="12" t="s">
        <v>87</v>
      </c>
      <c r="C70" s="3" t="s">
        <v>101</v>
      </c>
      <c r="D70" s="1">
        <v>0.5</v>
      </c>
      <c r="E70" s="1">
        <v>0</v>
      </c>
      <c r="F70" s="1">
        <v>30000</v>
      </c>
      <c r="G70" s="1">
        <v>10</v>
      </c>
      <c r="H70" s="1">
        <v>0.04</v>
      </c>
      <c r="I70" s="1">
        <v>1050</v>
      </c>
      <c r="J70" s="1">
        <v>12</v>
      </c>
      <c r="K70" s="1">
        <v>1</v>
      </c>
      <c r="L70" s="1">
        <v>1</v>
      </c>
    </row>
    <row r="71" spans="1:12" x14ac:dyDescent="0.2">
      <c r="A71" s="1" t="s">
        <v>239</v>
      </c>
      <c r="B71" s="12" t="s">
        <v>80</v>
      </c>
      <c r="C71" s="3" t="s">
        <v>100</v>
      </c>
      <c r="D71" s="1">
        <v>500</v>
      </c>
      <c r="E71" s="1">
        <v>1000</v>
      </c>
      <c r="F71" s="1">
        <v>10000</v>
      </c>
      <c r="G71" s="1">
        <v>10</v>
      </c>
      <c r="H71" s="1">
        <v>0.04</v>
      </c>
      <c r="I71" s="1">
        <v>3300</v>
      </c>
      <c r="J71" s="1">
        <v>4</v>
      </c>
      <c r="K71" s="1">
        <v>24</v>
      </c>
    </row>
    <row r="72" spans="1:12" x14ac:dyDescent="0.2">
      <c r="A72" s="1" t="s">
        <v>239</v>
      </c>
      <c r="B72" s="12" t="s">
        <v>81</v>
      </c>
      <c r="C72" s="3" t="s">
        <v>100</v>
      </c>
      <c r="D72" s="1">
        <v>1500</v>
      </c>
      <c r="E72" s="1">
        <v>1000</v>
      </c>
      <c r="F72" s="1">
        <v>10000</v>
      </c>
      <c r="G72" s="1">
        <v>10</v>
      </c>
      <c r="H72" s="1">
        <v>0.04</v>
      </c>
      <c r="I72" s="1">
        <v>1600</v>
      </c>
      <c r="J72" s="1">
        <v>4</v>
      </c>
      <c r="K72" s="1">
        <v>24</v>
      </c>
    </row>
    <row r="73" spans="1:12" x14ac:dyDescent="0.2">
      <c r="A73" s="1" t="s">
        <v>239</v>
      </c>
      <c r="B73" s="12" t="s">
        <v>82</v>
      </c>
      <c r="C73" s="3" t="s">
        <v>100</v>
      </c>
      <c r="D73" s="1">
        <v>8000</v>
      </c>
      <c r="E73" s="1">
        <v>1000</v>
      </c>
      <c r="F73" s="1">
        <v>10000</v>
      </c>
      <c r="G73" s="1">
        <v>10</v>
      </c>
      <c r="H73" s="1">
        <v>0.04</v>
      </c>
      <c r="I73" s="1">
        <v>5400</v>
      </c>
      <c r="J73" s="1">
        <v>4</v>
      </c>
      <c r="K73" s="1">
        <v>24</v>
      </c>
    </row>
    <row r="74" spans="1:12" x14ac:dyDescent="0.2">
      <c r="A74" s="1" t="s">
        <v>239</v>
      </c>
      <c r="B74" s="12" t="s">
        <v>83</v>
      </c>
      <c r="C74" s="3" t="s">
        <v>101</v>
      </c>
      <c r="D74" s="1">
        <v>0.5</v>
      </c>
      <c r="E74" s="1">
        <v>0</v>
      </c>
      <c r="F74" s="1">
        <v>745319.84098301409</v>
      </c>
      <c r="G74" s="1">
        <v>10</v>
      </c>
      <c r="H74" s="1">
        <v>0.04</v>
      </c>
      <c r="I74" s="1">
        <v>792.5</v>
      </c>
      <c r="J74" s="1">
        <v>1</v>
      </c>
      <c r="K74" s="1">
        <v>1</v>
      </c>
      <c r="L74" s="1">
        <v>1</v>
      </c>
    </row>
    <row r="75" spans="1:12" x14ac:dyDescent="0.2">
      <c r="A75" s="1" t="s">
        <v>239</v>
      </c>
      <c r="B75" s="12" t="s">
        <v>84</v>
      </c>
      <c r="C75" s="3" t="s">
        <v>101</v>
      </c>
      <c r="D75" s="1">
        <v>0.5</v>
      </c>
      <c r="E75" s="1">
        <v>0</v>
      </c>
      <c r="F75" s="1">
        <v>1516558.9046067228</v>
      </c>
      <c r="G75" s="1">
        <v>10</v>
      </c>
      <c r="H75" s="1">
        <v>0.04</v>
      </c>
      <c r="I75" s="1">
        <v>2534.75</v>
      </c>
      <c r="J75" s="1">
        <v>2</v>
      </c>
      <c r="K75" s="1">
        <v>1</v>
      </c>
      <c r="L75" s="1">
        <v>1</v>
      </c>
    </row>
    <row r="76" spans="1:12" x14ac:dyDescent="0.2">
      <c r="A76" s="1" t="s">
        <v>239</v>
      </c>
      <c r="B76" s="12" t="s">
        <v>85</v>
      </c>
      <c r="C76" s="3" t="s">
        <v>101</v>
      </c>
      <c r="D76" s="1">
        <v>50</v>
      </c>
      <c r="E76" s="1">
        <v>0</v>
      </c>
      <c r="F76" s="1">
        <v>10000</v>
      </c>
      <c r="G76" s="1">
        <v>10</v>
      </c>
      <c r="H76" s="1">
        <v>0.04</v>
      </c>
      <c r="I76" s="1">
        <v>1385</v>
      </c>
      <c r="J76" s="1">
        <v>3</v>
      </c>
      <c r="K76" s="1">
        <v>1</v>
      </c>
      <c r="L76" s="1">
        <v>1</v>
      </c>
    </row>
    <row r="77" spans="1:12" x14ac:dyDescent="0.2">
      <c r="A77" s="1" t="s">
        <v>239</v>
      </c>
      <c r="B77" s="12" t="s">
        <v>86</v>
      </c>
      <c r="C77" s="3" t="s">
        <v>101</v>
      </c>
      <c r="D77" s="1">
        <v>0.5</v>
      </c>
      <c r="E77" s="1">
        <v>0</v>
      </c>
      <c r="F77" s="1">
        <v>834723.41892124759</v>
      </c>
      <c r="G77" s="1">
        <v>10</v>
      </c>
      <c r="H77" s="1">
        <v>0.04</v>
      </c>
      <c r="I77" s="1">
        <v>1450.75</v>
      </c>
      <c r="J77" s="1">
        <v>4</v>
      </c>
      <c r="K77" s="1">
        <v>1</v>
      </c>
      <c r="L77" s="1">
        <v>1</v>
      </c>
    </row>
    <row r="78" spans="1:12" x14ac:dyDescent="0.2">
      <c r="A78" s="1" t="s">
        <v>239</v>
      </c>
      <c r="B78" s="12" t="s">
        <v>87</v>
      </c>
      <c r="C78" s="3" t="s">
        <v>101</v>
      </c>
      <c r="D78" s="1">
        <v>0.5</v>
      </c>
      <c r="E78" s="1">
        <v>0</v>
      </c>
      <c r="F78" s="1">
        <v>30000</v>
      </c>
      <c r="G78" s="1">
        <v>10</v>
      </c>
      <c r="H78" s="1">
        <v>0.04</v>
      </c>
      <c r="I78" s="1">
        <v>1050</v>
      </c>
      <c r="J78" s="1">
        <v>12</v>
      </c>
      <c r="K78" s="1">
        <v>1</v>
      </c>
      <c r="L78" s="1">
        <v>1</v>
      </c>
    </row>
    <row r="79" spans="1:12" x14ac:dyDescent="0.2">
      <c r="B79" s="12"/>
    </row>
    <row r="80" spans="1:12" x14ac:dyDescent="0.2">
      <c r="B80" s="12"/>
    </row>
    <row r="81" spans="2:2" x14ac:dyDescent="0.2">
      <c r="B81" s="12"/>
    </row>
    <row r="82" spans="2:2" x14ac:dyDescent="0.2">
      <c r="B82" s="12"/>
    </row>
    <row r="83" spans="2:2" x14ac:dyDescent="0.2">
      <c r="B83" s="12"/>
    </row>
    <row r="84" spans="2:2" x14ac:dyDescent="0.2">
      <c r="B84" s="12"/>
    </row>
    <row r="85" spans="2:2" x14ac:dyDescent="0.2">
      <c r="B85" s="12"/>
    </row>
    <row r="86" spans="2:2" x14ac:dyDescent="0.2">
      <c r="B86" s="12"/>
    </row>
    <row r="87" spans="2:2" x14ac:dyDescent="0.2">
      <c r="B87" s="12"/>
    </row>
    <row r="88" spans="2:2" x14ac:dyDescent="0.2">
      <c r="B88" s="12"/>
    </row>
    <row r="89" spans="2:2" x14ac:dyDescent="0.2">
      <c r="B89" s="12"/>
    </row>
    <row r="90" spans="2:2" x14ac:dyDescent="0.2">
      <c r="B90" s="12"/>
    </row>
    <row r="91" spans="2:2" x14ac:dyDescent="0.2">
      <c r="B91" s="12"/>
    </row>
    <row r="92" spans="2:2" x14ac:dyDescent="0.2">
      <c r="B92" s="12"/>
    </row>
    <row r="93" spans="2:2" x14ac:dyDescent="0.2">
      <c r="B93" s="12"/>
    </row>
    <row r="94" spans="2:2" x14ac:dyDescent="0.2">
      <c r="B94" s="12"/>
    </row>
    <row r="95" spans="2:2" x14ac:dyDescent="0.2">
      <c r="B95" s="12"/>
    </row>
    <row r="96" spans="2:2" x14ac:dyDescent="0.2">
      <c r="B96" s="12"/>
    </row>
    <row r="97" spans="2:2" x14ac:dyDescent="0.2">
      <c r="B97" s="12"/>
    </row>
    <row r="98" spans="2:2" x14ac:dyDescent="0.2">
      <c r="B98" s="12"/>
    </row>
    <row r="99" spans="2:2" x14ac:dyDescent="0.2">
      <c r="B99" s="12"/>
    </row>
    <row r="100" spans="2:2" x14ac:dyDescent="0.2">
      <c r="B100" s="12"/>
    </row>
    <row r="101" spans="2:2" x14ac:dyDescent="0.2">
      <c r="B101" s="12"/>
    </row>
    <row r="102" spans="2:2" x14ac:dyDescent="0.2">
      <c r="B102" s="12"/>
    </row>
    <row r="103" spans="2:2" x14ac:dyDescent="0.2">
      <c r="B103" s="12"/>
    </row>
    <row r="104" spans="2:2" x14ac:dyDescent="0.2">
      <c r="B104" s="12"/>
    </row>
    <row r="105" spans="2:2" x14ac:dyDescent="0.2">
      <c r="B105" s="12"/>
    </row>
    <row r="106" spans="2:2" x14ac:dyDescent="0.2">
      <c r="B106" s="12"/>
    </row>
    <row r="107" spans="2:2" x14ac:dyDescent="0.2">
      <c r="B107" s="12"/>
    </row>
    <row r="108" spans="2:2" x14ac:dyDescent="0.2">
      <c r="B108" s="12"/>
    </row>
    <row r="109" spans="2:2" x14ac:dyDescent="0.2">
      <c r="B109" s="12"/>
    </row>
    <row r="110" spans="2:2" x14ac:dyDescent="0.2">
      <c r="B110" s="12"/>
    </row>
  </sheetData>
  <autoFilter ref="A5:L7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J71"/>
  <sheetViews>
    <sheetView topLeftCell="B1" workbookViewId="0">
      <selection activeCell="I18" sqref="I18"/>
    </sheetView>
  </sheetViews>
  <sheetFormatPr baseColWidth="10" defaultColWidth="9.140625" defaultRowHeight="11.25" x14ac:dyDescent="0.2"/>
  <cols>
    <col min="1" max="1" width="11.7109375" style="1" bestFit="1" customWidth="1"/>
    <col min="2" max="2" width="11.7109375" style="3" customWidth="1"/>
    <col min="3" max="3" width="19.5703125" style="1" bestFit="1" customWidth="1"/>
    <col min="4" max="4" width="19.5703125" style="8" customWidth="1"/>
    <col min="5" max="5" width="17.85546875" style="1" customWidth="1"/>
    <col min="6" max="7" width="19.7109375" style="1" bestFit="1" customWidth="1"/>
    <col min="8" max="8" width="17" style="1" bestFit="1" customWidth="1"/>
    <col min="9" max="9" width="20.5703125" style="1" bestFit="1" customWidth="1"/>
    <col min="10" max="10" width="16.42578125" style="1" customWidth="1"/>
    <col min="11" max="11" width="18.5703125" style="1" customWidth="1"/>
    <col min="12" max="12" width="12" style="1" bestFit="1" customWidth="1"/>
    <col min="13" max="13" width="15" style="1" bestFit="1" customWidth="1"/>
    <col min="14" max="14" width="27.28515625" style="1" customWidth="1"/>
    <col min="15" max="15" width="21.7109375" style="1" customWidth="1"/>
    <col min="16" max="16" width="21.5703125" style="1" customWidth="1"/>
    <col min="17" max="17" width="31.7109375" style="1" customWidth="1"/>
    <col min="18" max="18" width="21.5703125" style="1" customWidth="1"/>
    <col min="19" max="19" width="16.85546875" style="1" bestFit="1" customWidth="1"/>
    <col min="20" max="16384" width="9.140625" style="1"/>
  </cols>
  <sheetData>
    <row r="1" spans="1:10" s="2" customFormat="1" ht="107.25" customHeight="1" x14ac:dyDescent="0.2">
      <c r="A1" s="1" t="s">
        <v>27</v>
      </c>
      <c r="B1" s="3"/>
      <c r="C1" s="2" t="s">
        <v>132</v>
      </c>
      <c r="D1" s="6" t="s">
        <v>64</v>
      </c>
      <c r="E1" s="2" t="s">
        <v>135</v>
      </c>
      <c r="F1" s="2" t="s">
        <v>135</v>
      </c>
      <c r="G1" s="2" t="s">
        <v>64</v>
      </c>
      <c r="H1" s="2" t="s">
        <v>141</v>
      </c>
      <c r="I1" s="2" t="s">
        <v>144</v>
      </c>
      <c r="J1" s="2" t="s">
        <v>141</v>
      </c>
    </row>
    <row r="2" spans="1:10" s="2" customFormat="1" ht="44.25" customHeight="1" x14ac:dyDescent="0.2">
      <c r="A2" s="1" t="s">
        <v>28</v>
      </c>
      <c r="B2" s="3"/>
      <c r="C2" s="11" t="s">
        <v>102</v>
      </c>
      <c r="D2" s="24" t="s">
        <v>174</v>
      </c>
      <c r="E2" s="11" t="s">
        <v>133</v>
      </c>
      <c r="F2" s="2" t="s">
        <v>136</v>
      </c>
      <c r="G2" s="2" t="s">
        <v>138</v>
      </c>
      <c r="H2" s="2" t="s">
        <v>140</v>
      </c>
      <c r="I2" s="2" t="s">
        <v>143</v>
      </c>
      <c r="J2" s="2" t="s">
        <v>146</v>
      </c>
    </row>
    <row r="4" spans="1:10" x14ac:dyDescent="0.2">
      <c r="A4" s="1" t="s">
        <v>29</v>
      </c>
      <c r="C4" s="1" t="s">
        <v>54</v>
      </c>
      <c r="D4" s="8" t="s">
        <v>54</v>
      </c>
      <c r="E4" s="1" t="s">
        <v>1</v>
      </c>
      <c r="F4" s="1" t="s">
        <v>1</v>
      </c>
      <c r="G4" s="1" t="s">
        <v>1</v>
      </c>
      <c r="H4" s="1" t="s">
        <v>73</v>
      </c>
      <c r="I4" s="1" t="s">
        <v>1</v>
      </c>
    </row>
    <row r="5" spans="1:10" s="4" customFormat="1" x14ac:dyDescent="0.2">
      <c r="A5" s="4" t="s">
        <v>63</v>
      </c>
      <c r="B5" s="5" t="s">
        <v>131</v>
      </c>
      <c r="C5" s="4" t="s">
        <v>53</v>
      </c>
      <c r="D5" s="9" t="s">
        <v>175</v>
      </c>
      <c r="E5" s="4" t="s">
        <v>134</v>
      </c>
      <c r="F5" s="4" t="s">
        <v>137</v>
      </c>
      <c r="G5" s="4" t="s">
        <v>139</v>
      </c>
      <c r="H5" s="4" t="s">
        <v>142</v>
      </c>
      <c r="I5" s="4" t="s">
        <v>145</v>
      </c>
      <c r="J5" s="4" t="s">
        <v>147</v>
      </c>
    </row>
    <row r="6" spans="1:10" s="45" customFormat="1" x14ac:dyDescent="0.2">
      <c r="A6" s="1" t="s">
        <v>152</v>
      </c>
      <c r="B6" s="12" t="s">
        <v>104</v>
      </c>
      <c r="C6" s="48">
        <v>0</v>
      </c>
      <c r="D6" s="8">
        <v>1000</v>
      </c>
      <c r="E6" s="1">
        <v>0.96</v>
      </c>
      <c r="F6" s="1">
        <v>0.96</v>
      </c>
      <c r="G6" s="1">
        <v>0.5</v>
      </c>
      <c r="H6" s="1">
        <v>1.0525133919008866E-2</v>
      </c>
      <c r="I6" s="48">
        <v>1</v>
      </c>
      <c r="J6" s="1">
        <v>1</v>
      </c>
    </row>
    <row r="7" spans="1:10" s="45" customFormat="1" x14ac:dyDescent="0.2">
      <c r="B7" s="46"/>
      <c r="D7" s="47"/>
    </row>
    <row r="8" spans="1:10" x14ac:dyDescent="0.2">
      <c r="A8" s="1" t="s">
        <v>152</v>
      </c>
      <c r="B8" s="12" t="s">
        <v>103</v>
      </c>
      <c r="C8" s="1">
        <v>41.09375</v>
      </c>
      <c r="D8" s="8">
        <v>1000</v>
      </c>
      <c r="E8" s="1">
        <v>0.96</v>
      </c>
      <c r="F8" s="1">
        <v>0.96</v>
      </c>
      <c r="G8" s="1">
        <v>0.5</v>
      </c>
      <c r="H8" s="1">
        <v>1.0525133919008866E-2</v>
      </c>
      <c r="I8" s="1">
        <v>6.7646725924383574E-2</v>
      </c>
      <c r="J8" s="1">
        <v>1</v>
      </c>
    </row>
    <row r="9" spans="1:10" x14ac:dyDescent="0.2">
      <c r="A9" s="1" t="s">
        <v>152</v>
      </c>
      <c r="B9" s="12" t="s">
        <v>104</v>
      </c>
      <c r="C9" s="1">
        <v>41.09375</v>
      </c>
      <c r="D9" s="8">
        <v>1000</v>
      </c>
      <c r="E9" s="1">
        <v>0.96</v>
      </c>
      <c r="F9" s="1">
        <v>0.96</v>
      </c>
      <c r="G9" s="1">
        <v>0.5</v>
      </c>
      <c r="H9" s="1">
        <v>1.0525133919008866E-2</v>
      </c>
      <c r="I9" s="1">
        <v>0.1408088773549846</v>
      </c>
      <c r="J9" s="1">
        <v>1</v>
      </c>
    </row>
    <row r="10" spans="1:10" x14ac:dyDescent="0.2">
      <c r="A10" s="1" t="s">
        <v>152</v>
      </c>
      <c r="B10" s="12" t="s">
        <v>105</v>
      </c>
      <c r="C10" s="1">
        <v>41.09375</v>
      </c>
      <c r="D10" s="8">
        <v>1000</v>
      </c>
      <c r="E10" s="1">
        <v>0.96</v>
      </c>
      <c r="F10" s="1">
        <v>0.96</v>
      </c>
      <c r="G10" s="1">
        <v>0.5</v>
      </c>
      <c r="H10" s="1">
        <v>1.0525133919008866E-2</v>
      </c>
      <c r="I10" s="1">
        <v>8.1176071109260298E-2</v>
      </c>
      <c r="J10" s="1">
        <v>1</v>
      </c>
    </row>
    <row r="11" spans="1:10" x14ac:dyDescent="0.2">
      <c r="A11" s="1" t="s">
        <v>152</v>
      </c>
      <c r="B11" s="12" t="s">
        <v>106</v>
      </c>
      <c r="C11" s="1">
        <v>41.09375</v>
      </c>
      <c r="D11" s="8">
        <v>1000</v>
      </c>
      <c r="E11" s="1">
        <v>0.96</v>
      </c>
      <c r="F11" s="1">
        <v>0.96</v>
      </c>
      <c r="G11" s="1">
        <v>0.5</v>
      </c>
      <c r="H11" s="1">
        <v>1.0525133919008866E-2</v>
      </c>
      <c r="I11" s="1">
        <v>6.7646725924383574E-2</v>
      </c>
      <c r="J11" s="1">
        <v>1</v>
      </c>
    </row>
    <row r="12" spans="1:10" x14ac:dyDescent="0.2">
      <c r="A12" s="1" t="s">
        <v>152</v>
      </c>
      <c r="B12" s="12" t="s">
        <v>107</v>
      </c>
      <c r="C12" s="1">
        <v>41.09375</v>
      </c>
      <c r="D12" s="8">
        <v>1000</v>
      </c>
      <c r="E12" s="1">
        <v>0.96</v>
      </c>
      <c r="F12" s="1">
        <v>0.96</v>
      </c>
      <c r="G12" s="1">
        <v>0.5</v>
      </c>
      <c r="H12" s="1">
        <v>2.6777825257511129E-2</v>
      </c>
      <c r="I12" s="1">
        <v>1.2164050126360904E-2</v>
      </c>
      <c r="J12" s="1">
        <v>0</v>
      </c>
    </row>
    <row r="13" spans="1:10" x14ac:dyDescent="0.2">
      <c r="A13" s="1" t="s">
        <v>152</v>
      </c>
      <c r="B13" s="12" t="s">
        <v>108</v>
      </c>
      <c r="C13" s="1">
        <v>41.09375</v>
      </c>
      <c r="D13" s="8">
        <v>1000</v>
      </c>
      <c r="E13" s="1">
        <v>0.96</v>
      </c>
      <c r="F13" s="1">
        <v>0.96</v>
      </c>
      <c r="G13" s="1">
        <v>0.5</v>
      </c>
      <c r="H13" s="1">
        <v>2.6777825257511129E-2</v>
      </c>
      <c r="I13" s="1">
        <v>2.4328100252721807E-2</v>
      </c>
      <c r="J13" s="1">
        <v>0</v>
      </c>
    </row>
    <row r="14" spans="1:10" x14ac:dyDescent="0.2">
      <c r="A14" s="1" t="s">
        <v>152</v>
      </c>
      <c r="B14" s="12" t="s">
        <v>109</v>
      </c>
      <c r="C14" s="1">
        <v>41.09375</v>
      </c>
      <c r="D14" s="8">
        <v>1000</v>
      </c>
      <c r="E14" s="1">
        <v>0.96</v>
      </c>
      <c r="F14" s="1">
        <v>0.96</v>
      </c>
      <c r="G14" s="1">
        <v>0.5</v>
      </c>
      <c r="H14" s="1">
        <v>2.6777825257511129E-2</v>
      </c>
      <c r="I14" s="1">
        <v>1.2164050126360904E-2</v>
      </c>
      <c r="J14" s="1">
        <v>0</v>
      </c>
    </row>
    <row r="15" spans="1:10" x14ac:dyDescent="0.2">
      <c r="A15" s="1" t="s">
        <v>152</v>
      </c>
      <c r="B15" s="12" t="s">
        <v>110</v>
      </c>
      <c r="C15" s="1">
        <v>41.09375</v>
      </c>
      <c r="D15" s="8">
        <v>1000</v>
      </c>
      <c r="E15" s="1">
        <v>0.96</v>
      </c>
      <c r="F15" s="1">
        <v>0.96</v>
      </c>
      <c r="G15" s="1">
        <v>0.5</v>
      </c>
      <c r="H15" s="1">
        <v>2.6777825257511129E-2</v>
      </c>
      <c r="I15" s="1">
        <v>1.019772221123807E-2</v>
      </c>
      <c r="J15" s="1">
        <v>0</v>
      </c>
    </row>
    <row r="16" spans="1:10" x14ac:dyDescent="0.2">
      <c r="A16" s="1" t="s">
        <v>152</v>
      </c>
      <c r="B16" s="3" t="s">
        <v>111</v>
      </c>
      <c r="C16" s="1">
        <v>41.09375</v>
      </c>
      <c r="D16" s="8">
        <v>1000</v>
      </c>
      <c r="E16" s="1">
        <v>0.96</v>
      </c>
      <c r="F16" s="1">
        <v>0.96</v>
      </c>
      <c r="G16" s="1">
        <v>0.5</v>
      </c>
      <c r="H16" s="1">
        <v>2.6777825257511129E-2</v>
      </c>
      <c r="I16" s="1">
        <v>2.4328100252721807E-2</v>
      </c>
      <c r="J16" s="1">
        <v>0</v>
      </c>
    </row>
    <row r="17" spans="1:10" x14ac:dyDescent="0.2">
      <c r="A17" s="1" t="s">
        <v>152</v>
      </c>
      <c r="B17" s="3" t="s">
        <v>112</v>
      </c>
      <c r="C17" s="1">
        <v>41.09375</v>
      </c>
      <c r="D17" s="8">
        <v>1000</v>
      </c>
      <c r="E17" s="1">
        <v>0.96</v>
      </c>
      <c r="F17" s="1">
        <v>0.96</v>
      </c>
      <c r="G17" s="1">
        <v>0.5</v>
      </c>
      <c r="H17" s="1">
        <v>2.6777825257511129E-2</v>
      </c>
      <c r="I17" s="1">
        <v>8.1093667509072667E-3</v>
      </c>
      <c r="J17" s="1">
        <v>0</v>
      </c>
    </row>
    <row r="18" spans="1:10" x14ac:dyDescent="0.2">
      <c r="A18" s="1" t="s">
        <v>152</v>
      </c>
      <c r="B18" s="3" t="s">
        <v>113</v>
      </c>
      <c r="C18" s="1">
        <v>41.09375</v>
      </c>
      <c r="D18" s="8">
        <v>1000</v>
      </c>
      <c r="E18" s="1">
        <v>0.96</v>
      </c>
      <c r="F18" s="1">
        <v>0.96</v>
      </c>
      <c r="G18" s="1">
        <v>0.5</v>
      </c>
      <c r="H18" s="1">
        <v>2.6777825257511129E-2</v>
      </c>
      <c r="I18" s="1">
        <v>1.0136708438634085E-2</v>
      </c>
      <c r="J18" s="1">
        <v>0</v>
      </c>
    </row>
    <row r="19" spans="1:10" x14ac:dyDescent="0.2">
      <c r="A19" s="1" t="s">
        <v>152</v>
      </c>
      <c r="B19" s="3" t="s">
        <v>114</v>
      </c>
      <c r="C19" s="1">
        <v>41.09375</v>
      </c>
      <c r="D19" s="8">
        <v>1000</v>
      </c>
      <c r="E19" s="1">
        <v>0.96</v>
      </c>
      <c r="F19" s="1">
        <v>0.96</v>
      </c>
      <c r="G19" s="1">
        <v>0.5</v>
      </c>
      <c r="H19" s="1">
        <v>2.6777825257511129E-2</v>
      </c>
      <c r="I19" s="1">
        <v>1.2885542306467624E-2</v>
      </c>
      <c r="J19" s="1">
        <v>0</v>
      </c>
    </row>
    <row r="20" spans="1:10" x14ac:dyDescent="0.2">
      <c r="A20" s="1" t="s">
        <v>152</v>
      </c>
      <c r="B20" s="3" t="s">
        <v>115</v>
      </c>
      <c r="C20" s="1">
        <v>41.09375</v>
      </c>
      <c r="D20" s="8">
        <v>1000</v>
      </c>
      <c r="E20" s="1">
        <v>0.96</v>
      </c>
      <c r="F20" s="1">
        <v>0.96</v>
      </c>
      <c r="G20" s="1">
        <v>0.5</v>
      </c>
      <c r="H20" s="1">
        <v>9.4445506438312343E-3</v>
      </c>
      <c r="I20" s="1">
        <v>7.206761118146332E-2</v>
      </c>
      <c r="J20" s="1">
        <v>1</v>
      </c>
    </row>
    <row r="21" spans="1:10" x14ac:dyDescent="0.2">
      <c r="A21" s="1" t="s">
        <v>152</v>
      </c>
      <c r="B21" s="3" t="s">
        <v>116</v>
      </c>
      <c r="C21" s="1">
        <v>41.09375</v>
      </c>
      <c r="D21" s="8">
        <v>1000</v>
      </c>
      <c r="E21" s="1">
        <v>0.96</v>
      </c>
      <c r="F21" s="1">
        <v>0.96</v>
      </c>
      <c r="G21" s="1">
        <v>0.5</v>
      </c>
      <c r="H21" s="1">
        <v>9.4445506438312343E-3</v>
      </c>
      <c r="I21" s="1">
        <v>5.5436623985741028E-2</v>
      </c>
      <c r="J21" s="1">
        <v>1</v>
      </c>
    </row>
    <row r="22" spans="1:10" x14ac:dyDescent="0.2">
      <c r="A22" s="1" t="s">
        <v>152</v>
      </c>
      <c r="B22" s="3" t="s">
        <v>117</v>
      </c>
      <c r="C22" s="1">
        <v>41.09375</v>
      </c>
      <c r="D22" s="8">
        <v>1000</v>
      </c>
      <c r="E22" s="1">
        <v>0.96</v>
      </c>
      <c r="F22" s="1">
        <v>0.96</v>
      </c>
      <c r="G22" s="1">
        <v>0.5</v>
      </c>
      <c r="H22" s="1">
        <v>9.4445506438312343E-3</v>
      </c>
      <c r="I22" s="1">
        <v>5.5436623985741028E-2</v>
      </c>
      <c r="J22" s="1">
        <v>1</v>
      </c>
    </row>
    <row r="23" spans="1:10" x14ac:dyDescent="0.2">
      <c r="A23" s="1" t="s">
        <v>152</v>
      </c>
      <c r="B23" s="3" t="s">
        <v>118</v>
      </c>
      <c r="C23" s="1">
        <v>41.09375</v>
      </c>
      <c r="D23" s="8">
        <v>1000</v>
      </c>
      <c r="E23" s="1">
        <v>0.96</v>
      </c>
      <c r="F23" s="1">
        <v>0.96</v>
      </c>
      <c r="G23" s="1">
        <v>0.5</v>
      </c>
      <c r="H23" s="1">
        <v>9.4445506438312343E-3</v>
      </c>
      <c r="I23" s="1">
        <v>7.206761118146332E-2</v>
      </c>
      <c r="J23" s="1">
        <v>1</v>
      </c>
    </row>
    <row r="24" spans="1:10" x14ac:dyDescent="0.2">
      <c r="A24" s="1" t="s">
        <v>152</v>
      </c>
      <c r="B24" s="3" t="s">
        <v>119</v>
      </c>
      <c r="C24" s="1">
        <v>41.09375</v>
      </c>
      <c r="D24" s="8">
        <v>1000</v>
      </c>
      <c r="E24" s="1">
        <v>0.96</v>
      </c>
      <c r="F24" s="1">
        <v>0.96</v>
      </c>
      <c r="G24" s="1">
        <v>0.5</v>
      </c>
      <c r="H24" s="1">
        <v>2.2422262328596534E-2</v>
      </c>
      <c r="I24" s="1">
        <v>8.9985915028505722E-3</v>
      </c>
      <c r="J24" s="1">
        <v>0</v>
      </c>
    </row>
    <row r="25" spans="1:10" x14ac:dyDescent="0.2">
      <c r="A25" s="1" t="s">
        <v>152</v>
      </c>
      <c r="B25" s="3" t="s">
        <v>120</v>
      </c>
      <c r="C25" s="1">
        <v>41.09375</v>
      </c>
      <c r="D25" s="8">
        <v>1000</v>
      </c>
      <c r="E25" s="1">
        <v>0.96</v>
      </c>
      <c r="F25" s="1">
        <v>0.96</v>
      </c>
      <c r="G25" s="1">
        <v>0.5</v>
      </c>
      <c r="H25" s="1">
        <v>2.2422262328596534E-2</v>
      </c>
      <c r="I25" s="1">
        <v>3.1495070259977005E-2</v>
      </c>
      <c r="J25" s="1">
        <v>0</v>
      </c>
    </row>
    <row r="26" spans="1:10" x14ac:dyDescent="0.2">
      <c r="A26" s="1" t="s">
        <v>152</v>
      </c>
      <c r="B26" s="3" t="s">
        <v>121</v>
      </c>
      <c r="C26" s="1">
        <v>41.09375</v>
      </c>
      <c r="D26" s="8">
        <v>1000</v>
      </c>
      <c r="E26" s="1">
        <v>0.96</v>
      </c>
      <c r="F26" s="1">
        <v>0.96</v>
      </c>
      <c r="G26" s="1">
        <v>0.5</v>
      </c>
      <c r="H26" s="1">
        <v>2.2422262328596534E-2</v>
      </c>
      <c r="I26" s="1">
        <v>1.2352879916098208E-2</v>
      </c>
      <c r="J26" s="1">
        <v>0</v>
      </c>
    </row>
    <row r="27" spans="1:10" x14ac:dyDescent="0.2">
      <c r="A27" s="1" t="s">
        <v>152</v>
      </c>
      <c r="B27" s="3" t="s">
        <v>122</v>
      </c>
      <c r="C27" s="1">
        <v>41.09375</v>
      </c>
      <c r="D27" s="8">
        <v>1000</v>
      </c>
      <c r="E27" s="1">
        <v>0.96</v>
      </c>
      <c r="F27" s="1">
        <v>0.96</v>
      </c>
      <c r="G27" s="1">
        <v>0.5</v>
      </c>
      <c r="H27" s="1">
        <v>2.2422262328596534E-2</v>
      </c>
      <c r="I27" s="1">
        <v>1.3497887254275859E-2</v>
      </c>
      <c r="J27" s="1">
        <v>0</v>
      </c>
    </row>
    <row r="28" spans="1:10" x14ac:dyDescent="0.2">
      <c r="A28" s="1" t="s">
        <v>152</v>
      </c>
      <c r="B28" s="3" t="s">
        <v>123</v>
      </c>
      <c r="C28" s="1">
        <v>41.09375</v>
      </c>
      <c r="D28" s="8">
        <v>1000</v>
      </c>
      <c r="E28" s="1">
        <v>0.96</v>
      </c>
      <c r="F28" s="1">
        <v>0.96</v>
      </c>
      <c r="G28" s="1">
        <v>0.5</v>
      </c>
      <c r="H28" s="1">
        <v>2.2422262328596534E-2</v>
      </c>
      <c r="I28" s="1">
        <v>3.1495070259977005E-2</v>
      </c>
      <c r="J28" s="1">
        <v>0</v>
      </c>
    </row>
    <row r="29" spans="1:10" x14ac:dyDescent="0.2">
      <c r="A29" s="1" t="s">
        <v>152</v>
      </c>
      <c r="B29" s="3" t="s">
        <v>124</v>
      </c>
      <c r="C29" s="1">
        <v>41.09375</v>
      </c>
      <c r="D29" s="8">
        <v>1000</v>
      </c>
      <c r="E29" s="1">
        <v>0.96</v>
      </c>
      <c r="F29" s="1">
        <v>0.96</v>
      </c>
      <c r="G29" s="1">
        <v>0.5</v>
      </c>
      <c r="H29" s="1">
        <v>2.2422262328596534E-2</v>
      </c>
      <c r="I29" s="1">
        <v>1.0798309803420688E-2</v>
      </c>
      <c r="J29" s="1">
        <v>0</v>
      </c>
    </row>
    <row r="30" spans="1:10" x14ac:dyDescent="0.2">
      <c r="A30" s="1" t="s">
        <v>152</v>
      </c>
      <c r="B30" s="3" t="s">
        <v>125</v>
      </c>
      <c r="C30" s="1">
        <v>41.09375</v>
      </c>
      <c r="D30" s="8">
        <v>1000</v>
      </c>
      <c r="E30" s="1">
        <v>0.96</v>
      </c>
      <c r="F30" s="1">
        <v>0.96</v>
      </c>
      <c r="G30" s="1">
        <v>0.5</v>
      </c>
      <c r="H30" s="1">
        <v>2.2422262328596534E-2</v>
      </c>
      <c r="I30" s="1">
        <v>1.0798309803420688E-2</v>
      </c>
      <c r="J30" s="1">
        <v>0</v>
      </c>
    </row>
    <row r="31" spans="1:10" x14ac:dyDescent="0.2">
      <c r="A31" s="1" t="s">
        <v>152</v>
      </c>
      <c r="B31" s="3" t="s">
        <v>126</v>
      </c>
      <c r="C31" s="1">
        <v>41.09375</v>
      </c>
      <c r="D31" s="8">
        <v>1000</v>
      </c>
      <c r="E31" s="1">
        <v>0.96</v>
      </c>
      <c r="F31" s="1">
        <v>0.96</v>
      </c>
      <c r="G31" s="1">
        <v>0.5</v>
      </c>
      <c r="H31" s="1">
        <v>2.2422262328596534E-2</v>
      </c>
      <c r="I31" s="1">
        <v>1.6250240734567468E-2</v>
      </c>
      <c r="J31" s="1">
        <v>0</v>
      </c>
    </row>
    <row r="32" spans="1:10" x14ac:dyDescent="0.2">
      <c r="A32" s="1" t="s">
        <v>152</v>
      </c>
      <c r="B32" s="3" t="s">
        <v>127</v>
      </c>
      <c r="C32" s="1">
        <v>41.09375</v>
      </c>
      <c r="D32" s="8">
        <v>1000</v>
      </c>
      <c r="E32" s="1">
        <v>0.96</v>
      </c>
      <c r="F32" s="1">
        <v>0.96</v>
      </c>
      <c r="G32" s="1">
        <v>0.5</v>
      </c>
      <c r="H32" s="1">
        <v>7.6972968209095063E-3</v>
      </c>
      <c r="I32" s="1">
        <v>9.1808752901719453E-3</v>
      </c>
      <c r="J32" s="1">
        <v>1</v>
      </c>
    </row>
    <row r="33" spans="1:10" x14ac:dyDescent="0.2">
      <c r="A33" s="1" t="s">
        <v>152</v>
      </c>
      <c r="B33" s="3" t="s">
        <v>128</v>
      </c>
      <c r="C33" s="1">
        <v>41.09375</v>
      </c>
      <c r="D33" s="8">
        <v>1000</v>
      </c>
      <c r="E33" s="1">
        <v>0.96</v>
      </c>
      <c r="F33" s="1">
        <v>0.96</v>
      </c>
      <c r="G33" s="1">
        <v>0.5</v>
      </c>
      <c r="H33" s="1">
        <v>7.6972968209095063E-3</v>
      </c>
      <c r="I33" s="1">
        <v>3.6723501160687781E-2</v>
      </c>
      <c r="J33" s="1">
        <v>1</v>
      </c>
    </row>
    <row r="34" spans="1:10" x14ac:dyDescent="0.2">
      <c r="A34" s="1" t="s">
        <v>152</v>
      </c>
      <c r="B34" s="3" t="s">
        <v>129</v>
      </c>
      <c r="C34" s="1">
        <v>41.09375</v>
      </c>
      <c r="D34" s="8">
        <v>1000</v>
      </c>
      <c r="E34" s="1">
        <v>0.96</v>
      </c>
      <c r="F34" s="1">
        <v>0.96</v>
      </c>
      <c r="G34" s="1">
        <v>0.5</v>
      </c>
      <c r="H34" s="1">
        <v>7.6972968209095063E-3</v>
      </c>
      <c r="I34" s="1">
        <v>3.6723501160687781E-2</v>
      </c>
      <c r="J34" s="1">
        <v>1</v>
      </c>
    </row>
    <row r="35" spans="1:10" x14ac:dyDescent="0.2">
      <c r="A35" s="1" t="s">
        <v>152</v>
      </c>
      <c r="B35" s="3" t="s">
        <v>130</v>
      </c>
      <c r="C35" s="1">
        <v>41.09375</v>
      </c>
      <c r="D35" s="8">
        <v>1000</v>
      </c>
      <c r="E35" s="1">
        <v>0.96</v>
      </c>
      <c r="F35" s="1">
        <v>0.96</v>
      </c>
      <c r="G35" s="1">
        <v>0.5</v>
      </c>
      <c r="H35" s="1">
        <v>7.6972968209095063E-3</v>
      </c>
      <c r="I35" s="1">
        <v>5.5085251741031668E-2</v>
      </c>
      <c r="J35" s="1">
        <v>1</v>
      </c>
    </row>
    <row r="36" spans="1:10" x14ac:dyDescent="0.2">
      <c r="B36" s="12"/>
    </row>
    <row r="37" spans="1:10" x14ac:dyDescent="0.2">
      <c r="B37" s="12"/>
    </row>
    <row r="38" spans="1:10" x14ac:dyDescent="0.2">
      <c r="B38" s="12"/>
    </row>
    <row r="39" spans="1:10" x14ac:dyDescent="0.2">
      <c r="B39" s="12"/>
    </row>
    <row r="40" spans="1:10" x14ac:dyDescent="0.2">
      <c r="B40" s="12"/>
    </row>
    <row r="41" spans="1:10" x14ac:dyDescent="0.2">
      <c r="B41" s="12"/>
    </row>
    <row r="42" spans="1:10" x14ac:dyDescent="0.2">
      <c r="B42" s="12"/>
    </row>
    <row r="43" spans="1:10" x14ac:dyDescent="0.2">
      <c r="B43" s="12"/>
    </row>
    <row r="64" spans="2:2" x14ac:dyDescent="0.2">
      <c r="B64" s="12"/>
    </row>
    <row r="65" spans="2:2" x14ac:dyDescent="0.2">
      <c r="B65" s="12"/>
    </row>
    <row r="66" spans="2:2" x14ac:dyDescent="0.2">
      <c r="B66" s="12"/>
    </row>
    <row r="67" spans="2:2" x14ac:dyDescent="0.2">
      <c r="B67" s="12"/>
    </row>
    <row r="68" spans="2:2" x14ac:dyDescent="0.2">
      <c r="B68" s="12"/>
    </row>
    <row r="69" spans="2:2" x14ac:dyDescent="0.2">
      <c r="B69" s="12"/>
    </row>
    <row r="70" spans="2:2" x14ac:dyDescent="0.2">
      <c r="B70" s="12"/>
    </row>
    <row r="71" spans="2:2" x14ac:dyDescent="0.2">
      <c r="B71" s="12"/>
    </row>
  </sheetData>
  <autoFilter ref="A5:J35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2"/>
  <sheetViews>
    <sheetView zoomScale="85" zoomScaleNormal="85" workbookViewId="0">
      <selection activeCell="A42" sqref="A42"/>
    </sheetView>
  </sheetViews>
  <sheetFormatPr baseColWidth="10" defaultColWidth="9.140625" defaultRowHeight="11.25" x14ac:dyDescent="0.2"/>
  <cols>
    <col min="1" max="1" width="11.7109375" style="1" bestFit="1" customWidth="1"/>
    <col min="2" max="2" width="11.7109375" style="3" customWidth="1"/>
    <col min="3" max="3" width="19.5703125" style="1" bestFit="1" customWidth="1"/>
    <col min="4" max="4" width="19.5703125" style="8" customWidth="1"/>
    <col min="5" max="5" width="17.85546875" style="1" customWidth="1"/>
    <col min="6" max="7" width="19.7109375" style="1" bestFit="1" customWidth="1"/>
    <col min="8" max="8" width="17" style="1" bestFit="1" customWidth="1"/>
    <col min="9" max="9" width="20.5703125" style="1" bestFit="1" customWidth="1"/>
    <col min="10" max="10" width="16.42578125" style="1" customWidth="1"/>
    <col min="11" max="11" width="18.5703125" style="1" customWidth="1"/>
    <col min="12" max="12" width="12" style="1" bestFit="1" customWidth="1"/>
    <col min="13" max="13" width="15" style="1" bestFit="1" customWidth="1"/>
    <col min="14" max="14" width="27.28515625" style="1" customWidth="1"/>
    <col min="15" max="15" width="21.7109375" style="1" customWidth="1"/>
    <col min="16" max="16" width="21.5703125" style="1" customWidth="1"/>
    <col min="17" max="17" width="31.7109375" style="1" customWidth="1"/>
    <col min="18" max="18" width="21.5703125" style="1" customWidth="1"/>
    <col min="19" max="19" width="16.85546875" style="1" bestFit="1" customWidth="1"/>
    <col min="20" max="16384" width="9.140625" style="1"/>
  </cols>
  <sheetData>
    <row r="1" spans="1:10" s="2" customFormat="1" ht="107.25" customHeight="1" x14ac:dyDescent="0.2">
      <c r="A1" s="1" t="s">
        <v>27</v>
      </c>
      <c r="B1" s="3"/>
      <c r="C1" s="2" t="s">
        <v>132</v>
      </c>
      <c r="D1" s="6" t="s">
        <v>64</v>
      </c>
      <c r="E1" s="2" t="s">
        <v>135</v>
      </c>
      <c r="F1" s="2" t="s">
        <v>135</v>
      </c>
      <c r="G1" s="2" t="s">
        <v>64</v>
      </c>
      <c r="H1" s="2" t="s">
        <v>141</v>
      </c>
      <c r="I1" s="2" t="s">
        <v>144</v>
      </c>
      <c r="J1" s="2" t="s">
        <v>141</v>
      </c>
    </row>
    <row r="2" spans="1:10" s="2" customFormat="1" ht="44.25" customHeight="1" x14ac:dyDescent="0.2">
      <c r="A2" s="1" t="s">
        <v>28</v>
      </c>
      <c r="B2" s="3"/>
      <c r="C2" s="11" t="s">
        <v>102</v>
      </c>
      <c r="D2" s="24" t="s">
        <v>174</v>
      </c>
      <c r="E2" s="11" t="s">
        <v>133</v>
      </c>
      <c r="F2" s="2" t="s">
        <v>136</v>
      </c>
      <c r="G2" s="2" t="s">
        <v>138</v>
      </c>
      <c r="H2" s="2" t="s">
        <v>140</v>
      </c>
      <c r="I2" s="2" t="s">
        <v>143</v>
      </c>
      <c r="J2" s="2" t="s">
        <v>146</v>
      </c>
    </row>
    <row r="4" spans="1:10" x14ac:dyDescent="0.2">
      <c r="A4" s="1" t="s">
        <v>29</v>
      </c>
      <c r="C4" s="1" t="s">
        <v>54</v>
      </c>
      <c r="D4" s="8" t="s">
        <v>54</v>
      </c>
      <c r="E4" s="1" t="s">
        <v>1</v>
      </c>
      <c r="F4" s="1" t="s">
        <v>1</v>
      </c>
      <c r="G4" s="1" t="s">
        <v>1</v>
      </c>
      <c r="H4" s="1" t="s">
        <v>73</v>
      </c>
      <c r="I4" s="1" t="s">
        <v>1</v>
      </c>
    </row>
    <row r="5" spans="1:10" s="4" customFormat="1" x14ac:dyDescent="0.2">
      <c r="A5" s="4" t="s">
        <v>63</v>
      </c>
      <c r="B5" s="5" t="s">
        <v>131</v>
      </c>
      <c r="C5" s="4" t="s">
        <v>53</v>
      </c>
      <c r="D5" s="9" t="s">
        <v>175</v>
      </c>
      <c r="E5" s="4" t="s">
        <v>134</v>
      </c>
      <c r="F5" s="4" t="s">
        <v>137</v>
      </c>
      <c r="G5" s="4" t="s">
        <v>139</v>
      </c>
      <c r="H5" s="4" t="s">
        <v>142</v>
      </c>
      <c r="I5" s="4" t="s">
        <v>145</v>
      </c>
      <c r="J5" s="4" t="s">
        <v>147</v>
      </c>
    </row>
    <row r="6" spans="1:10" s="45" customFormat="1" x14ac:dyDescent="0.2">
      <c r="A6" s="1" t="s">
        <v>152</v>
      </c>
      <c r="B6" s="12" t="s">
        <v>326</v>
      </c>
      <c r="C6" s="48">
        <v>0</v>
      </c>
      <c r="D6" s="8">
        <v>1000</v>
      </c>
      <c r="E6" s="1">
        <v>0.96</v>
      </c>
      <c r="F6" s="1">
        <v>0.96</v>
      </c>
      <c r="G6" s="1">
        <v>0.5</v>
      </c>
      <c r="H6" s="1">
        <v>0.03</v>
      </c>
      <c r="I6" s="50">
        <v>1</v>
      </c>
      <c r="J6" s="1">
        <v>0</v>
      </c>
    </row>
    <row r="7" spans="1:10" s="45" customFormat="1" x14ac:dyDescent="0.2">
      <c r="B7" s="46"/>
      <c r="D7" s="47"/>
    </row>
    <row r="8" spans="1:10" x14ac:dyDescent="0.2">
      <c r="A8" s="1" t="s">
        <v>152</v>
      </c>
      <c r="B8" s="12" t="s">
        <v>103</v>
      </c>
      <c r="C8" s="1">
        <v>41.09375</v>
      </c>
      <c r="D8" s="8">
        <v>1000</v>
      </c>
      <c r="E8" s="1">
        <v>0.96</v>
      </c>
      <c r="F8" s="1">
        <v>0.96</v>
      </c>
      <c r="G8" s="1">
        <v>0.5</v>
      </c>
      <c r="H8" s="1">
        <v>0.03</v>
      </c>
      <c r="I8" s="49">
        <v>7.7731411034226441E-2</v>
      </c>
      <c r="J8" s="1">
        <v>0</v>
      </c>
    </row>
    <row r="9" spans="1:10" x14ac:dyDescent="0.2">
      <c r="A9" s="1" t="s">
        <v>152</v>
      </c>
      <c r="B9" s="12" t="s">
        <v>104</v>
      </c>
      <c r="C9" s="1">
        <v>41.09375</v>
      </c>
      <c r="D9" s="8">
        <v>1000</v>
      </c>
      <c r="E9" s="1">
        <v>0.96</v>
      </c>
      <c r="F9" s="1">
        <v>0.96</v>
      </c>
      <c r="G9" s="1">
        <v>0.5</v>
      </c>
      <c r="H9" s="1">
        <v>0.03</v>
      </c>
      <c r="I9" s="49">
        <v>1.748624090170876E-3</v>
      </c>
      <c r="J9" s="1">
        <v>0</v>
      </c>
    </row>
    <row r="10" spans="1:10" x14ac:dyDescent="0.2">
      <c r="A10" s="1" t="s">
        <v>152</v>
      </c>
      <c r="B10" s="12" t="s">
        <v>105</v>
      </c>
      <c r="C10" s="1">
        <v>41.09375</v>
      </c>
      <c r="D10" s="8">
        <v>1000</v>
      </c>
      <c r="E10" s="1">
        <v>0.96</v>
      </c>
      <c r="F10" s="1">
        <v>0.96</v>
      </c>
      <c r="G10" s="1">
        <v>0.5</v>
      </c>
      <c r="H10" s="1">
        <v>0.03</v>
      </c>
      <c r="I10" s="49">
        <v>5.4448177453413288E-3</v>
      </c>
      <c r="J10" s="1">
        <v>0</v>
      </c>
    </row>
    <row r="11" spans="1:10" x14ac:dyDescent="0.2">
      <c r="A11" s="1" t="s">
        <v>152</v>
      </c>
      <c r="B11" s="12" t="s">
        <v>106</v>
      </c>
      <c r="C11" s="1">
        <v>41.09375</v>
      </c>
      <c r="D11" s="8">
        <v>1000</v>
      </c>
      <c r="E11" s="1">
        <v>0.96</v>
      </c>
      <c r="F11" s="1">
        <v>0.96</v>
      </c>
      <c r="G11" s="1">
        <v>0.5</v>
      </c>
      <c r="H11" s="1">
        <v>0.03</v>
      </c>
      <c r="I11" s="49">
        <v>1.1585778216143648E-2</v>
      </c>
      <c r="J11" s="1">
        <v>0</v>
      </c>
    </row>
    <row r="12" spans="1:10" x14ac:dyDescent="0.2">
      <c r="A12" s="1" t="s">
        <v>152</v>
      </c>
      <c r="B12" s="12" t="s">
        <v>107</v>
      </c>
      <c r="C12" s="1">
        <v>41.09375</v>
      </c>
      <c r="D12" s="8">
        <v>1000</v>
      </c>
      <c r="E12" s="1">
        <v>0.96</v>
      </c>
      <c r="F12" s="1">
        <v>0.96</v>
      </c>
      <c r="G12" s="1">
        <v>0.5</v>
      </c>
      <c r="H12" s="1">
        <v>0.03</v>
      </c>
      <c r="I12" s="49">
        <v>7.7335059430383218E-3</v>
      </c>
      <c r="J12" s="1">
        <v>0</v>
      </c>
    </row>
    <row r="13" spans="1:10" x14ac:dyDescent="0.2">
      <c r="A13" s="1" t="s">
        <v>152</v>
      </c>
      <c r="B13" s="12" t="s">
        <v>108</v>
      </c>
      <c r="C13" s="1">
        <v>41.09375</v>
      </c>
      <c r="D13" s="8">
        <v>1000</v>
      </c>
      <c r="E13" s="1">
        <v>0.96</v>
      </c>
      <c r="F13" s="1">
        <v>0.96</v>
      </c>
      <c r="G13" s="1">
        <v>0.5</v>
      </c>
      <c r="H13" s="1">
        <v>0.03</v>
      </c>
      <c r="I13" s="49">
        <v>6.279626891910705E-3</v>
      </c>
      <c r="J13" s="1">
        <v>0</v>
      </c>
    </row>
    <row r="14" spans="1:10" x14ac:dyDescent="0.2">
      <c r="A14" s="1" t="s">
        <v>152</v>
      </c>
      <c r="B14" s="12" t="s">
        <v>109</v>
      </c>
      <c r="C14" s="1">
        <v>41.09375</v>
      </c>
      <c r="D14" s="8">
        <v>1000</v>
      </c>
      <c r="E14" s="1">
        <v>0.96</v>
      </c>
      <c r="F14" s="1">
        <v>0.96</v>
      </c>
      <c r="G14" s="1">
        <v>0.5</v>
      </c>
      <c r="H14" s="1">
        <v>0.03</v>
      </c>
      <c r="I14" s="49">
        <v>6.9914986563893007E-5</v>
      </c>
      <c r="J14" s="1">
        <v>0</v>
      </c>
    </row>
    <row r="15" spans="1:10" x14ac:dyDescent="0.2">
      <c r="A15" s="1" t="s">
        <v>152</v>
      </c>
      <c r="B15" s="12" t="s">
        <v>110</v>
      </c>
      <c r="C15" s="1">
        <v>41.09375</v>
      </c>
      <c r="D15" s="8">
        <v>1000</v>
      </c>
      <c r="E15" s="1">
        <v>0.96</v>
      </c>
      <c r="F15" s="1">
        <v>0.96</v>
      </c>
      <c r="G15" s="1">
        <v>0.5</v>
      </c>
      <c r="H15" s="1">
        <v>0.03</v>
      </c>
      <c r="I15" s="49">
        <v>1.4687608543611621E-2</v>
      </c>
      <c r="J15" s="1">
        <v>0</v>
      </c>
    </row>
    <row r="16" spans="1:10" x14ac:dyDescent="0.2">
      <c r="A16" s="1" t="s">
        <v>152</v>
      </c>
      <c r="B16" s="12" t="s">
        <v>111</v>
      </c>
      <c r="C16" s="1">
        <v>41.09375</v>
      </c>
      <c r="D16" s="8">
        <v>1000</v>
      </c>
      <c r="E16" s="1">
        <v>0.96</v>
      </c>
      <c r="F16" s="1">
        <v>0.96</v>
      </c>
      <c r="G16" s="1">
        <v>0.5</v>
      </c>
      <c r="H16" s="1">
        <v>0.03</v>
      </c>
      <c r="I16" s="49">
        <v>2.2368519787219807E-2</v>
      </c>
      <c r="J16" s="1">
        <v>0</v>
      </c>
    </row>
    <row r="17" spans="1:54" x14ac:dyDescent="0.2">
      <c r="A17" s="1" t="s">
        <v>152</v>
      </c>
      <c r="B17" s="12" t="s">
        <v>112</v>
      </c>
      <c r="C17" s="1">
        <v>41.09375</v>
      </c>
      <c r="D17" s="8">
        <v>1000</v>
      </c>
      <c r="E17" s="1">
        <v>0.96</v>
      </c>
      <c r="F17" s="1">
        <v>0.96</v>
      </c>
      <c r="G17" s="1">
        <v>0.5</v>
      </c>
      <c r="H17" s="1">
        <v>0.03</v>
      </c>
      <c r="I17" s="49">
        <v>4.3234725753499076E-3</v>
      </c>
      <c r="J17" s="1">
        <v>0</v>
      </c>
    </row>
    <row r="18" spans="1:54" x14ac:dyDescent="0.2">
      <c r="A18" s="1" t="s">
        <v>152</v>
      </c>
      <c r="B18" s="12" t="s">
        <v>113</v>
      </c>
      <c r="C18" s="1">
        <v>41.09375</v>
      </c>
      <c r="D18" s="8">
        <v>1000</v>
      </c>
      <c r="E18" s="1">
        <v>0.96</v>
      </c>
      <c r="F18" s="1">
        <v>0.96</v>
      </c>
      <c r="G18" s="1">
        <v>0.5</v>
      </c>
      <c r="H18" s="1">
        <v>0.03</v>
      </c>
      <c r="I18" s="49">
        <v>1.6758182597977362E-2</v>
      </c>
      <c r="J18" s="1">
        <v>0</v>
      </c>
    </row>
    <row r="19" spans="1:54" x14ac:dyDescent="0.2">
      <c r="A19" s="1" t="s">
        <v>152</v>
      </c>
      <c r="B19" s="12" t="s">
        <v>114</v>
      </c>
      <c r="C19" s="1">
        <v>41.09375</v>
      </c>
      <c r="D19" s="8">
        <v>1000</v>
      </c>
      <c r="E19" s="1">
        <v>0.96</v>
      </c>
      <c r="F19" s="1">
        <v>0.96</v>
      </c>
      <c r="G19" s="1">
        <v>0.5</v>
      </c>
      <c r="H19" s="1">
        <v>0.03</v>
      </c>
      <c r="I19" s="49">
        <v>1.9964252964046594E-2</v>
      </c>
      <c r="J19" s="1">
        <v>0</v>
      </c>
    </row>
    <row r="20" spans="1:54" x14ac:dyDescent="0.2">
      <c r="A20" s="1" t="s">
        <v>152</v>
      </c>
      <c r="B20" s="12" t="s">
        <v>115</v>
      </c>
      <c r="C20" s="1">
        <v>41.09375</v>
      </c>
      <c r="D20" s="8">
        <v>1000</v>
      </c>
      <c r="E20" s="1">
        <v>0.96</v>
      </c>
      <c r="F20" s="1">
        <v>0.96</v>
      </c>
      <c r="G20" s="1">
        <v>0.5</v>
      </c>
      <c r="H20" s="1">
        <v>0.03</v>
      </c>
      <c r="I20" s="49">
        <v>1.0066481965205955E-2</v>
      </c>
      <c r="J20" s="1">
        <v>0</v>
      </c>
    </row>
    <row r="21" spans="1:54" x14ac:dyDescent="0.2">
      <c r="A21" s="1" t="s">
        <v>152</v>
      </c>
      <c r="B21" s="12" t="s">
        <v>116</v>
      </c>
      <c r="C21" s="1">
        <v>41.09375</v>
      </c>
      <c r="D21" s="8">
        <v>1000</v>
      </c>
      <c r="E21" s="1">
        <v>0.96</v>
      </c>
      <c r="F21" s="1">
        <v>0.96</v>
      </c>
      <c r="G21" s="1">
        <v>0.5</v>
      </c>
      <c r="H21" s="1">
        <v>0.03</v>
      </c>
      <c r="I21" s="49">
        <v>8.6259551437859756E-3</v>
      </c>
      <c r="J21" s="1">
        <v>0</v>
      </c>
    </row>
    <row r="22" spans="1:54" x14ac:dyDescent="0.2">
      <c r="A22" s="1" t="s">
        <v>152</v>
      </c>
      <c r="B22" s="12" t="s">
        <v>117</v>
      </c>
      <c r="C22" s="1">
        <v>41.09375</v>
      </c>
      <c r="D22" s="8">
        <v>1000</v>
      </c>
      <c r="E22" s="1">
        <v>0.96</v>
      </c>
      <c r="F22" s="1">
        <v>0.96</v>
      </c>
      <c r="G22" s="1">
        <v>0.5</v>
      </c>
      <c r="H22" s="1">
        <v>0.03</v>
      </c>
      <c r="I22" s="49">
        <v>9.5149196007129067E-3</v>
      </c>
      <c r="J22" s="1">
        <v>0</v>
      </c>
    </row>
    <row r="23" spans="1:54" x14ac:dyDescent="0.2">
      <c r="A23" s="1" t="s">
        <v>152</v>
      </c>
      <c r="B23" s="12" t="s">
        <v>118</v>
      </c>
      <c r="C23" s="1">
        <v>41.09375</v>
      </c>
      <c r="D23" s="8">
        <v>1000</v>
      </c>
      <c r="E23" s="1">
        <v>0.96</v>
      </c>
      <c r="F23" s="1">
        <v>0.96</v>
      </c>
      <c r="G23" s="1">
        <v>0.5</v>
      </c>
      <c r="H23" s="1">
        <v>0.03</v>
      </c>
      <c r="I23" s="49">
        <v>1.0088584813409763E-2</v>
      </c>
      <c r="J23" s="1">
        <v>0</v>
      </c>
    </row>
    <row r="24" spans="1:54" x14ac:dyDescent="0.2">
      <c r="A24" s="1" t="s">
        <v>152</v>
      </c>
      <c r="B24" s="12" t="s">
        <v>119</v>
      </c>
      <c r="C24" s="1">
        <v>41.09375</v>
      </c>
      <c r="D24" s="8">
        <v>1000</v>
      </c>
      <c r="E24" s="1">
        <v>0.96</v>
      </c>
      <c r="F24" s="1">
        <v>0.96</v>
      </c>
      <c r="G24" s="1">
        <v>0.5</v>
      </c>
      <c r="H24" s="1">
        <v>0.03</v>
      </c>
      <c r="I24" s="49">
        <v>1.1823737919071913E-2</v>
      </c>
      <c r="J24" s="1">
        <v>0</v>
      </c>
    </row>
    <row r="25" spans="1:54" x14ac:dyDescent="0.2">
      <c r="A25" s="1" t="s">
        <v>152</v>
      </c>
      <c r="B25" s="12" t="s">
        <v>120</v>
      </c>
      <c r="C25" s="1">
        <v>41.09375</v>
      </c>
      <c r="D25" s="8">
        <v>1000</v>
      </c>
      <c r="E25" s="1">
        <v>0.96</v>
      </c>
      <c r="F25" s="1">
        <v>0.96</v>
      </c>
      <c r="G25" s="1">
        <v>0.5</v>
      </c>
      <c r="H25" s="1">
        <v>0.03</v>
      </c>
      <c r="I25" s="49">
        <v>8.5097982978396703E-3</v>
      </c>
      <c r="J25" s="1">
        <v>0</v>
      </c>
    </row>
    <row r="26" spans="1:54" x14ac:dyDescent="0.2">
      <c r="A26" s="1" t="s">
        <v>152</v>
      </c>
      <c r="B26" s="12" t="s">
        <v>121</v>
      </c>
      <c r="C26" s="1">
        <v>41.09375</v>
      </c>
      <c r="D26" s="8">
        <v>1000</v>
      </c>
      <c r="E26" s="1">
        <v>0.96</v>
      </c>
      <c r="F26" s="1">
        <v>0.96</v>
      </c>
      <c r="G26" s="1">
        <v>0.5</v>
      </c>
      <c r="H26" s="1">
        <v>0.03</v>
      </c>
      <c r="I26" s="49">
        <v>2.0788398850423544E-2</v>
      </c>
      <c r="J26" s="1">
        <v>0</v>
      </c>
    </row>
    <row r="27" spans="1:54" x14ac:dyDescent="0.2">
      <c r="A27" s="1" t="s">
        <v>152</v>
      </c>
      <c r="B27" s="12" t="s">
        <v>122</v>
      </c>
      <c r="C27" s="1">
        <v>41.09375</v>
      </c>
      <c r="D27" s="8">
        <v>1000</v>
      </c>
      <c r="E27" s="1">
        <v>0.96</v>
      </c>
      <c r="F27" s="1">
        <v>0.96</v>
      </c>
      <c r="G27" s="1">
        <v>0.5</v>
      </c>
      <c r="H27" s="1">
        <v>0.03</v>
      </c>
      <c r="I27" s="49">
        <v>7.6189655195631712E-3</v>
      </c>
      <c r="J27" s="1">
        <v>0</v>
      </c>
    </row>
    <row r="28" spans="1:54" x14ac:dyDescent="0.2">
      <c r="A28" s="1" t="s">
        <v>152</v>
      </c>
      <c r="B28" s="12" t="s">
        <v>123</v>
      </c>
      <c r="C28" s="1">
        <v>41.09375</v>
      </c>
      <c r="D28" s="8">
        <v>1000</v>
      </c>
      <c r="E28" s="1">
        <v>0.96</v>
      </c>
      <c r="F28" s="1">
        <v>0.96</v>
      </c>
      <c r="G28" s="1">
        <v>0.5</v>
      </c>
      <c r="H28" s="1">
        <v>0.03</v>
      </c>
      <c r="I28" s="49">
        <v>1.8054858474066938E-3</v>
      </c>
      <c r="J28" s="1">
        <v>0</v>
      </c>
    </row>
    <row r="29" spans="1:54" x14ac:dyDescent="0.2">
      <c r="A29" s="1" t="s">
        <v>152</v>
      </c>
      <c r="B29" s="12" t="s">
        <v>124</v>
      </c>
      <c r="C29" s="1">
        <v>41.09375</v>
      </c>
      <c r="D29" s="8">
        <v>1000</v>
      </c>
      <c r="E29" s="1">
        <v>0.96</v>
      </c>
      <c r="F29" s="1">
        <v>0.96</v>
      </c>
      <c r="G29" s="1">
        <v>0.5</v>
      </c>
      <c r="H29" s="1">
        <v>0.03</v>
      </c>
      <c r="I29" s="49">
        <v>1.4011062666410218E-2</v>
      </c>
      <c r="J29" s="1">
        <v>0</v>
      </c>
    </row>
    <row r="30" spans="1:54" x14ac:dyDescent="0.2">
      <c r="A30" s="1" t="s">
        <v>152</v>
      </c>
      <c r="B30" s="12" t="s">
        <v>125</v>
      </c>
      <c r="C30" s="1">
        <v>41.09375</v>
      </c>
      <c r="D30" s="8">
        <v>1000</v>
      </c>
      <c r="E30" s="1">
        <v>0.96</v>
      </c>
      <c r="F30" s="1">
        <v>0.96</v>
      </c>
      <c r="G30" s="1">
        <v>0.5</v>
      </c>
      <c r="H30" s="1">
        <v>0.03</v>
      </c>
      <c r="I30" s="49">
        <v>1.243683405249528E-2</v>
      </c>
      <c r="J30" s="1">
        <v>0</v>
      </c>
    </row>
    <row r="31" spans="1:54" ht="15" x14ac:dyDescent="0.25">
      <c r="A31" s="1" t="s">
        <v>152</v>
      </c>
      <c r="B31" s="12" t="s">
        <v>126</v>
      </c>
      <c r="C31" s="1">
        <v>41.09375</v>
      </c>
      <c r="D31" s="8">
        <v>1000</v>
      </c>
      <c r="E31" s="1">
        <v>0.96</v>
      </c>
      <c r="F31" s="1">
        <v>0.96</v>
      </c>
      <c r="G31" s="1">
        <v>0.5</v>
      </c>
      <c r="H31" s="1">
        <v>0.03</v>
      </c>
      <c r="I31" s="49">
        <v>9.6005830359633341E-3</v>
      </c>
      <c r="J31" s="1">
        <v>0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</row>
    <row r="32" spans="1:54" x14ac:dyDescent="0.2">
      <c r="A32" s="1" t="s">
        <v>152</v>
      </c>
      <c r="B32" s="12" t="s">
        <v>127</v>
      </c>
      <c r="C32" s="1">
        <v>41.09375</v>
      </c>
      <c r="D32" s="8">
        <v>1000</v>
      </c>
      <c r="E32" s="1">
        <v>0.96</v>
      </c>
      <c r="F32" s="1">
        <v>0.96</v>
      </c>
      <c r="G32" s="1">
        <v>0.5</v>
      </c>
      <c r="H32" s="1">
        <v>0.03</v>
      </c>
      <c r="I32" s="49">
        <v>2.8330620257673552E-3</v>
      </c>
      <c r="J32" s="1">
        <v>0</v>
      </c>
    </row>
    <row r="33" spans="1:10" x14ac:dyDescent="0.2">
      <c r="A33" s="1" t="s">
        <v>152</v>
      </c>
      <c r="B33" s="12" t="s">
        <v>128</v>
      </c>
      <c r="C33" s="1">
        <v>41.09375</v>
      </c>
      <c r="D33" s="8">
        <v>1000</v>
      </c>
      <c r="E33" s="1">
        <v>0.96</v>
      </c>
      <c r="F33" s="1">
        <v>0.96</v>
      </c>
      <c r="G33" s="1">
        <v>0.5</v>
      </c>
      <c r="H33" s="1">
        <v>0.03</v>
      </c>
      <c r="I33" s="49">
        <v>7.7731411034226441E-2</v>
      </c>
      <c r="J33" s="1">
        <v>0</v>
      </c>
    </row>
    <row r="34" spans="1:10" x14ac:dyDescent="0.2">
      <c r="A34" s="1" t="s">
        <v>152</v>
      </c>
      <c r="B34" s="12" t="s">
        <v>129</v>
      </c>
      <c r="C34" s="1">
        <v>41.09375</v>
      </c>
      <c r="D34" s="8">
        <v>1000</v>
      </c>
      <c r="E34" s="1">
        <v>0.96</v>
      </c>
      <c r="F34" s="1">
        <v>0.96</v>
      </c>
      <c r="G34" s="1">
        <v>0.5</v>
      </c>
      <c r="H34" s="1">
        <v>0.03</v>
      </c>
      <c r="I34" s="49">
        <v>8.7772832526560093E-3</v>
      </c>
      <c r="J34" s="1">
        <v>0</v>
      </c>
    </row>
    <row r="35" spans="1:10" x14ac:dyDescent="0.2">
      <c r="A35" s="1" t="s">
        <v>152</v>
      </c>
      <c r="B35" s="12" t="s">
        <v>130</v>
      </c>
      <c r="C35" s="1">
        <v>41.09375</v>
      </c>
      <c r="D35" s="8">
        <v>1000</v>
      </c>
      <c r="E35" s="1">
        <v>0.96</v>
      </c>
      <c r="F35" s="1">
        <v>0.96</v>
      </c>
      <c r="G35" s="1">
        <v>0.5</v>
      </c>
      <c r="H35" s="1">
        <v>0.03</v>
      </c>
      <c r="I35" s="49">
        <v>2.6082511706199017E-3</v>
      </c>
      <c r="J35" s="1">
        <v>0</v>
      </c>
    </row>
    <row r="36" spans="1:10" x14ac:dyDescent="0.2">
      <c r="A36" s="1" t="s">
        <v>152</v>
      </c>
      <c r="B36" s="12" t="s">
        <v>312</v>
      </c>
      <c r="C36" s="1">
        <v>41.09375</v>
      </c>
      <c r="D36" s="8">
        <v>1000</v>
      </c>
      <c r="E36" s="1">
        <v>0.96</v>
      </c>
      <c r="F36" s="1">
        <v>0.96</v>
      </c>
      <c r="G36" s="1">
        <v>0.5</v>
      </c>
      <c r="H36" s="1">
        <v>0.03</v>
      </c>
      <c r="I36" s="49">
        <v>7.7731411034226441E-2</v>
      </c>
      <c r="J36" s="1">
        <v>0</v>
      </c>
    </row>
    <row r="37" spans="1:10" x14ac:dyDescent="0.2">
      <c r="A37" s="1" t="s">
        <v>152</v>
      </c>
      <c r="B37" s="12" t="s">
        <v>313</v>
      </c>
      <c r="C37" s="1">
        <v>41.09375</v>
      </c>
      <c r="D37" s="8">
        <v>1000</v>
      </c>
      <c r="E37" s="1">
        <v>0.96</v>
      </c>
      <c r="F37" s="1">
        <v>0.96</v>
      </c>
      <c r="G37" s="1">
        <v>0.5</v>
      </c>
      <c r="H37" s="1">
        <v>0.03</v>
      </c>
      <c r="I37" s="49">
        <v>8.4110329992628154E-3</v>
      </c>
      <c r="J37" s="1">
        <v>0</v>
      </c>
    </row>
    <row r="38" spans="1:10" x14ac:dyDescent="0.2">
      <c r="A38" s="1" t="s">
        <v>152</v>
      </c>
      <c r="B38" s="12" t="s">
        <v>314</v>
      </c>
      <c r="C38" s="1">
        <v>41.09375</v>
      </c>
      <c r="D38" s="8">
        <v>1000</v>
      </c>
      <c r="E38" s="1">
        <v>0.96</v>
      </c>
      <c r="F38" s="1">
        <v>0.96</v>
      </c>
      <c r="G38" s="1">
        <v>0.5</v>
      </c>
      <c r="H38" s="1">
        <v>0.03</v>
      </c>
      <c r="I38" s="49">
        <v>6.1924237741777079E-3</v>
      </c>
      <c r="J38" s="1">
        <v>0</v>
      </c>
    </row>
    <row r="39" spans="1:10" x14ac:dyDescent="0.2">
      <c r="A39" s="1" t="s">
        <v>152</v>
      </c>
      <c r="B39" s="12" t="s">
        <v>315</v>
      </c>
      <c r="C39" s="1">
        <v>41.09375</v>
      </c>
      <c r="D39" s="8">
        <v>1000</v>
      </c>
      <c r="E39" s="1">
        <v>0.96</v>
      </c>
      <c r="F39" s="1">
        <v>0.96</v>
      </c>
      <c r="G39" s="1">
        <v>0.5</v>
      </c>
      <c r="H39" s="1">
        <v>0.03</v>
      </c>
      <c r="I39" s="49">
        <v>4.6384010111170364E-3</v>
      </c>
      <c r="J39" s="1">
        <v>0</v>
      </c>
    </row>
    <row r="40" spans="1:10" x14ac:dyDescent="0.2">
      <c r="A40" s="1" t="s">
        <v>152</v>
      </c>
      <c r="B40" s="12" t="s">
        <v>316</v>
      </c>
      <c r="C40" s="1">
        <v>41.09375</v>
      </c>
      <c r="D40" s="8">
        <v>1000</v>
      </c>
      <c r="E40" s="1">
        <v>0.96</v>
      </c>
      <c r="F40" s="1">
        <v>0.96</v>
      </c>
      <c r="G40" s="1">
        <v>0.5</v>
      </c>
      <c r="H40" s="1">
        <v>0.03</v>
      </c>
      <c r="I40" s="49">
        <v>5.5338851785862189E-2</v>
      </c>
      <c r="J40" s="1">
        <v>0</v>
      </c>
    </row>
    <row r="41" spans="1:10" x14ac:dyDescent="0.2">
      <c r="A41" s="1" t="s">
        <v>152</v>
      </c>
      <c r="B41" s="12" t="s">
        <v>317</v>
      </c>
      <c r="C41" s="1">
        <v>41.09375</v>
      </c>
      <c r="D41" s="8">
        <v>1000</v>
      </c>
      <c r="E41" s="1">
        <v>0.96</v>
      </c>
      <c r="F41" s="1">
        <v>0.96</v>
      </c>
      <c r="G41" s="1">
        <v>0.5</v>
      </c>
      <c r="H41" s="1">
        <v>0.03</v>
      </c>
      <c r="I41" s="49">
        <v>7.7731411034226441E-2</v>
      </c>
      <c r="J41" s="1">
        <v>0</v>
      </c>
    </row>
    <row r="42" spans="1:10" x14ac:dyDescent="0.2">
      <c r="A42" s="1" t="s">
        <v>152</v>
      </c>
      <c r="B42" s="12" t="s">
        <v>318</v>
      </c>
      <c r="C42" s="1">
        <v>41.09375</v>
      </c>
      <c r="D42" s="8">
        <v>1000</v>
      </c>
      <c r="E42" s="1">
        <v>0.96</v>
      </c>
      <c r="F42" s="1">
        <v>0.96</v>
      </c>
      <c r="G42" s="1">
        <v>0.5</v>
      </c>
      <c r="H42" s="1">
        <v>0.03</v>
      </c>
      <c r="I42" s="49">
        <v>5.2300155537924858E-2</v>
      </c>
      <c r="J42" s="1">
        <v>0</v>
      </c>
    </row>
    <row r="43" spans="1:10" x14ac:dyDescent="0.2">
      <c r="A43" s="1" t="s">
        <v>152</v>
      </c>
      <c r="B43" s="12" t="s">
        <v>319</v>
      </c>
      <c r="C43" s="1">
        <v>41.09375</v>
      </c>
      <c r="D43" s="8">
        <v>1000</v>
      </c>
      <c r="E43" s="1">
        <v>0.96</v>
      </c>
      <c r="F43" s="1">
        <v>0.96</v>
      </c>
      <c r="G43" s="1">
        <v>0.5</v>
      </c>
      <c r="H43" s="1">
        <v>0.03</v>
      </c>
      <c r="I43" s="49">
        <v>1.5976231682559811E-2</v>
      </c>
      <c r="J43" s="1">
        <v>0</v>
      </c>
    </row>
    <row r="44" spans="1:10" x14ac:dyDescent="0.2">
      <c r="A44" s="1" t="s">
        <v>152</v>
      </c>
      <c r="B44" s="12" t="s">
        <v>320</v>
      </c>
      <c r="C44" s="1">
        <v>41.09375</v>
      </c>
      <c r="D44" s="8">
        <v>1000</v>
      </c>
      <c r="E44" s="1">
        <v>0.96</v>
      </c>
      <c r="F44" s="1">
        <v>0.96</v>
      </c>
      <c r="G44" s="1">
        <v>0.5</v>
      </c>
      <c r="H44" s="1">
        <v>0.03</v>
      </c>
      <c r="I44" s="49">
        <v>8.0324330385694864E-3</v>
      </c>
      <c r="J44" s="1">
        <v>0</v>
      </c>
    </row>
    <row r="45" spans="1:10" x14ac:dyDescent="0.2">
      <c r="A45" s="1" t="s">
        <v>152</v>
      </c>
      <c r="B45" s="12" t="s">
        <v>321</v>
      </c>
      <c r="C45" s="1">
        <v>41.09375</v>
      </c>
      <c r="D45" s="8">
        <v>1000</v>
      </c>
      <c r="E45" s="1">
        <v>0.96</v>
      </c>
      <c r="F45" s="1">
        <v>0.96</v>
      </c>
      <c r="G45" s="1">
        <v>0.5</v>
      </c>
      <c r="H45" s="1">
        <v>0.03</v>
      </c>
      <c r="I45" s="49">
        <v>7.7731411034226441E-2</v>
      </c>
      <c r="J45" s="1">
        <v>0</v>
      </c>
    </row>
    <row r="46" spans="1:10" x14ac:dyDescent="0.2">
      <c r="A46" s="1" t="s">
        <v>152</v>
      </c>
      <c r="B46" s="12" t="s">
        <v>322</v>
      </c>
      <c r="C46" s="1">
        <v>41.09375</v>
      </c>
      <c r="D46" s="8">
        <v>1000</v>
      </c>
      <c r="E46" s="1">
        <v>0.96</v>
      </c>
      <c r="F46" s="1">
        <v>0.96</v>
      </c>
      <c r="G46" s="1">
        <v>0.5</v>
      </c>
      <c r="H46" s="1">
        <v>0.03</v>
      </c>
      <c r="I46" s="49">
        <v>2.3263915589420613E-2</v>
      </c>
      <c r="J46" s="1">
        <v>0</v>
      </c>
    </row>
    <row r="47" spans="1:10" x14ac:dyDescent="0.2">
      <c r="A47" s="1" t="s">
        <v>152</v>
      </c>
      <c r="B47" s="12" t="s">
        <v>323</v>
      </c>
      <c r="C47" s="1">
        <v>41.09375</v>
      </c>
      <c r="D47" s="8">
        <v>1000</v>
      </c>
      <c r="E47" s="1">
        <v>0.96</v>
      </c>
      <c r="F47" s="1">
        <v>0.96</v>
      </c>
      <c r="G47" s="1">
        <v>0.5</v>
      </c>
      <c r="H47" s="1">
        <v>0.03</v>
      </c>
      <c r="I47" s="49">
        <v>2.4632123223838644E-2</v>
      </c>
      <c r="J47" s="1">
        <v>0</v>
      </c>
    </row>
    <row r="48" spans="1:10" x14ac:dyDescent="0.2">
      <c r="A48" s="1" t="s">
        <v>152</v>
      </c>
      <c r="B48" s="12" t="s">
        <v>324</v>
      </c>
      <c r="C48" s="1">
        <v>41.09375</v>
      </c>
      <c r="D48" s="8">
        <v>1000</v>
      </c>
      <c r="E48" s="1">
        <v>0.96</v>
      </c>
      <c r="F48" s="1">
        <v>0.96</v>
      </c>
      <c r="G48" s="1">
        <v>0.5</v>
      </c>
      <c r="H48" s="1">
        <v>0.03</v>
      </c>
      <c r="I48" s="49">
        <v>8.0926238736198051E-3</v>
      </c>
      <c r="J48" s="1">
        <v>0</v>
      </c>
    </row>
    <row r="49" spans="1:10" x14ac:dyDescent="0.2">
      <c r="A49" s="1" t="s">
        <v>152</v>
      </c>
      <c r="B49" s="12" t="s">
        <v>325</v>
      </c>
      <c r="C49" s="1">
        <v>41.09375</v>
      </c>
      <c r="D49" s="8">
        <v>1000</v>
      </c>
      <c r="E49" s="1">
        <v>0.96</v>
      </c>
      <c r="F49" s="1">
        <v>0.96</v>
      </c>
      <c r="G49" s="1">
        <v>0.5</v>
      </c>
      <c r="H49" s="1">
        <v>0.03</v>
      </c>
      <c r="I49" s="49">
        <v>2.239299226662985E-4</v>
      </c>
      <c r="J49" s="1">
        <v>0</v>
      </c>
    </row>
    <row r="50" spans="1:10" x14ac:dyDescent="0.2">
      <c r="A50" s="1" t="s">
        <v>152</v>
      </c>
      <c r="B50" s="12" t="s">
        <v>326</v>
      </c>
      <c r="C50" s="1">
        <v>41.09375</v>
      </c>
      <c r="D50" s="8">
        <v>1000</v>
      </c>
      <c r="E50" s="1">
        <v>0.96</v>
      </c>
      <c r="F50" s="1">
        <v>0.96</v>
      </c>
      <c r="G50" s="1">
        <v>0.5</v>
      </c>
      <c r="H50" s="1">
        <v>0.03</v>
      </c>
      <c r="I50" s="49">
        <v>4.0449226466739647E-3</v>
      </c>
      <c r="J50" s="1">
        <v>0</v>
      </c>
    </row>
    <row r="51" spans="1:10" x14ac:dyDescent="0.2">
      <c r="A51" s="1" t="s">
        <v>152</v>
      </c>
      <c r="B51" s="12" t="s">
        <v>327</v>
      </c>
      <c r="C51" s="1">
        <v>41.09375</v>
      </c>
      <c r="D51" s="8">
        <v>1000</v>
      </c>
      <c r="E51" s="1">
        <v>0.96</v>
      </c>
      <c r="F51" s="1">
        <v>0.96</v>
      </c>
      <c r="G51" s="1">
        <v>0.5</v>
      </c>
      <c r="H51" s="1">
        <v>0.03</v>
      </c>
      <c r="I51" s="49">
        <v>4.239352478656349E-3</v>
      </c>
      <c r="J51" s="1">
        <v>0</v>
      </c>
    </row>
    <row r="52" spans="1:10" x14ac:dyDescent="0.2">
      <c r="A52" s="1" t="s">
        <v>152</v>
      </c>
      <c r="B52" s="12" t="s">
        <v>328</v>
      </c>
      <c r="C52" s="1">
        <v>41.09375</v>
      </c>
      <c r="D52" s="8">
        <v>1000</v>
      </c>
      <c r="E52" s="1">
        <v>0.96</v>
      </c>
      <c r="F52" s="1">
        <v>0.96</v>
      </c>
      <c r="G52" s="1">
        <v>0.5</v>
      </c>
      <c r="H52" s="1">
        <v>0.03</v>
      </c>
      <c r="I52" s="49">
        <v>4.2003433814677728E-3</v>
      </c>
      <c r="J52" s="1">
        <v>0</v>
      </c>
    </row>
    <row r="53" spans="1:10" x14ac:dyDescent="0.2">
      <c r="A53" s="1" t="s">
        <v>152</v>
      </c>
      <c r="B53" s="12" t="s">
        <v>329</v>
      </c>
      <c r="C53" s="1">
        <v>41.09375</v>
      </c>
      <c r="D53" s="8">
        <v>1000</v>
      </c>
      <c r="E53" s="1">
        <v>0.96</v>
      </c>
      <c r="F53" s="1">
        <v>0.96</v>
      </c>
      <c r="G53" s="1">
        <v>0.5</v>
      </c>
      <c r="H53" s="1">
        <v>0.03</v>
      </c>
      <c r="I53" s="49">
        <v>2.1490145996882998E-3</v>
      </c>
      <c r="J53" s="1">
        <v>0</v>
      </c>
    </row>
    <row r="54" spans="1:10" x14ac:dyDescent="0.2">
      <c r="A54" s="1" t="s">
        <v>152</v>
      </c>
      <c r="B54" s="12" t="s">
        <v>330</v>
      </c>
      <c r="C54" s="1">
        <v>41.09375</v>
      </c>
      <c r="D54" s="8">
        <v>1000</v>
      </c>
      <c r="E54" s="1">
        <v>0.96</v>
      </c>
      <c r="F54" s="1">
        <v>0.96</v>
      </c>
      <c r="G54" s="1">
        <v>0.5</v>
      </c>
      <c r="H54" s="1">
        <v>0.03</v>
      </c>
      <c r="I54" s="49">
        <v>3.929818335749901E-4</v>
      </c>
      <c r="J54" s="1">
        <v>0</v>
      </c>
    </row>
    <row r="55" spans="1:10" x14ac:dyDescent="0.2">
      <c r="A55" s="1" t="s">
        <v>152</v>
      </c>
      <c r="B55" s="12" t="s">
        <v>331</v>
      </c>
      <c r="C55" s="1">
        <v>41.09375</v>
      </c>
      <c r="D55" s="8">
        <v>1000</v>
      </c>
      <c r="E55" s="1">
        <v>0.96</v>
      </c>
      <c r="F55" s="1">
        <v>0.96</v>
      </c>
      <c r="G55" s="1">
        <v>0.5</v>
      </c>
      <c r="H55" s="1">
        <v>0.03</v>
      </c>
      <c r="I55" s="49">
        <v>7.1196331662359367E-3</v>
      </c>
      <c r="J55" s="1">
        <v>0</v>
      </c>
    </row>
    <row r="56" spans="1:10" x14ac:dyDescent="0.2">
      <c r="A56" s="1" t="s">
        <v>152</v>
      </c>
      <c r="B56" s="12" t="s">
        <v>332</v>
      </c>
      <c r="C56" s="1">
        <v>41.09375</v>
      </c>
      <c r="D56" s="8">
        <v>1000</v>
      </c>
      <c r="E56" s="1">
        <v>0.96</v>
      </c>
      <c r="F56" s="1">
        <v>0.96</v>
      </c>
      <c r="G56" s="1">
        <v>0.5</v>
      </c>
      <c r="H56" s="1">
        <v>0.03</v>
      </c>
      <c r="I56" s="49">
        <v>9.2298146454593034E-3</v>
      </c>
      <c r="J56" s="1">
        <v>0</v>
      </c>
    </row>
    <row r="57" spans="1:10" x14ac:dyDescent="0.2">
      <c r="A57" s="1" t="s">
        <v>152</v>
      </c>
      <c r="B57" s="12" t="s">
        <v>333</v>
      </c>
      <c r="C57" s="1">
        <v>41.09375</v>
      </c>
      <c r="D57" s="8">
        <v>1000</v>
      </c>
      <c r="E57" s="1">
        <v>0.96</v>
      </c>
      <c r="F57" s="1">
        <v>0.96</v>
      </c>
      <c r="G57" s="1">
        <v>0.5</v>
      </c>
      <c r="H57" s="1">
        <v>0.03</v>
      </c>
      <c r="I57" s="49">
        <v>4.9252339904629792E-3</v>
      </c>
      <c r="J57" s="1">
        <v>0</v>
      </c>
    </row>
    <row r="58" spans="1:10" x14ac:dyDescent="0.2">
      <c r="A58" s="1" t="s">
        <v>152</v>
      </c>
      <c r="B58" s="12" t="s">
        <v>334</v>
      </c>
      <c r="C58" s="1">
        <v>41.09375</v>
      </c>
      <c r="D58" s="8">
        <v>1000</v>
      </c>
      <c r="E58" s="1">
        <v>0.96</v>
      </c>
      <c r="F58" s="1">
        <v>0.96</v>
      </c>
      <c r="G58" s="1">
        <v>0.5</v>
      </c>
      <c r="H58" s="1">
        <v>0.03</v>
      </c>
      <c r="I58" s="49">
        <v>2.2741588742988686E-4</v>
      </c>
      <c r="J58" s="1">
        <v>0</v>
      </c>
    </row>
    <row r="59" spans="1:10" x14ac:dyDescent="0.2">
      <c r="A59" s="1" t="s">
        <v>152</v>
      </c>
      <c r="B59" s="12" t="s">
        <v>335</v>
      </c>
      <c r="C59" s="1">
        <v>41.09375</v>
      </c>
      <c r="D59" s="8">
        <v>1000</v>
      </c>
      <c r="E59" s="1">
        <v>0.96</v>
      </c>
      <c r="F59" s="1">
        <v>0.96</v>
      </c>
      <c r="G59" s="1">
        <v>0.5</v>
      </c>
      <c r="H59" s="1">
        <v>0.03</v>
      </c>
      <c r="I59" s="49">
        <v>1.7133044854289264E-2</v>
      </c>
      <c r="J59" s="1">
        <v>0</v>
      </c>
    </row>
    <row r="60" spans="1:10" x14ac:dyDescent="0.2">
      <c r="A60" s="1" t="s">
        <v>152</v>
      </c>
      <c r="B60" s="12" t="s">
        <v>336</v>
      </c>
      <c r="C60" s="1">
        <v>41.09375</v>
      </c>
      <c r="D60" s="8">
        <v>1000</v>
      </c>
      <c r="E60" s="1">
        <v>0.96</v>
      </c>
      <c r="F60" s="1">
        <v>0.96</v>
      </c>
      <c r="G60" s="1">
        <v>0.5</v>
      </c>
      <c r="H60" s="1">
        <v>0.03</v>
      </c>
      <c r="I60" s="49">
        <v>4.4328120131364558E-3</v>
      </c>
      <c r="J60" s="1">
        <v>0</v>
      </c>
    </row>
    <row r="61" spans="1:10" x14ac:dyDescent="0.2">
      <c r="A61" s="1" t="s">
        <v>152</v>
      </c>
      <c r="B61" s="12" t="s">
        <v>337</v>
      </c>
      <c r="C61" s="1">
        <v>41.09375</v>
      </c>
      <c r="D61" s="8">
        <v>1000</v>
      </c>
      <c r="E61" s="1">
        <v>0.96</v>
      </c>
      <c r="F61" s="1">
        <v>0.96</v>
      </c>
      <c r="G61" s="1">
        <v>0.5</v>
      </c>
      <c r="H61" s="1">
        <v>0.03</v>
      </c>
      <c r="I61" s="49">
        <v>2.1818671902819692E-2</v>
      </c>
      <c r="J61" s="1">
        <v>0</v>
      </c>
    </row>
    <row r="62" spans="1:10" x14ac:dyDescent="0.2">
      <c r="A62" s="1" t="s">
        <v>152</v>
      </c>
      <c r="B62" s="12" t="s">
        <v>338</v>
      </c>
      <c r="C62" s="1">
        <v>41.09375</v>
      </c>
      <c r="D62" s="8">
        <v>1000</v>
      </c>
      <c r="E62" s="1">
        <v>0.96</v>
      </c>
      <c r="F62" s="1">
        <v>0.96</v>
      </c>
      <c r="G62" s="1">
        <v>0.5</v>
      </c>
      <c r="H62" s="1">
        <v>0.03</v>
      </c>
      <c r="I62" s="49">
        <v>2.9390819827318577E-2</v>
      </c>
      <c r="J62" s="1">
        <v>0</v>
      </c>
    </row>
    <row r="63" spans="1:10" x14ac:dyDescent="0.2">
      <c r="A63" s="1" t="s">
        <v>152</v>
      </c>
      <c r="B63" s="12" t="s">
        <v>339</v>
      </c>
      <c r="C63" s="1">
        <v>41.09375</v>
      </c>
      <c r="D63" s="8">
        <v>1000</v>
      </c>
      <c r="E63" s="1">
        <v>0.96</v>
      </c>
      <c r="F63" s="1">
        <v>0.96</v>
      </c>
      <c r="G63" s="1">
        <v>0.5</v>
      </c>
      <c r="H63" s="1">
        <v>0.03</v>
      </c>
      <c r="I63" s="49">
        <v>2.3488184367137309E-2</v>
      </c>
      <c r="J63" s="1">
        <v>0</v>
      </c>
    </row>
    <row r="64" spans="1:10" x14ac:dyDescent="0.2">
      <c r="A64" s="1" t="s">
        <v>152</v>
      </c>
      <c r="B64" s="12" t="s">
        <v>340</v>
      </c>
      <c r="C64" s="1">
        <v>41.09375</v>
      </c>
      <c r="D64" s="8">
        <v>1000</v>
      </c>
      <c r="E64" s="1">
        <v>0.96</v>
      </c>
      <c r="F64" s="1">
        <v>0.96</v>
      </c>
      <c r="G64" s="1">
        <v>0.5</v>
      </c>
      <c r="H64" s="1">
        <v>0.03</v>
      </c>
      <c r="I64" s="49">
        <v>7.8447204355309892E-3</v>
      </c>
      <c r="J64" s="1">
        <v>0</v>
      </c>
    </row>
    <row r="65" spans="1:10" x14ac:dyDescent="0.2">
      <c r="A65" s="1" t="s">
        <v>152</v>
      </c>
      <c r="B65" s="12" t="s">
        <v>341</v>
      </c>
      <c r="C65" s="1">
        <v>41.09375</v>
      </c>
      <c r="D65" s="8">
        <v>1000</v>
      </c>
      <c r="E65" s="1">
        <v>0.96</v>
      </c>
      <c r="F65" s="1">
        <v>0.96</v>
      </c>
      <c r="G65" s="1">
        <v>0.5</v>
      </c>
      <c r="H65" s="1">
        <v>0.03</v>
      </c>
      <c r="I65" s="49">
        <v>1.4111973068679003E-3</v>
      </c>
      <c r="J65" s="1">
        <v>0</v>
      </c>
    </row>
    <row r="66" spans="1:10" x14ac:dyDescent="0.2">
      <c r="A66" s="1" t="s">
        <v>152</v>
      </c>
      <c r="B66" s="12" t="s">
        <v>342</v>
      </c>
      <c r="C66" s="1">
        <v>41.09375</v>
      </c>
      <c r="D66" s="8">
        <v>1000</v>
      </c>
      <c r="E66" s="1">
        <v>0.96</v>
      </c>
      <c r="F66" s="1">
        <v>0.96</v>
      </c>
      <c r="G66" s="1">
        <v>0.5</v>
      </c>
      <c r="H66" s="1">
        <v>0.03</v>
      </c>
      <c r="I66" s="49">
        <v>4.9691084252654859E-3</v>
      </c>
      <c r="J66" s="1">
        <v>0</v>
      </c>
    </row>
    <row r="67" spans="1:10" x14ac:dyDescent="0.2">
      <c r="A67" s="1" t="s">
        <v>152</v>
      </c>
      <c r="B67" s="12" t="s">
        <v>343</v>
      </c>
      <c r="C67" s="1">
        <v>41.09375</v>
      </c>
      <c r="D67" s="8">
        <v>1000</v>
      </c>
      <c r="E67" s="1">
        <v>0.96</v>
      </c>
      <c r="F67" s="1">
        <v>0.96</v>
      </c>
      <c r="G67" s="1">
        <v>0.5</v>
      </c>
      <c r="H67" s="1">
        <v>0.03</v>
      </c>
      <c r="I67" s="49">
        <v>7.149842125127699E-3</v>
      </c>
      <c r="J67" s="1">
        <v>0</v>
      </c>
    </row>
    <row r="68" spans="1:10" x14ac:dyDescent="0.2">
      <c r="B68" s="12"/>
    </row>
    <row r="69" spans="1:10" x14ac:dyDescent="0.2">
      <c r="B69" s="12"/>
    </row>
    <row r="70" spans="1:10" x14ac:dyDescent="0.2">
      <c r="B70" s="12"/>
    </row>
    <row r="71" spans="1:10" x14ac:dyDescent="0.2">
      <c r="B71" s="12"/>
    </row>
    <row r="81" s="1" customFormat="1" x14ac:dyDescent="0.2"/>
    <row r="82" s="1" customFormat="1" x14ac:dyDescent="0.2"/>
  </sheetData>
  <autoFilter ref="A5:J5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K77"/>
  <sheetViews>
    <sheetView tabSelected="1" workbookViewId="0">
      <selection activeCell="K6" sqref="K6"/>
    </sheetView>
  </sheetViews>
  <sheetFormatPr baseColWidth="10" defaultColWidth="9.140625" defaultRowHeight="11.25" x14ac:dyDescent="0.2"/>
  <cols>
    <col min="1" max="1" width="11.7109375" style="1" bestFit="1" customWidth="1"/>
    <col min="2" max="2" width="12.7109375" style="3" bestFit="1" customWidth="1"/>
    <col min="3" max="3" width="12" style="8" bestFit="1" customWidth="1"/>
    <col min="4" max="6" width="1.42578125" style="8" customWidth="1"/>
    <col min="7" max="8" width="12" style="31" customWidth="1"/>
    <col min="9" max="9" width="12" style="8" bestFit="1" customWidth="1"/>
    <col min="10" max="10" width="18.5703125" style="8" customWidth="1"/>
    <col min="11" max="11" width="15" style="8" bestFit="1" customWidth="1"/>
    <col min="12" max="12" width="31.7109375" style="1" customWidth="1"/>
    <col min="13" max="13" width="21.5703125" style="1" customWidth="1"/>
    <col min="14" max="14" width="16.85546875" style="1" bestFit="1" customWidth="1"/>
    <col min="15" max="16384" width="9.140625" style="1"/>
  </cols>
  <sheetData>
    <row r="1" spans="1:11" s="2" customFormat="1" ht="107.25" customHeight="1" x14ac:dyDescent="0.2">
      <c r="A1" s="1" t="s">
        <v>27</v>
      </c>
      <c r="B1" s="3"/>
      <c r="C1" s="6" t="s">
        <v>42</v>
      </c>
      <c r="D1" s="14"/>
      <c r="E1" s="14"/>
      <c r="F1" s="14"/>
      <c r="G1" s="30"/>
      <c r="H1" s="30"/>
      <c r="I1" s="6" t="s">
        <v>42</v>
      </c>
      <c r="J1" s="6" t="s">
        <v>42</v>
      </c>
      <c r="K1" s="6" t="s">
        <v>42</v>
      </c>
    </row>
    <row r="2" spans="1:11" s="2" customFormat="1" ht="44.25" customHeight="1" x14ac:dyDescent="0.2">
      <c r="A2" s="1" t="s">
        <v>28</v>
      </c>
      <c r="B2" s="3"/>
      <c r="C2" s="6" t="s">
        <v>74</v>
      </c>
      <c r="D2" s="14"/>
      <c r="E2" s="14"/>
      <c r="F2" s="14"/>
      <c r="G2" s="30"/>
      <c r="H2" s="30"/>
      <c r="I2" s="6" t="s">
        <v>74</v>
      </c>
      <c r="J2" s="6" t="s">
        <v>72</v>
      </c>
      <c r="K2" s="6" t="s">
        <v>76</v>
      </c>
    </row>
    <row r="3" spans="1:11" x14ac:dyDescent="0.2">
      <c r="D3" s="14"/>
      <c r="E3" s="14"/>
      <c r="F3" s="14"/>
    </row>
    <row r="4" spans="1:11" x14ac:dyDescent="0.2">
      <c r="A4" s="1" t="s">
        <v>29</v>
      </c>
      <c r="C4" s="8" t="s">
        <v>40</v>
      </c>
      <c r="D4" s="14"/>
      <c r="E4" s="14"/>
      <c r="F4" s="14"/>
      <c r="I4" s="8" t="s">
        <v>40</v>
      </c>
      <c r="J4" s="8" t="s">
        <v>73</v>
      </c>
      <c r="K4" s="8" t="s">
        <v>1</v>
      </c>
    </row>
    <row r="5" spans="1:11" s="4" customFormat="1" x14ac:dyDescent="0.2">
      <c r="A5" s="4" t="s">
        <v>63</v>
      </c>
      <c r="B5" s="5" t="s">
        <v>176</v>
      </c>
      <c r="C5" s="9" t="s">
        <v>75</v>
      </c>
      <c r="D5" s="14"/>
      <c r="E5" s="14"/>
      <c r="F5" s="14"/>
      <c r="G5" s="32" t="s">
        <v>184</v>
      </c>
      <c r="H5" s="32" t="s">
        <v>185</v>
      </c>
      <c r="I5" s="9" t="s">
        <v>75</v>
      </c>
      <c r="J5" s="9" t="s">
        <v>9</v>
      </c>
      <c r="K5" s="9" t="s">
        <v>77</v>
      </c>
    </row>
    <row r="6" spans="1:11" x14ac:dyDescent="0.2">
      <c r="A6" s="1" t="s">
        <v>152</v>
      </c>
      <c r="B6" s="12" t="s">
        <v>151</v>
      </c>
      <c r="C6" s="8">
        <v>5000000</v>
      </c>
      <c r="D6" s="14"/>
      <c r="E6" s="14"/>
      <c r="F6" s="14"/>
      <c r="G6" s="31" t="s">
        <v>152</v>
      </c>
      <c r="H6" s="33" t="s">
        <v>177</v>
      </c>
      <c r="I6" s="8">
        <v>1000000</v>
      </c>
      <c r="J6" s="8">
        <v>100000000</v>
      </c>
      <c r="K6" s="8">
        <v>0.5</v>
      </c>
    </row>
    <row r="7" spans="1:11" x14ac:dyDescent="0.2">
      <c r="A7" s="1" t="s">
        <v>152</v>
      </c>
      <c r="B7" s="12" t="s">
        <v>20</v>
      </c>
      <c r="C7" s="8">
        <v>0</v>
      </c>
      <c r="D7" s="14"/>
      <c r="E7" s="14"/>
      <c r="F7" s="14"/>
      <c r="G7" s="31" t="s">
        <v>152</v>
      </c>
      <c r="H7" s="33" t="s">
        <v>178</v>
      </c>
      <c r="I7" s="8">
        <v>0</v>
      </c>
      <c r="J7" s="8">
        <v>0</v>
      </c>
      <c r="K7" s="8">
        <v>0</v>
      </c>
    </row>
    <row r="8" spans="1:11" x14ac:dyDescent="0.2">
      <c r="A8" s="1" t="s">
        <v>152</v>
      </c>
      <c r="B8" s="12" t="s">
        <v>21</v>
      </c>
      <c r="C8" s="8">
        <v>0</v>
      </c>
      <c r="D8" s="14"/>
      <c r="E8" s="14"/>
      <c r="F8" s="14"/>
      <c r="G8" s="31" t="s">
        <v>152</v>
      </c>
      <c r="H8" s="33" t="s">
        <v>179</v>
      </c>
      <c r="I8" s="8">
        <v>0</v>
      </c>
      <c r="J8" s="8">
        <v>0</v>
      </c>
      <c r="K8" s="8">
        <v>0</v>
      </c>
    </row>
    <row r="9" spans="1:11" x14ac:dyDescent="0.2">
      <c r="A9" s="1" t="s">
        <v>152</v>
      </c>
      <c r="B9" s="12" t="s">
        <v>13</v>
      </c>
      <c r="C9" s="8">
        <v>0</v>
      </c>
      <c r="D9" s="14"/>
      <c r="E9" s="14"/>
      <c r="F9" s="14"/>
      <c r="G9" s="31" t="s">
        <v>152</v>
      </c>
      <c r="H9" s="33" t="s">
        <v>180</v>
      </c>
      <c r="I9" s="8">
        <v>0</v>
      </c>
      <c r="J9" s="8">
        <v>0</v>
      </c>
      <c r="K9" s="8">
        <v>0</v>
      </c>
    </row>
    <row r="10" spans="1:11" x14ac:dyDescent="0.2">
      <c r="A10" s="1" t="s">
        <v>152</v>
      </c>
      <c r="B10" s="12" t="s">
        <v>19</v>
      </c>
      <c r="C10" s="8">
        <v>0</v>
      </c>
      <c r="D10" s="14"/>
      <c r="E10" s="14"/>
      <c r="F10" s="14"/>
      <c r="G10" s="31" t="s">
        <v>152</v>
      </c>
      <c r="H10" s="33" t="s">
        <v>181</v>
      </c>
      <c r="I10" s="8">
        <v>0</v>
      </c>
      <c r="J10" s="8">
        <v>0</v>
      </c>
      <c r="K10" s="8">
        <v>0</v>
      </c>
    </row>
    <row r="11" spans="1:11" x14ac:dyDescent="0.2">
      <c r="B11" s="12"/>
      <c r="D11" s="14"/>
      <c r="E11" s="14"/>
      <c r="F11" s="14"/>
      <c r="G11" s="31" t="s">
        <v>152</v>
      </c>
      <c r="H11" s="33" t="s">
        <v>182</v>
      </c>
      <c r="I11" s="8">
        <v>0</v>
      </c>
      <c r="J11" s="8">
        <v>0</v>
      </c>
      <c r="K11" s="8">
        <v>0</v>
      </c>
    </row>
    <row r="12" spans="1:11" x14ac:dyDescent="0.2">
      <c r="B12" s="12"/>
      <c r="D12" s="14"/>
      <c r="E12" s="14"/>
      <c r="F12" s="14"/>
      <c r="G12" s="31" t="s">
        <v>152</v>
      </c>
      <c r="H12" s="33" t="s">
        <v>183</v>
      </c>
      <c r="I12" s="8">
        <v>0</v>
      </c>
      <c r="J12" s="8">
        <v>0</v>
      </c>
      <c r="K12" s="8">
        <v>0</v>
      </c>
    </row>
    <row r="13" spans="1:11" x14ac:dyDescent="0.2">
      <c r="B13" s="12"/>
      <c r="D13" s="14"/>
      <c r="E13" s="14"/>
      <c r="F13" s="14"/>
      <c r="H13" s="33"/>
    </row>
    <row r="14" spans="1:11" x14ac:dyDescent="0.2">
      <c r="B14" s="12"/>
      <c r="D14" s="14"/>
      <c r="E14" s="14"/>
      <c r="F14" s="14"/>
      <c r="H14" s="33"/>
    </row>
    <row r="15" spans="1:11" x14ac:dyDescent="0.2">
      <c r="B15" s="12"/>
      <c r="D15" s="14"/>
      <c r="E15" s="14"/>
      <c r="F15" s="14"/>
      <c r="H15" s="33"/>
    </row>
    <row r="16" spans="1:11" x14ac:dyDescent="0.2">
      <c r="B16" s="12"/>
      <c r="D16" s="14"/>
      <c r="E16" s="14"/>
      <c r="F16" s="14"/>
      <c r="H16" s="33"/>
    </row>
    <row r="17" spans="2:8" x14ac:dyDescent="0.2">
      <c r="B17" s="12"/>
      <c r="D17" s="14"/>
      <c r="E17" s="14"/>
      <c r="F17" s="14"/>
      <c r="H17" s="33"/>
    </row>
    <row r="18" spans="2:8" x14ac:dyDescent="0.2">
      <c r="B18" s="12"/>
      <c r="D18" s="14"/>
      <c r="E18" s="14"/>
      <c r="F18" s="14"/>
      <c r="H18" s="33"/>
    </row>
    <row r="19" spans="2:8" x14ac:dyDescent="0.2">
      <c r="B19" s="12"/>
      <c r="D19" s="14"/>
      <c r="E19" s="14"/>
      <c r="F19" s="14"/>
      <c r="H19" s="33"/>
    </row>
    <row r="20" spans="2:8" x14ac:dyDescent="0.2">
      <c r="B20" s="12"/>
      <c r="D20" s="14"/>
      <c r="E20" s="14"/>
      <c r="F20" s="14"/>
      <c r="H20" s="33"/>
    </row>
    <row r="21" spans="2:8" x14ac:dyDescent="0.2">
      <c r="D21" s="14"/>
      <c r="E21" s="14"/>
      <c r="F21" s="14"/>
      <c r="H21" s="33"/>
    </row>
    <row r="22" spans="2:8" x14ac:dyDescent="0.2">
      <c r="D22" s="14"/>
      <c r="E22" s="14"/>
      <c r="F22" s="14"/>
      <c r="H22" s="33"/>
    </row>
    <row r="23" spans="2:8" x14ac:dyDescent="0.2">
      <c r="D23" s="14"/>
      <c r="E23" s="14"/>
      <c r="F23" s="14"/>
      <c r="H23" s="33"/>
    </row>
    <row r="24" spans="2:8" x14ac:dyDescent="0.2">
      <c r="D24" s="14"/>
      <c r="E24" s="14"/>
      <c r="F24" s="14"/>
      <c r="H24" s="33"/>
    </row>
    <row r="25" spans="2:8" x14ac:dyDescent="0.2">
      <c r="D25" s="14"/>
      <c r="E25" s="14"/>
      <c r="F25" s="14"/>
      <c r="H25" s="33"/>
    </row>
    <row r="26" spans="2:8" x14ac:dyDescent="0.2">
      <c r="D26" s="14"/>
      <c r="E26" s="14"/>
      <c r="F26" s="14"/>
      <c r="H26" s="33"/>
    </row>
    <row r="27" spans="2:8" x14ac:dyDescent="0.2">
      <c r="D27" s="14"/>
      <c r="E27" s="14"/>
      <c r="F27" s="14"/>
    </row>
    <row r="28" spans="2:8" x14ac:dyDescent="0.2">
      <c r="B28" s="12"/>
      <c r="D28" s="14"/>
      <c r="E28" s="14"/>
      <c r="F28" s="14"/>
    </row>
    <row r="29" spans="2:8" x14ac:dyDescent="0.2">
      <c r="B29" s="12"/>
      <c r="D29" s="14"/>
      <c r="E29" s="14"/>
      <c r="F29" s="14"/>
    </row>
    <row r="30" spans="2:8" x14ac:dyDescent="0.2">
      <c r="B30" s="12"/>
      <c r="D30" s="14"/>
      <c r="E30" s="14"/>
      <c r="F30" s="14"/>
    </row>
    <row r="31" spans="2:8" x14ac:dyDescent="0.2">
      <c r="B31" s="12"/>
      <c r="D31" s="14"/>
      <c r="E31" s="14"/>
      <c r="F31" s="14"/>
    </row>
    <row r="32" spans="2:8" x14ac:dyDescent="0.2">
      <c r="B32" s="12"/>
      <c r="D32" s="14"/>
      <c r="E32" s="14"/>
      <c r="F32" s="14"/>
    </row>
    <row r="33" spans="2:6" x14ac:dyDescent="0.2">
      <c r="B33" s="12"/>
      <c r="D33" s="14"/>
      <c r="E33" s="14"/>
      <c r="F33" s="14"/>
    </row>
    <row r="34" spans="2:6" x14ac:dyDescent="0.2">
      <c r="B34" s="12"/>
      <c r="D34" s="14"/>
      <c r="E34" s="14"/>
      <c r="F34" s="14"/>
    </row>
    <row r="35" spans="2:6" x14ac:dyDescent="0.2">
      <c r="B35" s="12"/>
      <c r="D35" s="14"/>
      <c r="E35" s="14"/>
      <c r="F35" s="14"/>
    </row>
    <row r="36" spans="2:6" x14ac:dyDescent="0.2">
      <c r="B36" s="12"/>
      <c r="D36" s="14"/>
      <c r="E36" s="14"/>
      <c r="F36" s="14"/>
    </row>
    <row r="37" spans="2:6" x14ac:dyDescent="0.2">
      <c r="B37" s="12"/>
      <c r="D37" s="14"/>
      <c r="E37" s="14"/>
      <c r="F37" s="14"/>
    </row>
    <row r="38" spans="2:6" x14ac:dyDescent="0.2">
      <c r="B38" s="12"/>
      <c r="D38" s="14"/>
      <c r="E38" s="14"/>
      <c r="F38" s="14"/>
    </row>
    <row r="39" spans="2:6" x14ac:dyDescent="0.2">
      <c r="B39" s="12"/>
      <c r="D39" s="14"/>
      <c r="E39" s="14"/>
      <c r="F39" s="14"/>
    </row>
    <row r="40" spans="2:6" x14ac:dyDescent="0.2">
      <c r="B40" s="12"/>
      <c r="D40" s="14"/>
      <c r="E40" s="14"/>
      <c r="F40" s="14"/>
    </row>
    <row r="41" spans="2:6" x14ac:dyDescent="0.2">
      <c r="B41" s="12"/>
      <c r="D41" s="14"/>
      <c r="E41" s="14"/>
      <c r="F41" s="14"/>
    </row>
    <row r="42" spans="2:6" x14ac:dyDescent="0.2">
      <c r="B42" s="12"/>
      <c r="D42" s="14"/>
      <c r="E42" s="14"/>
      <c r="F42" s="14"/>
    </row>
    <row r="43" spans="2:6" x14ac:dyDescent="0.2">
      <c r="D43" s="14"/>
      <c r="E43" s="14"/>
      <c r="F43" s="14"/>
    </row>
    <row r="44" spans="2:6" x14ac:dyDescent="0.2">
      <c r="D44" s="14"/>
      <c r="E44" s="14"/>
      <c r="F44" s="14"/>
    </row>
    <row r="45" spans="2:6" x14ac:dyDescent="0.2">
      <c r="D45" s="14"/>
      <c r="E45" s="14"/>
      <c r="F45" s="14"/>
    </row>
    <row r="46" spans="2:6" x14ac:dyDescent="0.2">
      <c r="D46" s="14"/>
      <c r="E46" s="14"/>
      <c r="F46" s="14"/>
    </row>
    <row r="47" spans="2:6" x14ac:dyDescent="0.2">
      <c r="D47" s="14"/>
      <c r="E47" s="14"/>
      <c r="F47" s="14"/>
    </row>
    <row r="48" spans="2:6" x14ac:dyDescent="0.2">
      <c r="D48" s="14"/>
      <c r="E48" s="14"/>
      <c r="F48" s="14"/>
    </row>
    <row r="49" spans="4:6" x14ac:dyDescent="0.2">
      <c r="D49" s="14"/>
      <c r="E49" s="14"/>
      <c r="F49" s="14"/>
    </row>
    <row r="50" spans="4:6" x14ac:dyDescent="0.2">
      <c r="D50" s="14"/>
      <c r="E50" s="14"/>
      <c r="F50" s="14"/>
    </row>
    <row r="51" spans="4:6" x14ac:dyDescent="0.2">
      <c r="D51" s="14"/>
      <c r="E51" s="14"/>
      <c r="F51" s="14"/>
    </row>
    <row r="52" spans="4:6" x14ac:dyDescent="0.2">
      <c r="D52" s="14"/>
      <c r="E52" s="14"/>
      <c r="F52" s="14"/>
    </row>
    <row r="53" spans="4:6" x14ac:dyDescent="0.2">
      <c r="D53" s="14"/>
      <c r="E53" s="14"/>
      <c r="F53" s="14"/>
    </row>
    <row r="54" spans="4:6" x14ac:dyDescent="0.2">
      <c r="D54" s="14"/>
      <c r="E54" s="14"/>
      <c r="F54" s="14"/>
    </row>
    <row r="55" spans="4:6" x14ac:dyDescent="0.2">
      <c r="D55" s="14"/>
      <c r="E55" s="14"/>
      <c r="F55" s="14"/>
    </row>
    <row r="56" spans="4:6" x14ac:dyDescent="0.2">
      <c r="D56" s="14"/>
      <c r="E56" s="14"/>
      <c r="F56" s="14"/>
    </row>
    <row r="57" spans="4:6" x14ac:dyDescent="0.2">
      <c r="D57" s="14"/>
      <c r="E57" s="14"/>
      <c r="F57" s="14"/>
    </row>
    <row r="58" spans="4:6" x14ac:dyDescent="0.2">
      <c r="D58" s="14"/>
      <c r="E58" s="14"/>
      <c r="F58" s="14"/>
    </row>
    <row r="59" spans="4:6" x14ac:dyDescent="0.2">
      <c r="D59" s="14"/>
      <c r="E59" s="14"/>
      <c r="F59" s="14"/>
    </row>
    <row r="60" spans="4:6" x14ac:dyDescent="0.2">
      <c r="D60" s="14"/>
      <c r="E60" s="14"/>
      <c r="F60" s="14"/>
    </row>
    <row r="61" spans="4:6" x14ac:dyDescent="0.2">
      <c r="D61" s="14"/>
      <c r="E61" s="14"/>
      <c r="F61" s="14"/>
    </row>
    <row r="62" spans="4:6" x14ac:dyDescent="0.2">
      <c r="D62" s="14"/>
      <c r="E62" s="14"/>
      <c r="F62" s="14"/>
    </row>
    <row r="63" spans="4:6" x14ac:dyDescent="0.2">
      <c r="D63" s="14"/>
      <c r="E63" s="14"/>
      <c r="F63" s="14"/>
    </row>
    <row r="64" spans="4:6" x14ac:dyDescent="0.2">
      <c r="D64" s="14"/>
      <c r="E64" s="14"/>
      <c r="F64" s="14"/>
    </row>
    <row r="65" spans="4:6" x14ac:dyDescent="0.2">
      <c r="D65" s="14"/>
      <c r="E65" s="14"/>
      <c r="F65" s="14"/>
    </row>
    <row r="66" spans="4:6" x14ac:dyDescent="0.2">
      <c r="D66" s="14"/>
      <c r="E66" s="14"/>
      <c r="F66" s="14"/>
    </row>
    <row r="67" spans="4:6" x14ac:dyDescent="0.2">
      <c r="D67" s="14"/>
      <c r="E67" s="14"/>
      <c r="F67" s="14"/>
    </row>
    <row r="68" spans="4:6" x14ac:dyDescent="0.2">
      <c r="D68" s="14"/>
      <c r="E68" s="14"/>
      <c r="F68" s="14"/>
    </row>
    <row r="69" spans="4:6" x14ac:dyDescent="0.2">
      <c r="D69" s="14"/>
      <c r="E69" s="14"/>
      <c r="F69" s="14"/>
    </row>
    <row r="70" spans="4:6" x14ac:dyDescent="0.2">
      <c r="D70" s="14"/>
      <c r="E70" s="14"/>
      <c r="F70" s="14"/>
    </row>
    <row r="71" spans="4:6" x14ac:dyDescent="0.2">
      <c r="D71" s="14"/>
      <c r="E71" s="14"/>
      <c r="F71" s="14"/>
    </row>
    <row r="72" spans="4:6" x14ac:dyDescent="0.2">
      <c r="D72" s="14"/>
      <c r="E72" s="14"/>
      <c r="F72" s="14"/>
    </row>
    <row r="73" spans="4:6" x14ac:dyDescent="0.2">
      <c r="D73" s="14"/>
      <c r="E73" s="14"/>
      <c r="F73" s="14"/>
    </row>
    <row r="74" spans="4:6" x14ac:dyDescent="0.2">
      <c r="D74" s="14"/>
      <c r="E74" s="14"/>
      <c r="F74" s="14"/>
    </row>
    <row r="75" spans="4:6" x14ac:dyDescent="0.2">
      <c r="D75" s="14"/>
      <c r="E75" s="14"/>
      <c r="F75" s="14"/>
    </row>
    <row r="76" spans="4:6" x14ac:dyDescent="0.2">
      <c r="D76" s="14"/>
      <c r="E76" s="14"/>
      <c r="F76" s="14"/>
    </row>
    <row r="77" spans="4:6" x14ac:dyDescent="0.2">
      <c r="D77" s="14"/>
      <c r="E77" s="14"/>
      <c r="F7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LICENSE</vt:lpstr>
      <vt:lpstr>spatial</vt:lpstr>
      <vt:lpstr>Technologies</vt:lpstr>
      <vt:lpstr>storage</vt:lpstr>
      <vt:lpstr>reservoir</vt:lpstr>
      <vt:lpstr>DSM</vt:lpstr>
      <vt:lpstr>EV_old</vt:lpstr>
      <vt:lpstr>EV</vt:lpstr>
      <vt:lpstr>prosumage</vt:lpstr>
      <vt:lpstr>reserves</vt:lpstr>
      <vt:lpstr>heat</vt:lpstr>
      <vt:lpstr>calc_sect_prosum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2018-09-10T15:51:37Z</dcterms:modified>
</cp:coreProperties>
</file>