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Guochun Yang\Documents\GitHub\Cognitive_Control_Developmental_Trajectory\data\"/>
    </mc:Choice>
  </mc:AlternateContent>
  <xr:revisionPtr revIDLastSave="0" documentId="13_ncr:1_{45D0A9E8-6A87-44BD-BCA3-689DA29004F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Sheet1!$A$2:$Q$135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" i="2" l="1"/>
  <c r="AA29" i="2"/>
  <c r="AA116" i="2"/>
  <c r="AA117" i="2"/>
  <c r="AA118" i="2"/>
  <c r="AA119" i="2"/>
  <c r="AA120" i="2"/>
  <c r="AA139" i="2"/>
  <c r="Z140" i="2"/>
  <c r="AA140" i="2" s="1"/>
  <c r="Z138" i="2"/>
  <c r="AA138" i="2" s="1"/>
  <c r="Z137" i="2"/>
  <c r="AA137" i="2" s="1"/>
  <c r="Z136" i="2"/>
  <c r="AA136" i="2" s="1"/>
  <c r="Z135" i="2"/>
  <c r="AA135" i="2" s="1"/>
  <c r="Z134" i="2"/>
  <c r="AA134" i="2" s="1"/>
  <c r="Z133" i="2"/>
  <c r="AA133" i="2" s="1"/>
  <c r="Z132" i="2"/>
  <c r="AA132" i="2" s="1"/>
  <c r="Z131" i="2"/>
  <c r="AA131" i="2" s="1"/>
  <c r="Z130" i="2"/>
  <c r="AA130" i="2" s="1"/>
  <c r="Z129" i="2"/>
  <c r="AA129" i="2" s="1"/>
  <c r="Z128" i="2"/>
  <c r="AA128" i="2" s="1"/>
  <c r="Z127" i="2"/>
  <c r="AA127" i="2" s="1"/>
  <c r="Z126" i="2"/>
  <c r="AA126" i="2" s="1"/>
  <c r="Z125" i="2"/>
  <c r="AA125" i="2" s="1"/>
  <c r="Z124" i="2"/>
  <c r="AA124" i="2" s="1"/>
  <c r="Z123" i="2"/>
  <c r="AA123" i="2" s="1"/>
  <c r="Z122" i="2"/>
  <c r="AA122" i="2" s="1"/>
  <c r="Z115" i="2"/>
  <c r="AA115" i="2" s="1"/>
  <c r="Z114" i="2"/>
  <c r="AA114" i="2" s="1"/>
  <c r="Z113" i="2"/>
  <c r="AA113" i="2" s="1"/>
  <c r="Z112" i="2"/>
  <c r="AA112" i="2" s="1"/>
  <c r="Z111" i="2"/>
  <c r="AA111" i="2" s="1"/>
  <c r="Z110" i="2"/>
  <c r="AA110" i="2" s="1"/>
  <c r="Z109" i="2"/>
  <c r="AA109" i="2" s="1"/>
  <c r="Z108" i="2"/>
  <c r="AA108" i="2" s="1"/>
  <c r="Z107" i="2"/>
  <c r="AA107" i="2" s="1"/>
  <c r="Z106" i="2"/>
  <c r="AA106" i="2" s="1"/>
  <c r="Z105" i="2"/>
  <c r="AA105" i="2" s="1"/>
  <c r="Z104" i="2"/>
  <c r="AA104" i="2" s="1"/>
  <c r="Z103" i="2"/>
  <c r="AA103" i="2" s="1"/>
  <c r="Z102" i="2"/>
  <c r="AA102" i="2" s="1"/>
  <c r="Z101" i="2"/>
  <c r="AA101" i="2" s="1"/>
  <c r="Z100" i="2"/>
  <c r="AA100" i="2" s="1"/>
  <c r="Z99" i="2"/>
  <c r="AA99" i="2" s="1"/>
  <c r="Z98" i="2"/>
  <c r="AA98" i="2" s="1"/>
  <c r="Z97" i="2"/>
  <c r="AA97" i="2" s="1"/>
  <c r="Z96" i="2"/>
  <c r="AA96" i="2" s="1"/>
  <c r="Z95" i="2"/>
  <c r="AA95" i="2" s="1"/>
  <c r="Z94" i="2"/>
  <c r="AA94" i="2" s="1"/>
  <c r="Z93" i="2"/>
  <c r="AA93" i="2" s="1"/>
  <c r="Z92" i="2"/>
  <c r="AA92" i="2" s="1"/>
  <c r="Z91" i="2"/>
  <c r="AA91" i="2" s="1"/>
  <c r="Z90" i="2"/>
  <c r="AA90" i="2" s="1"/>
  <c r="Z89" i="2"/>
  <c r="AA89" i="2" s="1"/>
  <c r="Z88" i="2"/>
  <c r="AA88" i="2" s="1"/>
  <c r="Z87" i="2"/>
  <c r="AA87" i="2" s="1"/>
  <c r="Z86" i="2"/>
  <c r="AA86" i="2" s="1"/>
  <c r="Z85" i="2"/>
  <c r="AA85" i="2" s="1"/>
  <c r="Z84" i="2"/>
  <c r="AA84" i="2" s="1"/>
  <c r="Z83" i="2"/>
  <c r="AA83" i="2" s="1"/>
  <c r="Z82" i="2"/>
  <c r="AA82" i="2" s="1"/>
  <c r="Z81" i="2"/>
  <c r="AA81" i="2" s="1"/>
  <c r="Z80" i="2"/>
  <c r="AA80" i="2" s="1"/>
  <c r="Z79" i="2"/>
  <c r="AA79" i="2" s="1"/>
  <c r="Z78" i="2"/>
  <c r="AA78" i="2" s="1"/>
  <c r="Z77" i="2"/>
  <c r="AA77" i="2" s="1"/>
  <c r="Z76" i="2"/>
  <c r="AA76" i="2" s="1"/>
  <c r="Z75" i="2"/>
  <c r="AA75" i="2" s="1"/>
  <c r="Z74" i="2"/>
  <c r="AA74" i="2" s="1"/>
  <c r="Z73" i="2"/>
  <c r="AA73" i="2" s="1"/>
  <c r="Z72" i="2"/>
  <c r="AA72" i="2" s="1"/>
  <c r="Z71" i="2"/>
  <c r="AA71" i="2" s="1"/>
  <c r="Z70" i="2"/>
  <c r="AA70" i="2" s="1"/>
  <c r="Z69" i="2"/>
  <c r="AA69" i="2" s="1"/>
  <c r="Z68" i="2"/>
  <c r="AA68" i="2" s="1"/>
  <c r="Z67" i="2"/>
  <c r="AA67" i="2" s="1"/>
  <c r="Z66" i="2"/>
  <c r="AA66" i="2" s="1"/>
  <c r="Z65" i="2"/>
  <c r="AA65" i="2" s="1"/>
  <c r="Z64" i="2"/>
  <c r="AA64" i="2" s="1"/>
  <c r="Z63" i="2"/>
  <c r="AA63" i="2" s="1"/>
  <c r="Z62" i="2"/>
  <c r="AA62" i="2" s="1"/>
  <c r="Z61" i="2"/>
  <c r="AA61" i="2" s="1"/>
  <c r="Z60" i="2"/>
  <c r="AA60" i="2" s="1"/>
  <c r="Z59" i="2"/>
  <c r="AA59" i="2" s="1"/>
  <c r="Z58" i="2"/>
  <c r="AA58" i="2" s="1"/>
  <c r="Z57" i="2"/>
  <c r="AA57" i="2" s="1"/>
  <c r="Z56" i="2"/>
  <c r="AA56" i="2" s="1"/>
  <c r="Z55" i="2"/>
  <c r="AA55" i="2" s="1"/>
  <c r="Z54" i="2"/>
  <c r="AA54" i="2" s="1"/>
  <c r="Z53" i="2"/>
  <c r="AA53" i="2" s="1"/>
  <c r="Z52" i="2"/>
  <c r="AA52" i="2" s="1"/>
  <c r="Z51" i="2"/>
  <c r="AA51" i="2" s="1"/>
  <c r="Z50" i="2"/>
  <c r="AA50" i="2" s="1"/>
  <c r="Z49" i="2"/>
  <c r="AA49" i="2" s="1"/>
  <c r="Z48" i="2"/>
  <c r="AA48" i="2" s="1"/>
  <c r="Z47" i="2"/>
  <c r="AA47" i="2" s="1"/>
  <c r="Z46" i="2"/>
  <c r="AA46" i="2" s="1"/>
  <c r="Z45" i="2"/>
  <c r="AA45" i="2" s="1"/>
  <c r="Z44" i="2"/>
  <c r="AA44" i="2" s="1"/>
  <c r="Z43" i="2"/>
  <c r="AA43" i="2" s="1"/>
  <c r="Z42" i="2"/>
  <c r="AA42" i="2" s="1"/>
  <c r="Z41" i="2"/>
  <c r="AA41" i="2" s="1"/>
  <c r="Z40" i="2"/>
  <c r="AA40" i="2" s="1"/>
  <c r="Z39" i="2"/>
  <c r="AA39" i="2" s="1"/>
  <c r="Z38" i="2"/>
  <c r="AA38" i="2" s="1"/>
  <c r="Z37" i="2"/>
  <c r="AA37" i="2" s="1"/>
  <c r="Z36" i="2"/>
  <c r="AA36" i="2" s="1"/>
  <c r="Z35" i="2"/>
  <c r="AA35" i="2" s="1"/>
  <c r="Z34" i="2"/>
  <c r="AA34" i="2" s="1"/>
  <c r="Z33" i="2"/>
  <c r="AA33" i="2" s="1"/>
  <c r="Z32" i="2"/>
  <c r="AA32" i="2" s="1"/>
  <c r="Z5" i="2"/>
  <c r="AA5" i="2" s="1"/>
  <c r="Z6" i="2"/>
  <c r="AA6" i="2" s="1"/>
  <c r="Z7" i="2"/>
  <c r="AA7" i="2" s="1"/>
  <c r="Z8" i="2"/>
  <c r="AA8" i="2" s="1"/>
  <c r="Z9" i="2"/>
  <c r="AA9" i="2" s="1"/>
  <c r="Z10" i="2"/>
  <c r="AA10" i="2" s="1"/>
  <c r="Z11" i="2"/>
  <c r="AA11" i="2" s="1"/>
  <c r="Z12" i="2"/>
  <c r="AA12" i="2" s="1"/>
  <c r="Z13" i="2"/>
  <c r="AA13" i="2" s="1"/>
  <c r="Z14" i="2"/>
  <c r="AA14" i="2" s="1"/>
  <c r="Z15" i="2"/>
  <c r="AA15" i="2" s="1"/>
  <c r="Z16" i="2"/>
  <c r="AA16" i="2" s="1"/>
  <c r="Z17" i="2"/>
  <c r="AA17" i="2" s="1"/>
  <c r="Z18" i="2"/>
  <c r="AA18" i="2" s="1"/>
  <c r="Z19" i="2"/>
  <c r="AA19" i="2" s="1"/>
  <c r="Z20" i="2"/>
  <c r="AA20" i="2" s="1"/>
  <c r="Z21" i="2"/>
  <c r="AA21" i="2" s="1"/>
  <c r="Z22" i="2"/>
  <c r="AA22" i="2" s="1"/>
  <c r="Z23" i="2"/>
  <c r="AA23" i="2" s="1"/>
  <c r="Z24" i="2"/>
  <c r="AA24" i="2" s="1"/>
  <c r="Z25" i="2"/>
  <c r="AA25" i="2" s="1"/>
  <c r="Z26" i="2"/>
  <c r="AA26" i="2" s="1"/>
  <c r="Z27" i="2"/>
  <c r="AA27" i="2" s="1"/>
  <c r="Z28" i="2"/>
  <c r="AA28" i="2" s="1"/>
  <c r="Z30" i="2"/>
  <c r="AA30" i="2" s="1"/>
  <c r="I29" i="2"/>
  <c r="AA4" i="2"/>
  <c r="M140" i="2" a="1"/>
  <c r="M140" i="2" s="1"/>
  <c r="L140" i="2"/>
  <c r="I140" i="2"/>
  <c r="V139" i="2"/>
  <c r="T139" i="2"/>
  <c r="R139" i="2"/>
  <c r="O139" i="2"/>
  <c r="P139" i="2" s="1"/>
  <c r="M139" i="2" a="1"/>
  <c r="M139" i="2" s="1"/>
  <c r="L139" i="2" a="1"/>
  <c r="L139" i="2" s="1"/>
  <c r="I139" i="2"/>
  <c r="G139" i="2"/>
  <c r="V138" i="2"/>
  <c r="T138" i="2"/>
  <c r="R138" i="2"/>
  <c r="O138" i="2"/>
  <c r="P138" i="2" s="1"/>
  <c r="M138" i="2"/>
  <c r="L138" i="2"/>
  <c r="I138" i="2"/>
  <c r="G138" i="2"/>
  <c r="E138" i="2"/>
  <c r="V137" i="2"/>
  <c r="T137" i="2"/>
  <c r="R137" i="2"/>
  <c r="O137" i="2"/>
  <c r="P137" i="2" s="1"/>
  <c r="M137" i="2"/>
  <c r="L137" i="2"/>
  <c r="I137" i="2"/>
  <c r="G137" i="2"/>
  <c r="E137" i="2"/>
  <c r="V136" i="2"/>
  <c r="T136" i="2"/>
  <c r="R136" i="2"/>
  <c r="O136" i="2"/>
  <c r="P136" i="2" s="1"/>
  <c r="M136" i="2"/>
  <c r="L136" i="2"/>
  <c r="I136" i="2"/>
  <c r="G136" i="2"/>
  <c r="E136" i="2"/>
  <c r="V135" i="2"/>
  <c r="T135" i="2"/>
  <c r="R135" i="2"/>
  <c r="O135" i="2"/>
  <c r="P135" i="2" s="1"/>
  <c r="M135" i="2"/>
  <c r="L135" i="2"/>
  <c r="I135" i="2"/>
  <c r="G135" i="2"/>
  <c r="E135" i="2"/>
  <c r="V134" i="2"/>
  <c r="T134" i="2"/>
  <c r="R134" i="2"/>
  <c r="O134" i="2"/>
  <c r="P134" i="2" s="1"/>
  <c r="M134" i="2"/>
  <c r="L134" i="2"/>
  <c r="I134" i="2"/>
  <c r="G134" i="2"/>
  <c r="E134" i="2"/>
  <c r="V133" i="2"/>
  <c r="T133" i="2"/>
  <c r="R133" i="2"/>
  <c r="O133" i="2"/>
  <c r="P133" i="2" s="1"/>
  <c r="M133" i="2"/>
  <c r="L133" i="2"/>
  <c r="I133" i="2"/>
  <c r="G133" i="2"/>
  <c r="E133" i="2"/>
  <c r="V132" i="2"/>
  <c r="T132" i="2"/>
  <c r="R132" i="2"/>
  <c r="O132" i="2"/>
  <c r="P132" i="2" s="1"/>
  <c r="M132" i="2"/>
  <c r="L132" i="2"/>
  <c r="I132" i="2"/>
  <c r="G132" i="2"/>
  <c r="E132" i="2"/>
  <c r="V131" i="2"/>
  <c r="T131" i="2"/>
  <c r="R131" i="2"/>
  <c r="O131" i="2"/>
  <c r="P131" i="2" s="1"/>
  <c r="M131" i="2"/>
  <c r="L131" i="2"/>
  <c r="I131" i="2"/>
  <c r="G131" i="2"/>
  <c r="E131" i="2"/>
  <c r="V130" i="2"/>
  <c r="T130" i="2"/>
  <c r="R130" i="2"/>
  <c r="O130" i="2"/>
  <c r="P130" i="2" s="1"/>
  <c r="M130" i="2"/>
  <c r="L130" i="2"/>
  <c r="I130" i="2"/>
  <c r="G130" i="2"/>
  <c r="V129" i="2"/>
  <c r="T129" i="2"/>
  <c r="R129" i="2"/>
  <c r="O129" i="2"/>
  <c r="P129" i="2" s="1"/>
  <c r="M129" i="2"/>
  <c r="L129" i="2"/>
  <c r="I129" i="2"/>
  <c r="G129" i="2"/>
  <c r="E129" i="2"/>
  <c r="V128" i="2"/>
  <c r="T128" i="2"/>
  <c r="R128" i="2"/>
  <c r="O128" i="2"/>
  <c r="P128" i="2" s="1"/>
  <c r="M128" i="2"/>
  <c r="L128" i="2"/>
  <c r="I128" i="2"/>
  <c r="E128" i="2"/>
  <c r="V127" i="2"/>
  <c r="T127" i="2"/>
  <c r="R127" i="2"/>
  <c r="O127" i="2"/>
  <c r="P127" i="2" s="1"/>
  <c r="M127" i="2"/>
  <c r="L127" i="2"/>
  <c r="I127" i="2"/>
  <c r="G127" i="2"/>
  <c r="E127" i="2"/>
  <c r="V126" i="2"/>
  <c r="T126" i="2"/>
  <c r="R126" i="2"/>
  <c r="O126" i="2"/>
  <c r="P126" i="2" s="1"/>
  <c r="M126" i="2"/>
  <c r="L126" i="2"/>
  <c r="I126" i="2"/>
  <c r="G126" i="2"/>
  <c r="E126" i="2"/>
  <c r="V125" i="2"/>
  <c r="T125" i="2"/>
  <c r="R125" i="2"/>
  <c r="O125" i="2"/>
  <c r="P125" i="2" s="1"/>
  <c r="M125" i="2"/>
  <c r="L125" i="2"/>
  <c r="I125" i="2"/>
  <c r="G125" i="2"/>
  <c r="E125" i="2"/>
  <c r="V124" i="2"/>
  <c r="T124" i="2"/>
  <c r="R124" i="2"/>
  <c r="O124" i="2"/>
  <c r="P124" i="2" s="1"/>
  <c r="M124" i="2"/>
  <c r="L124" i="2"/>
  <c r="I124" i="2"/>
  <c r="G124" i="2"/>
  <c r="E124" i="2"/>
  <c r="V123" i="2"/>
  <c r="T123" i="2"/>
  <c r="R123" i="2"/>
  <c r="O123" i="2"/>
  <c r="P123" i="2" s="1"/>
  <c r="M123" i="2"/>
  <c r="L123" i="2"/>
  <c r="I123" i="2"/>
  <c r="G123" i="2"/>
  <c r="E123" i="2"/>
  <c r="V122" i="2"/>
  <c r="T122" i="2"/>
  <c r="R122" i="2"/>
  <c r="O122" i="2"/>
  <c r="P122" i="2" s="1"/>
  <c r="M122" i="2"/>
  <c r="L122" i="2"/>
  <c r="I122" i="2"/>
  <c r="G122" i="2"/>
  <c r="E122" i="2"/>
  <c r="V121" i="2"/>
  <c r="R121" i="2"/>
  <c r="G121" i="2"/>
  <c r="V120" i="2"/>
  <c r="T120" i="2"/>
  <c r="R120" i="2"/>
  <c r="O120" i="2"/>
  <c r="P120" i="2" s="1"/>
  <c r="M120" i="2"/>
  <c r="L120" i="2"/>
  <c r="I120" i="2"/>
  <c r="G120" i="2"/>
  <c r="V119" i="2"/>
  <c r="T119" i="2"/>
  <c r="R119" i="2"/>
  <c r="P119" i="2"/>
  <c r="O119" i="2"/>
  <c r="M119" i="2"/>
  <c r="L119" i="2"/>
  <c r="I119" i="2"/>
  <c r="G119" i="2"/>
  <c r="V118" i="2"/>
  <c r="T118" i="2"/>
  <c r="R118" i="2"/>
  <c r="O118" i="2"/>
  <c r="P118" i="2" s="1"/>
  <c r="M118" i="2"/>
  <c r="L118" i="2"/>
  <c r="G118" i="2"/>
  <c r="V117" i="2"/>
  <c r="T117" i="2"/>
  <c r="R117" i="2"/>
  <c r="O117" i="2"/>
  <c r="P117" i="2" s="1"/>
  <c r="M117" i="2"/>
  <c r="L117" i="2"/>
  <c r="G117" i="2"/>
  <c r="V116" i="2"/>
  <c r="T116" i="2"/>
  <c r="R116" i="2"/>
  <c r="O116" i="2"/>
  <c r="P116" i="2" s="1"/>
  <c r="M116" i="2"/>
  <c r="L116" i="2"/>
  <c r="I116" i="2"/>
  <c r="G116" i="2"/>
  <c r="V115" i="2"/>
  <c r="T115" i="2"/>
  <c r="R115" i="2"/>
  <c r="O115" i="2"/>
  <c r="P115" i="2" s="1"/>
  <c r="M115" i="2"/>
  <c r="L115" i="2"/>
  <c r="I115" i="2"/>
  <c r="G115" i="2"/>
  <c r="E115" i="2"/>
  <c r="V114" i="2"/>
  <c r="T114" i="2"/>
  <c r="R114" i="2"/>
  <c r="O114" i="2"/>
  <c r="P114" i="2" s="1"/>
  <c r="M114" i="2"/>
  <c r="L114" i="2"/>
  <c r="I114" i="2"/>
  <c r="G114" i="2"/>
  <c r="E114" i="2"/>
  <c r="V113" i="2"/>
  <c r="T113" i="2"/>
  <c r="R113" i="2"/>
  <c r="O113" i="2"/>
  <c r="P113" i="2" s="1"/>
  <c r="M113" i="2"/>
  <c r="L113" i="2"/>
  <c r="I113" i="2"/>
  <c r="G113" i="2"/>
  <c r="E113" i="2"/>
  <c r="V112" i="2"/>
  <c r="T112" i="2"/>
  <c r="R112" i="2"/>
  <c r="O112" i="2"/>
  <c r="P112" i="2" s="1"/>
  <c r="M112" i="2"/>
  <c r="L112" i="2"/>
  <c r="I112" i="2"/>
  <c r="G112" i="2"/>
  <c r="E112" i="2"/>
  <c r="V111" i="2"/>
  <c r="T111" i="2"/>
  <c r="R111" i="2"/>
  <c r="O111" i="2"/>
  <c r="P111" i="2" s="1"/>
  <c r="M111" i="2"/>
  <c r="L111" i="2"/>
  <c r="I111" i="2"/>
  <c r="G111" i="2"/>
  <c r="E111" i="2"/>
  <c r="V110" i="2"/>
  <c r="T110" i="2"/>
  <c r="R110" i="2"/>
  <c r="O110" i="2"/>
  <c r="P110" i="2" s="1"/>
  <c r="M110" i="2"/>
  <c r="L110" i="2"/>
  <c r="I110" i="2"/>
  <c r="G110" i="2"/>
  <c r="E110" i="2"/>
  <c r="V109" i="2"/>
  <c r="T109" i="2"/>
  <c r="R109" i="2"/>
  <c r="O109" i="2"/>
  <c r="P109" i="2" s="1"/>
  <c r="M109" i="2"/>
  <c r="L109" i="2"/>
  <c r="I109" i="2"/>
  <c r="G109" i="2"/>
  <c r="E109" i="2"/>
  <c r="V108" i="2"/>
  <c r="T108" i="2"/>
  <c r="R108" i="2"/>
  <c r="O108" i="2"/>
  <c r="P108" i="2" s="1"/>
  <c r="M108" i="2"/>
  <c r="L108" i="2"/>
  <c r="I108" i="2"/>
  <c r="G108" i="2"/>
  <c r="E108" i="2"/>
  <c r="V107" i="2"/>
  <c r="T107" i="2"/>
  <c r="R107" i="2"/>
  <c r="O107" i="2"/>
  <c r="P107" i="2" s="1"/>
  <c r="M107" i="2"/>
  <c r="L107" i="2"/>
  <c r="I107" i="2"/>
  <c r="G107" i="2"/>
  <c r="E107" i="2"/>
  <c r="V106" i="2"/>
  <c r="T106" i="2"/>
  <c r="R106" i="2"/>
  <c r="O106" i="2"/>
  <c r="P106" i="2" s="1"/>
  <c r="M106" i="2"/>
  <c r="L106" i="2"/>
  <c r="I106" i="2"/>
  <c r="G106" i="2"/>
  <c r="E106" i="2"/>
  <c r="V105" i="2"/>
  <c r="T105" i="2"/>
  <c r="R105" i="2"/>
  <c r="O105" i="2"/>
  <c r="P105" i="2" s="1"/>
  <c r="M105" i="2"/>
  <c r="L105" i="2"/>
  <c r="I105" i="2"/>
  <c r="G105" i="2"/>
  <c r="E105" i="2"/>
  <c r="V104" i="2"/>
  <c r="T104" i="2"/>
  <c r="R104" i="2"/>
  <c r="O104" i="2"/>
  <c r="P104" i="2" s="1"/>
  <c r="M104" i="2"/>
  <c r="L104" i="2"/>
  <c r="I104" i="2"/>
  <c r="G104" i="2"/>
  <c r="E104" i="2"/>
  <c r="V103" i="2"/>
  <c r="T103" i="2"/>
  <c r="R103" i="2"/>
  <c r="O103" i="2"/>
  <c r="P103" i="2" s="1"/>
  <c r="M103" i="2"/>
  <c r="L103" i="2"/>
  <c r="I103" i="2"/>
  <c r="G103" i="2"/>
  <c r="E103" i="2"/>
  <c r="V102" i="2"/>
  <c r="T102" i="2"/>
  <c r="R102" i="2"/>
  <c r="O102" i="2"/>
  <c r="P102" i="2" s="1"/>
  <c r="M102" i="2"/>
  <c r="L102" i="2"/>
  <c r="I102" i="2"/>
  <c r="G102" i="2"/>
  <c r="E102" i="2"/>
  <c r="V101" i="2"/>
  <c r="T101" i="2"/>
  <c r="R101" i="2"/>
  <c r="O101" i="2"/>
  <c r="P101" i="2" s="1"/>
  <c r="M101" i="2"/>
  <c r="L101" i="2"/>
  <c r="I101" i="2"/>
  <c r="G101" i="2"/>
  <c r="V100" i="2"/>
  <c r="T100" i="2"/>
  <c r="R100" i="2"/>
  <c r="O100" i="2"/>
  <c r="P100" i="2" s="1"/>
  <c r="M100" i="2"/>
  <c r="L100" i="2"/>
  <c r="I100" i="2"/>
  <c r="G100" i="2"/>
  <c r="E100" i="2"/>
  <c r="V99" i="2"/>
  <c r="T99" i="2"/>
  <c r="R99" i="2"/>
  <c r="O99" i="2"/>
  <c r="P99" i="2" s="1"/>
  <c r="M99" i="2"/>
  <c r="L99" i="2"/>
  <c r="I99" i="2"/>
  <c r="G99" i="2"/>
  <c r="V98" i="2"/>
  <c r="T98" i="2"/>
  <c r="R98" i="2"/>
  <c r="O98" i="2"/>
  <c r="P98" i="2" s="1"/>
  <c r="M98" i="2"/>
  <c r="L98" i="2"/>
  <c r="I98" i="2"/>
  <c r="G98" i="2"/>
  <c r="E98" i="2"/>
  <c r="V97" i="2"/>
  <c r="T97" i="2"/>
  <c r="R97" i="2"/>
  <c r="O97" i="2"/>
  <c r="P97" i="2" s="1"/>
  <c r="M97" i="2"/>
  <c r="L97" i="2"/>
  <c r="I97" i="2"/>
  <c r="G97" i="2"/>
  <c r="V96" i="2"/>
  <c r="T96" i="2"/>
  <c r="R96" i="2"/>
  <c r="O96" i="2"/>
  <c r="P96" i="2" s="1"/>
  <c r="M96" i="2"/>
  <c r="L96" i="2"/>
  <c r="I96" i="2"/>
  <c r="G96" i="2"/>
  <c r="E96" i="2"/>
  <c r="V95" i="2"/>
  <c r="T95" i="2"/>
  <c r="R95" i="2"/>
  <c r="O95" i="2"/>
  <c r="P95" i="2" s="1"/>
  <c r="M95" i="2"/>
  <c r="L95" i="2"/>
  <c r="I95" i="2"/>
  <c r="G95" i="2"/>
  <c r="E95" i="2"/>
  <c r="V94" i="2"/>
  <c r="T94" i="2"/>
  <c r="R94" i="2"/>
  <c r="O94" i="2"/>
  <c r="P94" i="2" s="1"/>
  <c r="M94" i="2"/>
  <c r="L94" i="2"/>
  <c r="I94" i="2"/>
  <c r="G94" i="2"/>
  <c r="E94" i="2"/>
  <c r="V93" i="2"/>
  <c r="T93" i="2"/>
  <c r="R93" i="2"/>
  <c r="O93" i="2"/>
  <c r="P93" i="2" s="1"/>
  <c r="M93" i="2"/>
  <c r="L93" i="2"/>
  <c r="I93" i="2"/>
  <c r="G93" i="2"/>
  <c r="E93" i="2"/>
  <c r="V92" i="2"/>
  <c r="T92" i="2"/>
  <c r="R92" i="2"/>
  <c r="O92" i="2"/>
  <c r="P92" i="2" s="1"/>
  <c r="M92" i="2"/>
  <c r="N92" i="2" s="1"/>
  <c r="L92" i="2"/>
  <c r="I92" i="2"/>
  <c r="G92" i="2"/>
  <c r="E92" i="2"/>
  <c r="V91" i="2"/>
  <c r="T91" i="2"/>
  <c r="R91" i="2"/>
  <c r="O91" i="2"/>
  <c r="P91" i="2" s="1"/>
  <c r="M91" i="2"/>
  <c r="L91" i="2"/>
  <c r="I91" i="2"/>
  <c r="G91" i="2"/>
  <c r="E91" i="2"/>
  <c r="V90" i="2"/>
  <c r="T90" i="2"/>
  <c r="R90" i="2"/>
  <c r="O90" i="2"/>
  <c r="P90" i="2" s="1"/>
  <c r="M90" i="2"/>
  <c r="L90" i="2"/>
  <c r="I90" i="2"/>
  <c r="G90" i="2"/>
  <c r="E90" i="2"/>
  <c r="V89" i="2"/>
  <c r="T89" i="2"/>
  <c r="R89" i="2"/>
  <c r="O89" i="2"/>
  <c r="P89" i="2" s="1"/>
  <c r="M89" i="2"/>
  <c r="L89" i="2"/>
  <c r="I89" i="2"/>
  <c r="G89" i="2"/>
  <c r="E89" i="2"/>
  <c r="X88" i="2"/>
  <c r="V88" i="2"/>
  <c r="T88" i="2"/>
  <c r="R88" i="2"/>
  <c r="P88" i="2"/>
  <c r="O88" i="2"/>
  <c r="M88" i="2"/>
  <c r="L88" i="2"/>
  <c r="I88" i="2"/>
  <c r="E88" i="2"/>
  <c r="V87" i="2"/>
  <c r="T87" i="2"/>
  <c r="R87" i="2"/>
  <c r="O87" i="2"/>
  <c r="P87" i="2" s="1"/>
  <c r="M87" i="2"/>
  <c r="L87" i="2"/>
  <c r="I87" i="2"/>
  <c r="G87" i="2"/>
  <c r="E87" i="2"/>
  <c r="V86" i="2"/>
  <c r="T86" i="2"/>
  <c r="R86" i="2"/>
  <c r="O86" i="2"/>
  <c r="M86" i="2"/>
  <c r="L86" i="2"/>
  <c r="I86" i="2"/>
  <c r="G86" i="2"/>
  <c r="E86" i="2"/>
  <c r="V85" i="2"/>
  <c r="T85" i="2"/>
  <c r="R85" i="2"/>
  <c r="O85" i="2"/>
  <c r="P85" i="2" s="1"/>
  <c r="M85" i="2"/>
  <c r="L85" i="2"/>
  <c r="I85" i="2"/>
  <c r="G85" i="2"/>
  <c r="E85" i="2"/>
  <c r="V84" i="2"/>
  <c r="T84" i="2"/>
  <c r="R84" i="2"/>
  <c r="O84" i="2"/>
  <c r="P84" i="2" s="1"/>
  <c r="M84" i="2"/>
  <c r="L84" i="2"/>
  <c r="I84" i="2"/>
  <c r="G84" i="2"/>
  <c r="E84" i="2"/>
  <c r="V83" i="2"/>
  <c r="T83" i="2"/>
  <c r="R83" i="2"/>
  <c r="O83" i="2"/>
  <c r="P83" i="2" s="1"/>
  <c r="M83" i="2"/>
  <c r="L83" i="2"/>
  <c r="I83" i="2"/>
  <c r="G83" i="2"/>
  <c r="E83" i="2"/>
  <c r="V82" i="2"/>
  <c r="T82" i="2"/>
  <c r="R82" i="2"/>
  <c r="O82" i="2"/>
  <c r="P82" i="2" s="1"/>
  <c r="M82" i="2"/>
  <c r="L82" i="2"/>
  <c r="I82" i="2"/>
  <c r="G82" i="2"/>
  <c r="E82" i="2"/>
  <c r="V81" i="2"/>
  <c r="T81" i="2"/>
  <c r="R81" i="2"/>
  <c r="O81" i="2"/>
  <c r="P81" i="2" s="1"/>
  <c r="M81" i="2"/>
  <c r="L81" i="2"/>
  <c r="I81" i="2"/>
  <c r="G81" i="2"/>
  <c r="E81" i="2"/>
  <c r="V80" i="2"/>
  <c r="T80" i="2"/>
  <c r="R80" i="2"/>
  <c r="O80" i="2"/>
  <c r="P80" i="2" s="1"/>
  <c r="M80" i="2"/>
  <c r="L80" i="2"/>
  <c r="I80" i="2"/>
  <c r="G80" i="2"/>
  <c r="E80" i="2"/>
  <c r="V79" i="2"/>
  <c r="T79" i="2"/>
  <c r="R79" i="2"/>
  <c r="O79" i="2"/>
  <c r="P79" i="2" s="1"/>
  <c r="M79" i="2"/>
  <c r="L79" i="2"/>
  <c r="I79" i="2"/>
  <c r="G79" i="2"/>
  <c r="E79" i="2"/>
  <c r="P78" i="2"/>
  <c r="M78" i="2"/>
  <c r="L78" i="2"/>
  <c r="I78" i="2"/>
  <c r="V77" i="2"/>
  <c r="T77" i="2"/>
  <c r="R77" i="2"/>
  <c r="O77" i="2"/>
  <c r="P77" i="2" s="1"/>
  <c r="M77" i="2"/>
  <c r="L77" i="2"/>
  <c r="I77" i="2"/>
  <c r="G77" i="2"/>
  <c r="E77" i="2"/>
  <c r="V76" i="2"/>
  <c r="T76" i="2"/>
  <c r="R76" i="2"/>
  <c r="O76" i="2"/>
  <c r="P76" i="2" s="1"/>
  <c r="M76" i="2"/>
  <c r="L76" i="2"/>
  <c r="I76" i="2"/>
  <c r="G76" i="2"/>
  <c r="E76" i="2"/>
  <c r="V75" i="2"/>
  <c r="T75" i="2"/>
  <c r="R75" i="2"/>
  <c r="O75" i="2"/>
  <c r="P75" i="2" s="1"/>
  <c r="M75" i="2"/>
  <c r="L75" i="2"/>
  <c r="I75" i="2"/>
  <c r="G75" i="2"/>
  <c r="V74" i="2"/>
  <c r="T74" i="2"/>
  <c r="R74" i="2"/>
  <c r="O74" i="2"/>
  <c r="P74" i="2" s="1"/>
  <c r="M74" i="2"/>
  <c r="L74" i="2"/>
  <c r="I74" i="2"/>
  <c r="G74" i="2"/>
  <c r="E74" i="2"/>
  <c r="V73" i="2"/>
  <c r="T73" i="2"/>
  <c r="R73" i="2"/>
  <c r="O73" i="2"/>
  <c r="P73" i="2" s="1"/>
  <c r="M73" i="2"/>
  <c r="L73" i="2"/>
  <c r="I73" i="2"/>
  <c r="G73" i="2"/>
  <c r="E73" i="2"/>
  <c r="V72" i="2"/>
  <c r="T72" i="2"/>
  <c r="R72" i="2"/>
  <c r="O72" i="2"/>
  <c r="P72" i="2" s="1"/>
  <c r="M72" i="2"/>
  <c r="L72" i="2"/>
  <c r="I72" i="2"/>
  <c r="G72" i="2"/>
  <c r="E72" i="2"/>
  <c r="V71" i="2"/>
  <c r="T71" i="2"/>
  <c r="R71" i="2"/>
  <c r="O71" i="2"/>
  <c r="P71" i="2" s="1"/>
  <c r="M71" i="2"/>
  <c r="L71" i="2"/>
  <c r="I71" i="2"/>
  <c r="G71" i="2"/>
  <c r="E71" i="2"/>
  <c r="V70" i="2"/>
  <c r="T70" i="2"/>
  <c r="R70" i="2"/>
  <c r="O70" i="2"/>
  <c r="P70" i="2" s="1"/>
  <c r="M70" i="2"/>
  <c r="L70" i="2"/>
  <c r="I70" i="2"/>
  <c r="G70" i="2"/>
  <c r="E70" i="2"/>
  <c r="V69" i="2"/>
  <c r="T69" i="2"/>
  <c r="R69" i="2"/>
  <c r="O69" i="2"/>
  <c r="P69" i="2" s="1"/>
  <c r="M69" i="2"/>
  <c r="L69" i="2"/>
  <c r="I69" i="2"/>
  <c r="G69" i="2"/>
  <c r="E69" i="2"/>
  <c r="V68" i="2"/>
  <c r="T68" i="2"/>
  <c r="R68" i="2"/>
  <c r="O68" i="2"/>
  <c r="P68" i="2" s="1"/>
  <c r="M68" i="2"/>
  <c r="L68" i="2"/>
  <c r="I68" i="2"/>
  <c r="G68" i="2"/>
  <c r="E68" i="2"/>
  <c r="V67" i="2"/>
  <c r="T67" i="2"/>
  <c r="R67" i="2"/>
  <c r="O67" i="2"/>
  <c r="P67" i="2" s="1"/>
  <c r="M67" i="2"/>
  <c r="L67" i="2"/>
  <c r="I67" i="2"/>
  <c r="G67" i="2"/>
  <c r="E67" i="2"/>
  <c r="V66" i="2"/>
  <c r="T66" i="2"/>
  <c r="R66" i="2"/>
  <c r="O66" i="2"/>
  <c r="M66" i="2"/>
  <c r="L66" i="2"/>
  <c r="I66" i="2"/>
  <c r="G66" i="2"/>
  <c r="E66" i="2"/>
  <c r="V65" i="2"/>
  <c r="T65" i="2"/>
  <c r="R65" i="2"/>
  <c r="O65" i="2"/>
  <c r="M65" i="2"/>
  <c r="L65" i="2"/>
  <c r="I65" i="2"/>
  <c r="G65" i="2"/>
  <c r="V64" i="2"/>
  <c r="T64" i="2"/>
  <c r="R64" i="2"/>
  <c r="O64" i="2"/>
  <c r="P64" i="2" s="1"/>
  <c r="M64" i="2"/>
  <c r="L64" i="2"/>
  <c r="I64" i="2"/>
  <c r="G64" i="2"/>
  <c r="E64" i="2"/>
  <c r="V63" i="2"/>
  <c r="T63" i="2"/>
  <c r="R63" i="2"/>
  <c r="O63" i="2"/>
  <c r="M63" i="2"/>
  <c r="L63" i="2"/>
  <c r="I63" i="2"/>
  <c r="G63" i="2"/>
  <c r="V62" i="2"/>
  <c r="T62" i="2"/>
  <c r="R62" i="2"/>
  <c r="O62" i="2"/>
  <c r="P62" i="2" s="1"/>
  <c r="M62" i="2"/>
  <c r="L62" i="2"/>
  <c r="I62" i="2"/>
  <c r="G62" i="2"/>
  <c r="E62" i="2"/>
  <c r="V61" i="2"/>
  <c r="T61" i="2"/>
  <c r="R61" i="2"/>
  <c r="O61" i="2"/>
  <c r="P61" i="2" s="1"/>
  <c r="M61" i="2"/>
  <c r="L61" i="2"/>
  <c r="I61" i="2"/>
  <c r="G61" i="2"/>
  <c r="E61" i="2"/>
  <c r="V60" i="2"/>
  <c r="T60" i="2"/>
  <c r="R60" i="2"/>
  <c r="O60" i="2"/>
  <c r="P60" i="2" s="1"/>
  <c r="M60" i="2"/>
  <c r="L60" i="2"/>
  <c r="I60" i="2"/>
  <c r="G60" i="2"/>
  <c r="E60" i="2"/>
  <c r="V59" i="2"/>
  <c r="T59" i="2"/>
  <c r="R59" i="2"/>
  <c r="O59" i="2"/>
  <c r="P59" i="2" s="1"/>
  <c r="M59" i="2"/>
  <c r="L59" i="2"/>
  <c r="I59" i="2"/>
  <c r="G59" i="2"/>
  <c r="E59" i="2"/>
  <c r="V58" i="2"/>
  <c r="T58" i="2"/>
  <c r="R58" i="2"/>
  <c r="O58" i="2"/>
  <c r="P58" i="2" s="1"/>
  <c r="M58" i="2"/>
  <c r="L58" i="2"/>
  <c r="I58" i="2"/>
  <c r="G58" i="2"/>
  <c r="E58" i="2"/>
  <c r="V57" i="2"/>
  <c r="T57" i="2"/>
  <c r="R57" i="2"/>
  <c r="O57" i="2"/>
  <c r="P57" i="2" s="1"/>
  <c r="M57" i="2"/>
  <c r="L57" i="2"/>
  <c r="I57" i="2"/>
  <c r="G57" i="2"/>
  <c r="E57" i="2"/>
  <c r="V56" i="2"/>
  <c r="T56" i="2"/>
  <c r="R56" i="2"/>
  <c r="O56" i="2"/>
  <c r="P56" i="2" s="1"/>
  <c r="M56" i="2"/>
  <c r="L56" i="2"/>
  <c r="I56" i="2"/>
  <c r="E56" i="2"/>
  <c r="V55" i="2"/>
  <c r="T55" i="2"/>
  <c r="R55" i="2"/>
  <c r="O55" i="2"/>
  <c r="P55" i="2" s="1"/>
  <c r="M55" i="2"/>
  <c r="L55" i="2"/>
  <c r="I55" i="2"/>
  <c r="G55" i="2"/>
  <c r="E55" i="2"/>
  <c r="V54" i="2"/>
  <c r="T54" i="2"/>
  <c r="R54" i="2"/>
  <c r="O54" i="2"/>
  <c r="P54" i="2" s="1"/>
  <c r="M54" i="2"/>
  <c r="L54" i="2"/>
  <c r="I54" i="2"/>
  <c r="G54" i="2"/>
  <c r="E54" i="2"/>
  <c r="V53" i="2"/>
  <c r="T53" i="2"/>
  <c r="R53" i="2"/>
  <c r="O53" i="2"/>
  <c r="P53" i="2" s="1"/>
  <c r="M53" i="2"/>
  <c r="L53" i="2"/>
  <c r="I53" i="2"/>
  <c r="G53" i="2"/>
  <c r="E53" i="2"/>
  <c r="V52" i="2"/>
  <c r="T52" i="2"/>
  <c r="R52" i="2"/>
  <c r="O52" i="2"/>
  <c r="P52" i="2" s="1"/>
  <c r="M52" i="2"/>
  <c r="N52" i="2" s="1"/>
  <c r="L52" i="2"/>
  <c r="I52" i="2"/>
  <c r="G52" i="2"/>
  <c r="E52" i="2"/>
  <c r="V51" i="2"/>
  <c r="T51" i="2"/>
  <c r="R51" i="2"/>
  <c r="O51" i="2"/>
  <c r="P51" i="2" s="1"/>
  <c r="M51" i="2"/>
  <c r="L51" i="2"/>
  <c r="I51" i="2"/>
  <c r="G51" i="2"/>
  <c r="E51" i="2"/>
  <c r="V50" i="2"/>
  <c r="T50" i="2"/>
  <c r="R50" i="2"/>
  <c r="O50" i="2"/>
  <c r="M50" i="2"/>
  <c r="L50" i="2"/>
  <c r="I50" i="2"/>
  <c r="G50" i="2"/>
  <c r="V49" i="2"/>
  <c r="T49" i="2"/>
  <c r="R49" i="2"/>
  <c r="O49" i="2"/>
  <c r="P49" i="2" s="1"/>
  <c r="M49" i="2"/>
  <c r="L49" i="2"/>
  <c r="I49" i="2"/>
  <c r="G49" i="2"/>
  <c r="V48" i="2"/>
  <c r="T48" i="2"/>
  <c r="R48" i="2"/>
  <c r="O48" i="2"/>
  <c r="P48" i="2" s="1"/>
  <c r="M48" i="2"/>
  <c r="L48" i="2"/>
  <c r="I48" i="2"/>
  <c r="G48" i="2"/>
  <c r="V47" i="2"/>
  <c r="T47" i="2"/>
  <c r="R47" i="2"/>
  <c r="O47" i="2"/>
  <c r="P47" i="2" s="1"/>
  <c r="M47" i="2"/>
  <c r="L47" i="2"/>
  <c r="I47" i="2"/>
  <c r="G47" i="2"/>
  <c r="E47" i="2"/>
  <c r="V46" i="2"/>
  <c r="T46" i="2"/>
  <c r="R46" i="2"/>
  <c r="O46" i="2"/>
  <c r="P46" i="2" s="1"/>
  <c r="M46" i="2"/>
  <c r="L46" i="2"/>
  <c r="I46" i="2"/>
  <c r="G46" i="2"/>
  <c r="E46" i="2"/>
  <c r="V45" i="2"/>
  <c r="T45" i="2"/>
  <c r="R45" i="2"/>
  <c r="O45" i="2"/>
  <c r="P45" i="2" s="1"/>
  <c r="M45" i="2"/>
  <c r="N45" i="2" s="1"/>
  <c r="L45" i="2"/>
  <c r="I45" i="2"/>
  <c r="G45" i="2"/>
  <c r="E45" i="2"/>
  <c r="V44" i="2"/>
  <c r="T44" i="2"/>
  <c r="R44" i="2"/>
  <c r="O44" i="2"/>
  <c r="P44" i="2" s="1"/>
  <c r="M44" i="2"/>
  <c r="L44" i="2"/>
  <c r="I44" i="2"/>
  <c r="G44" i="2"/>
  <c r="V43" i="2"/>
  <c r="T43" i="2"/>
  <c r="R43" i="2"/>
  <c r="O43" i="2"/>
  <c r="P43" i="2" s="1"/>
  <c r="M43" i="2"/>
  <c r="L43" i="2"/>
  <c r="I43" i="2"/>
  <c r="G43" i="2"/>
  <c r="E43" i="2"/>
  <c r="V42" i="2"/>
  <c r="T42" i="2"/>
  <c r="R42" i="2"/>
  <c r="O42" i="2"/>
  <c r="P42" i="2" s="1"/>
  <c r="M42" i="2"/>
  <c r="L42" i="2"/>
  <c r="I42" i="2"/>
  <c r="G42" i="2"/>
  <c r="E42" i="2"/>
  <c r="V41" i="2"/>
  <c r="T41" i="2"/>
  <c r="R41" i="2"/>
  <c r="O41" i="2"/>
  <c r="P41" i="2" s="1"/>
  <c r="M41" i="2"/>
  <c r="L41" i="2"/>
  <c r="I41" i="2"/>
  <c r="G41" i="2"/>
  <c r="E41" i="2"/>
  <c r="V40" i="2"/>
  <c r="T40" i="2"/>
  <c r="R40" i="2"/>
  <c r="O40" i="2"/>
  <c r="P40" i="2" s="1"/>
  <c r="M40" i="2"/>
  <c r="L40" i="2"/>
  <c r="I40" i="2"/>
  <c r="G40" i="2"/>
  <c r="E40" i="2"/>
  <c r="V39" i="2"/>
  <c r="T39" i="2"/>
  <c r="R39" i="2"/>
  <c r="O39" i="2"/>
  <c r="P39" i="2" s="1"/>
  <c r="M39" i="2"/>
  <c r="L39" i="2"/>
  <c r="I39" i="2"/>
  <c r="G39" i="2"/>
  <c r="E39" i="2"/>
  <c r="V38" i="2"/>
  <c r="T38" i="2"/>
  <c r="R38" i="2"/>
  <c r="O38" i="2"/>
  <c r="P38" i="2" s="1"/>
  <c r="M38" i="2"/>
  <c r="L38" i="2"/>
  <c r="I38" i="2"/>
  <c r="G38" i="2"/>
  <c r="E38" i="2"/>
  <c r="V37" i="2"/>
  <c r="T37" i="2"/>
  <c r="R37" i="2"/>
  <c r="O37" i="2"/>
  <c r="P37" i="2" s="1"/>
  <c r="M37" i="2"/>
  <c r="L37" i="2"/>
  <c r="I37" i="2"/>
  <c r="G37" i="2"/>
  <c r="E37" i="2"/>
  <c r="V36" i="2"/>
  <c r="T36" i="2"/>
  <c r="R36" i="2"/>
  <c r="O36" i="2"/>
  <c r="P36" i="2" s="1"/>
  <c r="M36" i="2"/>
  <c r="N36" i="2" s="1"/>
  <c r="L36" i="2"/>
  <c r="I36" i="2"/>
  <c r="G36" i="2"/>
  <c r="E36" i="2"/>
  <c r="V35" i="2"/>
  <c r="T35" i="2"/>
  <c r="R35" i="2"/>
  <c r="O35" i="2"/>
  <c r="P35" i="2" s="1"/>
  <c r="M35" i="2"/>
  <c r="L35" i="2"/>
  <c r="I35" i="2"/>
  <c r="G35" i="2"/>
  <c r="E35" i="2"/>
  <c r="V34" i="2"/>
  <c r="T34" i="2"/>
  <c r="R34" i="2"/>
  <c r="O34" i="2"/>
  <c r="P34" i="2" s="1"/>
  <c r="M34" i="2"/>
  <c r="L34" i="2"/>
  <c r="I34" i="2"/>
  <c r="G34" i="2"/>
  <c r="E34" i="2"/>
  <c r="V33" i="2"/>
  <c r="T33" i="2"/>
  <c r="R33" i="2"/>
  <c r="O33" i="2"/>
  <c r="P33" i="2" s="1"/>
  <c r="M33" i="2"/>
  <c r="L33" i="2"/>
  <c r="I33" i="2"/>
  <c r="G33" i="2"/>
  <c r="V32" i="2"/>
  <c r="T32" i="2"/>
  <c r="R32" i="2"/>
  <c r="O32" i="2"/>
  <c r="P32" i="2" s="1"/>
  <c r="M32" i="2"/>
  <c r="L32" i="2"/>
  <c r="I32" i="2"/>
  <c r="G32" i="2"/>
  <c r="E32" i="2"/>
  <c r="V31" i="2"/>
  <c r="R31" i="2"/>
  <c r="G31" i="2"/>
  <c r="V30" i="2"/>
  <c r="T30" i="2"/>
  <c r="R30" i="2"/>
  <c r="O30" i="2"/>
  <c r="P30" i="2" s="1"/>
  <c r="M30" i="2"/>
  <c r="L30" i="2"/>
  <c r="G30" i="2"/>
  <c r="V29" i="2"/>
  <c r="T29" i="2"/>
  <c r="R29" i="2"/>
  <c r="O29" i="2"/>
  <c r="P29" i="2" s="1"/>
  <c r="M29" i="2"/>
  <c r="N29" i="2" s="1"/>
  <c r="L29" i="2"/>
  <c r="G29" i="2"/>
  <c r="V28" i="2"/>
  <c r="T28" i="2"/>
  <c r="R28" i="2"/>
  <c r="O28" i="2"/>
  <c r="M28" i="2"/>
  <c r="L28" i="2"/>
  <c r="I28" i="2"/>
  <c r="G28" i="2"/>
  <c r="V27" i="2"/>
  <c r="T27" i="2"/>
  <c r="R27" i="2"/>
  <c r="O27" i="2"/>
  <c r="P27" i="2" s="1"/>
  <c r="M27" i="2"/>
  <c r="L27" i="2"/>
  <c r="I27" i="2"/>
  <c r="G27" i="2"/>
  <c r="V26" i="2"/>
  <c r="T26" i="2"/>
  <c r="R26" i="2"/>
  <c r="O26" i="2"/>
  <c r="P26" i="2" s="1"/>
  <c r="M26" i="2"/>
  <c r="L26" i="2"/>
  <c r="I26" i="2"/>
  <c r="G26" i="2"/>
  <c r="E26" i="2"/>
  <c r="V25" i="2"/>
  <c r="T25" i="2"/>
  <c r="R25" i="2"/>
  <c r="O25" i="2"/>
  <c r="P25" i="2" s="1"/>
  <c r="M25" i="2"/>
  <c r="L25" i="2"/>
  <c r="I25" i="2"/>
  <c r="G25" i="2"/>
  <c r="E25" i="2"/>
  <c r="V24" i="2"/>
  <c r="T24" i="2"/>
  <c r="R24" i="2"/>
  <c r="O24" i="2"/>
  <c r="P24" i="2" s="1"/>
  <c r="M24" i="2"/>
  <c r="L24" i="2"/>
  <c r="I24" i="2"/>
  <c r="G24" i="2"/>
  <c r="E24" i="2"/>
  <c r="V23" i="2"/>
  <c r="T23" i="2"/>
  <c r="R23" i="2"/>
  <c r="O23" i="2"/>
  <c r="P23" i="2" s="1"/>
  <c r="M23" i="2"/>
  <c r="L23" i="2"/>
  <c r="I23" i="2"/>
  <c r="G23" i="2"/>
  <c r="E23" i="2"/>
  <c r="V22" i="2"/>
  <c r="T22" i="2"/>
  <c r="R22" i="2"/>
  <c r="O22" i="2"/>
  <c r="P22" i="2" s="1"/>
  <c r="M22" i="2"/>
  <c r="L22" i="2"/>
  <c r="I22" i="2"/>
  <c r="G22" i="2"/>
  <c r="E22" i="2"/>
  <c r="V21" i="2"/>
  <c r="T21" i="2"/>
  <c r="R21" i="2"/>
  <c r="O21" i="2"/>
  <c r="P21" i="2" s="1"/>
  <c r="M21" i="2"/>
  <c r="L21" i="2"/>
  <c r="I21" i="2"/>
  <c r="G21" i="2"/>
  <c r="E21" i="2"/>
  <c r="V20" i="2"/>
  <c r="T20" i="2"/>
  <c r="R20" i="2"/>
  <c r="O20" i="2"/>
  <c r="P20" i="2" s="1"/>
  <c r="M20" i="2"/>
  <c r="L20" i="2"/>
  <c r="I20" i="2"/>
  <c r="G20" i="2"/>
  <c r="E20" i="2"/>
  <c r="V19" i="2"/>
  <c r="T19" i="2"/>
  <c r="R19" i="2"/>
  <c r="P19" i="2"/>
  <c r="M19" i="2"/>
  <c r="L19" i="2"/>
  <c r="I19" i="2"/>
  <c r="G19" i="2"/>
  <c r="E19" i="2"/>
  <c r="V18" i="2"/>
  <c r="T18" i="2"/>
  <c r="R18" i="2"/>
  <c r="O18" i="2"/>
  <c r="P18" i="2" s="1"/>
  <c r="M18" i="2"/>
  <c r="L18" i="2"/>
  <c r="I18" i="2"/>
  <c r="G18" i="2"/>
  <c r="E18" i="2"/>
  <c r="V17" i="2"/>
  <c r="T17" i="2"/>
  <c r="R17" i="2"/>
  <c r="O17" i="2"/>
  <c r="P17" i="2" s="1"/>
  <c r="M17" i="2"/>
  <c r="L17" i="2"/>
  <c r="I17" i="2"/>
  <c r="G17" i="2"/>
  <c r="E17" i="2"/>
  <c r="V16" i="2"/>
  <c r="T16" i="2"/>
  <c r="R16" i="2"/>
  <c r="O16" i="2"/>
  <c r="P16" i="2" s="1"/>
  <c r="M16" i="2"/>
  <c r="L16" i="2"/>
  <c r="I16" i="2"/>
  <c r="G16" i="2"/>
  <c r="E16" i="2"/>
  <c r="V15" i="2"/>
  <c r="T15" i="2"/>
  <c r="R15" i="2"/>
  <c r="O15" i="2"/>
  <c r="P15" i="2" s="1"/>
  <c r="M15" i="2"/>
  <c r="L15" i="2"/>
  <c r="I15" i="2"/>
  <c r="G15" i="2"/>
  <c r="E15" i="2"/>
  <c r="V14" i="2"/>
  <c r="T14" i="2"/>
  <c r="R14" i="2"/>
  <c r="O14" i="2"/>
  <c r="M14" i="2"/>
  <c r="L14" i="2"/>
  <c r="I14" i="2"/>
  <c r="G14" i="2"/>
  <c r="V13" i="2"/>
  <c r="T13" i="2"/>
  <c r="R13" i="2"/>
  <c r="O13" i="2"/>
  <c r="P13" i="2" s="1"/>
  <c r="M13" i="2"/>
  <c r="L13" i="2"/>
  <c r="I13" i="2"/>
  <c r="G13" i="2"/>
  <c r="E13" i="2"/>
  <c r="V12" i="2"/>
  <c r="T12" i="2"/>
  <c r="R12" i="2"/>
  <c r="O12" i="2"/>
  <c r="P12" i="2" s="1"/>
  <c r="M12" i="2"/>
  <c r="L12" i="2"/>
  <c r="I12" i="2"/>
  <c r="G12" i="2"/>
  <c r="E12" i="2"/>
  <c r="V11" i="2"/>
  <c r="T11" i="2"/>
  <c r="R11" i="2"/>
  <c r="O11" i="2"/>
  <c r="P11" i="2" s="1"/>
  <c r="M11" i="2"/>
  <c r="L11" i="2"/>
  <c r="I11" i="2"/>
  <c r="G11" i="2"/>
  <c r="E11" i="2"/>
  <c r="V10" i="2"/>
  <c r="T10" i="2"/>
  <c r="R10" i="2"/>
  <c r="O10" i="2"/>
  <c r="P10" i="2" s="1"/>
  <c r="M10" i="2"/>
  <c r="L10" i="2"/>
  <c r="I10" i="2"/>
  <c r="G10" i="2"/>
  <c r="E10" i="2"/>
  <c r="V9" i="2"/>
  <c r="T9" i="2"/>
  <c r="R9" i="2"/>
  <c r="O9" i="2"/>
  <c r="P9" i="2" s="1"/>
  <c r="M9" i="2"/>
  <c r="L9" i="2"/>
  <c r="I9" i="2"/>
  <c r="G9" i="2"/>
  <c r="P8" i="2"/>
  <c r="M8" i="2"/>
  <c r="L8" i="2"/>
  <c r="I8" i="2"/>
  <c r="V7" i="2"/>
  <c r="T7" i="2"/>
  <c r="R7" i="2"/>
  <c r="O7" i="2"/>
  <c r="P7" i="2" s="1"/>
  <c r="M7" i="2"/>
  <c r="L7" i="2"/>
  <c r="I7" i="2"/>
  <c r="E7" i="2"/>
  <c r="V6" i="2"/>
  <c r="T6" i="2"/>
  <c r="R6" i="2"/>
  <c r="O6" i="2"/>
  <c r="P6" i="2" s="1"/>
  <c r="M6" i="2"/>
  <c r="L6" i="2"/>
  <c r="I6" i="2"/>
  <c r="G6" i="2"/>
  <c r="E6" i="2"/>
  <c r="V5" i="2"/>
  <c r="T5" i="2"/>
  <c r="R5" i="2"/>
  <c r="O5" i="2"/>
  <c r="P5" i="2" s="1"/>
  <c r="M5" i="2"/>
  <c r="L5" i="2"/>
  <c r="I5" i="2"/>
  <c r="G5" i="2"/>
  <c r="E5" i="2"/>
  <c r="V4" i="2"/>
  <c r="T4" i="2"/>
  <c r="R4" i="2"/>
  <c r="O4" i="2"/>
  <c r="P4" i="2" s="1"/>
  <c r="M4" i="2"/>
  <c r="L4" i="2"/>
  <c r="I4" i="2"/>
  <c r="G4" i="2"/>
  <c r="E4" i="2"/>
  <c r="N35" i="2" l="1"/>
  <c r="N95" i="2"/>
  <c r="N27" i="2"/>
  <c r="N126" i="2"/>
  <c r="N17" i="2"/>
  <c r="N91" i="2"/>
  <c r="N115" i="2"/>
  <c r="N117" i="2"/>
  <c r="N112" i="2"/>
  <c r="N34" i="2"/>
  <c r="N54" i="2"/>
  <c r="N118" i="2"/>
  <c r="N102" i="2"/>
  <c r="N44" i="2"/>
  <c r="N119" i="2"/>
  <c r="N67" i="2"/>
  <c r="N76" i="2"/>
  <c r="N78" i="2"/>
  <c r="N105" i="2"/>
  <c r="N140" i="2"/>
  <c r="N12" i="2"/>
  <c r="N96" i="2"/>
  <c r="N138" i="2"/>
  <c r="N98" i="2"/>
  <c r="N87" i="2"/>
  <c r="N38" i="2"/>
  <c r="N18" i="2"/>
  <c r="N25" i="2"/>
  <c r="N57" i="2"/>
  <c r="N75" i="2"/>
  <c r="N93" i="2"/>
  <c r="N103" i="2"/>
  <c r="N110" i="2"/>
  <c r="N13" i="2"/>
  <c r="N32" i="2"/>
  <c r="N132" i="2"/>
  <c r="N47" i="2"/>
  <c r="N43" i="2"/>
  <c r="N101" i="2"/>
  <c r="N134" i="2"/>
  <c r="N62" i="2"/>
  <c r="N7" i="2"/>
  <c r="N39" i="2"/>
  <c r="N79" i="2"/>
  <c r="N136" i="2"/>
  <c r="N22" i="2"/>
  <c r="N68" i="2"/>
  <c r="N88" i="2"/>
  <c r="N100" i="2"/>
  <c r="N124" i="2"/>
  <c r="N30" i="2"/>
  <c r="N64" i="2"/>
  <c r="N5" i="2"/>
  <c r="N10" i="2"/>
  <c r="N4" i="2"/>
  <c r="N19" i="2"/>
  <c r="N26" i="2"/>
  <c r="N28" i="2"/>
  <c r="N72" i="2"/>
  <c r="N111" i="2"/>
  <c r="N133" i="2"/>
  <c r="N84" i="2"/>
  <c r="N6" i="2"/>
  <c r="N14" i="2"/>
  <c r="N85" i="2"/>
  <c r="N21" i="2"/>
  <c r="N33" i="2"/>
  <c r="N50" i="2"/>
  <c r="N80" i="2"/>
  <c r="N69" i="2"/>
  <c r="N108" i="2"/>
  <c r="N123" i="2"/>
  <c r="N74" i="2"/>
  <c r="N130" i="2"/>
  <c r="N59" i="2"/>
  <c r="N66" i="2"/>
  <c r="N71" i="2"/>
  <c r="N90" i="2"/>
  <c r="N107" i="2"/>
  <c r="N135" i="2"/>
  <c r="N125" i="2"/>
  <c r="N40" i="2"/>
  <c r="N9" i="2"/>
  <c r="N24" i="2"/>
  <c r="N104" i="2"/>
  <c r="N11" i="2"/>
  <c r="N73" i="2"/>
  <c r="N114" i="2"/>
  <c r="N37" i="2"/>
  <c r="N63" i="2"/>
  <c r="N116" i="2"/>
  <c r="N106" i="2"/>
  <c r="N46" i="2"/>
  <c r="N94" i="2"/>
  <c r="N120" i="2"/>
  <c r="N16" i="2"/>
  <c r="N61" i="2"/>
  <c r="N82" i="2"/>
  <c r="N109" i="2"/>
  <c r="N137" i="2"/>
  <c r="N51" i="2"/>
  <c r="N97" i="2"/>
  <c r="N99" i="2"/>
  <c r="N122" i="2"/>
  <c r="N127" i="2"/>
  <c r="N129" i="2"/>
  <c r="N70" i="2"/>
  <c r="N89" i="2"/>
  <c r="N23" i="2"/>
  <c r="N131" i="2"/>
  <c r="N49" i="2"/>
  <c r="N56" i="2"/>
  <c r="N42" i="2"/>
  <c r="N53" i="2"/>
  <c r="N58" i="2"/>
  <c r="N65" i="2"/>
  <c r="N15" i="2"/>
  <c r="N20" i="2"/>
  <c r="N48" i="2"/>
  <c r="N55" i="2"/>
  <c r="N60" i="2"/>
  <c r="N77" i="2"/>
  <c r="N81" i="2"/>
  <c r="N86" i="2"/>
  <c r="N113" i="2"/>
  <c r="N41" i="2"/>
  <c r="N8" i="2"/>
  <c r="N83" i="2"/>
  <c r="N128" i="2"/>
  <c r="N139" i="2"/>
  <c r="Q6" i="1" l="1"/>
  <c r="Q7" i="1"/>
  <c r="Q8" i="1"/>
  <c r="Q9" i="1"/>
  <c r="Q10" i="1"/>
  <c r="Q17" i="1"/>
  <c r="Q18" i="1"/>
  <c r="Q19" i="1"/>
  <c r="Q20" i="1"/>
  <c r="Q21" i="1"/>
  <c r="Q22" i="1"/>
  <c r="Q24" i="1"/>
  <c r="Q25" i="1"/>
  <c r="Q26" i="1"/>
  <c r="Q28" i="1"/>
  <c r="Q34" i="1"/>
  <c r="Q35" i="1"/>
  <c r="Q37" i="1"/>
  <c r="Q40" i="1"/>
  <c r="Q41" i="1"/>
  <c r="Q43" i="1"/>
  <c r="Q46" i="1"/>
  <c r="Q49" i="1"/>
  <c r="Q50" i="1"/>
  <c r="Q51" i="1"/>
  <c r="Q52" i="1"/>
  <c r="Q53" i="1"/>
  <c r="Q54" i="1"/>
  <c r="Q58" i="1"/>
  <c r="Q60" i="1"/>
  <c r="Q61" i="1"/>
  <c r="Q62" i="1"/>
  <c r="Q63" i="1"/>
  <c r="Q64" i="1"/>
  <c r="Q65" i="1"/>
  <c r="Q66" i="1"/>
  <c r="Q67" i="1"/>
  <c r="Q68" i="1"/>
  <c r="Q69" i="1"/>
  <c r="Q72" i="1"/>
  <c r="Q73" i="1"/>
  <c r="Q76" i="1"/>
  <c r="Q77" i="1"/>
  <c r="Q78" i="1"/>
  <c r="Q80" i="1"/>
  <c r="Q83" i="1"/>
  <c r="Q84" i="1"/>
  <c r="Q85" i="1"/>
  <c r="Q86" i="1"/>
  <c r="Q87" i="1"/>
  <c r="Q89" i="1"/>
  <c r="Q90" i="1"/>
  <c r="Q91" i="1"/>
  <c r="Q93" i="1"/>
  <c r="Q101" i="1"/>
  <c r="Q103" i="1"/>
  <c r="Q106" i="1"/>
  <c r="Q107" i="1"/>
  <c r="Q108" i="1"/>
  <c r="Q109" i="1"/>
  <c r="Q110" i="1"/>
  <c r="Q111" i="1"/>
  <c r="Q120" i="1"/>
  <c r="Q123" i="1"/>
  <c r="Q124" i="1"/>
  <c r="Q125" i="1"/>
  <c r="Q126" i="1"/>
  <c r="Q130" i="1"/>
  <c r="Q131" i="1"/>
  <c r="Q132" i="1"/>
  <c r="Q134" i="1"/>
  <c r="Q4" i="1"/>
  <c r="O75" i="1"/>
  <c r="P75" i="1" s="1"/>
  <c r="Q75" i="1" s="1"/>
  <c r="O74" i="1"/>
  <c r="P74" i="1" s="1"/>
  <c r="Q74" i="1" s="1"/>
  <c r="O133" i="1"/>
  <c r="N133" i="1"/>
  <c r="P133" i="1" s="1"/>
  <c r="Q133" i="1" s="1"/>
  <c r="N117" i="1"/>
  <c r="P115" i="1"/>
  <c r="Q115" i="1" s="1"/>
  <c r="P114" i="1"/>
  <c r="Q114" i="1" s="1"/>
  <c r="O113" i="1"/>
  <c r="N113" i="1"/>
  <c r="P113" i="1" s="1"/>
  <c r="Q113" i="1" s="1"/>
  <c r="P48" i="1"/>
  <c r="Q48" i="1" s="1"/>
  <c r="O47" i="1"/>
  <c r="N47" i="1"/>
  <c r="P47" i="1" s="1"/>
  <c r="Q47" i="1" s="1"/>
  <c r="P36" i="1"/>
  <c r="Q36" i="1" s="1"/>
  <c r="P30" i="1"/>
  <c r="Q30" i="1" s="1"/>
  <c r="P29" i="1"/>
  <c r="Q29" i="1" s="1"/>
  <c r="O14" i="1"/>
  <c r="N14" i="1"/>
  <c r="P14" i="1" s="1"/>
  <c r="Q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tc={2F4F4F08-1736-48BE-B829-123541540FE8}</author>
    <author>tc={BD88582F-47D3-486A-8F73-CD9C2B30F69B}</author>
  </authors>
  <commentList>
    <comment ref="J2" authorId="0" shapeId="0" xr:uid="{2F4F4F08-1736-48BE-B829-123541540FE8}">
      <text>
        <t>[Threaded comment]
Your version of Excel allows you to read this threaded comment; however, any edits to it will get removed if the file is opened in a newer version of Excel. Learn more: https://go.microsoft.com/fwlink/?linkid=870924
Comment:
    没有mean age列</t>
      </text>
    </comment>
    <comment ref="A71" authorId="1" shapeId="0" xr:uid="{BD88582F-47D3-486A-8F73-CD9C2B30F69B}">
      <text>
        <t>[Threaded comment]
Your version of Excel allows you to read this threaded comment; however, any edits to it will get removed if the file is opened in a newer version of Excel. Learn more: https://go.microsoft.com/fwlink/?linkid=870924
Comment:
    这个是older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tc={0FE4EE95-DE14-43BA-B54A-2A1A6687AFF3}</author>
  </authors>
  <commentList>
    <comment ref="Y39" authorId="0" shapeId="0" xr:uid="{0FE4EE95-DE14-43BA-B54A-2A1A6687AFF3}">
      <text>
        <t>[Threaded comment]
Your version of Excel allows you to read this threaded comment; however, any edits to it will get removed if the file is opened in a newer version of Excel. Learn more: https://go.microsoft.com/fwlink/?linkid=870924
Comment:
    应该是25？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<sst xmlns="http://schemas.openxmlformats.org/spreadsheetml/2006/main" count="3006" uniqueCount="770">
  <si>
    <r>
      <rPr>
        <b/>
        <sz val="39"/>
        <rFont val="Times New Roman"/>
        <family val="1"/>
      </rPr>
      <t>Table S1</t>
    </r>
    <r>
      <rPr>
        <sz val="39"/>
        <rFont val="Times New Roman"/>
        <family val="1"/>
      </rPr>
      <t>. Articles included in the present study.</t>
    </r>
  </si>
  <si>
    <t>Order</t>
  </si>
  <si>
    <t xml:space="preserve">First author </t>
  </si>
  <si>
    <t>Year</t>
  </si>
  <si>
    <t>Publication type</t>
  </si>
  <si>
    <t>Task type</t>
  </si>
  <si>
    <t>Experimental design</t>
  </si>
  <si>
    <t>Sample size (male)</t>
  </si>
  <si>
    <t>Language</t>
  </si>
  <si>
    <t>Mean age (SD) (years)</t>
  </si>
  <si>
    <t>Age range (years)</t>
  </si>
  <si>
    <t>Handness</t>
  </si>
  <si>
    <t>Contrast</t>
  </si>
  <si>
    <t>Correct trials only</t>
  </si>
  <si>
    <t>Inc-Reaction time
(ms)</t>
  </si>
  <si>
    <t>Con-Reaction time
(ms)</t>
  </si>
  <si>
    <t>SRC-Reaction time
(ms)</t>
  </si>
  <si>
    <t>The youth</t>
  </si>
  <si>
    <t>Andrews-Hanna</t>
  </si>
  <si>
    <t>Journal</t>
  </si>
  <si>
    <t>Stroop task</t>
  </si>
  <si>
    <t>Hybrid block/event-related design</t>
  </si>
  <si>
    <t>32 (17)</t>
  </si>
  <si>
    <t>English</t>
  </si>
  <si>
    <r>
      <rPr>
        <sz val="12"/>
        <rFont val="Times New Roman"/>
        <family val="1"/>
      </rPr>
      <t>15.6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</si>
  <si>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t>14−17</t>
  </si>
  <si>
    <t>right</t>
  </si>
  <si>
    <t>I &gt; N</t>
  </si>
  <si>
    <t>Yes</t>
  </si>
  <si>
    <t>Bernal</t>
  </si>
  <si>
    <t>18 (8)</t>
  </si>
  <si>
    <t xml:space="preserve">14.67 (2.97) </t>
  </si>
  <si>
    <t>n.r.</t>
  </si>
  <si>
    <t>I &gt; C</t>
  </si>
  <si>
    <t>Bunge</t>
  </si>
  <si>
    <t>Flanker task</t>
  </si>
  <si>
    <t>Event-related design</t>
  </si>
  <si>
    <t>16 (10)</t>
  </si>
  <si>
    <r>
      <rPr>
        <sz val="12"/>
        <rFont val="Times New Roman"/>
        <family val="1"/>
      </rPr>
      <t>10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</si>
  <si>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t>8−12</t>
  </si>
  <si>
    <t>Cao</t>
  </si>
  <si>
    <t>rhyming task
(Stroop-like)</t>
  </si>
  <si>
    <t>14 (8)</t>
  </si>
  <si>
    <r>
      <rPr>
        <sz val="12"/>
        <rFont val="Times New Roman"/>
        <family val="1"/>
      </rPr>
      <t>11.5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</si>
  <si>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t>8.9−14.11</t>
  </si>
  <si>
    <t>No</t>
  </si>
  <si>
    <t>Carp</t>
  </si>
  <si>
    <t>Simon task</t>
  </si>
  <si>
    <t>18 (10)</t>
  </si>
  <si>
    <r>
      <rPr>
        <sz val="12"/>
        <rFont val="Times New Roman"/>
        <family val="1"/>
      </rPr>
      <t>14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</si>
  <si>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t>8−18</t>
  </si>
  <si>
    <t>de Kieviet</t>
  </si>
  <si>
    <t>Block design</t>
  </si>
  <si>
    <t>47 (21)</t>
  </si>
  <si>
    <t>8.7 (0.5)</t>
  </si>
  <si>
    <t>Fan</t>
  </si>
  <si>
    <t>23 (21)</t>
  </si>
  <si>
    <t>11.2 (2.9)</t>
  </si>
  <si>
    <t>8−16</t>
  </si>
  <si>
    <t>Gee</t>
  </si>
  <si>
    <t>40 (18)</t>
  </si>
  <si>
    <t>12.93 (3.92)</t>
  </si>
  <si>
    <t>5−19</t>
  </si>
  <si>
    <t>Halari</t>
  </si>
  <si>
    <t>21 (10)</t>
  </si>
  <si>
    <t>16.3 (1.1)</t>
  </si>
  <si>
    <t>Hansen</t>
  </si>
  <si>
    <t>171 (121)</t>
  </si>
  <si>
    <t>16.2 (1)</t>
  </si>
  <si>
    <t>14−18</t>
  </si>
  <si>
    <t>Kaufmann</t>
  </si>
  <si>
    <t>number-size congruity task (Stroop-like)</t>
  </si>
  <si>
    <t>17 (10)</t>
  </si>
  <si>
    <r>
      <rPr>
        <sz val="12"/>
        <rFont val="Times New Roman"/>
        <family val="1"/>
      </rPr>
      <t>9.6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</si>
  <si>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t>Kim-Spoon</t>
  </si>
  <si>
    <t>multi-source interference task</t>
  </si>
  <si>
    <r>
      <rPr>
        <sz val="12"/>
        <rFont val="Times New Roman"/>
        <family val="1"/>
      </rPr>
      <t>151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</si>
  <si>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t>16 (0.54)</t>
  </si>
  <si>
    <t>13−18</t>
  </si>
  <si>
    <t>Konrad</t>
  </si>
  <si>
    <t>16 (16)</t>
  </si>
  <si>
    <r>
      <rPr>
        <sz val="12"/>
        <rFont val="Times New Roman"/>
        <family val="1"/>
      </rPr>
      <t>10.1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</si>
  <si>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t>Liu</t>
  </si>
  <si>
    <r>
      <rPr>
        <sz val="12"/>
        <rFont val="Times New Roman"/>
        <family val="1"/>
      </rPr>
      <t>72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</si>
  <si>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t>13.9 (3.3)</t>
  </si>
  <si>
    <t>8−19</t>
  </si>
  <si>
    <t>Margolis</t>
  </si>
  <si>
    <r>
      <rPr>
        <sz val="12"/>
        <rFont val="Times New Roman"/>
        <family val="1"/>
      </rPr>
      <t>55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</si>
  <si>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t>16.1 (3.8)</t>
  </si>
  <si>
    <t>7−22</t>
  </si>
  <si>
    <t>Mincic</t>
  </si>
  <si>
    <t>35 (18)</t>
  </si>
  <si>
    <t>16−17</t>
  </si>
  <si>
    <t>Posner</t>
  </si>
  <si>
    <t>15 (13)</t>
  </si>
  <si>
    <t>13.4 (1.2)</t>
  </si>
  <si>
    <t>11−16</t>
  </si>
  <si>
    <t>Puetz</t>
  </si>
  <si>
    <r>
      <rPr>
        <sz val="12"/>
        <rFont val="Times New Roman"/>
        <family val="1"/>
      </rPr>
      <t>19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</si>
  <si>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t>12.9 (1.32)</t>
  </si>
  <si>
    <t>10−14</t>
  </si>
  <si>
    <t>Rubia</t>
  </si>
  <si>
    <r>
      <rPr>
        <sz val="12"/>
        <rFont val="Times New Roman"/>
        <family val="1"/>
      </rPr>
      <t>28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</si>
  <si>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t>15 (2)</t>
  </si>
  <si>
    <t>10−17</t>
  </si>
  <si>
    <t>Schulte</t>
  </si>
  <si>
    <t>178 (87)</t>
  </si>
  <si>
    <t>16 (2.3)</t>
  </si>
  <si>
    <t>12−21</t>
  </si>
  <si>
    <t>Sebastian</t>
  </si>
  <si>
    <t>emotional Simon task</t>
  </si>
  <si>
    <r>
      <rPr>
        <sz val="12"/>
        <rFont val="Times New Roman"/>
        <family val="1"/>
      </rPr>
      <t>58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</si>
  <si>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t>14 (1.68)</t>
  </si>
  <si>
    <t xml:space="preserve">10−16  </t>
  </si>
  <si>
    <t>Sheridan</t>
  </si>
  <si>
    <t>33 (19)</t>
  </si>
  <si>
    <t>8.1 (1.66)</t>
  </si>
  <si>
    <t>5.7−10.7</t>
  </si>
  <si>
    <t>Tamm</t>
  </si>
  <si>
    <t>15.43 (3.79)</t>
  </si>
  <si>
    <t>10−22</t>
  </si>
  <si>
    <t>Vaidya</t>
  </si>
  <si>
    <t>10 (7)</t>
  </si>
  <si>
    <t>9.2 (1.3)</t>
  </si>
  <si>
    <t>van't Ent</t>
  </si>
  <si>
    <r>
      <rPr>
        <sz val="12"/>
        <rFont val="Times New Roman"/>
        <family val="1"/>
      </rPr>
      <t>18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</si>
  <si>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r>
      <rPr>
        <sz val="12"/>
        <rFont val="Times New Roman"/>
        <family val="1"/>
      </rPr>
      <t>12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</si>
  <si>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t>Wang</t>
  </si>
  <si>
    <t>group1: 22 (15)</t>
  </si>
  <si>
    <t>15 (1.1)</t>
  </si>
  <si>
    <t>13−17</t>
  </si>
  <si>
    <t>group2: 22 (18)</t>
  </si>
  <si>
    <t>14.8 (1.2)</t>
  </si>
  <si>
    <t>Young adults</t>
  </si>
  <si>
    <t>Aarts</t>
  </si>
  <si>
    <t>12 (2)</t>
  </si>
  <si>
    <r>
      <rPr>
        <sz val="12"/>
        <rFont val="Times New Roman"/>
        <family val="1"/>
      </rPr>
      <t>21.2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</si>
  <si>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t>18−24</t>
  </si>
  <si>
    <t>Adleman</t>
  </si>
  <si>
    <t>11 (3)</t>
  </si>
  <si>
    <t>19.98 (1.72)</t>
  </si>
  <si>
    <t>17.39−22.68</t>
  </si>
  <si>
    <t>Ansari</t>
  </si>
  <si>
    <t>numerical size congruity task
(Stroop-like)</t>
  </si>
  <si>
    <t>14 (6)</t>
  </si>
  <si>
    <r>
      <rPr>
        <sz val="12"/>
        <rFont val="Times New Roman"/>
        <family val="1"/>
      </rPr>
      <t>21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</si>
  <si>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t>Balodis</t>
  </si>
  <si>
    <t>35 (16)</t>
  </si>
  <si>
    <r>
      <rPr>
        <sz val="12"/>
        <rFont val="Times New Roman"/>
        <family val="1"/>
      </rPr>
      <t>38.4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</si>
  <si>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t>19−64</t>
  </si>
  <si>
    <t>Barros-Loscertales</t>
  </si>
  <si>
    <r>
      <rPr>
        <sz val="12"/>
        <rFont val="Times New Roman"/>
        <family val="1"/>
      </rPr>
      <t>16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</si>
  <si>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t>34.2 (8.86)</t>
  </si>
  <si>
    <t>Basten</t>
  </si>
  <si>
    <t>46 (23)</t>
  </si>
  <si>
    <t>22.3 (2)</t>
  </si>
  <si>
    <t>19−27</t>
  </si>
  <si>
    <t>Brass</t>
  </si>
  <si>
    <t>20 (8)</t>
  </si>
  <si>
    <r>
      <rPr>
        <sz val="12"/>
        <rFont val="Times New Roman"/>
        <family val="1"/>
      </rPr>
      <t>26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</si>
  <si>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t>21−37</t>
  </si>
  <si>
    <t>10 (5)</t>
  </si>
  <si>
    <r>
      <rPr>
        <sz val="12"/>
        <rFont val="Times New Roman"/>
        <family val="1"/>
      </rPr>
      <t>27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</si>
  <si>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t>18−44</t>
  </si>
  <si>
    <t>Bush</t>
  </si>
  <si>
    <r>
      <rPr>
        <sz val="12"/>
        <rFont val="Times New Roman"/>
        <family val="1"/>
      </rPr>
      <t>8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</si>
  <si>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t>30.4 (5.6)</t>
  </si>
  <si>
    <t>9 (5)</t>
  </si>
  <si>
    <t>24.2 (2.3)</t>
  </si>
  <si>
    <r>
      <rPr>
        <sz val="12"/>
        <rFont val="Times New Roman"/>
        <family val="1"/>
      </rPr>
      <t>21 (</t>
    </r>
    <r>
      <rPr>
        <i/>
        <sz val="12"/>
        <rFont val="Times New Roman"/>
        <family val="1"/>
      </rPr>
      <t>15</t>
    </r>
    <r>
      <rPr>
        <sz val="12"/>
        <rFont val="Times New Roman"/>
        <family val="1"/>
      </rPr>
      <t>)</t>
    </r>
  </si>
  <si>
    <r>
      <rPr>
        <sz val="12"/>
        <rFont val="Times New Roman"/>
        <family val="1"/>
      </rPr>
      <t>39.8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</si>
  <si>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t>23−51</t>
  </si>
  <si>
    <t>Carter</t>
  </si>
  <si>
    <r>
      <rPr>
        <sz val="12"/>
        <rFont val="Times New Roman"/>
        <family val="1"/>
      </rPr>
      <t>15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</si>
  <si>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r>
      <rPr>
        <sz val="12"/>
        <rFont val="Times New Roman"/>
        <family val="1"/>
      </rPr>
      <t>34.3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</si>
  <si>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t>22−49</t>
  </si>
  <si>
    <t>Christensen</t>
  </si>
  <si>
    <t>26 (10)</t>
  </si>
  <si>
    <r>
      <rPr>
        <sz val="12"/>
        <rFont val="Times New Roman"/>
        <family val="1"/>
      </rPr>
      <t>25.9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</si>
  <si>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t>19−53</t>
  </si>
  <si>
    <t>Cieslik</t>
  </si>
  <si>
    <t>24 (13)</t>
  </si>
  <si>
    <r>
      <rPr>
        <sz val="12"/>
        <rFont val="Times New Roman"/>
        <family val="1"/>
      </rPr>
      <t>29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</si>
  <si>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t>20−59</t>
  </si>
  <si>
    <t>Coderre</t>
  </si>
  <si>
    <t>9 (2)</t>
  </si>
  <si>
    <t>36 (9.4)</t>
  </si>
  <si>
    <t>DeVito</t>
    <phoneticPr fontId="12" type="noConversion"/>
  </si>
  <si>
    <t>12 (5)</t>
  </si>
  <si>
    <t>31.0 (8.6)</t>
  </si>
  <si>
    <t>18−50</t>
  </si>
  <si>
    <t>Durston</t>
  </si>
  <si>
    <r>
      <rPr>
        <sz val="12"/>
        <rFont val="Times New Roman"/>
        <family val="1"/>
      </rPr>
      <t>25.7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</si>
  <si>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t>12 (6)</t>
  </si>
  <si>
    <t>24.7 (4.6)</t>
  </si>
  <si>
    <t>18−34</t>
  </si>
  <si>
    <t>16 (8)</t>
  </si>
  <si>
    <t>27.2 (5.7)</t>
  </si>
  <si>
    <t>18−36</t>
  </si>
  <si>
    <t>19 (10)</t>
  </si>
  <si>
    <t>18−59</t>
  </si>
  <si>
    <t>Fechir</t>
  </si>
  <si>
    <t>23.8 (1.4)</t>
  </si>
  <si>
    <t>21−26</t>
  </si>
  <si>
    <t>Forstmann</t>
  </si>
  <si>
    <t>24 (9)</t>
  </si>
  <si>
    <t>24.2 (2.76)</t>
  </si>
  <si>
    <t>Fruhholz</t>
  </si>
  <si>
    <t>Simon &amp; Flanker task</t>
  </si>
  <si>
    <t>24 (3)</t>
  </si>
  <si>
    <t>23.91 (5.31)</t>
  </si>
  <si>
    <t>18−43</t>
  </si>
  <si>
    <t>George</t>
  </si>
  <si>
    <t>21 (11)</t>
  </si>
  <si>
    <t>38.4 (13.2)</t>
  </si>
  <si>
    <t>Georgiou-Karistianis</t>
  </si>
  <si>
    <r>
      <rPr>
        <sz val="12"/>
        <rFont val="Times New Roman"/>
        <family val="1"/>
      </rPr>
      <t>13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</si>
  <si>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t>33.7 (7.9)</t>
  </si>
  <si>
    <t>Grandjean</t>
  </si>
  <si>
    <t>25 (12)</t>
  </si>
  <si>
    <t>21.8 (2.68)</t>
  </si>
  <si>
    <t>18−29</t>
  </si>
  <si>
    <t>Harrison</t>
    <phoneticPr fontId="12" type="noConversion"/>
  </si>
  <si>
    <t>Hybrid block/Event-related design</t>
  </si>
  <si>
    <t>9 (7)</t>
  </si>
  <si>
    <t>27.4 (9.1)</t>
  </si>
  <si>
    <t>Hazeltine</t>
  </si>
  <si>
    <t>8 (3)</t>
  </si>
  <si>
    <t>Ivanov</t>
  </si>
  <si>
    <t>30.63 (7.44)</t>
  </si>
  <si>
    <t>21−45</t>
  </si>
  <si>
    <t>Jiang</t>
  </si>
  <si>
    <r>
      <rPr>
        <sz val="12"/>
        <rFont val="Times New Roman"/>
        <family val="1"/>
      </rPr>
      <t>21.3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</si>
  <si>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t>Kerns</t>
  </si>
  <si>
    <t>26 (12)</t>
  </si>
  <si>
    <t>24.2 (4.5)</t>
  </si>
  <si>
    <t>13 (8)</t>
  </si>
  <si>
    <t>35.6 (8.9)</t>
  </si>
  <si>
    <t>Kim</t>
  </si>
  <si>
    <t>16 (7)</t>
  </si>
  <si>
    <t>23.6 (2.9)</t>
  </si>
  <si>
    <t>18−35</t>
  </si>
  <si>
    <t>25.3 (3.6)</t>
  </si>
  <si>
    <t>19−34</t>
  </si>
  <si>
    <t>King</t>
  </si>
  <si>
    <t>25 (11)</t>
  </si>
  <si>
    <r>
      <rPr>
        <sz val="12"/>
        <rFont val="Times New Roman"/>
        <family val="1"/>
      </rPr>
      <t>23.8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</si>
  <si>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t>18−33</t>
  </si>
  <si>
    <t>Korsch</t>
  </si>
  <si>
    <t>20 (10)</t>
  </si>
  <si>
    <t>22.95 (2.72)</t>
  </si>
  <si>
    <t>Kozasa</t>
  </si>
  <si>
    <t>19 (9)</t>
  </si>
  <si>
    <t>43.8 (9.35)</t>
  </si>
  <si>
    <t>Krebs</t>
  </si>
  <si>
    <r>
      <rPr>
        <sz val="12"/>
        <rFont val="Times New Roman"/>
        <family val="1"/>
      </rPr>
      <t>22.5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</si>
  <si>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t>both</t>
  </si>
  <si>
    <t>I &gt; (C+N)/2</t>
  </si>
  <si>
    <t>Laeng</t>
  </si>
  <si>
    <t>10 (0)</t>
  </si>
  <si>
    <t>53.8 (14)</t>
  </si>
  <si>
    <t>Li</t>
  </si>
  <si>
    <t>23 (3.26)</t>
  </si>
  <si>
    <t>Lutcke</t>
  </si>
  <si>
    <t>12 (3)</t>
  </si>
  <si>
    <t>28 (6)</t>
  </si>
  <si>
    <t>Mathis</t>
  </si>
  <si>
    <t>12 (7)</t>
  </si>
  <si>
    <t>26.8 (3.4)</t>
  </si>
  <si>
    <t>22−30</t>
  </si>
  <si>
    <t>I &gt; N &amp; I &gt; C</t>
  </si>
  <si>
    <t>12 (4)</t>
  </si>
  <si>
    <t>51.7  (3.1)</t>
  </si>
  <si>
    <t xml:space="preserve">46–55 </t>
  </si>
  <si>
    <t>Matthews</t>
  </si>
  <si>
    <t>18 (11)</t>
  </si>
  <si>
    <r>
      <rPr>
        <sz val="12"/>
        <rFont val="Times New Roman"/>
        <family val="1"/>
      </rPr>
      <t>39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</si>
  <si>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t>27−56</t>
  </si>
  <si>
    <t>McNab</t>
  </si>
  <si>
    <t>14 (4)</t>
  </si>
  <si>
    <r>
      <rPr>
        <sz val="12"/>
        <rFont val="Times New Roman"/>
        <family val="1"/>
      </rPr>
      <t>24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</si>
  <si>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t>22−34</t>
  </si>
  <si>
    <t>Mead</t>
  </si>
  <si>
    <r>
      <rPr>
        <sz val="12"/>
        <rFont val="Times New Roman"/>
        <family val="1"/>
      </rPr>
      <t>26.7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</si>
  <si>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t>18−46</t>
  </si>
  <si>
    <t>Milham</t>
  </si>
  <si>
    <r>
      <rPr>
        <sz val="12"/>
        <rFont val="Times New Roman"/>
        <family val="1"/>
      </rPr>
      <t>23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</si>
  <si>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t>21−27</t>
  </si>
  <si>
    <t>I &gt; C &amp; I &gt; N</t>
  </si>
  <si>
    <t>Mitchell</t>
  </si>
  <si>
    <t>15 (4)</t>
  </si>
  <si>
    <t>23.3 (6.31)</t>
  </si>
  <si>
    <t>28 (3)</t>
  </si>
  <si>
    <t>20.2 (2.9)</t>
  </si>
  <si>
    <t>Nakao</t>
  </si>
  <si>
    <t>14 (5)</t>
  </si>
  <si>
    <t>30.2 (5.13)</t>
  </si>
  <si>
    <t>24−43</t>
  </si>
  <si>
    <t>Ochsner</t>
  </si>
  <si>
    <r>
      <rPr>
        <sz val="12"/>
        <rFont val="Times New Roman"/>
        <family val="1"/>
      </rPr>
      <t>21.22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</si>
  <si>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t>Page</t>
  </si>
  <si>
    <r>
      <rPr>
        <sz val="12"/>
        <rFont val="Times New Roman"/>
        <family val="1"/>
      </rPr>
      <t>11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</si>
  <si>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t>34.1 (10.1)</t>
  </si>
  <si>
    <t>Piai</t>
  </si>
  <si>
    <t>23 (11)</t>
  </si>
  <si>
    <t>759/794</t>
  </si>
  <si>
    <t>Polosan</t>
  </si>
  <si>
    <t>35.9 (7.2)</t>
  </si>
  <si>
    <t>Pompei</t>
  </si>
  <si>
    <t>48 (25)</t>
  </si>
  <si>
    <t>36.33 (12.8)</t>
  </si>
  <si>
    <t>Rahm</t>
  </si>
  <si>
    <t>11 (8)</t>
  </si>
  <si>
    <t>34.9 (7.8)</t>
  </si>
  <si>
    <t>Ravnkilde</t>
  </si>
  <si>
    <t>46 (16)</t>
  </si>
  <si>
    <t>41 (11.6)</t>
  </si>
  <si>
    <t>21−65</t>
  </si>
  <si>
    <t>Roberts</t>
  </si>
  <si>
    <t>16 (9)</t>
  </si>
  <si>
    <r>
      <rPr>
        <sz val="12"/>
        <rFont val="Times New Roman"/>
        <family val="1"/>
      </rPr>
      <t>24.3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</si>
  <si>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t>16−42</t>
  </si>
  <si>
    <t>Robertson</t>
  </si>
  <si>
    <t>numerical size congruity task (Stroop-like)</t>
  </si>
  <si>
    <t>Roelofs</t>
  </si>
  <si>
    <t>arrow word Stroop task</t>
  </si>
  <si>
    <t>21−28</t>
  </si>
  <si>
    <t>23 (23)</t>
  </si>
  <si>
    <t>20−43</t>
  </si>
  <si>
    <t>Schmidt</t>
  </si>
  <si>
    <t>31 (14)</t>
  </si>
  <si>
    <r>
      <rPr>
        <sz val="12"/>
        <rFont val="Times New Roman"/>
        <family val="1"/>
      </rPr>
      <t>24.125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</si>
  <si>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t>22−32</t>
  </si>
  <si>
    <t>Schulze</t>
  </si>
  <si>
    <t>auditory Stroop task</t>
  </si>
  <si>
    <t>24.8 (2)</t>
  </si>
  <si>
    <t>22−27</t>
  </si>
  <si>
    <t>49 (19)</t>
  </si>
  <si>
    <t>39.96 (17.14)</t>
  </si>
  <si>
    <t>20−77</t>
  </si>
  <si>
    <t>24 (11)</t>
  </si>
  <si>
    <t>30.3 (8.1)</t>
  </si>
  <si>
    <t>21 (12)</t>
  </si>
  <si>
    <t>24.24 (2.3)</t>
  </si>
  <si>
    <t>Sheu</t>
  </si>
  <si>
    <t>26 (14)</t>
  </si>
  <si>
    <t>40 (6)</t>
  </si>
  <si>
    <t>Soeda</t>
  </si>
  <si>
    <t>11 (7)</t>
  </si>
  <si>
    <t>28.1 (4.7)</t>
  </si>
  <si>
    <t>23−35</t>
  </si>
  <si>
    <t>Sommer</t>
  </si>
  <si>
    <t>12 (12)</t>
  </si>
  <si>
    <r>
      <rPr>
        <sz val="12"/>
        <rFont val="Times New Roman"/>
        <family val="1"/>
      </rPr>
      <t>29.1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</si>
  <si>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t>22−37</t>
  </si>
  <si>
    <t>Terry</t>
  </si>
  <si>
    <r>
      <rPr>
        <sz val="12"/>
        <rFont val="Times New Roman"/>
        <family val="1"/>
      </rPr>
      <t>20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</si>
  <si>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t>20.4 (1.6)</t>
  </si>
  <si>
    <t>18−25</t>
  </si>
  <si>
    <t>Ullsperger</t>
  </si>
  <si>
    <r>
      <rPr>
        <sz val="12"/>
        <rFont val="Times New Roman"/>
        <family val="1"/>
      </rPr>
      <t>24.9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</si>
  <si>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t>21−29</t>
  </si>
  <si>
    <t>Verstynen</t>
  </si>
  <si>
    <t>30 (20)</t>
  </si>
  <si>
    <r>
      <rPr>
        <sz val="12"/>
        <rFont val="Times New Roman"/>
        <family val="1"/>
      </rPr>
      <t>31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</si>
  <si>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t>Weiss</t>
  </si>
  <si>
    <t>26.89 (3.1)</t>
  </si>
  <si>
    <t>Wittfoth</t>
  </si>
  <si>
    <t>20 (3)</t>
  </si>
  <si>
    <r>
      <rPr>
        <sz val="12"/>
        <rFont val="Times New Roman"/>
        <family val="1"/>
      </rPr>
      <t>25.5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</si>
  <si>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t>21−31</t>
  </si>
  <si>
    <t>Ye</t>
  </si>
  <si>
    <t>19 (7)</t>
  </si>
  <si>
    <t>19−23</t>
  </si>
  <si>
    <t>Zhu</t>
  </si>
  <si>
    <t>22 (11)</t>
  </si>
  <si>
    <t>Zoccatelli</t>
  </si>
  <si>
    <t>10 (8)</t>
  </si>
  <si>
    <t>22−40</t>
  </si>
  <si>
    <t>Zurawska</t>
  </si>
  <si>
    <r>
      <rPr>
        <sz val="12"/>
        <rFont val="Times New Roman"/>
        <family val="1"/>
      </rPr>
      <t>25.3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</si>
  <si>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t>20−34</t>
  </si>
  <si>
    <t>Zysset</t>
  </si>
  <si>
    <t>47 (23)</t>
  </si>
  <si>
    <r>
      <rPr>
        <sz val="12"/>
        <rFont val="Times New Roman"/>
        <family val="1"/>
      </rPr>
      <t>42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</si>
  <si>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t>22−75</t>
  </si>
  <si>
    <t>Chen</t>
  </si>
  <si>
    <t>Thesis</t>
  </si>
  <si>
    <t>41 (19)</t>
  </si>
  <si>
    <t>Chinese</t>
  </si>
  <si>
    <t>21.29 (2.83)</t>
  </si>
  <si>
    <t>Cui</t>
  </si>
  <si>
    <t>group1: 10 (1)</t>
  </si>
  <si>
    <t>21 (1.9)</t>
  </si>
  <si>
    <t>18−28</t>
  </si>
  <si>
    <t>group2: 10 (10)</t>
  </si>
  <si>
    <t>22.4 (3.0)</t>
  </si>
  <si>
    <t>Mou</t>
  </si>
  <si>
    <t>37 (16)</t>
  </si>
  <si>
    <t>21.4 (1.4)</t>
  </si>
  <si>
    <t>47&amp;18</t>
  </si>
  <si>
    <t>Qian</t>
  </si>
  <si>
    <t>17 (8)</t>
  </si>
  <si>
    <t>25 (2)</t>
  </si>
  <si>
    <t>22−28</t>
  </si>
  <si>
    <t>The elderly</t>
  </si>
  <si>
    <t>Chuang</t>
  </si>
  <si>
    <t>60 (15)</t>
  </si>
  <si>
    <t>64.6 (3.7)</t>
  </si>
  <si>
    <t>60−74</t>
  </si>
  <si>
    <t>Dash</t>
  </si>
  <si>
    <t>73.94 (2.8)</t>
  </si>
  <si>
    <t>Fernandez</t>
  </si>
  <si>
    <r>
      <rPr>
        <sz val="12"/>
        <rFont val="Times New Roman"/>
        <family val="1"/>
      </rPr>
      <t>34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</si>
  <si>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t>72.7 (5.3)</t>
  </si>
  <si>
    <t>Gianaros</t>
  </si>
  <si>
    <r>
      <rPr>
        <sz val="12"/>
        <rFont val="Times New Roman"/>
        <family val="1"/>
      </rPr>
      <t>46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</si>
  <si>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t>68.04 (1.35)</t>
  </si>
  <si>
    <t>Gordon</t>
  </si>
  <si>
    <t>71 (37)</t>
  </si>
  <si>
    <r>
      <rPr>
        <sz val="12"/>
        <rFont val="Times New Roman"/>
        <family val="1"/>
      </rPr>
      <t>63.5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</si>
  <si>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t>49−78</t>
  </si>
  <si>
    <t>Huang</t>
  </si>
  <si>
    <t>physical Stroop task</t>
  </si>
  <si>
    <t>18 (9)</t>
  </si>
  <si>
    <t>66.1 (4.15)</t>
  </si>
  <si>
    <t>61−73</t>
  </si>
  <si>
    <t>Flanker &amp; Simon task</t>
  </si>
  <si>
    <t>70.26 (3.49)</t>
  </si>
  <si>
    <t>12 (9)</t>
  </si>
  <si>
    <t>62.8 (3)</t>
  </si>
  <si>
    <t>60−68</t>
  </si>
  <si>
    <r>
      <rPr>
        <sz val="12"/>
        <rFont val="Times New Roman"/>
        <family val="1"/>
      </rPr>
      <t>68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</si>
  <si>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t>60−75</t>
  </si>
  <si>
    <t>Nagamatsu</t>
  </si>
  <si>
    <t>73 (0)</t>
  </si>
  <si>
    <t>69.6 (3.1)</t>
  </si>
  <si>
    <t>65−75</t>
  </si>
  <si>
    <t>Onur</t>
  </si>
  <si>
    <t>visual-spatial Stroop &amp; 
Simon-like task</t>
  </si>
  <si>
    <t>63.81 (6)</t>
  </si>
  <si>
    <t>Prakash</t>
  </si>
  <si>
    <r>
      <rPr>
        <sz val="12"/>
        <rFont val="Times New Roman"/>
        <family val="1"/>
      </rPr>
      <t>25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</si>
  <si>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r>
      <rPr>
        <sz val="12"/>
        <rFont val="Times New Roman"/>
        <family val="1"/>
      </rPr>
      <t>65.5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</si>
  <si>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t>58−75</t>
  </si>
  <si>
    <t>Puente</t>
  </si>
  <si>
    <t>74 (5.5)</t>
  </si>
  <si>
    <t>65−85</t>
  </si>
  <si>
    <t>Rizio</t>
  </si>
  <si>
    <r>
      <rPr>
        <sz val="12"/>
        <rFont val="Times New Roman"/>
        <family val="1"/>
      </rPr>
      <t>67 (</t>
    </r>
    <r>
      <rPr>
        <i/>
        <sz val="12"/>
        <rFont val="Times New Roman"/>
        <family val="1"/>
      </rPr>
      <t>n.r.</t>
    </r>
    <r>
      <rPr>
        <sz val="12"/>
        <rFont val="Times New Roman"/>
        <family val="1"/>
      </rPr>
      <t>)</t>
    </r>
  </si>
  <si>
    <t>60−79</t>
  </si>
  <si>
    <t>Won</t>
  </si>
  <si>
    <t>32 (8)</t>
  </si>
  <si>
    <t>66.2±7.3</t>
  </si>
  <si>
    <t>55−80</t>
  </si>
  <si>
    <t>22 (9)</t>
  </si>
  <si>
    <t>74 (6)</t>
  </si>
  <si>
    <r>
      <rPr>
        <sz val="20"/>
        <rFont val="Times New Roman"/>
        <family val="1"/>
      </rPr>
      <t xml:space="preserve">Note. </t>
    </r>
    <r>
      <rPr>
        <i/>
        <sz val="20"/>
        <rFont val="Times New Roman"/>
        <family val="1"/>
      </rPr>
      <t>n.r.</t>
    </r>
    <r>
      <rPr>
        <sz val="20"/>
        <rFont val="Times New Roman"/>
        <family val="1"/>
      </rPr>
      <t xml:space="preserve"> = not reported; I = incongruent condition; C = congruent condition; N = neutral condition.</t>
    </r>
  </si>
  <si>
    <t>SRC_norm</t>
  </si>
  <si>
    <r>
      <t>Table S1</t>
    </r>
    <r>
      <rPr>
        <sz val="39"/>
        <color rgb="FF000000"/>
        <rFont val="Times New Roman"/>
        <family val="1"/>
      </rPr>
      <t>. Articles included in the present study.</t>
    </r>
  </si>
  <si>
    <t xml:space="preserve">First Author </t>
  </si>
  <si>
    <t>AuthoYear</t>
  </si>
  <si>
    <t>Paradigm</t>
  </si>
  <si>
    <t>TaskCode</t>
  </si>
  <si>
    <t>nsub</t>
  </si>
  <si>
    <t>lowbound</t>
  </si>
  <si>
    <t>upbound</t>
  </si>
  <si>
    <t>agerange</t>
  </si>
  <si>
    <t>STD</t>
    <phoneticPr fontId="1" type="noConversion"/>
  </si>
  <si>
    <t>Variance</t>
  </si>
  <si>
    <t>HandnessCode</t>
  </si>
  <si>
    <t>ContrastCode</t>
  </si>
  <si>
    <t>是否纳入错误试次</t>
  </si>
  <si>
    <t>ErrorTrialCode</t>
  </si>
  <si>
    <t>行为正确率I</t>
  </si>
  <si>
    <t>行为正确率C/N</t>
  </si>
  <si>
    <t>Stroop</t>
  </si>
  <si>
    <t>15.6 (n.r.)</t>
  </si>
  <si>
    <r>
      <rPr>
        <sz val="12"/>
        <color rgb="FF0070C0"/>
        <rFont val="等线"/>
        <family val="3"/>
        <charset val="134"/>
      </rPr>
      <t>否</t>
    </r>
  </si>
  <si>
    <t>color Stroop</t>
  </si>
  <si>
    <t>Flanker</t>
  </si>
  <si>
    <t>10 (n.r.)</t>
  </si>
  <si>
    <t>Rhyming task(Stroop-like)</t>
  </si>
  <si>
    <t>11.5 (n.r.)</t>
  </si>
  <si>
    <r>
      <rPr>
        <sz val="12"/>
        <color rgb="FF0070C0"/>
        <rFont val="等线"/>
        <family val="3"/>
        <charset val="134"/>
      </rPr>
      <t>是</t>
    </r>
  </si>
  <si>
    <t>Carp2012_children</t>
  </si>
  <si>
    <t>Simon</t>
  </si>
  <si>
    <t>14 (n.r.)</t>
  </si>
  <si>
    <t>否</t>
  </si>
  <si>
    <t>deKieviet2014_children</t>
  </si>
  <si>
    <t>Kaufmann2006_children</t>
  </si>
  <si>
    <t>number–size congruity task</t>
  </si>
  <si>
    <t>9.6 (n.r.)</t>
  </si>
  <si>
    <t>Imax-Imin</t>
  </si>
  <si>
    <t>Multi-Source Interference</t>
  </si>
  <si>
    <r>
      <rPr>
        <sz val="12"/>
        <color rgb="FF000000"/>
        <rFont val="Times New Roman"/>
        <family val="1"/>
      </rPr>
      <t>151 (</t>
    </r>
    <r>
      <rPr>
        <i/>
        <sz val="12"/>
        <color rgb="FF000000"/>
        <rFont val="Times New Roman"/>
        <family val="1"/>
      </rPr>
      <t>n.r.</t>
    </r>
    <r>
      <rPr>
        <sz val="12"/>
        <color rgb="FF000000"/>
        <rFont val="Times New Roman"/>
        <family val="1"/>
      </rPr>
      <t>)</t>
    </r>
  </si>
  <si>
    <t>10.1 (n.r.)</t>
  </si>
  <si>
    <r>
      <rPr>
        <sz val="12"/>
        <color rgb="FF000000"/>
        <rFont val="Times New Roman"/>
        <family val="1"/>
      </rPr>
      <t>72 (</t>
    </r>
    <r>
      <rPr>
        <i/>
        <sz val="12"/>
        <color rgb="FF000000"/>
        <rFont val="Times New Roman"/>
        <family val="1"/>
      </rPr>
      <t>n.r.</t>
    </r>
    <r>
      <rPr>
        <sz val="12"/>
        <color rgb="FF000000"/>
        <rFont val="Times New Roman"/>
        <family val="1"/>
      </rPr>
      <t>)</t>
    </r>
  </si>
  <si>
    <r>
      <rPr>
        <sz val="12"/>
        <color rgb="FF000000"/>
        <rFont val="Times New Roman"/>
        <family val="1"/>
      </rPr>
      <t>55 (</t>
    </r>
    <r>
      <rPr>
        <i/>
        <sz val="12"/>
        <color rgb="FF000000"/>
        <rFont val="Times New Roman"/>
        <family val="1"/>
      </rPr>
      <t>n.r.</t>
    </r>
    <r>
      <rPr>
        <sz val="12"/>
        <color rgb="FF000000"/>
        <rFont val="Times New Roman"/>
        <family val="1"/>
      </rPr>
      <t>)</t>
    </r>
  </si>
  <si>
    <r>
      <rPr>
        <sz val="12"/>
        <color rgb="FF000000"/>
        <rFont val="Times New Roman"/>
        <family val="1"/>
      </rPr>
      <t>19 (</t>
    </r>
    <r>
      <rPr>
        <i/>
        <sz val="12"/>
        <color rgb="FF000000"/>
        <rFont val="Times New Roman"/>
        <family val="1"/>
      </rPr>
      <t>n.r.</t>
    </r>
    <r>
      <rPr>
        <sz val="12"/>
        <color rgb="FF000000"/>
        <rFont val="Times New Roman"/>
        <family val="1"/>
      </rPr>
      <t>)</t>
    </r>
  </si>
  <si>
    <r>
      <rPr>
        <sz val="12"/>
        <color rgb="FF000000"/>
        <rFont val="Times New Roman"/>
        <family val="1"/>
      </rPr>
      <t>28 (</t>
    </r>
    <r>
      <rPr>
        <i/>
        <sz val="12"/>
        <color rgb="FF000000"/>
        <rFont val="Times New Roman"/>
        <family val="1"/>
      </rPr>
      <t>n.r.</t>
    </r>
    <r>
      <rPr>
        <sz val="12"/>
        <color rgb="FF000000"/>
        <rFont val="Times New Roman"/>
        <family val="1"/>
      </rPr>
      <t>)</t>
    </r>
  </si>
  <si>
    <r>
      <t xml:space="preserve">emotional </t>
    </r>
    <r>
      <rPr>
        <sz val="12"/>
        <color rgb="FFFF0000"/>
        <rFont val="Times New Roman"/>
        <family val="1"/>
      </rPr>
      <t>Simon</t>
    </r>
  </si>
  <si>
    <r>
      <rPr>
        <sz val="12"/>
        <color rgb="FF000000"/>
        <rFont val="Times New Roman"/>
        <family val="1"/>
      </rPr>
      <t>58 (</t>
    </r>
    <r>
      <rPr>
        <i/>
        <sz val="12"/>
        <color rgb="FF000000"/>
        <rFont val="Times New Roman"/>
        <family val="1"/>
      </rPr>
      <t>n.r.</t>
    </r>
    <r>
      <rPr>
        <sz val="12"/>
        <color rgb="FF000000"/>
        <rFont val="Times New Roman"/>
        <family val="1"/>
      </rPr>
      <t>)</t>
    </r>
  </si>
  <si>
    <r>
      <rPr>
        <sz val="12"/>
        <color rgb="FF000000"/>
        <rFont val="Times New Roman"/>
        <family val="1"/>
      </rPr>
      <t>14 (</t>
    </r>
    <r>
      <rPr>
        <i/>
        <sz val="12"/>
        <color rgb="FF000000"/>
        <rFont val="Times New Roman"/>
        <family val="1"/>
      </rPr>
      <t>n.r.</t>
    </r>
    <r>
      <rPr>
        <sz val="12"/>
        <color rgb="FF000000"/>
        <rFont val="Times New Roman"/>
        <family val="1"/>
      </rPr>
      <t>)</t>
    </r>
  </si>
  <si>
    <t>Vaidya2005_children</t>
  </si>
  <si>
    <t>是</t>
  </si>
  <si>
    <t>van't Ent</t>
    <phoneticPr fontId="1" type="noConversion"/>
  </si>
  <si>
    <t>vantEnt2009_children</t>
    <phoneticPr fontId="1" type="noConversion"/>
  </si>
  <si>
    <t>Stroop</t>
    <phoneticPr fontId="1" type="noConversion"/>
  </si>
  <si>
    <r>
      <rPr>
        <sz val="12"/>
        <color rgb="FF000000"/>
        <rFont val="Times New Roman"/>
        <family val="1"/>
      </rPr>
      <t>18 (</t>
    </r>
    <r>
      <rPr>
        <i/>
        <sz val="12"/>
        <color rgb="FF000000"/>
        <rFont val="Times New Roman"/>
        <family val="1"/>
      </rPr>
      <t>n.r.</t>
    </r>
    <r>
      <rPr>
        <sz val="12"/>
        <color rgb="FF000000"/>
        <rFont val="Times New Roman"/>
        <family val="1"/>
      </rPr>
      <t>)</t>
    </r>
  </si>
  <si>
    <t>12 (n.r.)</t>
  </si>
  <si>
    <t>Wang2009_children_g1</t>
  </si>
  <si>
    <t>counting Stroop</t>
  </si>
  <si>
    <t>22 (15, group1)</t>
  </si>
  <si>
    <t>Wang2009_children_g2</t>
  </si>
  <si>
    <t>21.2 (n.r.)</t>
  </si>
  <si>
    <t>Adleman2002_adults</t>
  </si>
  <si>
    <t>numerical size congruity</t>
  </si>
  <si>
    <t>21 (n.r.)</t>
  </si>
  <si>
    <t>38.4 (n.r.)</t>
  </si>
  <si>
    <t>n.r.</t>
    <phoneticPr fontId="1" type="noConversion"/>
  </si>
  <si>
    <r>
      <rPr>
        <sz val="12"/>
        <color rgb="FF000000"/>
        <rFont val="Times New Roman"/>
        <family val="1"/>
      </rPr>
      <t>16 (</t>
    </r>
    <r>
      <rPr>
        <i/>
        <sz val="12"/>
        <color rgb="FF000000"/>
        <rFont val="Times New Roman"/>
        <family val="1"/>
      </rPr>
      <t>n.r.</t>
    </r>
    <r>
      <rPr>
        <sz val="12"/>
        <color rgb="FF000000"/>
        <rFont val="Times New Roman"/>
        <family val="1"/>
      </rPr>
      <t>)</t>
    </r>
  </si>
  <si>
    <t>26 (n.r.)</t>
  </si>
  <si>
    <t>27 (n.r.)</t>
  </si>
  <si>
    <r>
      <rPr>
        <sz val="12"/>
        <color rgb="FF000000"/>
        <rFont val="Times New Roman"/>
        <family val="1"/>
      </rPr>
      <t>8 (</t>
    </r>
    <r>
      <rPr>
        <i/>
        <sz val="12"/>
        <color rgb="FF000000"/>
        <rFont val="Times New Roman"/>
        <family val="1"/>
      </rPr>
      <t>n.r.</t>
    </r>
    <r>
      <rPr>
        <sz val="12"/>
        <color rgb="FF000000"/>
        <rFont val="Times New Roman"/>
        <family val="1"/>
      </rPr>
      <t>)</t>
    </r>
  </si>
  <si>
    <r>
      <t>21 (</t>
    </r>
    <r>
      <rPr>
        <i/>
        <sz val="12"/>
        <color rgb="FFFF0000"/>
        <rFont val="Times New Roman"/>
        <family val="1"/>
      </rPr>
      <t>15</t>
    </r>
    <r>
      <rPr>
        <sz val="12"/>
        <color rgb="FF000000"/>
        <rFont val="Times New Roman"/>
        <family val="1"/>
      </rPr>
      <t>)</t>
    </r>
  </si>
  <si>
    <t>39.8 (n.r.)</t>
  </si>
  <si>
    <r>
      <rPr>
        <sz val="12"/>
        <color rgb="FF000000"/>
        <rFont val="Times New Roman"/>
        <family val="1"/>
      </rPr>
      <t>15 (</t>
    </r>
    <r>
      <rPr>
        <i/>
        <sz val="12"/>
        <color rgb="FF000000"/>
        <rFont val="Times New Roman"/>
        <family val="1"/>
      </rPr>
      <t>n.r.</t>
    </r>
    <r>
      <rPr>
        <sz val="12"/>
        <color rgb="FF000000"/>
        <rFont val="Times New Roman"/>
        <family val="1"/>
      </rPr>
      <t>)</t>
    </r>
  </si>
  <si>
    <t>34.3 (n.r.)</t>
  </si>
  <si>
    <t>Christakou</t>
  </si>
  <si>
    <t>Christakou2009_adults</t>
  </si>
  <si>
    <t>63 (38)</t>
  </si>
  <si>
    <t>21.9 (6)</t>
  </si>
  <si>
    <t>13−38</t>
  </si>
  <si>
    <t>25.9 (n.r.)</t>
  </si>
  <si>
    <t>29 (n.r.)</t>
  </si>
  <si>
    <t>DeLuca</t>
  </si>
  <si>
    <t>DeLuca2020_adults</t>
  </si>
  <si>
    <t>65 (16)</t>
  </si>
  <si>
    <t>31.7 (7.24)</t>
  </si>
  <si>
    <t>18−52</t>
  </si>
  <si>
    <t>否?</t>
  </si>
  <si>
    <t>DeVito</t>
  </si>
  <si>
    <t>DeVito2012_adults</t>
  </si>
  <si>
    <t>Durston2003_adults</t>
  </si>
  <si>
    <t>25.7 (n.r.)</t>
  </si>
  <si>
    <t>Simon &amp; Flanker</t>
  </si>
  <si>
    <r>
      <rPr>
        <sz val="12"/>
        <color rgb="FF000000"/>
        <rFont val="Times New Roman"/>
        <family val="1"/>
      </rPr>
      <t>13 (</t>
    </r>
    <r>
      <rPr>
        <i/>
        <sz val="12"/>
        <color rgb="FF000000"/>
        <rFont val="Times New Roman"/>
        <family val="1"/>
      </rPr>
      <t>n.r.</t>
    </r>
    <r>
      <rPr>
        <sz val="12"/>
        <color rgb="FF000000"/>
        <rFont val="Times New Roman"/>
        <family val="1"/>
      </rPr>
      <t>)</t>
    </r>
  </si>
  <si>
    <t>Harrison</t>
  </si>
  <si>
    <t>否</t>
    <phoneticPr fontId="1" type="noConversion"/>
  </si>
  <si>
    <t>Holmes</t>
  </si>
  <si>
    <t>Holmes2010_adults</t>
  </si>
  <si>
    <t>33 (n.r.)</t>
  </si>
  <si>
    <t>23.4 (n.r.)</t>
  </si>
  <si>
    <t>Jaspar</t>
  </si>
  <si>
    <t>Jaspar2014_adults</t>
  </si>
  <si>
    <t>45 (20)</t>
  </si>
  <si>
    <t>21.59 (n.r.)</t>
  </si>
  <si>
    <t>21.3 (n.r.)</t>
  </si>
  <si>
    <t>23.8 (n.r.)</t>
  </si>
  <si>
    <t>22.5 (n.r.)</t>
  </si>
  <si>
    <t>Lee</t>
  </si>
  <si>
    <t>Lee2006_adults</t>
  </si>
  <si>
    <t>12(12)</t>
  </si>
  <si>
    <t>29.8 (6.2)</t>
  </si>
  <si>
    <t>Mathis2009_adults</t>
  </si>
  <si>
    <t>3.4</t>
  </si>
  <si>
    <t>39 (n.r.)</t>
  </si>
  <si>
    <t>24 (n.r.)</t>
  </si>
  <si>
    <t>26.7 (n.r.)</t>
  </si>
  <si>
    <t>23 (n.r.)</t>
  </si>
  <si>
    <t>21.22 (n.r.)</t>
  </si>
  <si>
    <r>
      <rPr>
        <sz val="12"/>
        <color rgb="FF000000"/>
        <rFont val="Times New Roman"/>
        <family val="1"/>
      </rPr>
      <t>11 (</t>
    </r>
    <r>
      <rPr>
        <i/>
        <sz val="12"/>
        <color rgb="FF000000"/>
        <rFont val="Times New Roman"/>
        <family val="1"/>
      </rPr>
      <t>n.r.</t>
    </r>
    <r>
      <rPr>
        <sz val="12"/>
        <color rgb="FF000000"/>
        <rFont val="Times New Roman"/>
        <family val="1"/>
      </rPr>
      <t>)</t>
    </r>
  </si>
  <si>
    <t>Piai</t>
    <phoneticPr fontId="1" type="noConversion"/>
  </si>
  <si>
    <t>24.3 (n.r.)</t>
  </si>
  <si>
    <t>Schmidt2012_adults</t>
  </si>
  <si>
    <t>24.125 (n.r.)</t>
  </si>
  <si>
    <t>auditory Stroop</t>
  </si>
  <si>
    <t>Sebastian2013b_adults</t>
  </si>
  <si>
    <t>Sebastian2013a_adults</t>
  </si>
  <si>
    <t>29.1 (n.r.)</t>
  </si>
  <si>
    <r>
      <rPr>
        <sz val="12"/>
        <color rgb="FF000000"/>
        <rFont val="Times New Roman"/>
        <family val="1"/>
      </rPr>
      <t>20 (</t>
    </r>
    <r>
      <rPr>
        <i/>
        <sz val="12"/>
        <color rgb="FF000000"/>
        <rFont val="Times New Roman"/>
        <family val="1"/>
      </rPr>
      <t>n.r.</t>
    </r>
    <r>
      <rPr>
        <sz val="12"/>
        <color rgb="FF000000"/>
        <rFont val="Times New Roman"/>
        <family val="1"/>
      </rPr>
      <t>)</t>
    </r>
  </si>
  <si>
    <t>24.9 (n.r.)</t>
  </si>
  <si>
    <t>31 (n.r.)</t>
  </si>
  <si>
    <t>25.5 (n.r.)</t>
  </si>
  <si>
    <t>28 (n.r.)</t>
  </si>
  <si>
    <t>25.3 (n.r.)</t>
  </si>
  <si>
    <t>Zysset</t>
    <phoneticPr fontId="1" type="noConversion"/>
  </si>
  <si>
    <t>42 (n.r.)</t>
    <phoneticPr fontId="1" type="noConversion"/>
  </si>
  <si>
    <r>
      <t>22−</t>
    </r>
    <r>
      <rPr>
        <sz val="12"/>
        <color rgb="FFFF0000"/>
        <rFont val="Times New Roman"/>
        <family val="1"/>
      </rPr>
      <t>75</t>
    </r>
  </si>
  <si>
    <t>陈琪</t>
  </si>
  <si>
    <t>chenqi2022_adults</t>
  </si>
  <si>
    <t>崔龙</t>
  </si>
  <si>
    <t>cuilong2011_adults_g1</t>
  </si>
  <si>
    <t>cuilong2011_adults_g2</t>
  </si>
  <si>
    <t>牟博川</t>
  </si>
  <si>
    <t>moubochuan2018_adults</t>
  </si>
  <si>
    <t>钱巧云</t>
  </si>
  <si>
    <t>qianqiaoyun2020_adults</t>
  </si>
  <si>
    <r>
      <rPr>
        <sz val="12"/>
        <color rgb="FF000000"/>
        <rFont val="Times New Roman Regular"/>
        <family val="1"/>
      </rPr>
      <t xml:space="preserve">18 </t>
    </r>
    <r>
      <rPr>
        <sz val="12"/>
        <color rgb="FF000000"/>
        <rFont val="Times New Roman"/>
        <family val="1"/>
      </rPr>
      <t>(</t>
    </r>
    <r>
      <rPr>
        <i/>
        <sz val="12"/>
        <color rgb="FF000000"/>
        <rFont val="Times New Roman"/>
        <family val="1"/>
      </rPr>
      <t>n.r.</t>
    </r>
    <r>
      <rPr>
        <sz val="12"/>
        <color rgb="FF000000"/>
        <rFont val="Times New Roman"/>
        <family val="1"/>
      </rPr>
      <t>)</t>
    </r>
  </si>
  <si>
    <r>
      <rPr>
        <sz val="12"/>
        <color rgb="FF000000"/>
        <rFont val="Times New Roman Regular"/>
        <family val="1"/>
      </rPr>
      <t xml:space="preserve">34 </t>
    </r>
    <r>
      <rPr>
        <sz val="12"/>
        <color rgb="FF000000"/>
        <rFont val="Times New Roman"/>
        <family val="1"/>
      </rPr>
      <t>(</t>
    </r>
    <r>
      <rPr>
        <i/>
        <sz val="12"/>
        <color rgb="FF000000"/>
        <rFont val="Times New Roman"/>
        <family val="1"/>
      </rPr>
      <t>n.r.</t>
    </r>
    <r>
      <rPr>
        <sz val="12"/>
        <color rgb="FF000000"/>
        <rFont val="Times New Roman"/>
        <family val="1"/>
      </rPr>
      <t>)</t>
    </r>
  </si>
  <si>
    <r>
      <rPr>
        <sz val="12"/>
        <color rgb="FF000000"/>
        <rFont val="Times New Roman Regular"/>
        <family val="1"/>
      </rPr>
      <t xml:space="preserve">46 </t>
    </r>
    <r>
      <rPr>
        <sz val="12"/>
        <color rgb="FF000000"/>
        <rFont val="Times New Roman"/>
        <family val="1"/>
      </rPr>
      <t>(</t>
    </r>
    <r>
      <rPr>
        <i/>
        <sz val="12"/>
        <color rgb="FF000000"/>
        <rFont val="Times New Roman"/>
        <family val="1"/>
      </rPr>
      <t>n.r.</t>
    </r>
    <r>
      <rPr>
        <sz val="12"/>
        <color rgb="FF000000"/>
        <rFont val="Times New Roman"/>
        <family val="1"/>
      </rPr>
      <t>)</t>
    </r>
  </si>
  <si>
    <t>63.5 (n.r.)</t>
  </si>
  <si>
    <t>Physical Stroop</t>
  </si>
  <si>
    <t>Flanker &amp; Simon</t>
  </si>
  <si>
    <t>Lee2006_olders</t>
  </si>
  <si>
    <t>9 (9)</t>
  </si>
  <si>
    <t>65.2 (4.2)</t>
  </si>
  <si>
    <r>
      <t>12 (</t>
    </r>
    <r>
      <rPr>
        <sz val="12"/>
        <color rgb="FFFF0000"/>
        <rFont val="Times New Roman Regular"/>
      </rPr>
      <t>9</t>
    </r>
    <r>
      <rPr>
        <sz val="12"/>
        <color rgb="FF000000"/>
        <rFont val="Times New Roman Regular"/>
        <family val="1"/>
      </rPr>
      <t>)</t>
    </r>
  </si>
  <si>
    <t>Milham</t>
    <phoneticPr fontId="1" type="noConversion"/>
  </si>
  <si>
    <t>68 (n.r.)</t>
  </si>
  <si>
    <t>visual-spatial Stroop/
Simon-like task</t>
  </si>
  <si>
    <r>
      <rPr>
        <sz val="12"/>
        <color rgb="FF000000"/>
        <rFont val="Times New Roman Regular"/>
        <family val="1"/>
      </rPr>
      <t xml:space="preserve">25 </t>
    </r>
    <r>
      <rPr>
        <sz val="12"/>
        <color rgb="FF000000"/>
        <rFont val="Times New Roman"/>
        <family val="1"/>
      </rPr>
      <t>(</t>
    </r>
    <r>
      <rPr>
        <i/>
        <sz val="12"/>
        <color rgb="FF000000"/>
        <rFont val="Times New Roman"/>
        <family val="1"/>
      </rPr>
      <t>n.r.</t>
    </r>
    <r>
      <rPr>
        <sz val="12"/>
        <color rgb="FF000000"/>
        <rFont val="Times New Roman"/>
        <family val="1"/>
      </rPr>
      <t>)</t>
    </r>
  </si>
  <si>
    <t>65.5 (n.r.)</t>
  </si>
  <si>
    <r>
      <rPr>
        <sz val="12"/>
        <color rgb="FF000000"/>
        <rFont val="Times New Roman Regular"/>
        <family val="1"/>
      </rPr>
      <t xml:space="preserve">20 </t>
    </r>
    <r>
      <rPr>
        <sz val="12"/>
        <color rgb="FF000000"/>
        <rFont val="Times New Roman"/>
        <family val="1"/>
      </rPr>
      <t>(</t>
    </r>
    <r>
      <rPr>
        <i/>
        <sz val="12"/>
        <color rgb="FF000000"/>
        <rFont val="Times New Roman"/>
        <family val="1"/>
      </rPr>
      <t>n.r.</t>
    </r>
    <r>
      <rPr>
        <sz val="12"/>
        <color rgb="FF000000"/>
        <rFont val="Times New Roman"/>
        <family val="1"/>
      </rPr>
      <t>)</t>
    </r>
  </si>
  <si>
    <t>67  (n.r.)</t>
  </si>
  <si>
    <t>Won2019_olders</t>
  </si>
  <si>
    <t>32(8)</t>
  </si>
  <si>
    <t>66.2 (7.3)</t>
  </si>
  <si>
    <t>Mathis2009_middleolders</t>
  </si>
  <si>
    <t xml:space="preserve">46−55 </t>
  </si>
  <si>
    <t>3.1</t>
  </si>
  <si>
    <r>
      <t xml:space="preserve">Note. </t>
    </r>
    <r>
      <rPr>
        <i/>
        <sz val="20"/>
        <color rgb="FF000000"/>
        <rFont val="Times New Roman"/>
        <family val="1"/>
      </rPr>
      <t>n.r.</t>
    </r>
    <r>
      <rPr>
        <sz val="20"/>
        <color rgb="FF000000"/>
        <rFont val="Times New Roman"/>
        <family val="1"/>
      </rPr>
      <t xml:space="preserve"> denotes not reported; I denotes incongruent condition; C denotes congruent condition; N denotes neutral condition.</t>
    </r>
  </si>
  <si>
    <t>Carp201218 (10)</t>
  </si>
  <si>
    <t>Andrews-Hanna201132 (17)</t>
  </si>
  <si>
    <t>Bernal200918 (8)</t>
  </si>
  <si>
    <t>Bunge200216 (10)</t>
  </si>
  <si>
    <t>Cao200614 (8)</t>
  </si>
  <si>
    <t>de Kieviet201447 (21)</t>
  </si>
  <si>
    <t>Fan201423 (21)</t>
  </si>
  <si>
    <t>Gee202240 (18)</t>
  </si>
  <si>
    <t>Halari200921 (10)</t>
  </si>
  <si>
    <t>Hansen2018171 (121)</t>
  </si>
  <si>
    <t>Kaufmann200617 (10)</t>
  </si>
  <si>
    <t>Kim-Spoon2021151 (n.r.)</t>
  </si>
  <si>
    <t>Konrad200516 (16)</t>
  </si>
  <si>
    <t>Liu201672 (n.r.)</t>
  </si>
  <si>
    <t>Margolis201755 (n.r.)</t>
  </si>
  <si>
    <t>Mincic201035 (18)</t>
  </si>
  <si>
    <t>Posner201115 (13)</t>
  </si>
  <si>
    <t>Puetz201619 (n.r.)</t>
  </si>
  <si>
    <t>Rubia200628 (n.r.)</t>
  </si>
  <si>
    <t>Schulte2020178 (87)</t>
  </si>
  <si>
    <t>Sebastian202158 (n.r.)</t>
  </si>
  <si>
    <t>Sheridan201433 (19)</t>
  </si>
  <si>
    <t>Tamm200214 (n.r.)</t>
  </si>
  <si>
    <t>Vaidya200510 (7)</t>
  </si>
  <si>
    <t>van't Ent200918 (n.r.)</t>
  </si>
  <si>
    <t>Wang200922 (15, group1)</t>
  </si>
  <si>
    <t>Wang2009group2: 22 (18)</t>
  </si>
  <si>
    <t/>
  </si>
  <si>
    <t>Aarts200812 (2)</t>
  </si>
  <si>
    <t>Adleman200211 (3)</t>
  </si>
  <si>
    <t>Ansari200614 (6)</t>
  </si>
  <si>
    <t>Balodis201335 (16)</t>
  </si>
  <si>
    <t>Barros-Loscertales201116 (n.r.)</t>
  </si>
  <si>
    <t>Basten201146 (23)</t>
  </si>
  <si>
    <t>Brass200520 (8)</t>
  </si>
  <si>
    <t>Bunge200210 (5)</t>
  </si>
  <si>
    <t>Bush20038 (n.r.)</t>
  </si>
  <si>
    <t>Bush19989 (5)</t>
  </si>
  <si>
    <t>Carp201221 (15)</t>
  </si>
  <si>
    <t>Carter199515 (n.r.)</t>
  </si>
  <si>
    <t>Christakou200963 (38)</t>
  </si>
  <si>
    <t>Christensen201126 (10)</t>
  </si>
  <si>
    <t>Cieslik201024 (13)</t>
  </si>
  <si>
    <t>Coderre20089 (2)</t>
  </si>
  <si>
    <t>DeLuca202065 (16)</t>
  </si>
  <si>
    <t>DeVito201212 (5)</t>
  </si>
  <si>
    <t>Durston20039 (5)</t>
  </si>
  <si>
    <t>Fan200312 (6)</t>
  </si>
  <si>
    <t>Fan200816 (8)</t>
  </si>
  <si>
    <t>Fan200719 (10)</t>
  </si>
  <si>
    <t>Fechir201016 (n.r.)</t>
  </si>
  <si>
    <t>Forstmann200824 (9)</t>
  </si>
  <si>
    <t>Fruhholz201124 (3)</t>
  </si>
  <si>
    <t>George199421 (11)</t>
  </si>
  <si>
    <t>Georgiou-Karistianis201213 (n.r.)</t>
  </si>
  <si>
    <t>Grandjean201325 (12)</t>
  </si>
  <si>
    <t>Harrison20059 (7)</t>
  </si>
  <si>
    <t>Hazeltine200310 (5)</t>
  </si>
  <si>
    <t>Hazeltine20008 (3)</t>
  </si>
  <si>
    <t>Holmes201033 (n.r.)</t>
  </si>
  <si>
    <t>Ivanov201216 (10)</t>
  </si>
  <si>
    <t>Jaspar201445 (20)</t>
  </si>
  <si>
    <t>Jiang201421 (10)</t>
  </si>
  <si>
    <t>Kerns200626 (12)</t>
  </si>
  <si>
    <t>Kerns200513 (8)</t>
  </si>
  <si>
    <t>Kim201216 (7)</t>
  </si>
  <si>
    <t>Kim201418 (10)</t>
  </si>
  <si>
    <t>King201225 (11)</t>
  </si>
  <si>
    <t>Korsch201420 (10)</t>
  </si>
  <si>
    <t>Kozasa201219 (9)</t>
  </si>
  <si>
    <t>Krebs201514 (8)</t>
  </si>
  <si>
    <t>Lee200612(12)</t>
  </si>
  <si>
    <t>Li201524 (13)</t>
  </si>
  <si>
    <t>Lutcke200912 (3)</t>
  </si>
  <si>
    <t>Mathis200912 (7)</t>
  </si>
  <si>
    <t>Matthews200418 (11)</t>
  </si>
  <si>
    <t>McNab200814 (4)</t>
  </si>
  <si>
    <t>Mead200218 (8)</t>
  </si>
  <si>
    <t>Milham200212 (7)</t>
  </si>
  <si>
    <t>Mitchell200515 (4)</t>
  </si>
  <si>
    <t>Mitchell201028 (3)</t>
  </si>
  <si>
    <t>Nakao200514 (5)</t>
  </si>
  <si>
    <t>Ochsner200916 (7)</t>
  </si>
  <si>
    <t>Page200911 (n.r.)</t>
  </si>
  <si>
    <t>Piai201323 (11)</t>
  </si>
  <si>
    <t>Polosan201114 (4)</t>
  </si>
  <si>
    <t>Pompei201148 (25)</t>
  </si>
  <si>
    <t>Rahm201411 (8)</t>
  </si>
  <si>
    <t>Ravnkilde200246 (16)</t>
  </si>
  <si>
    <t>Roberts200816 (9)</t>
  </si>
  <si>
    <t>Robertson201516 (8)</t>
  </si>
  <si>
    <t>Roelofs200612 (4)</t>
  </si>
  <si>
    <t>Rubia200623 (23)</t>
  </si>
  <si>
    <t>Schmidt201231 (14)</t>
  </si>
  <si>
    <t>Schulze20138 (3)</t>
  </si>
  <si>
    <t>Sebastian201349 (19)</t>
  </si>
  <si>
    <t>Sebastian201224 (11)</t>
  </si>
  <si>
    <t>Sebastian201321 (12)</t>
  </si>
  <si>
    <t>Sheu201226 (14)</t>
  </si>
  <si>
    <t>Soeda200511 (7)</t>
  </si>
  <si>
    <t>Sommer200812 (12)</t>
  </si>
  <si>
    <t>Terry201220 (n.r.)</t>
  </si>
  <si>
    <t>Ullsperger200112 (5)</t>
  </si>
  <si>
    <t>Verstynen201430 (20)</t>
  </si>
  <si>
    <t>Weiss20078 (n.r.)</t>
  </si>
  <si>
    <t>Wittfoth200620 (3)</t>
  </si>
  <si>
    <t>Wittfoth200820 (3)</t>
  </si>
  <si>
    <t>Ye200919 (7)</t>
  </si>
  <si>
    <t>Zhu201022 (11)</t>
  </si>
  <si>
    <t>Zoccatelli201010 (8)</t>
  </si>
  <si>
    <t>Zurawska201118 (8)</t>
  </si>
  <si>
    <t>Zysset200747 (23)</t>
  </si>
  <si>
    <t>陈琪202241 (19)</t>
  </si>
  <si>
    <t>崔龙2011group1: 10 (1)</t>
  </si>
  <si>
    <t>崔龙2011group2: 10 (10)</t>
  </si>
  <si>
    <t>牟博川201837 (16)</t>
  </si>
  <si>
    <t>钱巧云202017 (8)</t>
  </si>
  <si>
    <t>Chuang201460 (15)</t>
  </si>
  <si>
    <t>Dash201918 (n.r.)</t>
  </si>
  <si>
    <t>Fernandez201934 (n.r.)</t>
  </si>
  <si>
    <t>Gianaros200746 (n.r.)</t>
  </si>
  <si>
    <t>Gordon201571 (37)</t>
  </si>
  <si>
    <t>Huang201218 (9)</t>
  </si>
  <si>
    <t>Korsch201419 (10)</t>
  </si>
  <si>
    <t>Laeng201110 (0)</t>
  </si>
  <si>
    <t>Lee20069 (9)</t>
  </si>
  <si>
    <t>Mathis200912 (9)</t>
  </si>
  <si>
    <t>Milham200210 (7)</t>
  </si>
  <si>
    <t>Nagamatsu201173 (0)</t>
  </si>
  <si>
    <t>Onur201113 (8)</t>
  </si>
  <si>
    <t>Prakash200925 (n.r.)</t>
  </si>
  <si>
    <t>Puente201426 (10)</t>
  </si>
  <si>
    <t>Rizio201720 (n.r.)</t>
  </si>
  <si>
    <t>Zhu201022 (9)</t>
  </si>
  <si>
    <t>Won201932(8)</t>
  </si>
  <si>
    <t>Mathis200912 (4)</t>
  </si>
  <si>
    <t>Wang2009group1: 22 (15)</t>
  </si>
  <si>
    <t>Chen202241 (19)</t>
  </si>
  <si>
    <t>Cui2011group1: 10 (1)</t>
  </si>
  <si>
    <t>Cui2011group2: 10 (10)</t>
  </si>
  <si>
    <t>Mou201837 (16)</t>
  </si>
  <si>
    <t>Qian202017 (8)</t>
  </si>
  <si>
    <t>Won201932 (8)</t>
  </si>
  <si>
    <t>name_yer_sample</t>
  </si>
  <si>
    <t>DesignCode</t>
  </si>
  <si>
    <t>SRC</t>
  </si>
  <si>
    <t>pubLanguage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</si>
</sst>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8">
    <font>
      <sz val="11"/>
      <color theme="1"/>
      <name val="Calibri"/>
      <charset val="134"/>
      <scheme val="minor"/>
    </font>
    <font>
      <sz val="11"/>
      <color rgb="FF0070C0"/>
      <name val="Calibri"/>
      <family val="3"/>
      <charset val="134"/>
      <scheme val="minor"/>
    </font>
    <font>
      <b/>
      <sz val="39"/>
      <name val="Times New Roman"/>
      <family val="1"/>
    </font>
    <font>
      <b/>
      <sz val="18"/>
      <name val="Times New Roman"/>
      <family val="1"/>
    </font>
    <font>
      <b/>
      <sz val="18"/>
      <color rgb="FF0070C0"/>
      <name val="Times New Roman"/>
      <family val="1"/>
    </font>
    <font>
      <sz val="12"/>
      <name val="Times New Roman"/>
      <family val="1"/>
    </font>
    <font>
      <sz val="12"/>
      <color rgb="FF0070C0"/>
      <name val="Times New Roman"/>
      <family val="1"/>
    </font>
    <font>
      <i/>
      <sz val="12"/>
      <name val="Times New Roman"/>
      <family val="1"/>
    </font>
    <font>
      <sz val="20"/>
      <name val="Times New Roman"/>
      <family val="1"/>
    </font>
    <font>
      <sz val="10.5"/>
      <color theme="1"/>
      <name val="Calibri"/>
      <family val="3"/>
      <charset val="134"/>
      <scheme val="minor"/>
    </font>
    <font>
      <sz val="39"/>
      <name val="Times New Roman"/>
      <family val="1"/>
    </font>
    <font>
      <i/>
      <sz val="20"/>
      <name val="Times New Roman"/>
      <family val="1"/>
    </font>
    <font>
      <sz val="9"/>
      <name val="Calibri"/>
      <family val="3"/>
      <charset val="134"/>
      <scheme val="minor"/>
    </font>
    <font>
      <b/>
      <sz val="39"/>
      <color rgb="FF000000"/>
      <name val="Times New Roman"/>
      <family val="1"/>
    </font>
    <font>
      <sz val="39"/>
      <color rgb="FF000000"/>
      <name val="Times New Roman"/>
      <family val="1"/>
    </font>
    <font>
      <b/>
      <sz val="18"/>
      <color rgb="FF000000"/>
      <name val="Times New Roman"/>
      <family val="1"/>
    </font>
    <font>
      <b/>
      <sz val="18"/>
      <color rgb="FF0070C0"/>
      <name val="宋体"/>
      <family val="3"/>
      <charset val="134"/>
    </font>
    <font>
      <sz val="12"/>
      <color theme="1"/>
      <name val="Times New Roman"/>
      <family val="1"/>
    </font>
    <font>
      <sz val="12"/>
      <color rgb="FF000000"/>
      <name val="Times New Roman Regular"/>
      <family val="1"/>
    </font>
    <font>
      <sz val="12"/>
      <color rgb="FF000000"/>
      <name val="Times New Roman"/>
      <family val="1"/>
    </font>
    <font>
      <sz val="12"/>
      <color rgb="FF0070C0"/>
      <name val="等线"/>
      <family val="3"/>
      <charset val="134"/>
    </font>
    <font>
      <sz val="12"/>
      <color rgb="FFFF0000"/>
      <name val="Times New Roman"/>
      <family val="1"/>
    </font>
    <font>
      <i/>
      <sz val="12"/>
      <color rgb="FF000000"/>
      <name val="Times New Roman"/>
      <family val="1"/>
    </font>
    <font>
      <i/>
      <sz val="12"/>
      <color rgb="FFFF0000"/>
      <name val="Times New Roman"/>
      <family val="1"/>
    </font>
    <font>
      <sz val="12"/>
      <color rgb="FFFF0000"/>
      <name val="Times New Roman Regular"/>
      <family val="1"/>
    </font>
    <font>
      <sz val="12"/>
      <color rgb="FFFF0000"/>
      <name val="Times New Roman Regular"/>
    </font>
    <font>
      <sz val="20"/>
      <color rgb="FF000000"/>
      <name val="Times New Roman"/>
      <family val="1"/>
    </font>
    <font>
      <i/>
      <sz val="2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0" fillId="0" borderId="0" xfId="0" applyFill="1">
      <alignment vertical="center"/>
    </xf>
    <xf numFmtId="0" fontId="13" fillId="0" borderId="0" xfId="0" applyFont="1" applyFill="1" applyAlignment="1">
      <alignment horizontal="center" vertical="center"/>
    </xf>
    <xf numFmtId="0" fontId="15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49" fontId="3" fillId="0" borderId="0" xfId="0" applyNumberFormat="1" applyFont="1" applyFill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0" fontId="17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8" fillId="0" borderId="0" xfId="0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49" fontId="6" fillId="0" borderId="0" xfId="0" applyNumberFormat="1" applyFont="1" applyFill="1" applyAlignment="1">
      <alignment horizontal="center" vertical="center" wrapText="1"/>
    </xf>
    <xf numFmtId="2" fontId="6" fillId="0" borderId="0" xfId="0" applyNumberFormat="1" applyFont="1" applyFill="1" applyAlignment="1">
      <alignment horizontal="center" vertical="center" wrapText="1"/>
    </xf>
    <xf numFmtId="164" fontId="6" fillId="0" borderId="0" xfId="0" applyNumberFormat="1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15" fillId="0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20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 wrapText="1"/>
    </xf>
    <xf numFmtId="0" fontId="26" fillId="0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ang, Guochun" id="{39E94B7D-E5EA-47D7-99AD-A9DB766863F6}" userId="S::guocyang@uiowa.edu::0ec36032-700f-4bdb-8091-0f743a6ceaaa" providerId="AD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dT="2024-06-24T17:35:16.58" personId="{39E94B7D-E5EA-47D7-99AD-A9DB766863F6}" id="{2F4F4F08-1736-48BE-B829-123541540FE8}">
    <text>没有mean age列</text>
  </threadedComment>
  <threadedComment ref="A71" dT="2024-06-24T17:35:02.20" personId="{39E94B7D-E5EA-47D7-99AD-A9DB766863F6}" id="{BD88582F-47D3-486A-8F73-CD9C2B30F69B}">
    <text>这个是older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Y39" dT="2024-06-28T15:52:24.13" personId="{39E94B7D-E5EA-47D7-99AD-A9DB766863F6}" id="{0FE4EE95-DE14-43BA-B54A-2A1A6687AFF3}">
    <text>应该是25？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6"/>
  <sheetViews>
    <sheetView tabSelected="1" topLeftCell="A118" workbookViewId="0">
      <selection activeCell="F141" sqref="F141"/>
    </sheetView>
  </sheetViews>
  <sheetFormatPr defaultColWidth="8.7109375" defaultRowHeight="15"/>
  <cols>
    <col min="1" max="1" width="11.140625" style="2" customWidth="1"/>
    <col min="2" max="2" width="17.28515625" style="2" customWidth="1"/>
    <col min="3" max="3" width="7.5703125" style="2" bestFit="1" customWidth="1"/>
    <col min="4" max="4" width="12.28515625" style="1" customWidth="1"/>
    <col min="5" max="5" width="19" style="2" customWidth="1"/>
    <col min="6" max="6" width="47.7109375" style="2" customWidth="1"/>
    <col min="7" max="7" width="19.5703125" style="2" customWidth="1"/>
    <col min="8" max="8" width="13.5703125" style="2" customWidth="1"/>
    <col min="9" max="9" width="15.5703125" style="2" customWidth="1"/>
    <col min="10" max="10" width="18.42578125" style="2" customWidth="1"/>
    <col min="11" max="11" width="7.28515625" style="2" customWidth="1"/>
    <col min="12" max="12" width="14.85546875" style="2" customWidth="1"/>
    <col min="13" max="13" width="10.85546875" style="2" customWidth="1"/>
    <col min="14" max="14" width="27.42578125" style="1" customWidth="1"/>
    <col min="15" max="15" width="27" style="1" customWidth="1"/>
    <col min="16" max="16" width="26.5703125" style="1" customWidth="1"/>
    <col min="17" max="17" width="11.5703125" style="2" bestFit="1" customWidth="1"/>
    <col min="18" max="18" width="33.5703125" style="2" customWidth="1"/>
    <col min="19" max="16384" width="8.7109375" style="2"/>
  </cols>
  <sheetData>
    <row r="1" spans="1:18" ht="48.75" customHeight="1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8" ht="90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4" t="s">
        <v>14</v>
      </c>
      <c r="O2" s="4" t="s">
        <v>15</v>
      </c>
      <c r="P2" s="4" t="s">
        <v>16</v>
      </c>
      <c r="Q2" s="2" t="s">
        <v>458</v>
      </c>
    </row>
    <row r="3" spans="1:18" ht="22.5">
      <c r="A3" s="11" t="s">
        <v>17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8" ht="15.75">
      <c r="A4" s="5">
        <v>1</v>
      </c>
      <c r="B4" s="5" t="s">
        <v>18</v>
      </c>
      <c r="C4" s="5">
        <v>2011</v>
      </c>
      <c r="D4" s="5" t="s">
        <v>19</v>
      </c>
      <c r="E4" s="5" t="s">
        <v>20</v>
      </c>
      <c r="F4" s="6" t="s">
        <v>21</v>
      </c>
      <c r="G4" s="5" t="s">
        <v>22</v>
      </c>
      <c r="H4" s="5" t="s">
        <v>23</v>
      </c>
      <c r="I4" s="5" t="s">
        <v>24</v>
      </c>
      <c r="J4" s="5" t="s">
        <v>25</v>
      </c>
      <c r="K4" s="5" t="s">
        <v>26</v>
      </c>
      <c r="L4" s="5" t="s">
        <v>27</v>
      </c>
      <c r="M4" s="5" t="s">
        <v>28</v>
      </c>
      <c r="N4" s="6">
        <v>775</v>
      </c>
      <c r="O4" s="6">
        <v>697</v>
      </c>
      <c r="P4" s="6">
        <v>78</v>
      </c>
      <c r="Q4" s="2">
        <f>P4/AVERAGE(N4,O4)</f>
        <v>0.10597826086956522</v>
      </c>
      <c r="R4" s="2" t="s">
        <v>624</v>
      </c>
    </row>
    <row r="5" spans="1:18" ht="15.75">
      <c r="A5" s="5">
        <v>2</v>
      </c>
      <c r="B5" s="5" t="s">
        <v>29</v>
      </c>
      <c r="C5" s="5">
        <v>2009</v>
      </c>
      <c r="D5" s="5" t="s">
        <v>19</v>
      </c>
      <c r="E5" s="5" t="s">
        <v>20</v>
      </c>
      <c r="F5" s="6" t="s">
        <v>21</v>
      </c>
      <c r="G5" s="5" t="s">
        <v>30</v>
      </c>
      <c r="H5" s="5" t="s">
        <v>23</v>
      </c>
      <c r="I5" s="5" t="s">
        <v>31</v>
      </c>
      <c r="J5" s="7" t="s">
        <v>32</v>
      </c>
      <c r="K5" s="5" t="s">
        <v>26</v>
      </c>
      <c r="L5" s="5" t="s">
        <v>33</v>
      </c>
      <c r="M5" s="7" t="s">
        <v>32</v>
      </c>
      <c r="N5" s="6" t="s">
        <v>32</v>
      </c>
      <c r="O5" s="6" t="s">
        <v>32</v>
      </c>
      <c r="P5" s="6" t="s">
        <v>32</v>
      </c>
      <c r="R5" s="2" t="s">
        <v>625</v>
      </c>
    </row>
    <row r="6" spans="1:18" ht="15.75">
      <c r="A6" s="5">
        <v>3</v>
      </c>
      <c r="B6" s="5" t="s">
        <v>34</v>
      </c>
      <c r="C6" s="5">
        <v>2002</v>
      </c>
      <c r="D6" s="5" t="s">
        <v>19</v>
      </c>
      <c r="E6" s="5" t="s">
        <v>35</v>
      </c>
      <c r="F6" s="6" t="s">
        <v>36</v>
      </c>
      <c r="G6" s="5" t="s">
        <v>37</v>
      </c>
      <c r="H6" s="5" t="s">
        <v>23</v>
      </c>
      <c r="I6" s="5" t="s">
        <v>38</v>
      </c>
      <c r="J6" s="5" t="s">
        <v>39</v>
      </c>
      <c r="K6" s="5" t="s">
        <v>26</v>
      </c>
      <c r="L6" s="5" t="s">
        <v>27</v>
      </c>
      <c r="M6" s="7" t="s">
        <v>32</v>
      </c>
      <c r="N6" s="6">
        <v>737</v>
      </c>
      <c r="O6" s="6">
        <v>693</v>
      </c>
      <c r="P6" s="6">
        <v>44</v>
      </c>
      <c r="Q6" s="2">
        <f t="shared" ref="Q6:Q68" si="0">P6/AVERAGE(N6,O6)</f>
        <v>6.1538461538461542E-2</v>
      </c>
      <c r="R6" s="2" t="s">
        <v>626</v>
      </c>
    </row>
    <row r="7" spans="1:18" ht="31.5">
      <c r="A7" s="5">
        <v>4</v>
      </c>
      <c r="B7" s="5" t="s">
        <v>40</v>
      </c>
      <c r="C7" s="5">
        <v>2006</v>
      </c>
      <c r="D7" s="5" t="s">
        <v>19</v>
      </c>
      <c r="E7" s="5" t="s">
        <v>41</v>
      </c>
      <c r="F7" s="6" t="s">
        <v>36</v>
      </c>
      <c r="G7" s="5" t="s">
        <v>42</v>
      </c>
      <c r="H7" s="5" t="s">
        <v>23</v>
      </c>
      <c r="I7" s="5" t="s">
        <v>43</v>
      </c>
      <c r="J7" s="5" t="s">
        <v>44</v>
      </c>
      <c r="K7" s="5" t="s">
        <v>26</v>
      </c>
      <c r="L7" s="5" t="s">
        <v>27</v>
      </c>
      <c r="M7" s="5" t="s">
        <v>45</v>
      </c>
      <c r="N7" s="6">
        <v>1240</v>
      </c>
      <c r="O7" s="6">
        <v>1119</v>
      </c>
      <c r="P7" s="6">
        <v>121</v>
      </c>
      <c r="Q7" s="2">
        <f t="shared" si="0"/>
        <v>0.10258584145824502</v>
      </c>
      <c r="R7" s="2" t="s">
        <v>627</v>
      </c>
    </row>
    <row r="8" spans="1:18" s="1" customFormat="1" ht="15.75">
      <c r="A8" s="5">
        <v>5</v>
      </c>
      <c r="B8" s="5" t="s">
        <v>46</v>
      </c>
      <c r="C8" s="5">
        <v>2012</v>
      </c>
      <c r="D8" s="5" t="s">
        <v>19</v>
      </c>
      <c r="E8" s="5" t="s">
        <v>47</v>
      </c>
      <c r="F8" s="6" t="s">
        <v>36</v>
      </c>
      <c r="G8" s="5" t="s">
        <v>48</v>
      </c>
      <c r="H8" s="5" t="s">
        <v>23</v>
      </c>
      <c r="I8" s="5" t="s">
        <v>49</v>
      </c>
      <c r="J8" s="5" t="s">
        <v>50</v>
      </c>
      <c r="K8" s="7" t="s">
        <v>32</v>
      </c>
      <c r="L8" s="5" t="s">
        <v>33</v>
      </c>
      <c r="M8" s="5" t="s">
        <v>28</v>
      </c>
      <c r="N8" s="6">
        <v>1020.6</v>
      </c>
      <c r="O8" s="6">
        <v>737.3</v>
      </c>
      <c r="P8" s="6">
        <v>283.3</v>
      </c>
      <c r="Q8" s="2">
        <f t="shared" si="0"/>
        <v>0.32231640025029867</v>
      </c>
      <c r="R8" s="2" t="s">
        <v>623</v>
      </c>
    </row>
    <row r="9" spans="1:18" ht="15.75">
      <c r="A9" s="5">
        <v>6</v>
      </c>
      <c r="B9" s="5" t="s">
        <v>51</v>
      </c>
      <c r="C9" s="5">
        <v>2014</v>
      </c>
      <c r="D9" s="5" t="s">
        <v>19</v>
      </c>
      <c r="E9" s="5" t="s">
        <v>35</v>
      </c>
      <c r="F9" s="6" t="s">
        <v>52</v>
      </c>
      <c r="G9" s="5" t="s">
        <v>53</v>
      </c>
      <c r="H9" s="5" t="s">
        <v>23</v>
      </c>
      <c r="I9" s="5" t="s">
        <v>54</v>
      </c>
      <c r="J9" s="7" t="s">
        <v>32</v>
      </c>
      <c r="K9" s="7" t="s">
        <v>32</v>
      </c>
      <c r="L9" s="5" t="s">
        <v>33</v>
      </c>
      <c r="M9" s="5" t="s">
        <v>28</v>
      </c>
      <c r="N9" s="6">
        <v>858</v>
      </c>
      <c r="O9" s="6">
        <v>708</v>
      </c>
      <c r="P9" s="6">
        <v>150</v>
      </c>
      <c r="Q9" s="2">
        <f t="shared" si="0"/>
        <v>0.19157088122605365</v>
      </c>
      <c r="R9" s="2" t="s">
        <v>628</v>
      </c>
    </row>
    <row r="10" spans="1:18" ht="15.75">
      <c r="A10" s="5">
        <v>7</v>
      </c>
      <c r="B10" s="5" t="s">
        <v>55</v>
      </c>
      <c r="C10" s="5">
        <v>2014</v>
      </c>
      <c r="D10" s="5" t="s">
        <v>19</v>
      </c>
      <c r="E10" s="5" t="s">
        <v>20</v>
      </c>
      <c r="F10" s="6" t="s">
        <v>36</v>
      </c>
      <c r="G10" s="5" t="s">
        <v>56</v>
      </c>
      <c r="H10" s="5" t="s">
        <v>23</v>
      </c>
      <c r="I10" s="5" t="s">
        <v>57</v>
      </c>
      <c r="J10" s="5" t="s">
        <v>58</v>
      </c>
      <c r="K10" s="7" t="s">
        <v>32</v>
      </c>
      <c r="L10" s="5" t="s">
        <v>33</v>
      </c>
      <c r="M10" s="7" t="s">
        <v>32</v>
      </c>
      <c r="N10" s="6">
        <v>945</v>
      </c>
      <c r="O10" s="6">
        <v>872</v>
      </c>
      <c r="P10" s="6">
        <v>73</v>
      </c>
      <c r="Q10" s="2">
        <f t="shared" si="0"/>
        <v>8.0352228948816731E-2</v>
      </c>
      <c r="R10" s="2" t="s">
        <v>629</v>
      </c>
    </row>
    <row r="11" spans="1:18" ht="15.75">
      <c r="A11" s="5">
        <v>8</v>
      </c>
      <c r="B11" s="5" t="s">
        <v>59</v>
      </c>
      <c r="C11" s="5">
        <v>2022</v>
      </c>
      <c r="D11" s="5" t="s">
        <v>19</v>
      </c>
      <c r="E11" s="5" t="s">
        <v>20</v>
      </c>
      <c r="F11" s="6" t="s">
        <v>52</v>
      </c>
      <c r="G11" s="5" t="s">
        <v>60</v>
      </c>
      <c r="H11" s="5" t="s">
        <v>23</v>
      </c>
      <c r="I11" s="5" t="s">
        <v>61</v>
      </c>
      <c r="J11" s="5" t="s">
        <v>62</v>
      </c>
      <c r="K11" s="5" t="s">
        <v>26</v>
      </c>
      <c r="L11" s="5" t="s">
        <v>33</v>
      </c>
      <c r="M11" s="7" t="s">
        <v>32</v>
      </c>
      <c r="N11" s="6" t="s">
        <v>32</v>
      </c>
      <c r="O11" s="6" t="s">
        <v>32</v>
      </c>
      <c r="P11" s="6" t="s">
        <v>32</v>
      </c>
      <c r="R11" s="2" t="s">
        <v>630</v>
      </c>
    </row>
    <row r="12" spans="1:18" ht="15.75">
      <c r="A12" s="5">
        <v>9</v>
      </c>
      <c r="B12" s="5" t="s">
        <v>63</v>
      </c>
      <c r="C12" s="5">
        <v>2009</v>
      </c>
      <c r="D12" s="5" t="s">
        <v>19</v>
      </c>
      <c r="E12" s="5" t="s">
        <v>47</v>
      </c>
      <c r="F12" s="6" t="s">
        <v>36</v>
      </c>
      <c r="G12" s="5" t="s">
        <v>64</v>
      </c>
      <c r="H12" s="5" t="s">
        <v>23</v>
      </c>
      <c r="I12" s="5" t="s">
        <v>65</v>
      </c>
      <c r="J12" s="7" t="s">
        <v>32</v>
      </c>
      <c r="K12" s="7" t="s">
        <v>32</v>
      </c>
      <c r="L12" s="5" t="s">
        <v>33</v>
      </c>
      <c r="M12" s="7" t="s">
        <v>32</v>
      </c>
      <c r="N12" s="6" t="s">
        <v>32</v>
      </c>
      <c r="O12" s="6" t="s">
        <v>32</v>
      </c>
      <c r="P12" s="6" t="s">
        <v>32</v>
      </c>
      <c r="R12" s="2" t="s">
        <v>631</v>
      </c>
    </row>
    <row r="13" spans="1:18" ht="15.75">
      <c r="A13" s="5">
        <v>10</v>
      </c>
      <c r="B13" s="5" t="s">
        <v>66</v>
      </c>
      <c r="C13" s="5">
        <v>2018</v>
      </c>
      <c r="D13" s="5" t="s">
        <v>19</v>
      </c>
      <c r="E13" s="5" t="s">
        <v>20</v>
      </c>
      <c r="F13" s="6" t="s">
        <v>52</v>
      </c>
      <c r="G13" s="5" t="s">
        <v>67</v>
      </c>
      <c r="H13" s="5" t="s">
        <v>23</v>
      </c>
      <c r="I13" s="5" t="s">
        <v>68</v>
      </c>
      <c r="J13" s="5" t="s">
        <v>69</v>
      </c>
      <c r="K13" s="7" t="s">
        <v>32</v>
      </c>
      <c r="L13" s="5" t="s">
        <v>33</v>
      </c>
      <c r="M13" s="7" t="s">
        <v>32</v>
      </c>
      <c r="N13" s="6" t="s">
        <v>32</v>
      </c>
      <c r="O13" s="6" t="s">
        <v>32</v>
      </c>
      <c r="P13" s="6" t="s">
        <v>32</v>
      </c>
      <c r="R13" s="2" t="s">
        <v>632</v>
      </c>
    </row>
    <row r="14" spans="1:18" s="1" customFormat="1" ht="47.25">
      <c r="A14" s="5">
        <v>11</v>
      </c>
      <c r="B14" s="5" t="s">
        <v>70</v>
      </c>
      <c r="C14" s="6">
        <v>2006</v>
      </c>
      <c r="D14" s="5" t="s">
        <v>19</v>
      </c>
      <c r="E14" s="5" t="s">
        <v>71</v>
      </c>
      <c r="F14" s="6" t="s">
        <v>36</v>
      </c>
      <c r="G14" s="5" t="s">
        <v>72</v>
      </c>
      <c r="H14" s="5" t="s">
        <v>23</v>
      </c>
      <c r="I14" s="5" t="s">
        <v>73</v>
      </c>
      <c r="J14" s="7" t="s">
        <v>32</v>
      </c>
      <c r="K14" s="5" t="s">
        <v>26</v>
      </c>
      <c r="L14" s="5" t="s">
        <v>27</v>
      </c>
      <c r="M14" s="5" t="s">
        <v>28</v>
      </c>
      <c r="N14" s="6">
        <f>(835+670)/2</f>
        <v>752.5</v>
      </c>
      <c r="O14" s="6">
        <f>(696+651)/2</f>
        <v>673.5</v>
      </c>
      <c r="P14" s="6">
        <f>N14-O14</f>
        <v>79</v>
      </c>
      <c r="Q14" s="2">
        <f t="shared" si="0"/>
        <v>0.11079943899018233</v>
      </c>
      <c r="R14" s="2" t="s">
        <v>633</v>
      </c>
    </row>
    <row r="15" spans="1:18" ht="31.5">
      <c r="A15" s="5">
        <v>12</v>
      </c>
      <c r="B15" s="5" t="s">
        <v>74</v>
      </c>
      <c r="C15" s="5">
        <v>2021</v>
      </c>
      <c r="D15" s="5" t="s">
        <v>19</v>
      </c>
      <c r="E15" s="5" t="s">
        <v>75</v>
      </c>
      <c r="F15" s="6" t="s">
        <v>52</v>
      </c>
      <c r="G15" s="5" t="s">
        <v>76</v>
      </c>
      <c r="H15" s="5" t="s">
        <v>23</v>
      </c>
      <c r="I15" s="5" t="s">
        <v>77</v>
      </c>
      <c r="J15" s="5" t="s">
        <v>78</v>
      </c>
      <c r="K15" s="7" t="s">
        <v>32</v>
      </c>
      <c r="L15" s="5" t="s">
        <v>27</v>
      </c>
      <c r="M15" s="5" t="s">
        <v>28</v>
      </c>
      <c r="N15" s="6" t="s">
        <v>32</v>
      </c>
      <c r="O15" s="6" t="s">
        <v>32</v>
      </c>
      <c r="P15" s="6" t="s">
        <v>32</v>
      </c>
      <c r="R15" s="2" t="s">
        <v>634</v>
      </c>
    </row>
    <row r="16" spans="1:18" ht="15.75">
      <c r="A16" s="5">
        <v>13</v>
      </c>
      <c r="B16" s="5" t="s">
        <v>79</v>
      </c>
      <c r="C16" s="5">
        <v>2005</v>
      </c>
      <c r="D16" s="5" t="s">
        <v>19</v>
      </c>
      <c r="E16" s="5" t="s">
        <v>35</v>
      </c>
      <c r="F16" s="6" t="s">
        <v>36</v>
      </c>
      <c r="G16" s="5" t="s">
        <v>80</v>
      </c>
      <c r="H16" s="5" t="s">
        <v>23</v>
      </c>
      <c r="I16" s="5" t="s">
        <v>81</v>
      </c>
      <c r="J16" s="5" t="s">
        <v>39</v>
      </c>
      <c r="K16" s="5" t="s">
        <v>26</v>
      </c>
      <c r="L16" s="5" t="s">
        <v>33</v>
      </c>
      <c r="M16" s="5" t="s">
        <v>28</v>
      </c>
      <c r="N16" s="6" t="s">
        <v>32</v>
      </c>
      <c r="O16" s="6" t="s">
        <v>32</v>
      </c>
      <c r="P16" s="6" t="s">
        <v>32</v>
      </c>
      <c r="R16" s="2" t="s">
        <v>635</v>
      </c>
    </row>
    <row r="17" spans="1:18" ht="31.5">
      <c r="A17" s="5">
        <v>14</v>
      </c>
      <c r="B17" s="5" t="s">
        <v>82</v>
      </c>
      <c r="C17" s="5">
        <v>2016</v>
      </c>
      <c r="D17" s="5" t="s">
        <v>19</v>
      </c>
      <c r="E17" s="5" t="s">
        <v>75</v>
      </c>
      <c r="F17" s="6" t="s">
        <v>36</v>
      </c>
      <c r="G17" s="5" t="s">
        <v>83</v>
      </c>
      <c r="H17" s="5" t="s">
        <v>23</v>
      </c>
      <c r="I17" s="5" t="s">
        <v>84</v>
      </c>
      <c r="J17" s="5" t="s">
        <v>85</v>
      </c>
      <c r="K17" s="7" t="s">
        <v>32</v>
      </c>
      <c r="L17" s="5" t="s">
        <v>33</v>
      </c>
      <c r="M17" s="5" t="s">
        <v>28</v>
      </c>
      <c r="N17" s="6">
        <v>1070</v>
      </c>
      <c r="O17" s="6">
        <v>756</v>
      </c>
      <c r="P17" s="6">
        <v>314</v>
      </c>
      <c r="Q17" s="2">
        <f t="shared" si="0"/>
        <v>0.34392113910186201</v>
      </c>
      <c r="R17" s="2" t="s">
        <v>636</v>
      </c>
    </row>
    <row r="18" spans="1:18" ht="15.75">
      <c r="A18" s="5">
        <v>15</v>
      </c>
      <c r="B18" s="5" t="s">
        <v>86</v>
      </c>
      <c r="C18" s="5">
        <v>2017</v>
      </c>
      <c r="D18" s="5" t="s">
        <v>19</v>
      </c>
      <c r="E18" s="5" t="s">
        <v>47</v>
      </c>
      <c r="F18" s="6" t="s">
        <v>36</v>
      </c>
      <c r="G18" s="5" t="s">
        <v>87</v>
      </c>
      <c r="H18" s="5" t="s">
        <v>23</v>
      </c>
      <c r="I18" s="5" t="s">
        <v>88</v>
      </c>
      <c r="J18" s="5" t="s">
        <v>89</v>
      </c>
      <c r="K18" s="7" t="s">
        <v>32</v>
      </c>
      <c r="L18" s="5" t="s">
        <v>33</v>
      </c>
      <c r="M18" s="5" t="s">
        <v>28</v>
      </c>
      <c r="N18" s="6">
        <v>663</v>
      </c>
      <c r="O18" s="6">
        <v>623</v>
      </c>
      <c r="P18" s="6">
        <v>40</v>
      </c>
      <c r="Q18" s="2">
        <f t="shared" si="0"/>
        <v>6.2208398133748059E-2</v>
      </c>
      <c r="R18" s="2" t="s">
        <v>637</v>
      </c>
    </row>
    <row r="19" spans="1:18" ht="15.75">
      <c r="A19" s="5">
        <v>16</v>
      </c>
      <c r="B19" s="5" t="s">
        <v>90</v>
      </c>
      <c r="C19" s="5">
        <v>2010</v>
      </c>
      <c r="D19" s="5" t="s">
        <v>19</v>
      </c>
      <c r="E19" s="5" t="s">
        <v>20</v>
      </c>
      <c r="F19" s="6" t="s">
        <v>36</v>
      </c>
      <c r="G19" s="5" t="s">
        <v>91</v>
      </c>
      <c r="H19" s="5" t="s">
        <v>23</v>
      </c>
      <c r="I19" s="7" t="s">
        <v>32</v>
      </c>
      <c r="J19" s="5" t="s">
        <v>92</v>
      </c>
      <c r="K19" s="5" t="s">
        <v>26</v>
      </c>
      <c r="L19" s="5" t="s">
        <v>27</v>
      </c>
      <c r="M19" s="7" t="s">
        <v>32</v>
      </c>
      <c r="N19" s="6">
        <v>671.5</v>
      </c>
      <c r="O19" s="6">
        <v>614</v>
      </c>
      <c r="P19" s="6">
        <v>57.5</v>
      </c>
      <c r="Q19" s="2">
        <f t="shared" si="0"/>
        <v>8.9459354336833913E-2</v>
      </c>
      <c r="R19" s="2" t="s">
        <v>638</v>
      </c>
    </row>
    <row r="20" spans="1:18" ht="15.75">
      <c r="A20" s="5">
        <v>17</v>
      </c>
      <c r="B20" s="5" t="s">
        <v>93</v>
      </c>
      <c r="C20" s="5">
        <v>2011</v>
      </c>
      <c r="D20" s="5" t="s">
        <v>19</v>
      </c>
      <c r="E20" s="5" t="s">
        <v>20</v>
      </c>
      <c r="F20" s="6" t="s">
        <v>52</v>
      </c>
      <c r="G20" s="5" t="s">
        <v>94</v>
      </c>
      <c r="H20" s="5" t="s">
        <v>23</v>
      </c>
      <c r="I20" s="5" t="s">
        <v>95</v>
      </c>
      <c r="J20" s="5" t="s">
        <v>96</v>
      </c>
      <c r="K20" s="5" t="s">
        <v>26</v>
      </c>
      <c r="L20" s="5" t="s">
        <v>27</v>
      </c>
      <c r="M20" s="7" t="s">
        <v>32</v>
      </c>
      <c r="N20" s="6">
        <v>859.1</v>
      </c>
      <c r="O20" s="6">
        <v>772.5</v>
      </c>
      <c r="P20" s="6">
        <v>86.6</v>
      </c>
      <c r="Q20" s="2">
        <f t="shared" si="0"/>
        <v>0.10615346898749693</v>
      </c>
      <c r="R20" s="2" t="s">
        <v>639</v>
      </c>
    </row>
    <row r="21" spans="1:18" ht="15.75">
      <c r="A21" s="5">
        <v>18</v>
      </c>
      <c r="B21" s="5" t="s">
        <v>97</v>
      </c>
      <c r="C21" s="5">
        <v>2016</v>
      </c>
      <c r="D21" s="5" t="s">
        <v>19</v>
      </c>
      <c r="E21" s="5" t="s">
        <v>20</v>
      </c>
      <c r="F21" s="6" t="s">
        <v>52</v>
      </c>
      <c r="G21" s="5" t="s">
        <v>98</v>
      </c>
      <c r="H21" s="5" t="s">
        <v>23</v>
      </c>
      <c r="I21" s="5" t="s">
        <v>99</v>
      </c>
      <c r="J21" s="5" t="s">
        <v>100</v>
      </c>
      <c r="K21" s="7" t="s">
        <v>32</v>
      </c>
      <c r="L21" s="5" t="s">
        <v>27</v>
      </c>
      <c r="M21" s="7" t="s">
        <v>32</v>
      </c>
      <c r="N21" s="6">
        <v>863</v>
      </c>
      <c r="O21" s="6">
        <v>763</v>
      </c>
      <c r="P21" s="6">
        <v>100</v>
      </c>
      <c r="Q21" s="2">
        <f t="shared" si="0"/>
        <v>0.12300123001230012</v>
      </c>
      <c r="R21" s="2" t="s">
        <v>640</v>
      </c>
    </row>
    <row r="22" spans="1:18" ht="15.75">
      <c r="A22" s="5">
        <v>19</v>
      </c>
      <c r="B22" s="5" t="s">
        <v>101</v>
      </c>
      <c r="C22" s="5">
        <v>2006</v>
      </c>
      <c r="D22" s="5" t="s">
        <v>19</v>
      </c>
      <c r="E22" s="5" t="s">
        <v>47</v>
      </c>
      <c r="F22" s="6" t="s">
        <v>36</v>
      </c>
      <c r="G22" s="5" t="s">
        <v>102</v>
      </c>
      <c r="H22" s="5" t="s">
        <v>23</v>
      </c>
      <c r="I22" s="5" t="s">
        <v>103</v>
      </c>
      <c r="J22" s="5" t="s">
        <v>104</v>
      </c>
      <c r="K22" s="5" t="s">
        <v>26</v>
      </c>
      <c r="L22" s="5" t="s">
        <v>33</v>
      </c>
      <c r="M22" s="5" t="s">
        <v>28</v>
      </c>
      <c r="N22" s="6">
        <v>533</v>
      </c>
      <c r="O22" s="6">
        <v>431</v>
      </c>
      <c r="P22" s="6">
        <v>102</v>
      </c>
      <c r="Q22" s="2">
        <f t="shared" si="0"/>
        <v>0.21161825726141079</v>
      </c>
      <c r="R22" s="2" t="s">
        <v>641</v>
      </c>
    </row>
    <row r="23" spans="1:18" ht="15.75">
      <c r="A23" s="5">
        <v>20</v>
      </c>
      <c r="B23" s="5" t="s">
        <v>105</v>
      </c>
      <c r="C23" s="5">
        <v>2020</v>
      </c>
      <c r="D23" s="5" t="s">
        <v>19</v>
      </c>
      <c r="E23" s="5" t="s">
        <v>20</v>
      </c>
      <c r="F23" s="6" t="s">
        <v>52</v>
      </c>
      <c r="G23" s="5" t="s">
        <v>106</v>
      </c>
      <c r="H23" s="5" t="s">
        <v>23</v>
      </c>
      <c r="I23" s="5" t="s">
        <v>107</v>
      </c>
      <c r="J23" s="5" t="s">
        <v>108</v>
      </c>
      <c r="K23" s="7" t="s">
        <v>32</v>
      </c>
      <c r="L23" s="5" t="s">
        <v>33</v>
      </c>
      <c r="M23" s="7" t="s">
        <v>32</v>
      </c>
      <c r="N23" s="6" t="s">
        <v>32</v>
      </c>
      <c r="O23" s="6" t="s">
        <v>32</v>
      </c>
      <c r="P23" s="6" t="s">
        <v>32</v>
      </c>
      <c r="R23" s="2" t="s">
        <v>642</v>
      </c>
    </row>
    <row r="24" spans="1:18" ht="31.5">
      <c r="A24" s="5">
        <v>21</v>
      </c>
      <c r="B24" s="5" t="s">
        <v>109</v>
      </c>
      <c r="C24" s="5">
        <v>2021</v>
      </c>
      <c r="D24" s="5" t="s">
        <v>19</v>
      </c>
      <c r="E24" s="5" t="s">
        <v>110</v>
      </c>
      <c r="F24" s="6" t="s">
        <v>52</v>
      </c>
      <c r="G24" s="5" t="s">
        <v>111</v>
      </c>
      <c r="H24" s="5" t="s">
        <v>23</v>
      </c>
      <c r="I24" s="5" t="s">
        <v>112</v>
      </c>
      <c r="J24" s="5" t="s">
        <v>113</v>
      </c>
      <c r="K24" s="7" t="s">
        <v>32</v>
      </c>
      <c r="L24" s="5" t="s">
        <v>33</v>
      </c>
      <c r="M24" s="5" t="s">
        <v>28</v>
      </c>
      <c r="N24" s="6">
        <v>817</v>
      </c>
      <c r="O24" s="6">
        <v>758</v>
      </c>
      <c r="P24" s="6">
        <v>59</v>
      </c>
      <c r="Q24" s="2">
        <f t="shared" si="0"/>
        <v>7.4920634920634915E-2</v>
      </c>
      <c r="R24" s="2" t="s">
        <v>643</v>
      </c>
    </row>
    <row r="25" spans="1:18" ht="15.75">
      <c r="A25" s="5">
        <v>22</v>
      </c>
      <c r="B25" s="5" t="s">
        <v>114</v>
      </c>
      <c r="C25" s="5">
        <v>2014</v>
      </c>
      <c r="D25" s="5" t="s">
        <v>19</v>
      </c>
      <c r="E25" s="5" t="s">
        <v>47</v>
      </c>
      <c r="F25" s="6" t="s">
        <v>52</v>
      </c>
      <c r="G25" s="5" t="s">
        <v>115</v>
      </c>
      <c r="H25" s="5" t="s">
        <v>23</v>
      </c>
      <c r="I25" s="5" t="s">
        <v>116</v>
      </c>
      <c r="J25" s="5" t="s">
        <v>117</v>
      </c>
      <c r="K25" s="7" t="s">
        <v>32</v>
      </c>
      <c r="L25" s="5" t="s">
        <v>33</v>
      </c>
      <c r="M25" s="7" t="s">
        <v>32</v>
      </c>
      <c r="N25" s="6">
        <v>664</v>
      </c>
      <c r="O25" s="6">
        <v>620</v>
      </c>
      <c r="P25" s="6">
        <v>44</v>
      </c>
      <c r="Q25" s="2">
        <f t="shared" si="0"/>
        <v>6.8535825545171333E-2</v>
      </c>
      <c r="R25" s="2" t="s">
        <v>644</v>
      </c>
    </row>
    <row r="26" spans="1:18" ht="15.75">
      <c r="A26" s="5">
        <v>23</v>
      </c>
      <c r="B26" s="5" t="s">
        <v>118</v>
      </c>
      <c r="C26" s="5">
        <v>2002</v>
      </c>
      <c r="D26" s="5" t="s">
        <v>19</v>
      </c>
      <c r="E26" s="5" t="s">
        <v>20</v>
      </c>
      <c r="F26" s="6" t="s">
        <v>36</v>
      </c>
      <c r="G26" s="5" t="s">
        <v>49</v>
      </c>
      <c r="H26" s="5" t="s">
        <v>23</v>
      </c>
      <c r="I26" s="5" t="s">
        <v>119</v>
      </c>
      <c r="J26" s="5" t="s">
        <v>120</v>
      </c>
      <c r="K26" s="7" t="s">
        <v>32</v>
      </c>
      <c r="L26" s="5" t="s">
        <v>27</v>
      </c>
      <c r="M26" s="5" t="s">
        <v>28</v>
      </c>
      <c r="N26" s="6">
        <v>887.05</v>
      </c>
      <c r="O26" s="6">
        <v>810.89</v>
      </c>
      <c r="P26" s="6">
        <v>76.16</v>
      </c>
      <c r="Q26" s="2">
        <f t="shared" si="0"/>
        <v>8.9708705843551589E-2</v>
      </c>
      <c r="R26" s="2" t="s">
        <v>645</v>
      </c>
    </row>
    <row r="27" spans="1:18" s="1" customFormat="1" ht="15.75">
      <c r="A27" s="5">
        <v>24</v>
      </c>
      <c r="B27" s="5" t="s">
        <v>121</v>
      </c>
      <c r="C27" s="5">
        <v>2005</v>
      </c>
      <c r="D27" s="5" t="s">
        <v>19</v>
      </c>
      <c r="E27" s="5" t="s">
        <v>35</v>
      </c>
      <c r="F27" s="6" t="s">
        <v>36</v>
      </c>
      <c r="G27" s="5" t="s">
        <v>122</v>
      </c>
      <c r="H27" s="5" t="s">
        <v>23</v>
      </c>
      <c r="I27" s="5" t="s">
        <v>123</v>
      </c>
      <c r="J27" s="7" t="s">
        <v>32</v>
      </c>
      <c r="K27" s="7" t="s">
        <v>32</v>
      </c>
      <c r="L27" s="5" t="s">
        <v>27</v>
      </c>
      <c r="M27" s="5" t="s">
        <v>45</v>
      </c>
      <c r="N27" s="6" t="s">
        <v>32</v>
      </c>
      <c r="O27" s="6" t="s">
        <v>32</v>
      </c>
      <c r="P27" s="6">
        <v>43.3</v>
      </c>
      <c r="Q27" s="2"/>
      <c r="R27" s="2" t="s">
        <v>646</v>
      </c>
    </row>
    <row r="28" spans="1:18" ht="15.75">
      <c r="A28" s="5">
        <v>25</v>
      </c>
      <c r="B28" s="5" t="s">
        <v>124</v>
      </c>
      <c r="C28" s="5">
        <v>2009</v>
      </c>
      <c r="D28" s="5" t="s">
        <v>19</v>
      </c>
      <c r="E28" s="5" t="s">
        <v>20</v>
      </c>
      <c r="F28" s="6" t="s">
        <v>36</v>
      </c>
      <c r="G28" s="5" t="s">
        <v>125</v>
      </c>
      <c r="H28" s="5" t="s">
        <v>23</v>
      </c>
      <c r="I28" s="5" t="s">
        <v>126</v>
      </c>
      <c r="J28" s="7" t="s">
        <v>32</v>
      </c>
      <c r="K28" s="7" t="s">
        <v>32</v>
      </c>
      <c r="L28" s="5" t="s">
        <v>33</v>
      </c>
      <c r="M28" s="5" t="s">
        <v>28</v>
      </c>
      <c r="N28" s="6">
        <v>659.1</v>
      </c>
      <c r="O28" s="6">
        <v>597.4</v>
      </c>
      <c r="P28" s="6">
        <v>61.7</v>
      </c>
      <c r="Q28" s="2">
        <f t="shared" si="0"/>
        <v>9.8209311579785116E-2</v>
      </c>
      <c r="R28" s="2" t="s">
        <v>647</v>
      </c>
    </row>
    <row r="29" spans="1:18" s="1" customFormat="1" ht="15.75">
      <c r="A29" s="5">
        <v>26</v>
      </c>
      <c r="B29" s="5" t="s">
        <v>127</v>
      </c>
      <c r="C29" s="5">
        <v>2009</v>
      </c>
      <c r="D29" s="5" t="s">
        <v>19</v>
      </c>
      <c r="E29" s="5" t="s">
        <v>20</v>
      </c>
      <c r="F29" s="6" t="s">
        <v>36</v>
      </c>
      <c r="G29" s="5" t="s">
        <v>128</v>
      </c>
      <c r="H29" s="5" t="s">
        <v>23</v>
      </c>
      <c r="I29" s="5" t="s">
        <v>129</v>
      </c>
      <c r="J29" s="5" t="s">
        <v>130</v>
      </c>
      <c r="K29" s="7" t="s">
        <v>32</v>
      </c>
      <c r="L29" s="5" t="s">
        <v>33</v>
      </c>
      <c r="M29" s="7" t="s">
        <v>32</v>
      </c>
      <c r="N29" s="6">
        <v>670.1</v>
      </c>
      <c r="O29" s="6">
        <v>640.4</v>
      </c>
      <c r="P29" s="6">
        <f>N29-O29</f>
        <v>29.700000000000045</v>
      </c>
      <c r="Q29" s="2">
        <f t="shared" si="0"/>
        <v>4.5326211369706292E-2</v>
      </c>
      <c r="R29" s="2" t="s">
        <v>759</v>
      </c>
    </row>
    <row r="30" spans="1:18" s="1" customFormat="1" ht="15.75">
      <c r="A30" s="5">
        <v>27</v>
      </c>
      <c r="B30" s="5" t="s">
        <v>127</v>
      </c>
      <c r="C30" s="5">
        <v>2009</v>
      </c>
      <c r="D30" s="5" t="s">
        <v>19</v>
      </c>
      <c r="E30" s="5" t="s">
        <v>20</v>
      </c>
      <c r="F30" s="6" t="s">
        <v>36</v>
      </c>
      <c r="G30" s="5" t="s">
        <v>131</v>
      </c>
      <c r="H30" s="5" t="s">
        <v>23</v>
      </c>
      <c r="I30" s="5" t="s">
        <v>132</v>
      </c>
      <c r="J30" s="5" t="s">
        <v>130</v>
      </c>
      <c r="K30" s="7" t="s">
        <v>32</v>
      </c>
      <c r="L30" s="5" t="s">
        <v>33</v>
      </c>
      <c r="M30" s="7" t="s">
        <v>32</v>
      </c>
      <c r="N30" s="6">
        <v>661.1</v>
      </c>
      <c r="O30" s="6">
        <v>629.70000000000005</v>
      </c>
      <c r="P30" s="6">
        <f>N30-O30</f>
        <v>31.399999999999977</v>
      </c>
      <c r="Q30" s="2">
        <f t="shared" si="0"/>
        <v>4.8651998760458587E-2</v>
      </c>
      <c r="R30" s="2" t="s">
        <v>649</v>
      </c>
    </row>
    <row r="31" spans="1:18" ht="22.5">
      <c r="A31" s="12" t="s">
        <v>133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6"/>
      <c r="O31" s="6"/>
      <c r="P31" s="6"/>
      <c r="R31" s="2" t="s">
        <v>650</v>
      </c>
    </row>
    <row r="32" spans="1:18" ht="15.75">
      <c r="A32" s="5">
        <v>1</v>
      </c>
      <c r="B32" s="5" t="s">
        <v>134</v>
      </c>
      <c r="C32" s="5">
        <v>2008</v>
      </c>
      <c r="D32" s="5" t="s">
        <v>19</v>
      </c>
      <c r="E32" s="5" t="s">
        <v>47</v>
      </c>
      <c r="F32" s="6" t="s">
        <v>36</v>
      </c>
      <c r="G32" s="5" t="s">
        <v>135</v>
      </c>
      <c r="H32" s="5" t="s">
        <v>23</v>
      </c>
      <c r="I32" s="5" t="s">
        <v>136</v>
      </c>
      <c r="J32" s="5" t="s">
        <v>137</v>
      </c>
      <c r="K32" s="5" t="s">
        <v>26</v>
      </c>
      <c r="L32" s="5" t="s">
        <v>33</v>
      </c>
      <c r="M32" s="5" t="s">
        <v>28</v>
      </c>
      <c r="N32" s="6" t="s">
        <v>32</v>
      </c>
      <c r="O32" s="6" t="s">
        <v>32</v>
      </c>
      <c r="P32" s="6" t="s">
        <v>32</v>
      </c>
      <c r="R32" s="2" t="s">
        <v>651</v>
      </c>
    </row>
    <row r="33" spans="1:18" s="1" customFormat="1" ht="15.75">
      <c r="A33" s="5">
        <v>2</v>
      </c>
      <c r="B33" s="5" t="s">
        <v>138</v>
      </c>
      <c r="C33" s="5">
        <v>2002</v>
      </c>
      <c r="D33" s="5" t="s">
        <v>19</v>
      </c>
      <c r="E33" s="5" t="s">
        <v>20</v>
      </c>
      <c r="F33" s="6" t="s">
        <v>36</v>
      </c>
      <c r="G33" s="5" t="s">
        <v>139</v>
      </c>
      <c r="H33" s="5" t="s">
        <v>23</v>
      </c>
      <c r="I33" s="5" t="s">
        <v>140</v>
      </c>
      <c r="J33" s="5" t="s">
        <v>141</v>
      </c>
      <c r="K33" s="5" t="s">
        <v>26</v>
      </c>
      <c r="L33" s="5" t="s">
        <v>33</v>
      </c>
      <c r="M33" s="7" t="s">
        <v>32</v>
      </c>
      <c r="N33" s="6" t="s">
        <v>32</v>
      </c>
      <c r="O33" s="6" t="s">
        <v>32</v>
      </c>
      <c r="P33" s="6" t="s">
        <v>32</v>
      </c>
      <c r="Q33" s="2"/>
      <c r="R33" s="2" t="s">
        <v>652</v>
      </c>
    </row>
    <row r="34" spans="1:18" ht="47.25">
      <c r="A34" s="5">
        <v>3</v>
      </c>
      <c r="B34" s="5" t="s">
        <v>142</v>
      </c>
      <c r="C34" s="5">
        <v>2006</v>
      </c>
      <c r="D34" s="5" t="s">
        <v>19</v>
      </c>
      <c r="E34" s="5" t="s">
        <v>143</v>
      </c>
      <c r="F34" s="6" t="s">
        <v>36</v>
      </c>
      <c r="G34" s="5" t="s">
        <v>144</v>
      </c>
      <c r="H34" s="5" t="s">
        <v>23</v>
      </c>
      <c r="I34" s="5" t="s">
        <v>145</v>
      </c>
      <c r="J34" s="5" t="s">
        <v>137</v>
      </c>
      <c r="K34" s="5" t="s">
        <v>26</v>
      </c>
      <c r="L34" s="5" t="s">
        <v>33</v>
      </c>
      <c r="M34" s="7" t="s">
        <v>32</v>
      </c>
      <c r="N34" s="6">
        <v>892.8</v>
      </c>
      <c r="O34" s="6">
        <v>854.4</v>
      </c>
      <c r="P34" s="6">
        <v>38.399999999999899</v>
      </c>
      <c r="Q34" s="2">
        <f t="shared" si="0"/>
        <v>4.3956043956043848E-2</v>
      </c>
      <c r="R34" s="2" t="s">
        <v>653</v>
      </c>
    </row>
    <row r="35" spans="1:18" ht="15.75">
      <c r="A35" s="5">
        <v>4</v>
      </c>
      <c r="B35" s="5" t="s">
        <v>146</v>
      </c>
      <c r="C35" s="5">
        <v>2013</v>
      </c>
      <c r="D35" s="5" t="s">
        <v>19</v>
      </c>
      <c r="E35" s="5" t="s">
        <v>20</v>
      </c>
      <c r="F35" s="6" t="s">
        <v>36</v>
      </c>
      <c r="G35" s="5" t="s">
        <v>147</v>
      </c>
      <c r="H35" s="5" t="s">
        <v>23</v>
      </c>
      <c r="I35" s="5" t="s">
        <v>148</v>
      </c>
      <c r="J35" s="5" t="s">
        <v>149</v>
      </c>
      <c r="K35" s="7" t="s">
        <v>32</v>
      </c>
      <c r="L35" s="5" t="s">
        <v>33</v>
      </c>
      <c r="M35" s="7" t="s">
        <v>32</v>
      </c>
      <c r="N35" s="6">
        <v>830.86</v>
      </c>
      <c r="O35" s="6">
        <v>612.4</v>
      </c>
      <c r="P35" s="6">
        <v>218.46</v>
      </c>
      <c r="Q35" s="2">
        <f t="shared" si="0"/>
        <v>0.30273131660269115</v>
      </c>
      <c r="R35" s="2" t="s">
        <v>654</v>
      </c>
    </row>
    <row r="36" spans="1:18" ht="31.5">
      <c r="A36" s="5">
        <v>5</v>
      </c>
      <c r="B36" s="5" t="s">
        <v>150</v>
      </c>
      <c r="C36" s="5">
        <v>2011</v>
      </c>
      <c r="D36" s="5" t="s">
        <v>19</v>
      </c>
      <c r="E36" s="5" t="s">
        <v>20</v>
      </c>
      <c r="F36" s="6" t="s">
        <v>52</v>
      </c>
      <c r="G36" s="5" t="s">
        <v>151</v>
      </c>
      <c r="H36" s="5" t="s">
        <v>23</v>
      </c>
      <c r="I36" s="5" t="s">
        <v>152</v>
      </c>
      <c r="J36" s="7" t="s">
        <v>32</v>
      </c>
      <c r="K36" s="5" t="s">
        <v>26</v>
      </c>
      <c r="L36" s="5" t="s">
        <v>27</v>
      </c>
      <c r="M36" s="5" t="s">
        <v>28</v>
      </c>
      <c r="N36" s="6">
        <v>666.56</v>
      </c>
      <c r="O36" s="6">
        <v>611.44000000000005</v>
      </c>
      <c r="P36" s="6">
        <f>N36-O36</f>
        <v>55.119999999999891</v>
      </c>
      <c r="Q36" s="2">
        <f t="shared" si="0"/>
        <v>8.625978090766806E-2</v>
      </c>
      <c r="R36" s="2" t="s">
        <v>655</v>
      </c>
    </row>
    <row r="37" spans="1:18" ht="15.75">
      <c r="A37" s="5">
        <v>6</v>
      </c>
      <c r="B37" s="5" t="s">
        <v>153</v>
      </c>
      <c r="C37" s="5">
        <v>2011</v>
      </c>
      <c r="D37" s="5" t="s">
        <v>19</v>
      </c>
      <c r="E37" s="5" t="s">
        <v>20</v>
      </c>
      <c r="F37" s="6" t="s">
        <v>36</v>
      </c>
      <c r="G37" s="5" t="s">
        <v>154</v>
      </c>
      <c r="H37" s="5" t="s">
        <v>23</v>
      </c>
      <c r="I37" s="5" t="s">
        <v>155</v>
      </c>
      <c r="J37" s="5" t="s">
        <v>156</v>
      </c>
      <c r="K37" s="5" t="s">
        <v>26</v>
      </c>
      <c r="L37" s="5" t="s">
        <v>33</v>
      </c>
      <c r="M37" s="7" t="s">
        <v>32</v>
      </c>
      <c r="N37" s="6">
        <v>640.77</v>
      </c>
      <c r="O37" s="6">
        <v>592.1</v>
      </c>
      <c r="P37" s="6">
        <v>48.67</v>
      </c>
      <c r="Q37" s="2">
        <f t="shared" si="0"/>
        <v>7.8953985416142833E-2</v>
      </c>
      <c r="R37" s="2" t="s">
        <v>656</v>
      </c>
    </row>
    <row r="38" spans="1:18" ht="15.75">
      <c r="A38" s="5">
        <v>7</v>
      </c>
      <c r="B38" s="5" t="s">
        <v>157</v>
      </c>
      <c r="C38" s="5">
        <v>2005</v>
      </c>
      <c r="D38" s="5" t="s">
        <v>19</v>
      </c>
      <c r="E38" s="5" t="s">
        <v>47</v>
      </c>
      <c r="F38" s="6" t="s">
        <v>36</v>
      </c>
      <c r="G38" s="5" t="s">
        <v>158</v>
      </c>
      <c r="H38" s="5" t="s">
        <v>23</v>
      </c>
      <c r="I38" s="5" t="s">
        <v>159</v>
      </c>
      <c r="J38" s="5" t="s">
        <v>160</v>
      </c>
      <c r="K38" s="5" t="s">
        <v>26</v>
      </c>
      <c r="L38" s="5" t="s">
        <v>33</v>
      </c>
      <c r="M38" s="7" t="s">
        <v>32</v>
      </c>
      <c r="N38" s="6" t="s">
        <v>32</v>
      </c>
      <c r="O38" s="6" t="s">
        <v>32</v>
      </c>
      <c r="P38" s="6" t="s">
        <v>32</v>
      </c>
      <c r="R38" s="2" t="s">
        <v>657</v>
      </c>
    </row>
    <row r="39" spans="1:18" ht="15.75">
      <c r="A39" s="5">
        <v>8</v>
      </c>
      <c r="B39" s="5" t="s">
        <v>34</v>
      </c>
      <c r="C39" s="5">
        <v>2002</v>
      </c>
      <c r="D39" s="5" t="s">
        <v>19</v>
      </c>
      <c r="E39" s="5" t="s">
        <v>35</v>
      </c>
      <c r="F39" s="6" t="s">
        <v>36</v>
      </c>
      <c r="G39" s="5" t="s">
        <v>161</v>
      </c>
      <c r="H39" s="5" t="s">
        <v>23</v>
      </c>
      <c r="I39" s="5" t="s">
        <v>162</v>
      </c>
      <c r="J39" s="5" t="s">
        <v>163</v>
      </c>
      <c r="K39" s="5" t="s">
        <v>26</v>
      </c>
      <c r="L39" s="5" t="s">
        <v>27</v>
      </c>
      <c r="M39" s="5" t="s">
        <v>28</v>
      </c>
      <c r="N39" s="6" t="s">
        <v>32</v>
      </c>
      <c r="O39" s="6" t="s">
        <v>32</v>
      </c>
      <c r="P39" s="6" t="s">
        <v>32</v>
      </c>
      <c r="R39" s="2" t="s">
        <v>658</v>
      </c>
    </row>
    <row r="40" spans="1:18" ht="15.75">
      <c r="A40" s="5">
        <v>9</v>
      </c>
      <c r="B40" s="5" t="s">
        <v>164</v>
      </c>
      <c r="C40" s="5">
        <v>2003</v>
      </c>
      <c r="D40" s="5" t="s">
        <v>19</v>
      </c>
      <c r="E40" s="5" t="s">
        <v>47</v>
      </c>
      <c r="F40" s="6" t="s">
        <v>52</v>
      </c>
      <c r="G40" s="5" t="s">
        <v>165</v>
      </c>
      <c r="H40" s="5" t="s">
        <v>23</v>
      </c>
      <c r="I40" s="5" t="s">
        <v>166</v>
      </c>
      <c r="J40" s="7" t="s">
        <v>32</v>
      </c>
      <c r="K40" s="5" t="s">
        <v>26</v>
      </c>
      <c r="L40" s="5" t="s">
        <v>33</v>
      </c>
      <c r="M40" s="7" t="s">
        <v>32</v>
      </c>
      <c r="N40" s="6">
        <v>787</v>
      </c>
      <c r="O40" s="6">
        <v>479</v>
      </c>
      <c r="P40" s="6">
        <v>308</v>
      </c>
      <c r="Q40" s="2">
        <f t="shared" si="0"/>
        <v>0.48657187993680884</v>
      </c>
      <c r="R40" s="2" t="s">
        <v>659</v>
      </c>
    </row>
    <row r="41" spans="1:18" ht="15.75">
      <c r="A41" s="5">
        <v>10</v>
      </c>
      <c r="B41" s="5" t="s">
        <v>164</v>
      </c>
      <c r="C41" s="5">
        <v>1998</v>
      </c>
      <c r="D41" s="5" t="s">
        <v>19</v>
      </c>
      <c r="E41" s="5" t="s">
        <v>20</v>
      </c>
      <c r="F41" s="6" t="s">
        <v>52</v>
      </c>
      <c r="G41" s="5" t="s">
        <v>167</v>
      </c>
      <c r="H41" s="5" t="s">
        <v>23</v>
      </c>
      <c r="I41" s="5" t="s">
        <v>168</v>
      </c>
      <c r="J41" s="7" t="s">
        <v>32</v>
      </c>
      <c r="K41" s="5" t="s">
        <v>26</v>
      </c>
      <c r="L41" s="5" t="s">
        <v>27</v>
      </c>
      <c r="M41" s="7" t="s">
        <v>32</v>
      </c>
      <c r="N41" s="6">
        <v>709</v>
      </c>
      <c r="O41" s="6">
        <v>663</v>
      </c>
      <c r="P41" s="6">
        <v>46</v>
      </c>
      <c r="Q41" s="2">
        <f t="shared" si="0"/>
        <v>6.7055393586005832E-2</v>
      </c>
      <c r="R41" s="2" t="s">
        <v>660</v>
      </c>
    </row>
    <row r="42" spans="1:18" ht="15.75">
      <c r="A42" s="5">
        <v>11</v>
      </c>
      <c r="B42" s="5" t="s">
        <v>46</v>
      </c>
      <c r="C42" s="5">
        <v>2012</v>
      </c>
      <c r="D42" s="5" t="s">
        <v>19</v>
      </c>
      <c r="E42" s="5" t="s">
        <v>47</v>
      </c>
      <c r="F42" s="6" t="s">
        <v>36</v>
      </c>
      <c r="G42" s="5" t="s">
        <v>169</v>
      </c>
      <c r="H42" s="5" t="s">
        <v>23</v>
      </c>
      <c r="I42" s="5" t="s">
        <v>170</v>
      </c>
      <c r="J42" s="5" t="s">
        <v>171</v>
      </c>
      <c r="K42" s="5" t="s">
        <v>26</v>
      </c>
      <c r="L42" s="5" t="s">
        <v>33</v>
      </c>
      <c r="M42" s="5" t="s">
        <v>28</v>
      </c>
      <c r="N42" s="6" t="s">
        <v>32</v>
      </c>
      <c r="O42" s="6" t="s">
        <v>32</v>
      </c>
      <c r="P42" s="6" t="s">
        <v>32</v>
      </c>
      <c r="R42" s="2" t="s">
        <v>661</v>
      </c>
    </row>
    <row r="43" spans="1:18" ht="15.75">
      <c r="A43" s="5">
        <v>12</v>
      </c>
      <c r="B43" s="5" t="s">
        <v>172</v>
      </c>
      <c r="C43" s="5">
        <v>1995</v>
      </c>
      <c r="D43" s="5" t="s">
        <v>19</v>
      </c>
      <c r="E43" s="5" t="s">
        <v>20</v>
      </c>
      <c r="F43" s="6" t="s">
        <v>36</v>
      </c>
      <c r="G43" s="5" t="s">
        <v>173</v>
      </c>
      <c r="H43" s="5" t="s">
        <v>23</v>
      </c>
      <c r="I43" s="5" t="s">
        <v>174</v>
      </c>
      <c r="J43" s="5" t="s">
        <v>175</v>
      </c>
      <c r="K43" s="5" t="s">
        <v>26</v>
      </c>
      <c r="L43" s="5" t="s">
        <v>27</v>
      </c>
      <c r="M43" s="5" t="s">
        <v>28</v>
      </c>
      <c r="N43" s="6">
        <v>902.3</v>
      </c>
      <c r="O43" s="6">
        <v>805.3</v>
      </c>
      <c r="P43" s="6">
        <v>97</v>
      </c>
      <c r="Q43" s="2">
        <f t="shared" si="0"/>
        <v>0.11360974467088311</v>
      </c>
      <c r="R43" s="2" t="s">
        <v>662</v>
      </c>
    </row>
    <row r="44" spans="1:18" ht="15.75">
      <c r="A44" s="5">
        <v>13</v>
      </c>
      <c r="B44" s="5" t="s">
        <v>176</v>
      </c>
      <c r="C44" s="5">
        <v>2011</v>
      </c>
      <c r="D44" s="5" t="s">
        <v>19</v>
      </c>
      <c r="E44" s="5" t="s">
        <v>20</v>
      </c>
      <c r="F44" s="6" t="s">
        <v>36</v>
      </c>
      <c r="G44" s="5" t="s">
        <v>177</v>
      </c>
      <c r="H44" s="5" t="s">
        <v>23</v>
      </c>
      <c r="I44" s="5" t="s">
        <v>178</v>
      </c>
      <c r="J44" s="5" t="s">
        <v>179</v>
      </c>
      <c r="K44" s="5" t="s">
        <v>26</v>
      </c>
      <c r="L44" s="5" t="s">
        <v>27</v>
      </c>
      <c r="M44" s="5" t="s">
        <v>28</v>
      </c>
      <c r="N44" s="6" t="s">
        <v>32</v>
      </c>
      <c r="O44" s="6" t="s">
        <v>32</v>
      </c>
      <c r="P44" s="6" t="s">
        <v>32</v>
      </c>
      <c r="R44" s="2" t="s">
        <v>664</v>
      </c>
    </row>
    <row r="45" spans="1:18" ht="15.75">
      <c r="A45" s="5">
        <v>14</v>
      </c>
      <c r="B45" s="5" t="s">
        <v>180</v>
      </c>
      <c r="C45" s="5">
        <v>2010</v>
      </c>
      <c r="D45" s="5" t="s">
        <v>19</v>
      </c>
      <c r="E45" s="5" t="s">
        <v>47</v>
      </c>
      <c r="F45" s="6" t="s">
        <v>36</v>
      </c>
      <c r="G45" s="5" t="s">
        <v>181</v>
      </c>
      <c r="H45" s="5" t="s">
        <v>23</v>
      </c>
      <c r="I45" s="5" t="s">
        <v>182</v>
      </c>
      <c r="J45" s="5" t="s">
        <v>183</v>
      </c>
      <c r="K45" s="5" t="s">
        <v>26</v>
      </c>
      <c r="L45" s="5" t="s">
        <v>33</v>
      </c>
      <c r="M45" s="5" t="s">
        <v>28</v>
      </c>
      <c r="N45" s="6" t="s">
        <v>32</v>
      </c>
      <c r="O45" s="6" t="s">
        <v>32</v>
      </c>
      <c r="P45" s="6" t="s">
        <v>32</v>
      </c>
      <c r="R45" s="2" t="s">
        <v>665</v>
      </c>
    </row>
    <row r="46" spans="1:18" ht="15.75">
      <c r="A46" s="5">
        <v>15</v>
      </c>
      <c r="B46" s="5" t="s">
        <v>184</v>
      </c>
      <c r="C46" s="5">
        <v>2008</v>
      </c>
      <c r="D46" s="5" t="s">
        <v>19</v>
      </c>
      <c r="E46" s="5" t="s">
        <v>20</v>
      </c>
      <c r="F46" s="6" t="s">
        <v>52</v>
      </c>
      <c r="G46" s="5" t="s">
        <v>185</v>
      </c>
      <c r="H46" s="5" t="s">
        <v>23</v>
      </c>
      <c r="I46" s="5" t="s">
        <v>186</v>
      </c>
      <c r="J46" s="7" t="s">
        <v>32</v>
      </c>
      <c r="K46" s="5" t="s">
        <v>26</v>
      </c>
      <c r="L46" s="5" t="s">
        <v>33</v>
      </c>
      <c r="M46" s="7" t="s">
        <v>32</v>
      </c>
      <c r="N46" s="6">
        <v>658.4</v>
      </c>
      <c r="O46" s="6">
        <v>563.70000000000005</v>
      </c>
      <c r="P46" s="6">
        <v>94.699999999999903</v>
      </c>
      <c r="Q46" s="2">
        <f t="shared" si="0"/>
        <v>0.15497913427706392</v>
      </c>
      <c r="R46" s="2" t="s">
        <v>666</v>
      </c>
    </row>
    <row r="47" spans="1:18" s="1" customFormat="1" ht="15.75">
      <c r="A47" s="5">
        <v>16</v>
      </c>
      <c r="B47" s="5" t="s">
        <v>187</v>
      </c>
      <c r="C47" s="5">
        <v>2012</v>
      </c>
      <c r="D47" s="5" t="s">
        <v>19</v>
      </c>
      <c r="E47" s="5" t="s">
        <v>20</v>
      </c>
      <c r="F47" s="6" t="s">
        <v>36</v>
      </c>
      <c r="G47" s="5" t="s">
        <v>188</v>
      </c>
      <c r="H47" s="5" t="s">
        <v>23</v>
      </c>
      <c r="I47" s="5" t="s">
        <v>189</v>
      </c>
      <c r="J47" s="5" t="s">
        <v>190</v>
      </c>
      <c r="K47" s="5" t="s">
        <v>26</v>
      </c>
      <c r="L47" s="5" t="s">
        <v>33</v>
      </c>
      <c r="M47" s="7" t="s">
        <v>32</v>
      </c>
      <c r="N47" s="6">
        <f>(7514+5516)/2</f>
        <v>6515</v>
      </c>
      <c r="O47" s="6">
        <f>(4580+5804)/2</f>
        <v>5192</v>
      </c>
      <c r="P47" s="6">
        <f>N47-O47</f>
        <v>1323</v>
      </c>
      <c r="Q47" s="2">
        <f t="shared" si="0"/>
        <v>0.22601862133766124</v>
      </c>
      <c r="R47" s="2" t="s">
        <v>668</v>
      </c>
    </row>
    <row r="48" spans="1:18" s="1" customFormat="1" ht="15.75">
      <c r="A48" s="5">
        <v>17</v>
      </c>
      <c r="B48" s="5" t="s">
        <v>191</v>
      </c>
      <c r="C48" s="5">
        <v>2003</v>
      </c>
      <c r="D48" s="5" t="s">
        <v>19</v>
      </c>
      <c r="E48" s="5" t="s">
        <v>35</v>
      </c>
      <c r="F48" s="6" t="s">
        <v>36</v>
      </c>
      <c r="G48" s="5" t="s">
        <v>167</v>
      </c>
      <c r="H48" s="5" t="s">
        <v>23</v>
      </c>
      <c r="I48" s="5" t="s">
        <v>192</v>
      </c>
      <c r="J48" s="7" t="s">
        <v>32</v>
      </c>
      <c r="K48" s="5" t="s">
        <v>26</v>
      </c>
      <c r="L48" s="5" t="s">
        <v>33</v>
      </c>
      <c r="M48" s="5" t="s">
        <v>28</v>
      </c>
      <c r="N48" s="6">
        <v>598</v>
      </c>
      <c r="O48" s="6">
        <v>534</v>
      </c>
      <c r="P48" s="6">
        <f>N48-O48</f>
        <v>64</v>
      </c>
      <c r="Q48" s="2">
        <f t="shared" si="0"/>
        <v>0.11307420494699646</v>
      </c>
      <c r="R48" s="2" t="s">
        <v>669</v>
      </c>
    </row>
    <row r="49" spans="1:18" ht="15.75">
      <c r="A49" s="5">
        <v>18</v>
      </c>
      <c r="B49" s="5" t="s">
        <v>55</v>
      </c>
      <c r="C49" s="5">
        <v>2003</v>
      </c>
      <c r="D49" s="5" t="s">
        <v>19</v>
      </c>
      <c r="E49" s="5" t="s">
        <v>35</v>
      </c>
      <c r="F49" s="6" t="s">
        <v>36</v>
      </c>
      <c r="G49" s="5" t="s">
        <v>193</v>
      </c>
      <c r="H49" s="5" t="s">
        <v>23</v>
      </c>
      <c r="I49" s="5" t="s">
        <v>194</v>
      </c>
      <c r="J49" s="5" t="s">
        <v>195</v>
      </c>
      <c r="K49" s="5" t="s">
        <v>26</v>
      </c>
      <c r="L49" s="5" t="s">
        <v>33</v>
      </c>
      <c r="M49" s="5" t="s">
        <v>28</v>
      </c>
      <c r="N49" s="6">
        <v>790</v>
      </c>
      <c r="O49" s="6">
        <v>650</v>
      </c>
      <c r="P49" s="6">
        <v>140</v>
      </c>
      <c r="Q49" s="2">
        <f t="shared" si="0"/>
        <v>0.19444444444444445</v>
      </c>
      <c r="R49" s="2" t="s">
        <v>670</v>
      </c>
    </row>
    <row r="50" spans="1:18" ht="15.75">
      <c r="A50" s="5">
        <v>19</v>
      </c>
      <c r="B50" s="5" t="s">
        <v>55</v>
      </c>
      <c r="C50" s="5">
        <v>2008</v>
      </c>
      <c r="D50" s="5" t="s">
        <v>19</v>
      </c>
      <c r="E50" s="5" t="s">
        <v>35</v>
      </c>
      <c r="F50" s="6" t="s">
        <v>36</v>
      </c>
      <c r="G50" s="5" t="s">
        <v>196</v>
      </c>
      <c r="H50" s="5" t="s">
        <v>23</v>
      </c>
      <c r="I50" s="5" t="s">
        <v>197</v>
      </c>
      <c r="J50" s="5" t="s">
        <v>198</v>
      </c>
      <c r="K50" s="5" t="s">
        <v>26</v>
      </c>
      <c r="L50" s="5" t="s">
        <v>33</v>
      </c>
      <c r="M50" s="5" t="s">
        <v>28</v>
      </c>
      <c r="N50" s="6">
        <v>818</v>
      </c>
      <c r="O50" s="6">
        <v>717</v>
      </c>
      <c r="P50" s="6">
        <v>101</v>
      </c>
      <c r="Q50" s="2">
        <f t="shared" si="0"/>
        <v>0.13159609120521173</v>
      </c>
      <c r="R50" s="2" t="s">
        <v>671</v>
      </c>
    </row>
    <row r="51" spans="1:18" ht="15.75">
      <c r="A51" s="5">
        <v>20</v>
      </c>
      <c r="B51" s="5" t="s">
        <v>55</v>
      </c>
      <c r="C51" s="5">
        <v>2007</v>
      </c>
      <c r="D51" s="5" t="s">
        <v>19</v>
      </c>
      <c r="E51" s="5" t="s">
        <v>35</v>
      </c>
      <c r="F51" s="6" t="s">
        <v>36</v>
      </c>
      <c r="G51" s="5" t="s">
        <v>199</v>
      </c>
      <c r="H51" s="5" t="s">
        <v>23</v>
      </c>
      <c r="I51" s="5" t="s">
        <v>159</v>
      </c>
      <c r="J51" s="5" t="s">
        <v>200</v>
      </c>
      <c r="K51" s="7" t="s">
        <v>32</v>
      </c>
      <c r="L51" s="5" t="s">
        <v>33</v>
      </c>
      <c r="M51" s="5" t="s">
        <v>28</v>
      </c>
      <c r="N51" s="6">
        <v>646</v>
      </c>
      <c r="O51" s="6">
        <v>591</v>
      </c>
      <c r="P51" s="6">
        <v>55</v>
      </c>
      <c r="Q51" s="2">
        <f t="shared" si="0"/>
        <v>8.89248181083266E-2</v>
      </c>
      <c r="R51" s="2" t="s">
        <v>672</v>
      </c>
    </row>
    <row r="52" spans="1:18" ht="15.75">
      <c r="A52" s="5">
        <v>21</v>
      </c>
      <c r="B52" s="5" t="s">
        <v>201</v>
      </c>
      <c r="C52" s="5">
        <v>2010</v>
      </c>
      <c r="D52" s="5" t="s">
        <v>19</v>
      </c>
      <c r="E52" s="5" t="s">
        <v>20</v>
      </c>
      <c r="F52" s="6" t="s">
        <v>52</v>
      </c>
      <c r="G52" s="5" t="s">
        <v>151</v>
      </c>
      <c r="H52" s="5" t="s">
        <v>23</v>
      </c>
      <c r="I52" s="5" t="s">
        <v>202</v>
      </c>
      <c r="J52" s="5" t="s">
        <v>203</v>
      </c>
      <c r="K52" s="5" t="s">
        <v>26</v>
      </c>
      <c r="L52" s="5" t="s">
        <v>33</v>
      </c>
      <c r="M52" s="5" t="s">
        <v>28</v>
      </c>
      <c r="N52" s="6">
        <v>679.75</v>
      </c>
      <c r="O52" s="6">
        <v>609.65</v>
      </c>
      <c r="P52" s="6">
        <v>70.099999999999895</v>
      </c>
      <c r="Q52" s="2">
        <f t="shared" si="0"/>
        <v>0.10873274391189683</v>
      </c>
      <c r="R52" s="2" t="s">
        <v>673</v>
      </c>
    </row>
    <row r="53" spans="1:18" ht="15.75">
      <c r="A53" s="5">
        <v>22</v>
      </c>
      <c r="B53" s="5" t="s">
        <v>204</v>
      </c>
      <c r="C53" s="5">
        <v>2008</v>
      </c>
      <c r="D53" s="5" t="s">
        <v>19</v>
      </c>
      <c r="E53" s="5" t="s">
        <v>47</v>
      </c>
      <c r="F53" s="6" t="s">
        <v>52</v>
      </c>
      <c r="G53" s="5" t="s">
        <v>205</v>
      </c>
      <c r="H53" s="5" t="s">
        <v>23</v>
      </c>
      <c r="I53" s="5" t="s">
        <v>206</v>
      </c>
      <c r="J53" s="7" t="s">
        <v>32</v>
      </c>
      <c r="K53" s="5" t="s">
        <v>26</v>
      </c>
      <c r="L53" s="5" t="s">
        <v>27</v>
      </c>
      <c r="M53" s="7" t="s">
        <v>32</v>
      </c>
      <c r="N53" s="6">
        <v>506</v>
      </c>
      <c r="O53" s="6">
        <v>485</v>
      </c>
      <c r="P53" s="6">
        <v>21</v>
      </c>
      <c r="Q53" s="2">
        <f t="shared" si="0"/>
        <v>4.238143289606458E-2</v>
      </c>
      <c r="R53" s="2" t="s">
        <v>674</v>
      </c>
    </row>
    <row r="54" spans="1:18" ht="31.5">
      <c r="A54" s="5">
        <v>23</v>
      </c>
      <c r="B54" s="5" t="s">
        <v>207</v>
      </c>
      <c r="C54" s="5">
        <v>2011</v>
      </c>
      <c r="D54" s="5" t="s">
        <v>19</v>
      </c>
      <c r="E54" s="5" t="s">
        <v>208</v>
      </c>
      <c r="F54" s="6" t="s">
        <v>52</v>
      </c>
      <c r="G54" s="5" t="s">
        <v>209</v>
      </c>
      <c r="H54" s="5" t="s">
        <v>23</v>
      </c>
      <c r="I54" s="5" t="s">
        <v>210</v>
      </c>
      <c r="J54" s="5" t="s">
        <v>211</v>
      </c>
      <c r="K54" s="5" t="s">
        <v>26</v>
      </c>
      <c r="L54" s="5" t="s">
        <v>33</v>
      </c>
      <c r="M54" s="5" t="s">
        <v>28</v>
      </c>
      <c r="N54" s="6">
        <v>621</v>
      </c>
      <c r="O54" s="6">
        <v>563</v>
      </c>
      <c r="P54" s="6">
        <v>58</v>
      </c>
      <c r="Q54" s="2">
        <f t="shared" si="0"/>
        <v>9.7972972972972971E-2</v>
      </c>
      <c r="R54" s="2" t="s">
        <v>675</v>
      </c>
    </row>
    <row r="55" spans="1:18" ht="15.75">
      <c r="A55" s="5">
        <v>24</v>
      </c>
      <c r="B55" s="5" t="s">
        <v>212</v>
      </c>
      <c r="C55" s="5">
        <v>1994</v>
      </c>
      <c r="D55" s="5" t="s">
        <v>19</v>
      </c>
      <c r="E55" s="5" t="s">
        <v>20</v>
      </c>
      <c r="F55" s="6" t="s">
        <v>36</v>
      </c>
      <c r="G55" s="5" t="s">
        <v>213</v>
      </c>
      <c r="H55" s="5" t="s">
        <v>23</v>
      </c>
      <c r="I55" s="5" t="s">
        <v>214</v>
      </c>
      <c r="J55" s="7" t="s">
        <v>32</v>
      </c>
      <c r="K55" s="5" t="s">
        <v>26</v>
      </c>
      <c r="L55" s="5" t="s">
        <v>27</v>
      </c>
      <c r="M55" s="7" t="s">
        <v>32</v>
      </c>
      <c r="N55" s="6" t="s">
        <v>32</v>
      </c>
      <c r="O55" s="6" t="s">
        <v>32</v>
      </c>
      <c r="P55" s="6" t="s">
        <v>32</v>
      </c>
      <c r="R55" s="2" t="s">
        <v>676</v>
      </c>
    </row>
    <row r="56" spans="1:18" ht="31.5">
      <c r="A56" s="5">
        <v>25</v>
      </c>
      <c r="B56" s="5" t="s">
        <v>215</v>
      </c>
      <c r="C56" s="5">
        <v>2012</v>
      </c>
      <c r="D56" s="5" t="s">
        <v>19</v>
      </c>
      <c r="E56" s="5" t="s">
        <v>47</v>
      </c>
      <c r="F56" s="6" t="s">
        <v>36</v>
      </c>
      <c r="G56" s="5" t="s">
        <v>216</v>
      </c>
      <c r="H56" s="5" t="s">
        <v>23</v>
      </c>
      <c r="I56" s="5" t="s">
        <v>217</v>
      </c>
      <c r="J56" s="7" t="s">
        <v>32</v>
      </c>
      <c r="K56" s="5" t="s">
        <v>26</v>
      </c>
      <c r="L56" s="5" t="s">
        <v>33</v>
      </c>
      <c r="M56" s="7" t="s">
        <v>32</v>
      </c>
      <c r="N56" s="6" t="s">
        <v>32</v>
      </c>
      <c r="O56" s="6" t="s">
        <v>32</v>
      </c>
      <c r="P56" s="6" t="s">
        <v>32</v>
      </c>
      <c r="R56" s="2" t="s">
        <v>677</v>
      </c>
    </row>
    <row r="57" spans="1:18" ht="15.75">
      <c r="A57" s="5">
        <v>26</v>
      </c>
      <c r="B57" s="5" t="s">
        <v>218</v>
      </c>
      <c r="C57" s="5">
        <v>2013</v>
      </c>
      <c r="D57" s="5" t="s">
        <v>19</v>
      </c>
      <c r="E57" s="5" t="s">
        <v>20</v>
      </c>
      <c r="F57" s="6" t="s">
        <v>52</v>
      </c>
      <c r="G57" s="5" t="s">
        <v>219</v>
      </c>
      <c r="H57" s="5" t="s">
        <v>23</v>
      </c>
      <c r="I57" s="5" t="s">
        <v>220</v>
      </c>
      <c r="J57" s="5" t="s">
        <v>221</v>
      </c>
      <c r="K57" s="5" t="s">
        <v>26</v>
      </c>
      <c r="L57" s="5" t="s">
        <v>33</v>
      </c>
      <c r="M57" s="5" t="s">
        <v>28</v>
      </c>
      <c r="N57" s="6" t="s">
        <v>32</v>
      </c>
      <c r="O57" s="6" t="s">
        <v>32</v>
      </c>
      <c r="P57" s="6" t="s">
        <v>32</v>
      </c>
      <c r="R57" s="2" t="s">
        <v>678</v>
      </c>
    </row>
    <row r="58" spans="1:18" ht="15.75">
      <c r="A58" s="5">
        <v>27</v>
      </c>
      <c r="B58" s="5" t="s">
        <v>222</v>
      </c>
      <c r="C58" s="5">
        <v>2005</v>
      </c>
      <c r="D58" s="5" t="s">
        <v>19</v>
      </c>
      <c r="E58" s="5" t="s">
        <v>20</v>
      </c>
      <c r="F58" s="6" t="s">
        <v>223</v>
      </c>
      <c r="G58" s="5" t="s">
        <v>224</v>
      </c>
      <c r="H58" s="5" t="s">
        <v>23</v>
      </c>
      <c r="I58" s="5" t="s">
        <v>225</v>
      </c>
      <c r="J58" s="7" t="s">
        <v>32</v>
      </c>
      <c r="K58" s="5" t="s">
        <v>26</v>
      </c>
      <c r="L58" s="5" t="s">
        <v>33</v>
      </c>
      <c r="M58" s="5" t="s">
        <v>28</v>
      </c>
      <c r="N58" s="6">
        <v>592.79999999999995</v>
      </c>
      <c r="O58" s="6">
        <v>774</v>
      </c>
      <c r="P58" s="6">
        <v>-181.2</v>
      </c>
      <c r="Q58" s="2">
        <f t="shared" si="0"/>
        <v>-0.26514486391571551</v>
      </c>
      <c r="R58" s="2" t="s">
        <v>679</v>
      </c>
    </row>
    <row r="59" spans="1:18" ht="15.75">
      <c r="A59" s="5">
        <v>28</v>
      </c>
      <c r="B59" s="5" t="s">
        <v>226</v>
      </c>
      <c r="C59" s="5">
        <v>2003</v>
      </c>
      <c r="D59" s="5" t="s">
        <v>19</v>
      </c>
      <c r="E59" s="5" t="s">
        <v>35</v>
      </c>
      <c r="F59" s="6" t="s">
        <v>36</v>
      </c>
      <c r="G59" s="5" t="s">
        <v>161</v>
      </c>
      <c r="H59" s="5" t="s">
        <v>23</v>
      </c>
      <c r="I59" s="5" t="s">
        <v>162</v>
      </c>
      <c r="J59" s="5" t="s">
        <v>163</v>
      </c>
      <c r="K59" s="5" t="s">
        <v>26</v>
      </c>
      <c r="L59" s="5" t="s">
        <v>27</v>
      </c>
      <c r="M59" s="5" t="s">
        <v>28</v>
      </c>
      <c r="N59" s="6" t="s">
        <v>32</v>
      </c>
      <c r="O59" s="6" t="s">
        <v>32</v>
      </c>
      <c r="P59" s="6" t="s">
        <v>32</v>
      </c>
      <c r="R59" s="2" t="s">
        <v>680</v>
      </c>
    </row>
    <row r="60" spans="1:18" ht="15.75">
      <c r="A60" s="5">
        <v>29</v>
      </c>
      <c r="B60" s="5" t="s">
        <v>226</v>
      </c>
      <c r="C60" s="5">
        <v>2000</v>
      </c>
      <c r="D60" s="5" t="s">
        <v>19</v>
      </c>
      <c r="E60" s="5" t="s">
        <v>35</v>
      </c>
      <c r="F60" s="6" t="s">
        <v>223</v>
      </c>
      <c r="G60" s="5" t="s">
        <v>227</v>
      </c>
      <c r="H60" s="5" t="s">
        <v>23</v>
      </c>
      <c r="I60" s="5" t="s">
        <v>145</v>
      </c>
      <c r="J60" s="5" t="s">
        <v>163</v>
      </c>
      <c r="K60" s="5" t="s">
        <v>26</v>
      </c>
      <c r="L60" s="5" t="s">
        <v>33</v>
      </c>
      <c r="M60" s="7" t="s">
        <v>32</v>
      </c>
      <c r="N60" s="6">
        <v>573</v>
      </c>
      <c r="O60" s="6">
        <v>534</v>
      </c>
      <c r="P60" s="6">
        <v>39</v>
      </c>
      <c r="Q60" s="2">
        <f t="shared" si="0"/>
        <v>7.0460704607046065E-2</v>
      </c>
      <c r="R60" s="2" t="s">
        <v>681</v>
      </c>
    </row>
    <row r="61" spans="1:18" ht="15.75">
      <c r="A61" s="5">
        <v>30</v>
      </c>
      <c r="B61" s="5" t="s">
        <v>228</v>
      </c>
      <c r="C61" s="5">
        <v>2012</v>
      </c>
      <c r="D61" s="5" t="s">
        <v>19</v>
      </c>
      <c r="E61" s="5" t="s">
        <v>35</v>
      </c>
      <c r="F61" s="6" t="s">
        <v>36</v>
      </c>
      <c r="G61" s="5" t="s">
        <v>37</v>
      </c>
      <c r="H61" s="5" t="s">
        <v>23</v>
      </c>
      <c r="I61" s="5" t="s">
        <v>229</v>
      </c>
      <c r="J61" s="5" t="s">
        <v>230</v>
      </c>
      <c r="K61" s="5" t="s">
        <v>26</v>
      </c>
      <c r="L61" s="5" t="s">
        <v>33</v>
      </c>
      <c r="M61" s="5" t="s">
        <v>28</v>
      </c>
      <c r="N61" s="6">
        <v>584.79999999999995</v>
      </c>
      <c r="O61" s="6">
        <v>523.4</v>
      </c>
      <c r="P61" s="6">
        <v>61.4</v>
      </c>
      <c r="Q61" s="2">
        <f t="shared" si="0"/>
        <v>0.11081032304638154</v>
      </c>
      <c r="R61" s="2" t="s">
        <v>683</v>
      </c>
    </row>
    <row r="62" spans="1:18" ht="15.75">
      <c r="A62" s="5">
        <v>31</v>
      </c>
      <c r="B62" s="5" t="s">
        <v>231</v>
      </c>
      <c r="C62" s="5">
        <v>2014</v>
      </c>
      <c r="D62" s="5" t="s">
        <v>19</v>
      </c>
      <c r="E62" s="5" t="s">
        <v>47</v>
      </c>
      <c r="F62" s="6" t="s">
        <v>52</v>
      </c>
      <c r="G62" s="5" t="s">
        <v>64</v>
      </c>
      <c r="H62" s="5" t="s">
        <v>23</v>
      </c>
      <c r="I62" s="5" t="s">
        <v>232</v>
      </c>
      <c r="J62" s="7" t="s">
        <v>32</v>
      </c>
      <c r="K62" s="7" t="s">
        <v>32</v>
      </c>
      <c r="L62" s="5" t="s">
        <v>33</v>
      </c>
      <c r="M62" s="5" t="s">
        <v>28</v>
      </c>
      <c r="N62" s="6">
        <v>696</v>
      </c>
      <c r="O62" s="6">
        <v>663</v>
      </c>
      <c r="P62" s="6">
        <v>33</v>
      </c>
      <c r="Q62" s="2">
        <f t="shared" si="0"/>
        <v>4.856512141280353E-2</v>
      </c>
      <c r="R62" s="2" t="s">
        <v>685</v>
      </c>
    </row>
    <row r="63" spans="1:18" ht="15.75">
      <c r="A63" s="5">
        <v>32</v>
      </c>
      <c r="B63" s="5" t="s">
        <v>233</v>
      </c>
      <c r="C63" s="5">
        <v>2006</v>
      </c>
      <c r="D63" s="5" t="s">
        <v>19</v>
      </c>
      <c r="E63" s="5" t="s">
        <v>47</v>
      </c>
      <c r="F63" s="6" t="s">
        <v>52</v>
      </c>
      <c r="G63" s="5" t="s">
        <v>234</v>
      </c>
      <c r="H63" s="5" t="s">
        <v>23</v>
      </c>
      <c r="I63" s="5" t="s">
        <v>235</v>
      </c>
      <c r="J63" s="5" t="s">
        <v>198</v>
      </c>
      <c r="K63" s="5" t="s">
        <v>26</v>
      </c>
      <c r="L63" s="5" t="s">
        <v>33</v>
      </c>
      <c r="M63" s="5" t="s">
        <v>28</v>
      </c>
      <c r="N63" s="6">
        <v>700.1</v>
      </c>
      <c r="O63" s="6">
        <v>683.3</v>
      </c>
      <c r="P63" s="6">
        <v>16.8000000000001</v>
      </c>
      <c r="Q63" s="2">
        <f t="shared" si="0"/>
        <v>2.4287986121150931E-2</v>
      </c>
      <c r="R63" s="2" t="s">
        <v>686</v>
      </c>
    </row>
    <row r="64" spans="1:18" ht="15.75">
      <c r="A64" s="5">
        <v>33</v>
      </c>
      <c r="B64" s="5" t="s">
        <v>233</v>
      </c>
      <c r="C64" s="5">
        <v>2005</v>
      </c>
      <c r="D64" s="5" t="s">
        <v>19</v>
      </c>
      <c r="E64" s="5" t="s">
        <v>20</v>
      </c>
      <c r="F64" s="6" t="s">
        <v>52</v>
      </c>
      <c r="G64" s="5" t="s">
        <v>236</v>
      </c>
      <c r="H64" s="5" t="s">
        <v>23</v>
      </c>
      <c r="I64" s="5" t="s">
        <v>237</v>
      </c>
      <c r="J64" s="7" t="s">
        <v>32</v>
      </c>
      <c r="K64" s="5" t="s">
        <v>26</v>
      </c>
      <c r="L64" s="5" t="s">
        <v>33</v>
      </c>
      <c r="M64" s="5" t="s">
        <v>28</v>
      </c>
      <c r="N64" s="6">
        <v>567.29999999999995</v>
      </c>
      <c r="O64" s="6">
        <v>476.9</v>
      </c>
      <c r="P64" s="6">
        <v>90.4</v>
      </c>
      <c r="Q64" s="2">
        <f t="shared" si="0"/>
        <v>0.17314690672285007</v>
      </c>
      <c r="R64" s="2" t="s">
        <v>687</v>
      </c>
    </row>
    <row r="65" spans="1:18" ht="15.75">
      <c r="A65" s="5">
        <v>34</v>
      </c>
      <c r="B65" s="5" t="s">
        <v>238</v>
      </c>
      <c r="C65" s="5">
        <v>2012</v>
      </c>
      <c r="D65" s="5" t="s">
        <v>19</v>
      </c>
      <c r="E65" s="5" t="s">
        <v>47</v>
      </c>
      <c r="F65" s="6" t="s">
        <v>36</v>
      </c>
      <c r="G65" s="5" t="s">
        <v>239</v>
      </c>
      <c r="H65" s="5" t="s">
        <v>23</v>
      </c>
      <c r="I65" s="5" t="s">
        <v>240</v>
      </c>
      <c r="J65" s="5" t="s">
        <v>241</v>
      </c>
      <c r="K65" s="5" t="s">
        <v>26</v>
      </c>
      <c r="L65" s="5" t="s">
        <v>33</v>
      </c>
      <c r="M65" s="5" t="s">
        <v>28</v>
      </c>
      <c r="N65" s="6">
        <v>599</v>
      </c>
      <c r="O65" s="6">
        <v>686</v>
      </c>
      <c r="P65" s="6">
        <v>-87</v>
      </c>
      <c r="Q65" s="2">
        <f t="shared" si="0"/>
        <v>-0.13540856031128404</v>
      </c>
      <c r="R65" s="2" t="s">
        <v>688</v>
      </c>
    </row>
    <row r="66" spans="1:18" ht="15.75">
      <c r="A66" s="8">
        <v>35</v>
      </c>
      <c r="B66" s="5" t="s">
        <v>238</v>
      </c>
      <c r="C66" s="5">
        <v>2014</v>
      </c>
      <c r="D66" s="5" t="s">
        <v>19</v>
      </c>
      <c r="E66" s="5" t="s">
        <v>20</v>
      </c>
      <c r="F66" s="6" t="s">
        <v>36</v>
      </c>
      <c r="G66" s="5" t="s">
        <v>48</v>
      </c>
      <c r="H66" s="5" t="s">
        <v>23</v>
      </c>
      <c r="I66" s="5" t="s">
        <v>242</v>
      </c>
      <c r="J66" s="5" t="s">
        <v>243</v>
      </c>
      <c r="K66" s="5" t="s">
        <v>26</v>
      </c>
      <c r="L66" s="5" t="s">
        <v>33</v>
      </c>
      <c r="M66" s="5" t="s">
        <v>28</v>
      </c>
      <c r="N66" s="6">
        <v>880.6</v>
      </c>
      <c r="O66" s="6">
        <v>674.8</v>
      </c>
      <c r="P66" s="6">
        <v>205.8</v>
      </c>
      <c r="Q66" s="2">
        <f t="shared" si="0"/>
        <v>0.2646264626462646</v>
      </c>
      <c r="R66" s="2" t="s">
        <v>689</v>
      </c>
    </row>
    <row r="67" spans="1:18" ht="15.75">
      <c r="A67" s="5">
        <v>36</v>
      </c>
      <c r="B67" s="5" t="s">
        <v>244</v>
      </c>
      <c r="C67" s="5">
        <v>2012</v>
      </c>
      <c r="D67" s="5" t="s">
        <v>19</v>
      </c>
      <c r="E67" s="5" t="s">
        <v>35</v>
      </c>
      <c r="F67" s="6" t="s">
        <v>36</v>
      </c>
      <c r="G67" s="5" t="s">
        <v>245</v>
      </c>
      <c r="H67" s="5" t="s">
        <v>23</v>
      </c>
      <c r="I67" s="5" t="s">
        <v>246</v>
      </c>
      <c r="J67" s="5" t="s">
        <v>247</v>
      </c>
      <c r="K67" s="5" t="s">
        <v>26</v>
      </c>
      <c r="L67" s="5" t="s">
        <v>33</v>
      </c>
      <c r="M67" s="5" t="s">
        <v>28</v>
      </c>
      <c r="N67" s="6">
        <v>783</v>
      </c>
      <c r="O67" s="6">
        <v>674</v>
      </c>
      <c r="P67" s="6">
        <v>109</v>
      </c>
      <c r="Q67" s="2">
        <f t="shared" si="0"/>
        <v>0.14962251201098148</v>
      </c>
      <c r="R67" s="2" t="s">
        <v>690</v>
      </c>
    </row>
    <row r="68" spans="1:18" ht="15.75">
      <c r="A68" s="5">
        <v>37</v>
      </c>
      <c r="B68" s="5" t="s">
        <v>248</v>
      </c>
      <c r="C68" s="5">
        <v>2014</v>
      </c>
      <c r="D68" s="5" t="s">
        <v>19</v>
      </c>
      <c r="E68" s="5" t="s">
        <v>47</v>
      </c>
      <c r="F68" s="6" t="s">
        <v>52</v>
      </c>
      <c r="G68" s="5" t="s">
        <v>249</v>
      </c>
      <c r="H68" s="5" t="s">
        <v>23</v>
      </c>
      <c r="I68" s="5" t="s">
        <v>250</v>
      </c>
      <c r="J68" s="7" t="s">
        <v>32</v>
      </c>
      <c r="K68" s="5" t="s">
        <v>26</v>
      </c>
      <c r="L68" s="5" t="s">
        <v>33</v>
      </c>
      <c r="M68" s="5" t="s">
        <v>28</v>
      </c>
      <c r="N68" s="6">
        <v>612</v>
      </c>
      <c r="O68" s="6">
        <v>575</v>
      </c>
      <c r="P68" s="6">
        <v>37</v>
      </c>
      <c r="Q68" s="2">
        <f t="shared" si="0"/>
        <v>6.2342038753159225E-2</v>
      </c>
      <c r="R68" s="2" t="s">
        <v>691</v>
      </c>
    </row>
    <row r="69" spans="1:18" ht="15.75">
      <c r="A69" s="5">
        <v>38</v>
      </c>
      <c r="B69" s="5" t="s">
        <v>251</v>
      </c>
      <c r="C69" s="5">
        <v>2012</v>
      </c>
      <c r="D69" s="5" t="s">
        <v>19</v>
      </c>
      <c r="E69" s="5" t="s">
        <v>20</v>
      </c>
      <c r="F69" s="6" t="s">
        <v>52</v>
      </c>
      <c r="G69" s="5" t="s">
        <v>252</v>
      </c>
      <c r="H69" s="5" t="s">
        <v>23</v>
      </c>
      <c r="I69" s="5" t="s">
        <v>253</v>
      </c>
      <c r="J69" s="7" t="s">
        <v>32</v>
      </c>
      <c r="K69" s="5" t="s">
        <v>26</v>
      </c>
      <c r="L69" s="5" t="s">
        <v>33</v>
      </c>
      <c r="M69" s="5" t="s">
        <v>28</v>
      </c>
      <c r="N69" s="6">
        <v>809.62</v>
      </c>
      <c r="O69" s="6">
        <v>721.82</v>
      </c>
      <c r="P69" s="6">
        <v>87.8</v>
      </c>
      <c r="Q69" s="2">
        <f t="shared" ref="Q69:Q132" si="1">P69/AVERAGE(N69,O69)</f>
        <v>0.11466332340803426</v>
      </c>
      <c r="R69" s="2" t="s">
        <v>692</v>
      </c>
    </row>
    <row r="70" spans="1:18" ht="15.75">
      <c r="A70" s="5">
        <v>39</v>
      </c>
      <c r="B70" s="5" t="s">
        <v>254</v>
      </c>
      <c r="C70" s="5">
        <v>2015</v>
      </c>
      <c r="D70" s="5" t="s">
        <v>19</v>
      </c>
      <c r="E70" s="5" t="s">
        <v>20</v>
      </c>
      <c r="F70" s="6" t="s">
        <v>36</v>
      </c>
      <c r="G70" s="5" t="s">
        <v>42</v>
      </c>
      <c r="H70" s="5" t="s">
        <v>23</v>
      </c>
      <c r="I70" s="5" t="s">
        <v>255</v>
      </c>
      <c r="J70" s="5" t="s">
        <v>241</v>
      </c>
      <c r="K70" s="5" t="s">
        <v>256</v>
      </c>
      <c r="L70" s="5" t="s">
        <v>257</v>
      </c>
      <c r="M70" s="5" t="s">
        <v>28</v>
      </c>
      <c r="N70" s="6" t="s">
        <v>32</v>
      </c>
      <c r="O70" s="6" t="s">
        <v>32</v>
      </c>
      <c r="P70" s="6" t="s">
        <v>32</v>
      </c>
      <c r="R70" s="2" t="s">
        <v>693</v>
      </c>
    </row>
    <row r="71" spans="1:18" ht="15.75">
      <c r="A71" s="5">
        <v>40</v>
      </c>
      <c r="B71" s="5" t="s">
        <v>258</v>
      </c>
      <c r="C71" s="5">
        <v>2011</v>
      </c>
      <c r="D71" s="5" t="s">
        <v>19</v>
      </c>
      <c r="E71" s="5" t="s">
        <v>20</v>
      </c>
      <c r="F71" s="6" t="s">
        <v>223</v>
      </c>
      <c r="G71" s="5" t="s">
        <v>259</v>
      </c>
      <c r="H71" s="5" t="s">
        <v>23</v>
      </c>
      <c r="I71" s="5" t="s">
        <v>260</v>
      </c>
      <c r="J71" s="7" t="s">
        <v>32</v>
      </c>
      <c r="K71" s="7" t="s">
        <v>32</v>
      </c>
      <c r="L71" s="5" t="s">
        <v>33</v>
      </c>
      <c r="M71" s="7" t="s">
        <v>32</v>
      </c>
      <c r="N71" s="6" t="s">
        <v>32</v>
      </c>
      <c r="O71" s="6" t="s">
        <v>32</v>
      </c>
      <c r="P71" s="6" t="s">
        <v>32</v>
      </c>
      <c r="R71" s="2" t="s">
        <v>747</v>
      </c>
    </row>
    <row r="72" spans="1:18" ht="15.75">
      <c r="A72" s="5">
        <v>41</v>
      </c>
      <c r="B72" s="5" t="s">
        <v>261</v>
      </c>
      <c r="C72" s="5">
        <v>2015</v>
      </c>
      <c r="D72" s="5" t="s">
        <v>19</v>
      </c>
      <c r="E72" s="5" t="s">
        <v>47</v>
      </c>
      <c r="F72" s="6" t="s">
        <v>52</v>
      </c>
      <c r="G72" s="5" t="s">
        <v>181</v>
      </c>
      <c r="H72" s="5" t="s">
        <v>23</v>
      </c>
      <c r="I72" s="5" t="s">
        <v>262</v>
      </c>
      <c r="J72" s="7" t="s">
        <v>32</v>
      </c>
      <c r="K72" s="5" t="s">
        <v>26</v>
      </c>
      <c r="L72" s="5" t="s">
        <v>33</v>
      </c>
      <c r="M72" s="5" t="s">
        <v>28</v>
      </c>
      <c r="N72" s="6">
        <v>703</v>
      </c>
      <c r="O72" s="6">
        <v>586</v>
      </c>
      <c r="P72" s="6">
        <v>117</v>
      </c>
      <c r="Q72" s="2">
        <f t="shared" si="1"/>
        <v>0.18153607447633824</v>
      </c>
      <c r="R72" s="2" t="s">
        <v>695</v>
      </c>
    </row>
    <row r="73" spans="1:18" ht="15.75">
      <c r="A73" s="5">
        <v>42</v>
      </c>
      <c r="B73" s="5" t="s">
        <v>263</v>
      </c>
      <c r="C73" s="5">
        <v>2009</v>
      </c>
      <c r="D73" s="5" t="s">
        <v>19</v>
      </c>
      <c r="E73" s="5" t="s">
        <v>35</v>
      </c>
      <c r="F73" s="6" t="s">
        <v>36</v>
      </c>
      <c r="G73" s="5" t="s">
        <v>264</v>
      </c>
      <c r="H73" s="5" t="s">
        <v>23</v>
      </c>
      <c r="I73" s="5" t="s">
        <v>265</v>
      </c>
      <c r="J73" s="7" t="s">
        <v>32</v>
      </c>
      <c r="K73" s="5" t="s">
        <v>26</v>
      </c>
      <c r="L73" s="5" t="s">
        <v>33</v>
      </c>
      <c r="M73" s="5" t="s">
        <v>28</v>
      </c>
      <c r="N73" s="6">
        <v>735</v>
      </c>
      <c r="O73" s="6">
        <v>669</v>
      </c>
      <c r="P73" s="6">
        <v>66</v>
      </c>
      <c r="Q73" s="2">
        <f t="shared" si="1"/>
        <v>9.4017094017094016E-2</v>
      </c>
      <c r="R73" s="2" t="s">
        <v>696</v>
      </c>
    </row>
    <row r="74" spans="1:18" s="1" customFormat="1" ht="15.75">
      <c r="A74" s="5">
        <v>43</v>
      </c>
      <c r="B74" s="5" t="s">
        <v>266</v>
      </c>
      <c r="C74" s="5">
        <v>2009</v>
      </c>
      <c r="D74" s="5" t="s">
        <v>19</v>
      </c>
      <c r="E74" s="5" t="s">
        <v>20</v>
      </c>
      <c r="F74" s="6" t="s">
        <v>52</v>
      </c>
      <c r="G74" s="5" t="s">
        <v>267</v>
      </c>
      <c r="H74" s="5" t="s">
        <v>23</v>
      </c>
      <c r="I74" s="5" t="s">
        <v>268</v>
      </c>
      <c r="J74" s="5" t="s">
        <v>269</v>
      </c>
      <c r="K74" s="7" t="s">
        <v>32</v>
      </c>
      <c r="L74" s="5" t="s">
        <v>270</v>
      </c>
      <c r="M74" s="5" t="s">
        <v>28</v>
      </c>
      <c r="N74" s="6">
        <v>1126</v>
      </c>
      <c r="O74" s="6">
        <f>AVERAGE(1062,1070)</f>
        <v>1066</v>
      </c>
      <c r="P74" s="6">
        <f>N74-O74</f>
        <v>60</v>
      </c>
      <c r="Q74" s="2">
        <f t="shared" si="1"/>
        <v>5.4744525547445258E-2</v>
      </c>
      <c r="R74" s="2" t="s">
        <v>697</v>
      </c>
    </row>
    <row r="75" spans="1:18" s="1" customFormat="1" ht="15.75">
      <c r="A75" s="5">
        <v>44</v>
      </c>
      <c r="B75" s="5" t="s">
        <v>266</v>
      </c>
      <c r="C75" s="5">
        <v>2009</v>
      </c>
      <c r="D75" s="5" t="s">
        <v>19</v>
      </c>
      <c r="E75" s="5" t="s">
        <v>20</v>
      </c>
      <c r="F75" s="6" t="s">
        <v>52</v>
      </c>
      <c r="G75" s="5" t="s">
        <v>271</v>
      </c>
      <c r="H75" s="5" t="s">
        <v>23</v>
      </c>
      <c r="I75" s="5" t="s">
        <v>272</v>
      </c>
      <c r="J75" s="5" t="s">
        <v>273</v>
      </c>
      <c r="K75" s="7" t="s">
        <v>32</v>
      </c>
      <c r="L75" s="5" t="s">
        <v>270</v>
      </c>
      <c r="M75" s="5" t="s">
        <v>28</v>
      </c>
      <c r="N75" s="6">
        <v>1258</v>
      </c>
      <c r="O75" s="6">
        <f>AVERAGE(1189,1200)</f>
        <v>1194.5</v>
      </c>
      <c r="P75" s="6">
        <f>N75-O75</f>
        <v>63.5</v>
      </c>
      <c r="Q75" s="2">
        <f t="shared" si="1"/>
        <v>5.178389398572885E-2</v>
      </c>
      <c r="R75" s="2" t="s">
        <v>758</v>
      </c>
    </row>
    <row r="76" spans="1:18" ht="15.75">
      <c r="A76" s="5">
        <v>45</v>
      </c>
      <c r="B76" s="5" t="s">
        <v>274</v>
      </c>
      <c r="C76" s="5">
        <v>2004</v>
      </c>
      <c r="D76" s="5" t="s">
        <v>19</v>
      </c>
      <c r="E76" s="5" t="s">
        <v>20</v>
      </c>
      <c r="F76" s="6" t="s">
        <v>52</v>
      </c>
      <c r="G76" s="5" t="s">
        <v>275</v>
      </c>
      <c r="H76" s="5" t="s">
        <v>23</v>
      </c>
      <c r="I76" s="5" t="s">
        <v>276</v>
      </c>
      <c r="J76" s="5" t="s">
        <v>277</v>
      </c>
      <c r="K76" s="7" t="s">
        <v>32</v>
      </c>
      <c r="L76" s="5" t="s">
        <v>33</v>
      </c>
      <c r="M76" s="7" t="s">
        <v>32</v>
      </c>
      <c r="N76" s="6">
        <v>663</v>
      </c>
      <c r="O76" s="6">
        <v>551</v>
      </c>
      <c r="P76" s="6">
        <v>112</v>
      </c>
      <c r="Q76" s="2">
        <f t="shared" si="1"/>
        <v>0.18451400329489293</v>
      </c>
      <c r="R76" s="2" t="s">
        <v>698</v>
      </c>
    </row>
    <row r="77" spans="1:18" ht="15.75">
      <c r="A77" s="5">
        <v>46</v>
      </c>
      <c r="B77" s="5" t="s">
        <v>278</v>
      </c>
      <c r="C77" s="5">
        <v>2008</v>
      </c>
      <c r="D77" s="5" t="s">
        <v>19</v>
      </c>
      <c r="E77" s="5" t="s">
        <v>35</v>
      </c>
      <c r="F77" s="6" t="s">
        <v>36</v>
      </c>
      <c r="G77" s="5" t="s">
        <v>279</v>
      </c>
      <c r="H77" s="5" t="s">
        <v>23</v>
      </c>
      <c r="I77" s="5" t="s">
        <v>280</v>
      </c>
      <c r="J77" s="5" t="s">
        <v>281</v>
      </c>
      <c r="K77" s="5" t="s">
        <v>26</v>
      </c>
      <c r="L77" s="5" t="s">
        <v>33</v>
      </c>
      <c r="M77" s="7" t="s">
        <v>32</v>
      </c>
      <c r="N77" s="6">
        <v>449</v>
      </c>
      <c r="O77" s="6">
        <v>419</v>
      </c>
      <c r="P77" s="6">
        <v>30</v>
      </c>
      <c r="Q77" s="2">
        <f t="shared" si="1"/>
        <v>6.9124423963133647E-2</v>
      </c>
      <c r="R77" s="2" t="s">
        <v>699</v>
      </c>
    </row>
    <row r="78" spans="1:18" ht="15.75">
      <c r="A78" s="5">
        <v>47</v>
      </c>
      <c r="B78" s="5" t="s">
        <v>282</v>
      </c>
      <c r="C78" s="5">
        <v>2002</v>
      </c>
      <c r="D78" s="5" t="s">
        <v>19</v>
      </c>
      <c r="E78" s="5" t="s">
        <v>20</v>
      </c>
      <c r="F78" s="6" t="s">
        <v>52</v>
      </c>
      <c r="G78" s="5" t="s">
        <v>30</v>
      </c>
      <c r="H78" s="5" t="s">
        <v>23</v>
      </c>
      <c r="I78" s="5" t="s">
        <v>283</v>
      </c>
      <c r="J78" s="5" t="s">
        <v>284</v>
      </c>
      <c r="K78" s="5" t="s">
        <v>26</v>
      </c>
      <c r="L78" s="5" t="s">
        <v>33</v>
      </c>
      <c r="M78" s="7" t="s">
        <v>32</v>
      </c>
      <c r="N78" s="6">
        <v>781</v>
      </c>
      <c r="O78" s="6">
        <v>725</v>
      </c>
      <c r="P78" s="6">
        <v>56</v>
      </c>
      <c r="Q78" s="2">
        <f t="shared" si="1"/>
        <v>7.4369189907038516E-2</v>
      </c>
      <c r="R78" s="2" t="s">
        <v>700</v>
      </c>
    </row>
    <row r="79" spans="1:18" ht="15.75">
      <c r="A79" s="5">
        <v>48</v>
      </c>
      <c r="B79" s="5" t="s">
        <v>285</v>
      </c>
      <c r="C79" s="5">
        <v>2002</v>
      </c>
      <c r="D79" s="5" t="s">
        <v>19</v>
      </c>
      <c r="E79" s="5" t="s">
        <v>20</v>
      </c>
      <c r="F79" s="6" t="s">
        <v>52</v>
      </c>
      <c r="G79" s="5" t="s">
        <v>267</v>
      </c>
      <c r="H79" s="5" t="s">
        <v>23</v>
      </c>
      <c r="I79" s="5" t="s">
        <v>286</v>
      </c>
      <c r="J79" s="5" t="s">
        <v>287</v>
      </c>
      <c r="K79" s="5" t="s">
        <v>26</v>
      </c>
      <c r="L79" s="5" t="s">
        <v>288</v>
      </c>
      <c r="M79" s="7" t="s">
        <v>32</v>
      </c>
      <c r="N79" s="6" t="s">
        <v>32</v>
      </c>
      <c r="O79" s="6" t="s">
        <v>32</v>
      </c>
      <c r="P79" s="6" t="s">
        <v>32</v>
      </c>
      <c r="R79" s="2" t="s">
        <v>701</v>
      </c>
    </row>
    <row r="80" spans="1:18" ht="15.75">
      <c r="A80" s="5">
        <v>49</v>
      </c>
      <c r="B80" s="5" t="s">
        <v>289</v>
      </c>
      <c r="C80" s="5">
        <v>2005</v>
      </c>
      <c r="D80" s="5" t="s">
        <v>19</v>
      </c>
      <c r="E80" s="5" t="s">
        <v>20</v>
      </c>
      <c r="F80" s="6" t="s">
        <v>52</v>
      </c>
      <c r="G80" s="5" t="s">
        <v>290</v>
      </c>
      <c r="H80" s="5" t="s">
        <v>23</v>
      </c>
      <c r="I80" s="5" t="s">
        <v>291</v>
      </c>
      <c r="J80" s="7" t="s">
        <v>32</v>
      </c>
      <c r="K80" s="5" t="s">
        <v>26</v>
      </c>
      <c r="L80" s="5" t="s">
        <v>27</v>
      </c>
      <c r="M80" s="7" t="s">
        <v>32</v>
      </c>
      <c r="N80" s="6">
        <v>828</v>
      </c>
      <c r="O80" s="6">
        <v>760</v>
      </c>
      <c r="P80" s="6">
        <v>68</v>
      </c>
      <c r="Q80" s="2">
        <f t="shared" si="1"/>
        <v>8.5642317380352648E-2</v>
      </c>
      <c r="R80" s="2" t="s">
        <v>702</v>
      </c>
    </row>
    <row r="81" spans="1:18" ht="15.75">
      <c r="A81" s="5">
        <v>50</v>
      </c>
      <c r="B81" s="5" t="s">
        <v>289</v>
      </c>
      <c r="C81" s="5">
        <v>2010</v>
      </c>
      <c r="D81" s="5" t="s">
        <v>19</v>
      </c>
      <c r="E81" s="5" t="s">
        <v>20</v>
      </c>
      <c r="F81" s="6" t="s">
        <v>52</v>
      </c>
      <c r="G81" s="5" t="s">
        <v>292</v>
      </c>
      <c r="H81" s="5" t="s">
        <v>23</v>
      </c>
      <c r="I81" s="5" t="s">
        <v>293</v>
      </c>
      <c r="J81" s="7" t="s">
        <v>32</v>
      </c>
      <c r="K81" s="5" t="s">
        <v>26</v>
      </c>
      <c r="L81" s="5" t="s">
        <v>33</v>
      </c>
      <c r="M81" s="7" t="s">
        <v>32</v>
      </c>
      <c r="N81" s="6" t="s">
        <v>32</v>
      </c>
      <c r="O81" s="6" t="s">
        <v>32</v>
      </c>
      <c r="P81" s="6" t="s">
        <v>32</v>
      </c>
      <c r="R81" s="2" t="s">
        <v>703</v>
      </c>
    </row>
    <row r="82" spans="1:18" ht="15.75">
      <c r="A82" s="5">
        <v>51</v>
      </c>
      <c r="B82" s="5" t="s">
        <v>294</v>
      </c>
      <c r="C82" s="5">
        <v>2005</v>
      </c>
      <c r="D82" s="5" t="s">
        <v>19</v>
      </c>
      <c r="E82" s="5" t="s">
        <v>20</v>
      </c>
      <c r="F82" s="6" t="s">
        <v>36</v>
      </c>
      <c r="G82" s="5" t="s">
        <v>295</v>
      </c>
      <c r="H82" s="5" t="s">
        <v>23</v>
      </c>
      <c r="I82" s="5" t="s">
        <v>296</v>
      </c>
      <c r="J82" s="5" t="s">
        <v>297</v>
      </c>
      <c r="K82" s="5" t="s">
        <v>256</v>
      </c>
      <c r="L82" s="5" t="s">
        <v>33</v>
      </c>
      <c r="M82" s="7" t="s">
        <v>32</v>
      </c>
      <c r="N82" s="6" t="s">
        <v>32</v>
      </c>
      <c r="O82" s="6" t="s">
        <v>32</v>
      </c>
      <c r="P82" s="6" t="s">
        <v>32</v>
      </c>
      <c r="R82" s="2" t="s">
        <v>704</v>
      </c>
    </row>
    <row r="83" spans="1:18" ht="15.75">
      <c r="A83" s="5">
        <v>52</v>
      </c>
      <c r="B83" s="5" t="s">
        <v>298</v>
      </c>
      <c r="C83" s="5">
        <v>2009</v>
      </c>
      <c r="D83" s="5" t="s">
        <v>19</v>
      </c>
      <c r="E83" s="5" t="s">
        <v>35</v>
      </c>
      <c r="F83" s="6" t="s">
        <v>36</v>
      </c>
      <c r="G83" s="5" t="s">
        <v>239</v>
      </c>
      <c r="H83" s="5" t="s">
        <v>23</v>
      </c>
      <c r="I83" s="5" t="s">
        <v>299</v>
      </c>
      <c r="J83" s="7" t="s">
        <v>32</v>
      </c>
      <c r="K83" s="5" t="s">
        <v>26</v>
      </c>
      <c r="L83" s="5" t="s">
        <v>33</v>
      </c>
      <c r="M83" s="5" t="s">
        <v>28</v>
      </c>
      <c r="N83" s="6">
        <v>708.33</v>
      </c>
      <c r="O83" s="6">
        <v>682.9</v>
      </c>
      <c r="P83" s="6">
        <v>25.430000000000099</v>
      </c>
      <c r="Q83" s="2">
        <f t="shared" si="1"/>
        <v>3.6557578545603674E-2</v>
      </c>
      <c r="R83" s="2" t="s">
        <v>705</v>
      </c>
    </row>
    <row r="84" spans="1:18" ht="15.75">
      <c r="A84" s="5">
        <v>53</v>
      </c>
      <c r="B84" s="5" t="s">
        <v>300</v>
      </c>
      <c r="C84" s="5">
        <v>2009</v>
      </c>
      <c r="D84" s="5" t="s">
        <v>19</v>
      </c>
      <c r="E84" s="5" t="s">
        <v>47</v>
      </c>
      <c r="F84" s="6" t="s">
        <v>36</v>
      </c>
      <c r="G84" s="5" t="s">
        <v>301</v>
      </c>
      <c r="H84" s="5" t="s">
        <v>23</v>
      </c>
      <c r="I84" s="5" t="s">
        <v>302</v>
      </c>
      <c r="J84" s="7" t="s">
        <v>32</v>
      </c>
      <c r="K84" s="5" t="s">
        <v>26</v>
      </c>
      <c r="L84" s="5" t="s">
        <v>33</v>
      </c>
      <c r="M84" s="5" t="s">
        <v>28</v>
      </c>
      <c r="N84" s="6">
        <v>705.5</v>
      </c>
      <c r="O84" s="6">
        <v>585.4</v>
      </c>
      <c r="P84" s="6">
        <v>120.1</v>
      </c>
      <c r="Q84" s="2">
        <f t="shared" si="1"/>
        <v>0.18607173289952744</v>
      </c>
      <c r="R84" s="2" t="s">
        <v>706</v>
      </c>
    </row>
    <row r="85" spans="1:18" ht="15.75">
      <c r="A85" s="5">
        <v>54</v>
      </c>
      <c r="B85" s="5" t="s">
        <v>303</v>
      </c>
      <c r="C85" s="5">
        <v>2013</v>
      </c>
      <c r="D85" s="5" t="s">
        <v>19</v>
      </c>
      <c r="E85" s="5" t="s">
        <v>20</v>
      </c>
      <c r="F85" s="6" t="s">
        <v>36</v>
      </c>
      <c r="G85" s="5" t="s">
        <v>304</v>
      </c>
      <c r="H85" s="5" t="s">
        <v>23</v>
      </c>
      <c r="I85" s="5" t="s">
        <v>136</v>
      </c>
      <c r="J85" s="5" t="s">
        <v>221</v>
      </c>
      <c r="K85" s="5" t="s">
        <v>26</v>
      </c>
      <c r="L85" s="5" t="s">
        <v>288</v>
      </c>
      <c r="M85" s="5" t="s">
        <v>28</v>
      </c>
      <c r="N85" s="6">
        <v>852</v>
      </c>
      <c r="O85" s="6" t="s">
        <v>305</v>
      </c>
      <c r="P85" s="6">
        <v>25</v>
      </c>
      <c r="Q85" s="2">
        <f t="shared" si="1"/>
        <v>2.9342723004694836E-2</v>
      </c>
      <c r="R85" s="2" t="s">
        <v>707</v>
      </c>
    </row>
    <row r="86" spans="1:18" ht="15.75">
      <c r="A86" s="5">
        <v>55</v>
      </c>
      <c r="B86" s="5" t="s">
        <v>306</v>
      </c>
      <c r="C86" s="5">
        <v>2011</v>
      </c>
      <c r="D86" s="5" t="s">
        <v>19</v>
      </c>
      <c r="E86" s="5" t="s">
        <v>20</v>
      </c>
      <c r="F86" s="6" t="s">
        <v>52</v>
      </c>
      <c r="G86" s="5" t="s">
        <v>279</v>
      </c>
      <c r="H86" s="5" t="s">
        <v>23</v>
      </c>
      <c r="I86" s="5" t="s">
        <v>307</v>
      </c>
      <c r="J86" s="7" t="s">
        <v>32</v>
      </c>
      <c r="K86" s="5" t="s">
        <v>26</v>
      </c>
      <c r="L86" s="5" t="s">
        <v>33</v>
      </c>
      <c r="M86" s="5" t="s">
        <v>28</v>
      </c>
      <c r="N86" s="6">
        <v>795.47</v>
      </c>
      <c r="O86" s="6">
        <v>682.24</v>
      </c>
      <c r="P86" s="6">
        <v>113.23</v>
      </c>
      <c r="Q86" s="2">
        <f t="shared" si="1"/>
        <v>0.15325063781120787</v>
      </c>
      <c r="R86" s="2" t="s">
        <v>708</v>
      </c>
    </row>
    <row r="87" spans="1:18" ht="15.75">
      <c r="A87" s="5">
        <v>56</v>
      </c>
      <c r="B87" s="5" t="s">
        <v>308</v>
      </c>
      <c r="C87" s="5">
        <v>2011</v>
      </c>
      <c r="D87" s="5" t="s">
        <v>19</v>
      </c>
      <c r="E87" s="5" t="s">
        <v>20</v>
      </c>
      <c r="F87" s="6" t="s">
        <v>52</v>
      </c>
      <c r="G87" s="5" t="s">
        <v>309</v>
      </c>
      <c r="H87" s="5" t="s">
        <v>23</v>
      </c>
      <c r="I87" s="5" t="s">
        <v>310</v>
      </c>
      <c r="J87" s="7" t="s">
        <v>32</v>
      </c>
      <c r="K87" s="7" t="s">
        <v>32</v>
      </c>
      <c r="L87" s="5" t="s">
        <v>27</v>
      </c>
      <c r="M87" s="5" t="s">
        <v>28</v>
      </c>
      <c r="N87" s="6">
        <v>760</v>
      </c>
      <c r="O87" s="6">
        <v>510</v>
      </c>
      <c r="P87" s="6">
        <v>250</v>
      </c>
      <c r="Q87" s="2">
        <f t="shared" si="1"/>
        <v>0.39370078740157483</v>
      </c>
      <c r="R87" s="2" t="s">
        <v>709</v>
      </c>
    </row>
    <row r="88" spans="1:18" ht="15.75">
      <c r="A88" s="5">
        <v>57</v>
      </c>
      <c r="B88" s="5" t="s">
        <v>311</v>
      </c>
      <c r="C88" s="5">
        <v>2014</v>
      </c>
      <c r="D88" s="5" t="s">
        <v>19</v>
      </c>
      <c r="E88" s="5" t="s">
        <v>20</v>
      </c>
      <c r="F88" s="6" t="s">
        <v>52</v>
      </c>
      <c r="G88" s="5" t="s">
        <v>312</v>
      </c>
      <c r="H88" s="5" t="s">
        <v>23</v>
      </c>
      <c r="I88" s="5" t="s">
        <v>313</v>
      </c>
      <c r="J88" s="7" t="s">
        <v>32</v>
      </c>
      <c r="K88" s="5" t="s">
        <v>26</v>
      </c>
      <c r="L88" s="5" t="s">
        <v>27</v>
      </c>
      <c r="M88" s="7" t="s">
        <v>32</v>
      </c>
      <c r="N88" s="6" t="s">
        <v>32</v>
      </c>
      <c r="O88" s="6" t="s">
        <v>32</v>
      </c>
      <c r="P88" s="6" t="s">
        <v>32</v>
      </c>
      <c r="R88" s="2" t="s">
        <v>710</v>
      </c>
    </row>
    <row r="89" spans="1:18" ht="15.75">
      <c r="A89" s="5">
        <v>58</v>
      </c>
      <c r="B89" s="5" t="s">
        <v>314</v>
      </c>
      <c r="C89" s="5">
        <v>2002</v>
      </c>
      <c r="D89" s="5" t="s">
        <v>19</v>
      </c>
      <c r="E89" s="5" t="s">
        <v>20</v>
      </c>
      <c r="F89" s="6" t="s">
        <v>36</v>
      </c>
      <c r="G89" s="5" t="s">
        <v>315</v>
      </c>
      <c r="H89" s="5" t="s">
        <v>23</v>
      </c>
      <c r="I89" s="5" t="s">
        <v>316</v>
      </c>
      <c r="J89" s="5" t="s">
        <v>317</v>
      </c>
      <c r="K89" s="5" t="s">
        <v>256</v>
      </c>
      <c r="L89" s="5" t="s">
        <v>33</v>
      </c>
      <c r="M89" s="7" t="s">
        <v>32</v>
      </c>
      <c r="N89" s="6">
        <v>690.7</v>
      </c>
      <c r="O89" s="6">
        <v>398.4</v>
      </c>
      <c r="P89" s="6">
        <v>292.3</v>
      </c>
      <c r="Q89" s="2">
        <f t="shared" si="1"/>
        <v>0.53677348269213121</v>
      </c>
      <c r="R89" s="2" t="s">
        <v>711</v>
      </c>
    </row>
    <row r="90" spans="1:18" ht="15.75">
      <c r="A90" s="5">
        <v>59</v>
      </c>
      <c r="B90" s="5" t="s">
        <v>318</v>
      </c>
      <c r="C90" s="5">
        <v>2008</v>
      </c>
      <c r="D90" s="5" t="s">
        <v>19</v>
      </c>
      <c r="E90" s="5" t="s">
        <v>20</v>
      </c>
      <c r="F90" s="6" t="s">
        <v>52</v>
      </c>
      <c r="G90" s="5" t="s">
        <v>319</v>
      </c>
      <c r="H90" s="5" t="s">
        <v>23</v>
      </c>
      <c r="I90" s="5" t="s">
        <v>320</v>
      </c>
      <c r="J90" s="5" t="s">
        <v>321</v>
      </c>
      <c r="K90" s="5" t="s">
        <v>26</v>
      </c>
      <c r="L90" s="5" t="s">
        <v>27</v>
      </c>
      <c r="M90" s="7" t="s">
        <v>32</v>
      </c>
      <c r="N90" s="6">
        <v>723</v>
      </c>
      <c r="O90" s="6">
        <v>661</v>
      </c>
      <c r="P90" s="6">
        <v>62</v>
      </c>
      <c r="Q90" s="2">
        <f t="shared" si="1"/>
        <v>8.9595375722543349E-2</v>
      </c>
      <c r="R90" s="2" t="s">
        <v>712</v>
      </c>
    </row>
    <row r="91" spans="1:18" ht="47.25">
      <c r="A91" s="5">
        <v>60</v>
      </c>
      <c r="B91" s="5" t="s">
        <v>322</v>
      </c>
      <c r="C91" s="5">
        <v>2015</v>
      </c>
      <c r="D91" s="5" t="s">
        <v>19</v>
      </c>
      <c r="E91" s="5" t="s">
        <v>323</v>
      </c>
      <c r="F91" s="6" t="s">
        <v>36</v>
      </c>
      <c r="G91" s="5" t="s">
        <v>196</v>
      </c>
      <c r="H91" s="5" t="s">
        <v>23</v>
      </c>
      <c r="I91" s="5" t="s">
        <v>286</v>
      </c>
      <c r="J91" s="5" t="s">
        <v>156</v>
      </c>
      <c r="K91" s="5" t="s">
        <v>26</v>
      </c>
      <c r="L91" s="5" t="s">
        <v>33</v>
      </c>
      <c r="M91" s="7" t="s">
        <v>32</v>
      </c>
      <c r="N91" s="6">
        <v>476.3</v>
      </c>
      <c r="O91" s="6">
        <v>424.26499999999999</v>
      </c>
      <c r="P91" s="6">
        <v>52.034999999999997</v>
      </c>
      <c r="Q91" s="2">
        <f t="shared" si="1"/>
        <v>0.11556078683937304</v>
      </c>
      <c r="R91" s="2" t="s">
        <v>713</v>
      </c>
    </row>
    <row r="92" spans="1:18" ht="31.5">
      <c r="A92" s="5">
        <v>61</v>
      </c>
      <c r="B92" s="5" t="s">
        <v>324</v>
      </c>
      <c r="C92" s="5">
        <v>2006</v>
      </c>
      <c r="D92" s="5" t="s">
        <v>19</v>
      </c>
      <c r="E92" s="5" t="s">
        <v>325</v>
      </c>
      <c r="F92" s="6" t="s">
        <v>36</v>
      </c>
      <c r="G92" s="5" t="s">
        <v>271</v>
      </c>
      <c r="H92" s="5" t="s">
        <v>23</v>
      </c>
      <c r="I92" s="5" t="s">
        <v>286</v>
      </c>
      <c r="J92" s="5" t="s">
        <v>326</v>
      </c>
      <c r="K92" s="5" t="s">
        <v>26</v>
      </c>
      <c r="L92" s="5" t="s">
        <v>33</v>
      </c>
      <c r="M92" s="5" t="s">
        <v>28</v>
      </c>
      <c r="N92" s="6" t="s">
        <v>32</v>
      </c>
      <c r="O92" s="6" t="s">
        <v>32</v>
      </c>
      <c r="P92" s="6" t="s">
        <v>32</v>
      </c>
      <c r="R92" s="2" t="s">
        <v>714</v>
      </c>
    </row>
    <row r="93" spans="1:18" ht="15.75">
      <c r="A93" s="5">
        <v>62</v>
      </c>
      <c r="B93" s="5" t="s">
        <v>101</v>
      </c>
      <c r="C93" s="5">
        <v>2006</v>
      </c>
      <c r="D93" s="5" t="s">
        <v>19</v>
      </c>
      <c r="E93" s="5" t="s">
        <v>47</v>
      </c>
      <c r="F93" s="6" t="s">
        <v>52</v>
      </c>
      <c r="G93" s="5" t="s">
        <v>327</v>
      </c>
      <c r="H93" s="5" t="s">
        <v>23</v>
      </c>
      <c r="I93" s="5" t="s">
        <v>265</v>
      </c>
      <c r="J93" s="5" t="s">
        <v>328</v>
      </c>
      <c r="K93" s="5" t="s">
        <v>26</v>
      </c>
      <c r="L93" s="5" t="s">
        <v>33</v>
      </c>
      <c r="M93" s="5" t="s">
        <v>28</v>
      </c>
      <c r="N93" s="6">
        <v>581</v>
      </c>
      <c r="O93" s="6">
        <v>454</v>
      </c>
      <c r="P93" s="6">
        <v>127</v>
      </c>
      <c r="Q93" s="2">
        <f t="shared" si="1"/>
        <v>0.24541062801932367</v>
      </c>
      <c r="R93" s="2" t="s">
        <v>715</v>
      </c>
    </row>
    <row r="94" spans="1:18" ht="15.75">
      <c r="A94" s="5">
        <v>63</v>
      </c>
      <c r="B94" s="5" t="s">
        <v>329</v>
      </c>
      <c r="C94" s="5">
        <v>2012</v>
      </c>
      <c r="D94" s="5" t="s">
        <v>19</v>
      </c>
      <c r="E94" s="5" t="s">
        <v>20</v>
      </c>
      <c r="F94" s="6" t="s">
        <v>36</v>
      </c>
      <c r="G94" s="5" t="s">
        <v>330</v>
      </c>
      <c r="H94" s="5" t="s">
        <v>23</v>
      </c>
      <c r="I94" s="5" t="s">
        <v>331</v>
      </c>
      <c r="J94" s="5" t="s">
        <v>332</v>
      </c>
      <c r="K94" s="7" t="s">
        <v>32</v>
      </c>
      <c r="L94" s="5" t="s">
        <v>33</v>
      </c>
      <c r="M94" s="7" t="s">
        <v>32</v>
      </c>
      <c r="N94" s="6" t="s">
        <v>32</v>
      </c>
      <c r="O94" s="6" t="s">
        <v>32</v>
      </c>
      <c r="P94" s="6" t="s">
        <v>32</v>
      </c>
      <c r="R94" s="2" t="s">
        <v>716</v>
      </c>
    </row>
    <row r="95" spans="1:18" s="1" customFormat="1" ht="15.75">
      <c r="A95" s="5">
        <v>64</v>
      </c>
      <c r="B95" s="5" t="s">
        <v>333</v>
      </c>
      <c r="C95" s="5">
        <v>2013</v>
      </c>
      <c r="D95" s="5" t="s">
        <v>19</v>
      </c>
      <c r="E95" s="5" t="s">
        <v>334</v>
      </c>
      <c r="F95" s="6" t="s">
        <v>52</v>
      </c>
      <c r="G95" s="5" t="s">
        <v>227</v>
      </c>
      <c r="H95" s="5" t="s">
        <v>23</v>
      </c>
      <c r="I95" s="5" t="s">
        <v>335</v>
      </c>
      <c r="J95" s="5" t="s">
        <v>336</v>
      </c>
      <c r="K95" s="5" t="s">
        <v>26</v>
      </c>
      <c r="L95" s="5" t="s">
        <v>33</v>
      </c>
      <c r="M95" s="5" t="s">
        <v>28</v>
      </c>
      <c r="N95" s="6" t="s">
        <v>32</v>
      </c>
      <c r="O95" s="6" t="s">
        <v>32</v>
      </c>
      <c r="P95" s="6" t="s">
        <v>32</v>
      </c>
      <c r="Q95" s="2"/>
      <c r="R95" s="2" t="s">
        <v>717</v>
      </c>
    </row>
    <row r="96" spans="1:18" ht="15.75">
      <c r="A96" s="5">
        <v>65</v>
      </c>
      <c r="B96" s="5" t="s">
        <v>109</v>
      </c>
      <c r="C96" s="5">
        <v>2013</v>
      </c>
      <c r="D96" s="5" t="s">
        <v>19</v>
      </c>
      <c r="E96" s="5" t="s">
        <v>47</v>
      </c>
      <c r="F96" s="6" t="s">
        <v>36</v>
      </c>
      <c r="G96" s="5" t="s">
        <v>337</v>
      </c>
      <c r="H96" s="5" t="s">
        <v>23</v>
      </c>
      <c r="I96" s="5" t="s">
        <v>338</v>
      </c>
      <c r="J96" s="5" t="s">
        <v>339</v>
      </c>
      <c r="K96" s="5" t="s">
        <v>26</v>
      </c>
      <c r="L96" s="5" t="s">
        <v>33</v>
      </c>
      <c r="M96" s="5" t="s">
        <v>28</v>
      </c>
      <c r="N96" s="6" t="s">
        <v>32</v>
      </c>
      <c r="O96" s="6" t="s">
        <v>32</v>
      </c>
      <c r="P96" s="6" t="s">
        <v>32</v>
      </c>
      <c r="R96" s="2" t="s">
        <v>718</v>
      </c>
    </row>
    <row r="97" spans="1:18" ht="15.75">
      <c r="A97" s="5">
        <v>66</v>
      </c>
      <c r="B97" s="5" t="s">
        <v>109</v>
      </c>
      <c r="C97" s="5">
        <v>2012</v>
      </c>
      <c r="D97" s="5" t="s">
        <v>19</v>
      </c>
      <c r="E97" s="5" t="s">
        <v>47</v>
      </c>
      <c r="F97" s="6" t="s">
        <v>36</v>
      </c>
      <c r="G97" s="5" t="s">
        <v>340</v>
      </c>
      <c r="H97" s="5" t="s">
        <v>23</v>
      </c>
      <c r="I97" s="5" t="s">
        <v>341</v>
      </c>
      <c r="J97" s="7" t="s">
        <v>32</v>
      </c>
      <c r="K97" s="5" t="s">
        <v>26</v>
      </c>
      <c r="L97" s="5" t="s">
        <v>33</v>
      </c>
      <c r="M97" s="5" t="s">
        <v>28</v>
      </c>
      <c r="N97" s="6" t="s">
        <v>32</v>
      </c>
      <c r="O97" s="6" t="s">
        <v>32</v>
      </c>
      <c r="P97" s="6" t="s">
        <v>32</v>
      </c>
      <c r="R97" s="2" t="s">
        <v>719</v>
      </c>
    </row>
    <row r="98" spans="1:18" ht="15.75">
      <c r="A98" s="5">
        <v>67</v>
      </c>
      <c r="B98" s="5" t="s">
        <v>109</v>
      </c>
      <c r="C98" s="5">
        <v>2013</v>
      </c>
      <c r="D98" s="5" t="s">
        <v>19</v>
      </c>
      <c r="E98" s="5" t="s">
        <v>47</v>
      </c>
      <c r="F98" s="6" t="s">
        <v>36</v>
      </c>
      <c r="G98" s="5" t="s">
        <v>342</v>
      </c>
      <c r="H98" s="5" t="s">
        <v>23</v>
      </c>
      <c r="I98" s="5" t="s">
        <v>343</v>
      </c>
      <c r="J98" s="7" t="s">
        <v>32</v>
      </c>
      <c r="K98" s="5" t="s">
        <v>26</v>
      </c>
      <c r="L98" s="5" t="s">
        <v>33</v>
      </c>
      <c r="M98" s="5" t="s">
        <v>28</v>
      </c>
      <c r="N98" s="6" t="s">
        <v>32</v>
      </c>
      <c r="O98" s="6" t="s">
        <v>32</v>
      </c>
      <c r="P98" s="6" t="s">
        <v>32</v>
      </c>
      <c r="R98" s="2" t="s">
        <v>720</v>
      </c>
    </row>
    <row r="99" spans="1:18" ht="15.75">
      <c r="A99" s="5">
        <v>68</v>
      </c>
      <c r="B99" s="5" t="s">
        <v>344</v>
      </c>
      <c r="C99" s="5">
        <v>2012</v>
      </c>
      <c r="D99" s="5" t="s">
        <v>19</v>
      </c>
      <c r="E99" s="5" t="s">
        <v>20</v>
      </c>
      <c r="F99" s="6" t="s">
        <v>52</v>
      </c>
      <c r="G99" s="5" t="s">
        <v>345</v>
      </c>
      <c r="H99" s="5" t="s">
        <v>23</v>
      </c>
      <c r="I99" s="5" t="s">
        <v>346</v>
      </c>
      <c r="J99" s="7" t="s">
        <v>32</v>
      </c>
      <c r="K99" s="7" t="s">
        <v>32</v>
      </c>
      <c r="L99" s="5" t="s">
        <v>33</v>
      </c>
      <c r="M99" s="7" t="s">
        <v>32</v>
      </c>
      <c r="N99" s="6" t="s">
        <v>32</v>
      </c>
      <c r="O99" s="6" t="s">
        <v>32</v>
      </c>
      <c r="P99" s="6" t="s">
        <v>32</v>
      </c>
      <c r="R99" s="2" t="s">
        <v>721</v>
      </c>
    </row>
    <row r="100" spans="1:18" ht="15.75">
      <c r="A100" s="5">
        <v>69</v>
      </c>
      <c r="B100" s="5" t="s">
        <v>347</v>
      </c>
      <c r="C100" s="5">
        <v>2005</v>
      </c>
      <c r="D100" s="5" t="s">
        <v>19</v>
      </c>
      <c r="E100" s="5" t="s">
        <v>20</v>
      </c>
      <c r="F100" s="6" t="s">
        <v>52</v>
      </c>
      <c r="G100" s="5" t="s">
        <v>348</v>
      </c>
      <c r="H100" s="5" t="s">
        <v>23</v>
      </c>
      <c r="I100" s="5" t="s">
        <v>349</v>
      </c>
      <c r="J100" s="5" t="s">
        <v>350</v>
      </c>
      <c r="K100" s="5" t="s">
        <v>26</v>
      </c>
      <c r="L100" s="5" t="s">
        <v>33</v>
      </c>
      <c r="M100" s="7" t="s">
        <v>32</v>
      </c>
      <c r="N100" s="6" t="s">
        <v>32</v>
      </c>
      <c r="O100" s="6" t="s">
        <v>32</v>
      </c>
      <c r="P100" s="6" t="s">
        <v>32</v>
      </c>
      <c r="R100" s="2" t="s">
        <v>722</v>
      </c>
    </row>
    <row r="101" spans="1:18" ht="15.75">
      <c r="A101" s="5">
        <v>70</v>
      </c>
      <c r="B101" s="5" t="s">
        <v>351</v>
      </c>
      <c r="C101" s="5">
        <v>2008</v>
      </c>
      <c r="D101" s="5" t="s">
        <v>19</v>
      </c>
      <c r="E101" s="5" t="s">
        <v>47</v>
      </c>
      <c r="F101" s="6" t="s">
        <v>52</v>
      </c>
      <c r="G101" s="5" t="s">
        <v>352</v>
      </c>
      <c r="H101" s="5" t="s">
        <v>23</v>
      </c>
      <c r="I101" s="5" t="s">
        <v>353</v>
      </c>
      <c r="J101" s="5" t="s">
        <v>354</v>
      </c>
      <c r="K101" s="5" t="s">
        <v>26</v>
      </c>
      <c r="L101" s="5" t="s">
        <v>33</v>
      </c>
      <c r="M101" s="5" t="s">
        <v>28</v>
      </c>
      <c r="N101" s="6">
        <v>494.6</v>
      </c>
      <c r="O101" s="6">
        <v>408.1</v>
      </c>
      <c r="P101" s="6">
        <v>86.5</v>
      </c>
      <c r="Q101" s="2">
        <f t="shared" si="1"/>
        <v>0.19164728038107898</v>
      </c>
      <c r="R101" s="2" t="s">
        <v>723</v>
      </c>
    </row>
    <row r="102" spans="1:18" ht="15.75">
      <c r="A102" s="5">
        <v>71</v>
      </c>
      <c r="B102" s="5" t="s">
        <v>355</v>
      </c>
      <c r="C102" s="5">
        <v>2012</v>
      </c>
      <c r="D102" s="5" t="s">
        <v>19</v>
      </c>
      <c r="E102" s="5" t="s">
        <v>20</v>
      </c>
      <c r="F102" s="6" t="s">
        <v>36</v>
      </c>
      <c r="G102" s="5" t="s">
        <v>356</v>
      </c>
      <c r="H102" s="5" t="s">
        <v>23</v>
      </c>
      <c r="I102" s="5" t="s">
        <v>357</v>
      </c>
      <c r="J102" s="5" t="s">
        <v>358</v>
      </c>
      <c r="K102" s="5" t="s">
        <v>26</v>
      </c>
      <c r="L102" s="5" t="s">
        <v>33</v>
      </c>
      <c r="M102" s="7" t="s">
        <v>32</v>
      </c>
      <c r="N102" s="6" t="s">
        <v>32</v>
      </c>
      <c r="O102" s="6" t="s">
        <v>32</v>
      </c>
      <c r="P102" s="6" t="s">
        <v>32</v>
      </c>
      <c r="R102" s="2" t="s">
        <v>724</v>
      </c>
    </row>
    <row r="103" spans="1:18" ht="15.75">
      <c r="A103" s="5">
        <v>72</v>
      </c>
      <c r="B103" s="5" t="s">
        <v>359</v>
      </c>
      <c r="C103" s="5">
        <v>2001</v>
      </c>
      <c r="D103" s="5" t="s">
        <v>19</v>
      </c>
      <c r="E103" s="5" t="s">
        <v>35</v>
      </c>
      <c r="F103" s="6" t="s">
        <v>36</v>
      </c>
      <c r="G103" s="5" t="s">
        <v>188</v>
      </c>
      <c r="H103" s="5" t="s">
        <v>23</v>
      </c>
      <c r="I103" s="5" t="s">
        <v>360</v>
      </c>
      <c r="J103" s="5" t="s">
        <v>361</v>
      </c>
      <c r="K103" s="5" t="s">
        <v>26</v>
      </c>
      <c r="L103" s="5" t="s">
        <v>33</v>
      </c>
      <c r="M103" s="5" t="s">
        <v>28</v>
      </c>
      <c r="N103" s="6">
        <v>421</v>
      </c>
      <c r="O103" s="6">
        <v>360</v>
      </c>
      <c r="P103" s="6">
        <v>61</v>
      </c>
      <c r="Q103" s="2">
        <f t="shared" si="1"/>
        <v>0.15620998719590268</v>
      </c>
      <c r="R103" s="2" t="s">
        <v>725</v>
      </c>
    </row>
    <row r="104" spans="1:18" ht="15.75">
      <c r="A104" s="5">
        <v>73</v>
      </c>
      <c r="B104" s="5" t="s">
        <v>362</v>
      </c>
      <c r="C104" s="5">
        <v>2014</v>
      </c>
      <c r="D104" s="5" t="s">
        <v>19</v>
      </c>
      <c r="E104" s="5" t="s">
        <v>20</v>
      </c>
      <c r="F104" s="6" t="s">
        <v>36</v>
      </c>
      <c r="G104" s="5" t="s">
        <v>363</v>
      </c>
      <c r="H104" s="5" t="s">
        <v>23</v>
      </c>
      <c r="I104" s="5" t="s">
        <v>364</v>
      </c>
      <c r="J104" s="5" t="s">
        <v>230</v>
      </c>
      <c r="K104" s="5" t="s">
        <v>256</v>
      </c>
      <c r="L104" s="5" t="s">
        <v>27</v>
      </c>
      <c r="M104" s="5" t="s">
        <v>28</v>
      </c>
      <c r="N104" s="6" t="s">
        <v>32</v>
      </c>
      <c r="O104" s="6" t="s">
        <v>32</v>
      </c>
      <c r="P104" s="6" t="s">
        <v>32</v>
      </c>
      <c r="R104" s="2" t="s">
        <v>726</v>
      </c>
    </row>
    <row r="105" spans="1:18" ht="15.75">
      <c r="A105" s="5">
        <v>74</v>
      </c>
      <c r="B105" s="5" t="s">
        <v>365</v>
      </c>
      <c r="C105" s="5">
        <v>2007</v>
      </c>
      <c r="D105" s="5" t="s">
        <v>19</v>
      </c>
      <c r="E105" s="5" t="s">
        <v>20</v>
      </c>
      <c r="F105" s="6" t="s">
        <v>52</v>
      </c>
      <c r="G105" s="5" t="s">
        <v>165</v>
      </c>
      <c r="H105" s="5" t="s">
        <v>23</v>
      </c>
      <c r="I105" s="5" t="s">
        <v>366</v>
      </c>
      <c r="J105" s="7" t="s">
        <v>32</v>
      </c>
      <c r="K105" s="5" t="s">
        <v>26</v>
      </c>
      <c r="L105" s="5" t="s">
        <v>33</v>
      </c>
      <c r="M105" s="7" t="s">
        <v>32</v>
      </c>
      <c r="N105" s="6" t="s">
        <v>32</v>
      </c>
      <c r="O105" s="6" t="s">
        <v>32</v>
      </c>
      <c r="P105" s="6" t="s">
        <v>32</v>
      </c>
      <c r="R105" s="2" t="s">
        <v>727</v>
      </c>
    </row>
    <row r="106" spans="1:18" ht="15.75">
      <c r="A106" s="5">
        <v>75</v>
      </c>
      <c r="B106" s="5" t="s">
        <v>367</v>
      </c>
      <c r="C106" s="5">
        <v>2006</v>
      </c>
      <c r="D106" s="5" t="s">
        <v>19</v>
      </c>
      <c r="E106" s="5" t="s">
        <v>47</v>
      </c>
      <c r="F106" s="6" t="s">
        <v>36</v>
      </c>
      <c r="G106" s="5" t="s">
        <v>368</v>
      </c>
      <c r="H106" s="5" t="s">
        <v>23</v>
      </c>
      <c r="I106" s="5" t="s">
        <v>369</v>
      </c>
      <c r="J106" s="5" t="s">
        <v>370</v>
      </c>
      <c r="K106" s="7" t="s">
        <v>32</v>
      </c>
      <c r="L106" s="5" t="s">
        <v>33</v>
      </c>
      <c r="M106" s="5" t="s">
        <v>28</v>
      </c>
      <c r="N106" s="6">
        <v>536</v>
      </c>
      <c r="O106" s="6">
        <v>486</v>
      </c>
      <c r="P106" s="6">
        <v>50</v>
      </c>
      <c r="Q106" s="2">
        <f t="shared" si="1"/>
        <v>9.7847358121330719E-2</v>
      </c>
      <c r="R106" s="2" t="s">
        <v>728</v>
      </c>
    </row>
    <row r="107" spans="1:18" ht="15.75">
      <c r="A107" s="5">
        <v>76</v>
      </c>
      <c r="B107" s="5" t="s">
        <v>367</v>
      </c>
      <c r="C107" s="5">
        <v>2008</v>
      </c>
      <c r="D107" s="5" t="s">
        <v>19</v>
      </c>
      <c r="E107" s="5" t="s">
        <v>47</v>
      </c>
      <c r="F107" s="6" t="s">
        <v>36</v>
      </c>
      <c r="G107" s="5" t="s">
        <v>368</v>
      </c>
      <c r="H107" s="5" t="s">
        <v>23</v>
      </c>
      <c r="I107" s="5" t="s">
        <v>369</v>
      </c>
      <c r="J107" s="5" t="s">
        <v>370</v>
      </c>
      <c r="K107" s="5" t="s">
        <v>26</v>
      </c>
      <c r="L107" s="5" t="s">
        <v>33</v>
      </c>
      <c r="M107" s="5" t="s">
        <v>28</v>
      </c>
      <c r="N107" s="6">
        <v>538</v>
      </c>
      <c r="O107" s="6">
        <v>482</v>
      </c>
      <c r="P107" s="6">
        <v>56</v>
      </c>
      <c r="Q107" s="2">
        <f t="shared" si="1"/>
        <v>0.10980392156862745</v>
      </c>
      <c r="R107" s="2" t="s">
        <v>729</v>
      </c>
    </row>
    <row r="108" spans="1:18" ht="15.75">
      <c r="A108" s="5">
        <v>77</v>
      </c>
      <c r="B108" s="5" t="s">
        <v>371</v>
      </c>
      <c r="C108" s="5">
        <v>2009</v>
      </c>
      <c r="D108" s="5" t="s">
        <v>19</v>
      </c>
      <c r="E108" s="5" t="s">
        <v>20</v>
      </c>
      <c r="F108" s="6" t="s">
        <v>36</v>
      </c>
      <c r="G108" s="5" t="s">
        <v>372</v>
      </c>
      <c r="H108" s="5" t="s">
        <v>23</v>
      </c>
      <c r="I108" s="5" t="s">
        <v>145</v>
      </c>
      <c r="J108" s="5" t="s">
        <v>373</v>
      </c>
      <c r="K108" s="5" t="s">
        <v>26</v>
      </c>
      <c r="L108" s="5" t="s">
        <v>33</v>
      </c>
      <c r="M108" s="5" t="s">
        <v>28</v>
      </c>
      <c r="N108" s="6">
        <v>731</v>
      </c>
      <c r="O108" s="6">
        <v>646</v>
      </c>
      <c r="P108" s="6">
        <v>85</v>
      </c>
      <c r="Q108" s="2">
        <f t="shared" si="1"/>
        <v>0.12345679012345678</v>
      </c>
      <c r="R108" s="2" t="s">
        <v>730</v>
      </c>
    </row>
    <row r="109" spans="1:18" ht="15.75">
      <c r="A109" s="5">
        <v>78</v>
      </c>
      <c r="B109" s="5" t="s">
        <v>374</v>
      </c>
      <c r="C109" s="5">
        <v>2010</v>
      </c>
      <c r="D109" s="5" t="s">
        <v>19</v>
      </c>
      <c r="E109" s="5" t="s">
        <v>35</v>
      </c>
      <c r="F109" s="6" t="s">
        <v>36</v>
      </c>
      <c r="G109" s="5" t="s">
        <v>375</v>
      </c>
      <c r="H109" s="5" t="s">
        <v>23</v>
      </c>
      <c r="I109" s="5" t="s">
        <v>368</v>
      </c>
      <c r="J109" s="7" t="s">
        <v>32</v>
      </c>
      <c r="K109" s="7" t="s">
        <v>32</v>
      </c>
      <c r="L109" s="5" t="s">
        <v>33</v>
      </c>
      <c r="M109" s="5" t="s">
        <v>28</v>
      </c>
      <c r="N109" s="6">
        <v>805</v>
      </c>
      <c r="O109" s="6">
        <v>675</v>
      </c>
      <c r="P109" s="6">
        <v>130</v>
      </c>
      <c r="Q109" s="2">
        <f t="shared" si="1"/>
        <v>0.17567567567567569</v>
      </c>
      <c r="R109" s="2" t="s">
        <v>731</v>
      </c>
    </row>
    <row r="110" spans="1:18" ht="15.75">
      <c r="A110" s="5">
        <v>79</v>
      </c>
      <c r="B110" s="5" t="s">
        <v>376</v>
      </c>
      <c r="C110" s="5">
        <v>2010</v>
      </c>
      <c r="D110" s="5" t="s">
        <v>19</v>
      </c>
      <c r="E110" s="5" t="s">
        <v>20</v>
      </c>
      <c r="F110" s="6" t="s">
        <v>52</v>
      </c>
      <c r="G110" s="5" t="s">
        <v>377</v>
      </c>
      <c r="H110" s="5" t="s">
        <v>23</v>
      </c>
      <c r="I110" s="5" t="s">
        <v>102</v>
      </c>
      <c r="J110" s="5" t="s">
        <v>378</v>
      </c>
      <c r="K110" s="5" t="s">
        <v>26</v>
      </c>
      <c r="L110" s="5" t="s">
        <v>33</v>
      </c>
      <c r="M110" s="5" t="s">
        <v>28</v>
      </c>
      <c r="N110" s="6">
        <v>752</v>
      </c>
      <c r="O110" s="6">
        <v>634.6</v>
      </c>
      <c r="P110" s="6">
        <v>117.4</v>
      </c>
      <c r="Q110" s="2">
        <f t="shared" si="1"/>
        <v>0.16933506418577818</v>
      </c>
      <c r="R110" s="2" t="s">
        <v>732</v>
      </c>
    </row>
    <row r="111" spans="1:18" ht="15.75">
      <c r="A111" s="5">
        <v>80</v>
      </c>
      <c r="B111" s="5" t="s">
        <v>379</v>
      </c>
      <c r="C111" s="5">
        <v>2011</v>
      </c>
      <c r="D111" s="5" t="s">
        <v>19</v>
      </c>
      <c r="E111" s="5" t="s">
        <v>35</v>
      </c>
      <c r="F111" s="6" t="s">
        <v>36</v>
      </c>
      <c r="G111" s="5" t="s">
        <v>30</v>
      </c>
      <c r="H111" s="5" t="s">
        <v>23</v>
      </c>
      <c r="I111" s="5" t="s">
        <v>380</v>
      </c>
      <c r="J111" s="5" t="s">
        <v>381</v>
      </c>
      <c r="K111" s="5" t="s">
        <v>26</v>
      </c>
      <c r="L111" s="5" t="s">
        <v>33</v>
      </c>
      <c r="M111" s="5" t="s">
        <v>28</v>
      </c>
      <c r="N111" s="6">
        <v>604</v>
      </c>
      <c r="O111" s="6">
        <v>559</v>
      </c>
      <c r="P111" s="6">
        <v>45</v>
      </c>
      <c r="Q111" s="2">
        <f t="shared" si="1"/>
        <v>7.7386070507308682E-2</v>
      </c>
      <c r="R111" s="2" t="s">
        <v>733</v>
      </c>
    </row>
    <row r="112" spans="1:18" ht="15.75">
      <c r="A112" s="5">
        <v>81</v>
      </c>
      <c r="B112" s="5" t="s">
        <v>382</v>
      </c>
      <c r="C112" s="5">
        <v>2007</v>
      </c>
      <c r="D112" s="5" t="s">
        <v>19</v>
      </c>
      <c r="E112" s="5" t="s">
        <v>20</v>
      </c>
      <c r="F112" s="6" t="s">
        <v>36</v>
      </c>
      <c r="G112" s="5" t="s">
        <v>383</v>
      </c>
      <c r="H112" s="5" t="s">
        <v>23</v>
      </c>
      <c r="I112" s="5" t="s">
        <v>384</v>
      </c>
      <c r="J112" s="5" t="s">
        <v>385</v>
      </c>
      <c r="K112" s="7" t="s">
        <v>32</v>
      </c>
      <c r="L112" s="5" t="s">
        <v>27</v>
      </c>
      <c r="M112" s="5" t="s">
        <v>28</v>
      </c>
      <c r="N112" s="6" t="s">
        <v>32</v>
      </c>
      <c r="O112" s="6" t="s">
        <v>32</v>
      </c>
      <c r="P112" s="6" t="s">
        <v>32</v>
      </c>
      <c r="R112" s="2" t="s">
        <v>734</v>
      </c>
    </row>
    <row r="113" spans="1:18" s="1" customFormat="1" ht="15.75">
      <c r="A113" s="5">
        <v>82</v>
      </c>
      <c r="B113" s="5" t="s">
        <v>386</v>
      </c>
      <c r="C113" s="5">
        <v>2022</v>
      </c>
      <c r="D113" s="5" t="s">
        <v>387</v>
      </c>
      <c r="E113" s="5" t="s">
        <v>20</v>
      </c>
      <c r="F113" s="6" t="s">
        <v>36</v>
      </c>
      <c r="G113" s="5" t="s">
        <v>388</v>
      </c>
      <c r="H113" s="5" t="s">
        <v>389</v>
      </c>
      <c r="I113" s="5" t="s">
        <v>390</v>
      </c>
      <c r="J113" s="7" t="s">
        <v>32</v>
      </c>
      <c r="K113" s="5" t="s">
        <v>26</v>
      </c>
      <c r="L113" s="5" t="s">
        <v>33</v>
      </c>
      <c r="M113" s="5" t="s">
        <v>28</v>
      </c>
      <c r="N113" s="6">
        <f>(928+917+955+1093)/4</f>
        <v>973.25</v>
      </c>
      <c r="O113" s="6">
        <f>(859+877+899+990)/4</f>
        <v>906.25</v>
      </c>
      <c r="P113" s="6">
        <f>N113-O113</f>
        <v>67</v>
      </c>
      <c r="Q113" s="2">
        <f t="shared" si="1"/>
        <v>7.1295557329076886E-2</v>
      </c>
      <c r="R113" s="2" t="s">
        <v>760</v>
      </c>
    </row>
    <row r="114" spans="1:18" s="1" customFormat="1" ht="15.75">
      <c r="A114" s="5">
        <v>83</v>
      </c>
      <c r="B114" s="5" t="s">
        <v>391</v>
      </c>
      <c r="C114" s="5">
        <v>2011</v>
      </c>
      <c r="D114" s="5" t="s">
        <v>387</v>
      </c>
      <c r="E114" s="5" t="s">
        <v>20</v>
      </c>
      <c r="F114" s="6" t="s">
        <v>36</v>
      </c>
      <c r="G114" s="5" t="s">
        <v>392</v>
      </c>
      <c r="H114" s="5" t="s">
        <v>389</v>
      </c>
      <c r="I114" s="5" t="s">
        <v>393</v>
      </c>
      <c r="J114" s="5" t="s">
        <v>394</v>
      </c>
      <c r="K114" s="5" t="s">
        <v>26</v>
      </c>
      <c r="L114" s="5" t="s">
        <v>33</v>
      </c>
      <c r="M114" s="7" t="s">
        <v>32</v>
      </c>
      <c r="N114" s="6">
        <v>908</v>
      </c>
      <c r="O114" s="6">
        <v>772</v>
      </c>
      <c r="P114" s="6">
        <f>N114-O114</f>
        <v>136</v>
      </c>
      <c r="Q114" s="2">
        <f t="shared" si="1"/>
        <v>0.16190476190476191</v>
      </c>
      <c r="R114" s="2" t="s">
        <v>761</v>
      </c>
    </row>
    <row r="115" spans="1:18" s="1" customFormat="1" ht="15.75">
      <c r="A115" s="5">
        <v>84</v>
      </c>
      <c r="B115" s="5" t="s">
        <v>391</v>
      </c>
      <c r="C115" s="5">
        <v>2011</v>
      </c>
      <c r="D115" s="5" t="s">
        <v>387</v>
      </c>
      <c r="E115" s="5" t="s">
        <v>20</v>
      </c>
      <c r="F115" s="6" t="s">
        <v>36</v>
      </c>
      <c r="G115" s="5" t="s">
        <v>395</v>
      </c>
      <c r="H115" s="5" t="s">
        <v>389</v>
      </c>
      <c r="I115" s="5" t="s">
        <v>396</v>
      </c>
      <c r="J115" s="5" t="s">
        <v>394</v>
      </c>
      <c r="K115" s="5" t="s">
        <v>26</v>
      </c>
      <c r="L115" s="5" t="s">
        <v>33</v>
      </c>
      <c r="M115" s="7" t="s">
        <v>32</v>
      </c>
      <c r="N115" s="6">
        <v>935</v>
      </c>
      <c r="O115" s="6">
        <v>792</v>
      </c>
      <c r="P115" s="6">
        <f>N115-O115</f>
        <v>143</v>
      </c>
      <c r="Q115" s="2">
        <f t="shared" si="1"/>
        <v>0.16560509554140126</v>
      </c>
      <c r="R115" s="2" t="s">
        <v>762</v>
      </c>
    </row>
    <row r="116" spans="1:18" s="1" customFormat="1" ht="15.75">
      <c r="A116" s="5">
        <v>85</v>
      </c>
      <c r="B116" s="5" t="s">
        <v>397</v>
      </c>
      <c r="C116" s="5">
        <v>2018</v>
      </c>
      <c r="D116" s="5" t="s">
        <v>387</v>
      </c>
      <c r="E116" s="5" t="s">
        <v>20</v>
      </c>
      <c r="F116" s="6" t="s">
        <v>36</v>
      </c>
      <c r="G116" s="5" t="s">
        <v>398</v>
      </c>
      <c r="H116" s="5" t="s">
        <v>389</v>
      </c>
      <c r="I116" s="5" t="s">
        <v>399</v>
      </c>
      <c r="J116" s="7" t="s">
        <v>32</v>
      </c>
      <c r="K116" s="5" t="s">
        <v>26</v>
      </c>
      <c r="L116" s="5" t="s">
        <v>33</v>
      </c>
      <c r="M116" s="5" t="s">
        <v>28</v>
      </c>
      <c r="N116" s="6" t="s">
        <v>32</v>
      </c>
      <c r="O116" s="6" t="s">
        <v>32</v>
      </c>
      <c r="P116" s="6" t="s">
        <v>400</v>
      </c>
      <c r="Q116" s="2"/>
      <c r="R116" s="2" t="s">
        <v>763</v>
      </c>
    </row>
    <row r="117" spans="1:18" s="1" customFormat="1" ht="15.75">
      <c r="A117" s="5">
        <v>86</v>
      </c>
      <c r="B117" s="5" t="s">
        <v>401</v>
      </c>
      <c r="C117" s="5">
        <v>2020</v>
      </c>
      <c r="D117" s="5" t="s">
        <v>19</v>
      </c>
      <c r="E117" s="5" t="s">
        <v>20</v>
      </c>
      <c r="F117" s="6" t="s">
        <v>52</v>
      </c>
      <c r="G117" s="5" t="s">
        <v>402</v>
      </c>
      <c r="H117" s="5" t="s">
        <v>389</v>
      </c>
      <c r="I117" s="5" t="s">
        <v>403</v>
      </c>
      <c r="J117" s="5" t="s">
        <v>404</v>
      </c>
      <c r="K117" s="5" t="s">
        <v>26</v>
      </c>
      <c r="L117" s="5" t="s">
        <v>33</v>
      </c>
      <c r="M117" s="7" t="s">
        <v>32</v>
      </c>
      <c r="N117" s="6">
        <f>(827.12+794.64)/2</f>
        <v>810.88</v>
      </c>
      <c r="O117" s="6" t="s">
        <v>32</v>
      </c>
      <c r="P117" s="6" t="s">
        <v>32</v>
      </c>
      <c r="Q117" s="2"/>
      <c r="R117" s="2" t="s">
        <v>764</v>
      </c>
    </row>
    <row r="118" spans="1:18" ht="22.5">
      <c r="A118" s="12" t="s">
        <v>405</v>
      </c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6"/>
      <c r="O118" s="6"/>
      <c r="P118" s="6"/>
      <c r="R118" s="2" t="s">
        <v>650</v>
      </c>
    </row>
    <row r="119" spans="1:18" ht="15.75">
      <c r="A119" s="5">
        <v>1</v>
      </c>
      <c r="B119" s="5" t="s">
        <v>406</v>
      </c>
      <c r="C119" s="5">
        <v>2014</v>
      </c>
      <c r="D119" s="5" t="s">
        <v>19</v>
      </c>
      <c r="E119" s="5" t="s">
        <v>35</v>
      </c>
      <c r="F119" s="6" t="s">
        <v>36</v>
      </c>
      <c r="G119" s="5" t="s">
        <v>407</v>
      </c>
      <c r="H119" s="5" t="s">
        <v>23</v>
      </c>
      <c r="I119" s="5" t="s">
        <v>408</v>
      </c>
      <c r="J119" s="5" t="s">
        <v>409</v>
      </c>
      <c r="K119" s="5" t="s">
        <v>26</v>
      </c>
      <c r="L119" s="5" t="s">
        <v>33</v>
      </c>
      <c r="M119" s="5" t="s">
        <v>28</v>
      </c>
      <c r="N119" s="6" t="s">
        <v>32</v>
      </c>
      <c r="O119" s="6" t="s">
        <v>32</v>
      </c>
      <c r="P119" s="6" t="s">
        <v>32</v>
      </c>
      <c r="R119" s="2" t="s">
        <v>740</v>
      </c>
    </row>
    <row r="120" spans="1:18" ht="15.75">
      <c r="A120" s="5">
        <v>2</v>
      </c>
      <c r="B120" s="5" t="s">
        <v>410</v>
      </c>
      <c r="C120" s="5">
        <v>2019</v>
      </c>
      <c r="D120" s="5" t="s">
        <v>19</v>
      </c>
      <c r="E120" s="5" t="s">
        <v>35</v>
      </c>
      <c r="F120" s="6" t="s">
        <v>36</v>
      </c>
      <c r="G120" s="5" t="s">
        <v>125</v>
      </c>
      <c r="H120" s="5" t="s">
        <v>23</v>
      </c>
      <c r="I120" s="5" t="s">
        <v>411</v>
      </c>
      <c r="J120" s="7" t="s">
        <v>32</v>
      </c>
      <c r="K120" s="7" t="s">
        <v>32</v>
      </c>
      <c r="L120" s="5" t="s">
        <v>33</v>
      </c>
      <c r="M120" s="5" t="s">
        <v>28</v>
      </c>
      <c r="N120" s="6">
        <v>887.35</v>
      </c>
      <c r="O120" s="6">
        <v>846.37</v>
      </c>
      <c r="P120" s="6">
        <v>40.98</v>
      </c>
      <c r="Q120" s="2">
        <f t="shared" si="1"/>
        <v>4.7274069630620856E-2</v>
      </c>
      <c r="R120" s="2" t="s">
        <v>741</v>
      </c>
    </row>
    <row r="121" spans="1:18" ht="15.75">
      <c r="A121" s="5">
        <v>3</v>
      </c>
      <c r="B121" s="5" t="s">
        <v>412</v>
      </c>
      <c r="C121" s="5">
        <v>2019</v>
      </c>
      <c r="D121" s="5" t="s">
        <v>19</v>
      </c>
      <c r="E121" s="5" t="s">
        <v>35</v>
      </c>
      <c r="F121" s="6" t="s">
        <v>36</v>
      </c>
      <c r="G121" s="5" t="s">
        <v>413</v>
      </c>
      <c r="H121" s="5" t="s">
        <v>23</v>
      </c>
      <c r="I121" s="5" t="s">
        <v>414</v>
      </c>
      <c r="J121" s="7" t="s">
        <v>32</v>
      </c>
      <c r="K121" s="5" t="s">
        <v>26</v>
      </c>
      <c r="L121" s="5" t="s">
        <v>33</v>
      </c>
      <c r="M121" s="5" t="s">
        <v>28</v>
      </c>
      <c r="N121" s="6" t="s">
        <v>32</v>
      </c>
      <c r="O121" s="6" t="s">
        <v>32</v>
      </c>
      <c r="P121" s="6" t="s">
        <v>32</v>
      </c>
      <c r="R121" s="2" t="s">
        <v>742</v>
      </c>
    </row>
    <row r="122" spans="1:18" ht="15.75">
      <c r="A122" s="5">
        <v>4</v>
      </c>
      <c r="B122" s="5" t="s">
        <v>415</v>
      </c>
      <c r="C122" s="5">
        <v>2007</v>
      </c>
      <c r="D122" s="5" t="s">
        <v>19</v>
      </c>
      <c r="E122" s="5" t="s">
        <v>20</v>
      </c>
      <c r="F122" s="6" t="s">
        <v>52</v>
      </c>
      <c r="G122" s="5" t="s">
        <v>416</v>
      </c>
      <c r="H122" s="5" t="s">
        <v>23</v>
      </c>
      <c r="I122" s="5" t="s">
        <v>417</v>
      </c>
      <c r="J122" s="7" t="s">
        <v>32</v>
      </c>
      <c r="K122" s="7" t="s">
        <v>32</v>
      </c>
      <c r="L122" s="5" t="s">
        <v>33</v>
      </c>
      <c r="M122" s="7" t="s">
        <v>32</v>
      </c>
      <c r="N122" s="6" t="s">
        <v>32</v>
      </c>
      <c r="O122" s="6" t="s">
        <v>32</v>
      </c>
      <c r="P122" s="6" t="s">
        <v>32</v>
      </c>
      <c r="R122" s="2" t="s">
        <v>743</v>
      </c>
    </row>
    <row r="123" spans="1:18" ht="15.75">
      <c r="A123" s="5">
        <v>5</v>
      </c>
      <c r="B123" s="5" t="s">
        <v>418</v>
      </c>
      <c r="C123" s="5">
        <v>2015</v>
      </c>
      <c r="D123" s="5" t="s">
        <v>19</v>
      </c>
      <c r="E123" s="5" t="s">
        <v>20</v>
      </c>
      <c r="F123" s="6" t="s">
        <v>36</v>
      </c>
      <c r="G123" s="5" t="s">
        <v>419</v>
      </c>
      <c r="H123" s="5" t="s">
        <v>23</v>
      </c>
      <c r="I123" s="5" t="s">
        <v>420</v>
      </c>
      <c r="J123" s="5" t="s">
        <v>421</v>
      </c>
      <c r="K123" s="5" t="s">
        <v>26</v>
      </c>
      <c r="L123" s="5" t="s">
        <v>33</v>
      </c>
      <c r="M123" s="7" t="s">
        <v>32</v>
      </c>
      <c r="N123" s="6">
        <v>845</v>
      </c>
      <c r="O123" s="6">
        <v>751</v>
      </c>
      <c r="P123" s="6">
        <v>94</v>
      </c>
      <c r="Q123" s="2">
        <f t="shared" si="1"/>
        <v>0.11779448621553884</v>
      </c>
      <c r="R123" s="2" t="s">
        <v>744</v>
      </c>
    </row>
    <row r="124" spans="1:18" ht="15.75">
      <c r="A124" s="5">
        <v>6</v>
      </c>
      <c r="B124" s="5" t="s">
        <v>422</v>
      </c>
      <c r="C124" s="5">
        <v>2012</v>
      </c>
      <c r="D124" s="5" t="s">
        <v>19</v>
      </c>
      <c r="E124" s="5" t="s">
        <v>423</v>
      </c>
      <c r="F124" s="6" t="s">
        <v>36</v>
      </c>
      <c r="G124" s="5" t="s">
        <v>424</v>
      </c>
      <c r="H124" s="5" t="s">
        <v>23</v>
      </c>
      <c r="I124" s="5" t="s">
        <v>425</v>
      </c>
      <c r="J124" s="5" t="s">
        <v>426</v>
      </c>
      <c r="K124" s="5" t="s">
        <v>26</v>
      </c>
      <c r="L124" s="5" t="s">
        <v>33</v>
      </c>
      <c r="M124" s="5" t="s">
        <v>28</v>
      </c>
      <c r="N124" s="6">
        <v>700.95</v>
      </c>
      <c r="O124" s="6">
        <v>593.45000000000005</v>
      </c>
      <c r="P124" s="6">
        <v>107.5</v>
      </c>
      <c r="Q124" s="2">
        <f t="shared" si="1"/>
        <v>0.1661001236093943</v>
      </c>
      <c r="R124" s="2" t="s">
        <v>745</v>
      </c>
    </row>
    <row r="125" spans="1:18" ht="31.5">
      <c r="A125" s="5">
        <v>7</v>
      </c>
      <c r="B125" s="5" t="s">
        <v>248</v>
      </c>
      <c r="C125" s="5">
        <v>2014</v>
      </c>
      <c r="D125" s="5" t="s">
        <v>19</v>
      </c>
      <c r="E125" s="5" t="s">
        <v>427</v>
      </c>
      <c r="F125" s="6" t="s">
        <v>36</v>
      </c>
      <c r="G125" s="5" t="s">
        <v>199</v>
      </c>
      <c r="H125" s="5" t="s">
        <v>23</v>
      </c>
      <c r="I125" s="5" t="s">
        <v>428</v>
      </c>
      <c r="J125" s="7" t="s">
        <v>32</v>
      </c>
      <c r="K125" s="5" t="s">
        <v>26</v>
      </c>
      <c r="L125" s="5" t="s">
        <v>33</v>
      </c>
      <c r="M125" s="5" t="s">
        <v>28</v>
      </c>
      <c r="N125" s="6">
        <v>611</v>
      </c>
      <c r="O125" s="6">
        <v>576</v>
      </c>
      <c r="P125" s="6">
        <v>35</v>
      </c>
      <c r="Q125" s="2">
        <f t="shared" si="1"/>
        <v>5.8972198820556022E-2</v>
      </c>
      <c r="R125" s="2" t="s">
        <v>746</v>
      </c>
    </row>
    <row r="126" spans="1:18" ht="15.75">
      <c r="A126" s="5">
        <v>8</v>
      </c>
      <c r="B126" s="5" t="s">
        <v>266</v>
      </c>
      <c r="C126" s="5">
        <v>2009</v>
      </c>
      <c r="D126" s="5" t="s">
        <v>19</v>
      </c>
      <c r="E126" s="5" t="s">
        <v>20</v>
      </c>
      <c r="F126" s="6" t="s">
        <v>52</v>
      </c>
      <c r="G126" s="5" t="s">
        <v>429</v>
      </c>
      <c r="H126" s="5" t="s">
        <v>23</v>
      </c>
      <c r="I126" s="5" t="s">
        <v>430</v>
      </c>
      <c r="J126" s="5" t="s">
        <v>431</v>
      </c>
      <c r="K126" s="7" t="s">
        <v>32</v>
      </c>
      <c r="L126" s="5" t="s">
        <v>270</v>
      </c>
      <c r="M126" s="5" t="s">
        <v>28</v>
      </c>
      <c r="N126" s="6">
        <v>1278</v>
      </c>
      <c r="O126" s="6">
        <v>1197</v>
      </c>
      <c r="P126" s="6">
        <v>81</v>
      </c>
      <c r="Q126" s="2">
        <f t="shared" si="1"/>
        <v>6.545454545454546E-2</v>
      </c>
      <c r="R126" s="2" t="s">
        <v>749</v>
      </c>
    </row>
    <row r="127" spans="1:18" ht="15.75">
      <c r="A127" s="5">
        <v>9</v>
      </c>
      <c r="B127" s="5" t="s">
        <v>285</v>
      </c>
      <c r="C127" s="5">
        <v>2002</v>
      </c>
      <c r="D127" s="5" t="s">
        <v>19</v>
      </c>
      <c r="E127" s="5" t="s">
        <v>20</v>
      </c>
      <c r="F127" s="6" t="s">
        <v>52</v>
      </c>
      <c r="G127" s="5" t="s">
        <v>122</v>
      </c>
      <c r="H127" s="5" t="s">
        <v>23</v>
      </c>
      <c r="I127" s="5" t="s">
        <v>432</v>
      </c>
      <c r="J127" s="5" t="s">
        <v>433</v>
      </c>
      <c r="K127" s="5" t="s">
        <v>26</v>
      </c>
      <c r="L127" s="5" t="s">
        <v>33</v>
      </c>
      <c r="M127" s="7" t="s">
        <v>32</v>
      </c>
      <c r="N127" s="6" t="s">
        <v>32</v>
      </c>
      <c r="O127" s="6" t="s">
        <v>32</v>
      </c>
      <c r="P127" s="6" t="s">
        <v>32</v>
      </c>
      <c r="R127" s="2" t="s">
        <v>750</v>
      </c>
    </row>
    <row r="128" spans="1:18" ht="15.75">
      <c r="A128" s="5">
        <v>10</v>
      </c>
      <c r="B128" s="5" t="s">
        <v>434</v>
      </c>
      <c r="C128" s="5">
        <v>2011</v>
      </c>
      <c r="D128" s="5" t="s">
        <v>19</v>
      </c>
      <c r="E128" s="5" t="s">
        <v>35</v>
      </c>
      <c r="F128" s="6" t="s">
        <v>36</v>
      </c>
      <c r="G128" s="5" t="s">
        <v>435</v>
      </c>
      <c r="H128" s="5" t="s">
        <v>23</v>
      </c>
      <c r="I128" s="5" t="s">
        <v>436</v>
      </c>
      <c r="J128" s="5" t="s">
        <v>437</v>
      </c>
      <c r="K128" s="7" t="s">
        <v>32</v>
      </c>
      <c r="L128" s="5" t="s">
        <v>33</v>
      </c>
      <c r="M128" s="5" t="s">
        <v>28</v>
      </c>
      <c r="N128" s="6" t="s">
        <v>32</v>
      </c>
      <c r="O128" s="6" t="s">
        <v>32</v>
      </c>
      <c r="P128" s="6" t="s">
        <v>32</v>
      </c>
      <c r="R128" s="2" t="s">
        <v>751</v>
      </c>
    </row>
    <row r="129" spans="1:18" ht="47.25">
      <c r="A129" s="5">
        <v>11</v>
      </c>
      <c r="B129" s="5" t="s">
        <v>438</v>
      </c>
      <c r="C129" s="5">
        <v>2011</v>
      </c>
      <c r="D129" s="5" t="s">
        <v>19</v>
      </c>
      <c r="E129" s="5" t="s">
        <v>439</v>
      </c>
      <c r="F129" s="6" t="s">
        <v>36</v>
      </c>
      <c r="G129" s="5" t="s">
        <v>236</v>
      </c>
      <c r="H129" s="5" t="s">
        <v>23</v>
      </c>
      <c r="I129" s="5" t="s">
        <v>440</v>
      </c>
      <c r="J129" s="7" t="s">
        <v>32</v>
      </c>
      <c r="K129" s="5" t="s">
        <v>26</v>
      </c>
      <c r="L129" s="5" t="s">
        <v>33</v>
      </c>
      <c r="M129" s="7" t="s">
        <v>32</v>
      </c>
      <c r="N129" s="6" t="s">
        <v>32</v>
      </c>
      <c r="O129" s="6" t="s">
        <v>32</v>
      </c>
      <c r="P129" s="6" t="s">
        <v>32</v>
      </c>
      <c r="R129" s="2" t="s">
        <v>752</v>
      </c>
    </row>
    <row r="130" spans="1:18" ht="15.75">
      <c r="A130" s="5">
        <v>12</v>
      </c>
      <c r="B130" s="5" t="s">
        <v>441</v>
      </c>
      <c r="C130" s="5">
        <v>2009</v>
      </c>
      <c r="D130" s="5" t="s">
        <v>19</v>
      </c>
      <c r="E130" s="5" t="s">
        <v>20</v>
      </c>
      <c r="F130" s="6" t="s">
        <v>36</v>
      </c>
      <c r="G130" s="5" t="s">
        <v>442</v>
      </c>
      <c r="H130" s="5" t="s">
        <v>23</v>
      </c>
      <c r="I130" s="5" t="s">
        <v>443</v>
      </c>
      <c r="J130" s="5" t="s">
        <v>444</v>
      </c>
      <c r="K130" s="5" t="s">
        <v>26</v>
      </c>
      <c r="L130" s="5" t="s">
        <v>27</v>
      </c>
      <c r="M130" s="5" t="s">
        <v>28</v>
      </c>
      <c r="N130" s="6">
        <v>913.2</v>
      </c>
      <c r="O130" s="6">
        <v>824.02</v>
      </c>
      <c r="P130" s="6">
        <v>89.180000000000106</v>
      </c>
      <c r="Q130" s="2">
        <f t="shared" si="1"/>
        <v>0.10266978275635798</v>
      </c>
      <c r="R130" s="2" t="s">
        <v>753</v>
      </c>
    </row>
    <row r="131" spans="1:18" ht="15.75">
      <c r="A131" s="5">
        <v>13</v>
      </c>
      <c r="B131" s="5" t="s">
        <v>445</v>
      </c>
      <c r="C131" s="5">
        <v>2014</v>
      </c>
      <c r="D131" s="5" t="s">
        <v>19</v>
      </c>
      <c r="E131" s="5" t="s">
        <v>20</v>
      </c>
      <c r="F131" s="6" t="s">
        <v>36</v>
      </c>
      <c r="G131" s="5" t="s">
        <v>177</v>
      </c>
      <c r="H131" s="5" t="s">
        <v>23</v>
      </c>
      <c r="I131" s="5" t="s">
        <v>446</v>
      </c>
      <c r="J131" s="5" t="s">
        <v>447</v>
      </c>
      <c r="K131" s="5" t="s">
        <v>256</v>
      </c>
      <c r="L131" s="5" t="s">
        <v>33</v>
      </c>
      <c r="M131" s="5" t="s">
        <v>28</v>
      </c>
      <c r="N131" s="6">
        <v>1084.5999999999999</v>
      </c>
      <c r="O131" s="6">
        <v>844.6</v>
      </c>
      <c r="P131" s="6">
        <v>240</v>
      </c>
      <c r="Q131" s="2">
        <f t="shared" si="1"/>
        <v>0.24880779597760733</v>
      </c>
      <c r="R131" s="2" t="s">
        <v>754</v>
      </c>
    </row>
    <row r="132" spans="1:18" ht="15.75">
      <c r="A132" s="5">
        <v>14</v>
      </c>
      <c r="B132" s="5" t="s">
        <v>448</v>
      </c>
      <c r="C132" s="5">
        <v>2017</v>
      </c>
      <c r="D132" s="5" t="s">
        <v>19</v>
      </c>
      <c r="E132" s="5" t="s">
        <v>20</v>
      </c>
      <c r="F132" s="6" t="s">
        <v>36</v>
      </c>
      <c r="G132" s="5" t="s">
        <v>356</v>
      </c>
      <c r="H132" s="5" t="s">
        <v>23</v>
      </c>
      <c r="I132" s="5" t="s">
        <v>449</v>
      </c>
      <c r="J132" s="5" t="s">
        <v>450</v>
      </c>
      <c r="K132" s="5" t="s">
        <v>26</v>
      </c>
      <c r="L132" s="5" t="s">
        <v>27</v>
      </c>
      <c r="M132" s="5" t="s">
        <v>28</v>
      </c>
      <c r="N132" s="6">
        <v>1427.09</v>
      </c>
      <c r="O132" s="6">
        <v>1346.32</v>
      </c>
      <c r="P132" s="6">
        <v>80.77</v>
      </c>
      <c r="Q132" s="2">
        <f t="shared" si="1"/>
        <v>5.824598598836811E-2</v>
      </c>
      <c r="R132" s="2" t="s">
        <v>755</v>
      </c>
    </row>
    <row r="133" spans="1:18" s="1" customFormat="1" ht="15.75">
      <c r="A133" s="5">
        <v>15</v>
      </c>
      <c r="B133" s="5" t="s">
        <v>451</v>
      </c>
      <c r="C133" s="5">
        <v>2019</v>
      </c>
      <c r="D133" s="5" t="s">
        <v>19</v>
      </c>
      <c r="E133" s="5" t="s">
        <v>35</v>
      </c>
      <c r="F133" s="6" t="s">
        <v>36</v>
      </c>
      <c r="G133" s="5" t="s">
        <v>452</v>
      </c>
      <c r="H133" s="5" t="s">
        <v>23</v>
      </c>
      <c r="I133" s="5" t="s">
        <v>453</v>
      </c>
      <c r="J133" s="5" t="s">
        <v>454</v>
      </c>
      <c r="K133" s="5" t="s">
        <v>26</v>
      </c>
      <c r="L133" s="5" t="s">
        <v>33</v>
      </c>
      <c r="M133" s="7" t="s">
        <v>32</v>
      </c>
      <c r="N133" s="6">
        <f>(673.7+666.1)/2</f>
        <v>669.90000000000009</v>
      </c>
      <c r="O133" s="6">
        <f>(588.8+580.6)/2</f>
        <v>584.70000000000005</v>
      </c>
      <c r="P133" s="6">
        <f>N133-O133</f>
        <v>85.200000000000045</v>
      </c>
      <c r="Q133" s="2">
        <f t="shared" ref="Q133:Q134" si="2">P133/AVERAGE(N133,O133)</f>
        <v>0.13582018173122914</v>
      </c>
      <c r="R133" s="2" t="s">
        <v>765</v>
      </c>
    </row>
    <row r="134" spans="1:18" ht="15.75">
      <c r="A134" s="5">
        <v>16</v>
      </c>
      <c r="B134" s="5" t="s">
        <v>374</v>
      </c>
      <c r="C134" s="5">
        <v>2010</v>
      </c>
      <c r="D134" s="5" t="s">
        <v>19</v>
      </c>
      <c r="E134" s="5" t="s">
        <v>35</v>
      </c>
      <c r="F134" s="6" t="s">
        <v>36</v>
      </c>
      <c r="G134" s="5" t="s">
        <v>455</v>
      </c>
      <c r="H134" s="5" t="s">
        <v>23</v>
      </c>
      <c r="I134" s="5" t="s">
        <v>456</v>
      </c>
      <c r="J134" s="7" t="s">
        <v>32</v>
      </c>
      <c r="K134" s="7" t="s">
        <v>32</v>
      </c>
      <c r="L134" s="5" t="s">
        <v>33</v>
      </c>
      <c r="M134" s="5" t="s">
        <v>28</v>
      </c>
      <c r="N134" s="6">
        <v>995</v>
      </c>
      <c r="O134" s="6">
        <v>789</v>
      </c>
      <c r="P134" s="6">
        <v>206</v>
      </c>
      <c r="Q134" s="2">
        <f t="shared" si="2"/>
        <v>0.23094170403587444</v>
      </c>
      <c r="R134" s="2" t="s">
        <v>756</v>
      </c>
    </row>
    <row r="135" spans="1:18" ht="25.5" customHeight="1">
      <c r="A135" s="13" t="s">
        <v>457</v>
      </c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R135" s="2" t="s">
        <v>650</v>
      </c>
    </row>
    <row r="136" spans="1:18">
      <c r="A136" s="9"/>
    </row>
  </sheetData>
  <autoFilter ref="A2:Q135" xr:uid="{00000000-0001-0000-0000-000000000000}"/>
  <mergeCells count="4">
    <mergeCell ref="A3:M3"/>
    <mergeCell ref="A31:M31"/>
    <mergeCell ref="A118:M118"/>
    <mergeCell ref="A135:P135"/>
  </mergeCells>
  <phoneticPr fontId="12" type="noConversion"/>
  <pageMargins left="0.4" right="0" top="0.4" bottom="0.4" header="0" footer="0"/>
  <pageSetup paperSize="3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DE965-8121-41D9-974C-23F9DCCB9507}">
  <dimension ref="A1:AD141"/>
  <sheetViews>
    <sheetView topLeftCell="A126" zoomScale="40" zoomScaleNormal="40" workbookViewId="0">
      <selection activeCell="M144" sqref="M144"/>
    </sheetView>
  </sheetViews>
  <sheetFormatPr defaultRowHeight="15"/>
  <cols>
    <col min="1" max="25" width="9.140625" style="14"/>
    <col min="26" max="28" width="47.7109375" style="37" customWidth="1"/>
    <col min="29" max="29" width="30.5703125" style="14" bestFit="1" customWidth="1"/>
    <col min="30" max="16384" width="9.140625" style="14"/>
  </cols>
  <sheetData>
    <row r="1" spans="1:30" ht="50.25" thickBot="1">
      <c r="A1" s="14">
        <v>1</v>
      </c>
      <c r="B1" s="15" t="s">
        <v>459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4"/>
      <c r="AA1" s="14"/>
      <c r="AB1" s="14"/>
    </row>
    <row r="2" spans="1:30" ht="113.25" thickBot="1">
      <c r="A2" s="14">
        <v>2</v>
      </c>
      <c r="B2" s="16" t="s">
        <v>1</v>
      </c>
      <c r="C2" s="16" t="s">
        <v>460</v>
      </c>
      <c r="D2" s="16" t="s">
        <v>3</v>
      </c>
      <c r="E2" s="16" t="s">
        <v>461</v>
      </c>
      <c r="F2" s="16" t="s">
        <v>462</v>
      </c>
      <c r="G2" s="16" t="s">
        <v>463</v>
      </c>
      <c r="H2" s="16" t="s">
        <v>7</v>
      </c>
      <c r="I2" s="16" t="s">
        <v>464</v>
      </c>
      <c r="J2" s="17" t="s">
        <v>9</v>
      </c>
      <c r="K2" s="17" t="s">
        <v>10</v>
      </c>
      <c r="L2" s="18" t="s">
        <v>465</v>
      </c>
      <c r="M2" s="18" t="s">
        <v>466</v>
      </c>
      <c r="N2" s="18" t="s">
        <v>467</v>
      </c>
      <c r="O2" s="18" t="s">
        <v>468</v>
      </c>
      <c r="P2" s="18" t="s">
        <v>469</v>
      </c>
      <c r="Q2" s="17" t="s">
        <v>11</v>
      </c>
      <c r="R2" s="17" t="s">
        <v>470</v>
      </c>
      <c r="S2" s="17" t="s">
        <v>12</v>
      </c>
      <c r="T2" s="17" t="s">
        <v>471</v>
      </c>
      <c r="U2" s="19" t="s">
        <v>472</v>
      </c>
      <c r="V2" s="19" t="s">
        <v>473</v>
      </c>
      <c r="W2" s="19" t="s">
        <v>474</v>
      </c>
      <c r="X2" s="19" t="s">
        <v>475</v>
      </c>
      <c r="Y2" s="19" t="s">
        <v>768</v>
      </c>
      <c r="Z2" s="17" t="s">
        <v>6</v>
      </c>
      <c r="AA2" s="20" t="s">
        <v>767</v>
      </c>
      <c r="AB2" s="20" t="s">
        <v>769</v>
      </c>
      <c r="AC2" s="21" t="s">
        <v>766</v>
      </c>
    </row>
    <row r="3" spans="1:30" ht="67.5">
      <c r="A3" s="14">
        <v>3</v>
      </c>
      <c r="B3" s="22" t="s">
        <v>17</v>
      </c>
      <c r="C3" s="23"/>
      <c r="D3" s="23"/>
      <c r="E3" s="23"/>
      <c r="F3" s="23"/>
      <c r="G3" s="23"/>
      <c r="H3" s="23"/>
      <c r="I3" s="24"/>
      <c r="J3" s="25"/>
      <c r="K3" s="25"/>
      <c r="L3" s="26"/>
      <c r="M3" s="26"/>
      <c r="N3" s="26"/>
      <c r="O3" s="26"/>
      <c r="P3" s="26"/>
      <c r="Q3" s="27"/>
      <c r="R3" s="27"/>
      <c r="S3" s="24"/>
      <c r="T3" s="24"/>
      <c r="U3" s="28"/>
      <c r="V3" s="28"/>
      <c r="W3" s="28"/>
      <c r="X3" s="28"/>
      <c r="Y3" s="28"/>
      <c r="Z3" s="14"/>
      <c r="AA3" s="14"/>
      <c r="AB3" s="14"/>
    </row>
    <row r="4" spans="1:30" ht="63">
      <c r="A4" s="14">
        <v>4</v>
      </c>
      <c r="B4" s="29">
        <v>1</v>
      </c>
      <c r="C4" s="30" t="s">
        <v>18</v>
      </c>
      <c r="D4" s="30">
        <v>2011</v>
      </c>
      <c r="E4" s="30" t="str">
        <f>C4&amp;D4&amp;"_children"</f>
        <v>Andrews-Hanna2011_children</v>
      </c>
      <c r="F4" s="30" t="s">
        <v>476</v>
      </c>
      <c r="G4" s="30">
        <f>IF(F4="","",IF(ISNUMBER(SEARCH("Stroop",F4)),1,IF(ISNUMBER(SEARCH("Simon",F4)),2,IF(ISNUMBER(SEARCH("flanker",F4)),3,IF(ISNUMBER(SEARCH("congru",F4)),1,4)))))</f>
        <v>1</v>
      </c>
      <c r="H4" s="30" t="s">
        <v>22</v>
      </c>
      <c r="I4" s="30" t="str">
        <f>_xlfn.TEXTBEFORE(H4,"(")</f>
        <v xml:space="preserve">32 </v>
      </c>
      <c r="J4" s="31" t="s">
        <v>477</v>
      </c>
      <c r="K4" s="31" t="s">
        <v>25</v>
      </c>
      <c r="L4" s="32" t="str">
        <f t="shared" ref="L4:L30" si="0">IF(ISNUMBER(_xlfn.NUMBERVALUE(LEFT(K4,1))),_xlfn.TEXTBEFORE(K4,"−"),"NaN")</f>
        <v>14</v>
      </c>
      <c r="M4" s="32" t="str">
        <f t="shared" ref="M4:M30" si="1">IF(ISNUMBER(_xlfn.NUMBERVALUE(LEFT(K4,1))),_xlfn.TEXTAFTER(K4,"−"),"NaN")</f>
        <v>17</v>
      </c>
      <c r="N4" s="32">
        <f>M4-L4</f>
        <v>3</v>
      </c>
      <c r="O4" s="32" t="str">
        <f>MID(J4, SEARCH("(", J4)+1, SEARCH(")", J4) - SEARCH("(", J4) -1)</f>
        <v>n.r.</v>
      </c>
      <c r="P4" s="33">
        <f t="shared" ref="P4:P13" si="2">IF(O4="n.r.",IF(_xlfn.NUMBERVALUE(_xlfn.TEXTBEFORE(H4,"("))&lt;70,(_xlfn.TEXTAFTER(K4,"−")-_xlfn.TEXTBEFORE(K4,"−"))/4,(_xlfn.TEXTAFTER(K4,"−")-_xlfn.TEXTBEFORE(K4,"−"))/6),O4)</f>
        <v>0.75</v>
      </c>
      <c r="Q4" s="34" t="s">
        <v>26</v>
      </c>
      <c r="R4" s="34">
        <f>IF(Q4="right",1,IF(Q4="both",2,IF(Q4="","",3)))</f>
        <v>1</v>
      </c>
      <c r="S4" s="35" t="s">
        <v>27</v>
      </c>
      <c r="T4" s="35">
        <f>IF(S4="I &gt; C",1,IF(S4="I &gt; N",2,3))</f>
        <v>2</v>
      </c>
      <c r="U4" s="34" t="s">
        <v>478</v>
      </c>
      <c r="V4" s="34">
        <f>IF(U4="否",1,IF(U4="是",2,IF(U4="","",3)))</f>
        <v>1</v>
      </c>
      <c r="W4" s="35">
        <v>0.94</v>
      </c>
      <c r="X4" s="35">
        <v>0.98</v>
      </c>
      <c r="Y4" s="35">
        <v>78</v>
      </c>
      <c r="Z4" s="35" t="str">
        <f>INDEX(Sheet1!F:F,MATCH(AC4,Sheet1!R:R,0))</f>
        <v>Hybrid block/event-related design</v>
      </c>
      <c r="AA4" s="35">
        <f>IF(Z4="Event-related design",1,0)</f>
        <v>0</v>
      </c>
      <c r="AB4" s="35">
        <v>1</v>
      </c>
      <c r="AC4" s="14" t="s">
        <v>624</v>
      </c>
    </row>
    <row r="5" spans="1:30" ht="47.25">
      <c r="A5" s="14">
        <v>5</v>
      </c>
      <c r="B5" s="29">
        <v>2</v>
      </c>
      <c r="C5" s="30" t="s">
        <v>29</v>
      </c>
      <c r="D5" s="30">
        <v>2009</v>
      </c>
      <c r="E5" s="30" t="str">
        <f>C5&amp;D5&amp;"_children"</f>
        <v>Bernal2009_children</v>
      </c>
      <c r="F5" s="30" t="s">
        <v>479</v>
      </c>
      <c r="G5" s="30">
        <f>IF(F5="","",IF(ISNUMBER(SEARCH("Stroop",F5)),1,IF(ISNUMBER(SEARCH("Simon",F5)),2,IF(ISNUMBER(SEARCH("flanker",F5)),3,IF(ISNUMBER(SEARCH("congru",F5)),1,4)))))</f>
        <v>1</v>
      </c>
      <c r="H5" s="30" t="s">
        <v>30</v>
      </c>
      <c r="I5" s="30" t="str">
        <f t="shared" ref="I5:I29" si="3">_xlfn.TEXTBEFORE(H5,"(")</f>
        <v xml:space="preserve">18 </v>
      </c>
      <c r="J5" s="31" t="s">
        <v>31</v>
      </c>
      <c r="K5" s="31" t="s">
        <v>32</v>
      </c>
      <c r="L5" s="32" t="str">
        <f t="shared" si="0"/>
        <v>NaN</v>
      </c>
      <c r="M5" s="32" t="str">
        <f t="shared" si="1"/>
        <v>NaN</v>
      </c>
      <c r="N5" s="32" t="e">
        <f t="shared" ref="N5:N30" si="4">M5-L5</f>
        <v>#VALUE!</v>
      </c>
      <c r="O5" s="32" t="str">
        <f>MID(J5, SEARCH("(", J5)+1, SEARCH(")", J5) - SEARCH("(", J5) -1)</f>
        <v>2.97</v>
      </c>
      <c r="P5" s="33" t="str">
        <f>IF(O5="n.r.",IF(_xlfn.NUMBERVALUE(_xlfn.TEXTBEFORE(H5,"("))&lt;70,(_xlfn.TEXTAFTER(K5,"−")-_xlfn.TEXTBEFORE(K5,"−"))/4,(_xlfn.TEXTAFTER(K5,"−")-_xlfn.TEXTBEFORE(K5,"−"))/6),O5)</f>
        <v>2.97</v>
      </c>
      <c r="Q5" s="34" t="s">
        <v>26</v>
      </c>
      <c r="R5" s="34">
        <f>IF(Q5="right",1,IF(Q5="both",2,IF(Q5="","",3)))</f>
        <v>1</v>
      </c>
      <c r="S5" s="35" t="s">
        <v>33</v>
      </c>
      <c r="T5" s="35">
        <f>IF(S5="I &gt; C",1,IF(S5="I &gt; N",2,3))</f>
        <v>1</v>
      </c>
      <c r="U5" s="34" t="s">
        <v>32</v>
      </c>
      <c r="V5" s="34">
        <f>IF(U5="否",1,IF(U5="是",2,IF(U5="","",3)))</f>
        <v>3</v>
      </c>
      <c r="W5" s="35"/>
      <c r="X5" s="35"/>
      <c r="Y5" s="35"/>
      <c r="Z5" s="35" t="str">
        <f>INDEX(Sheet1!F:F,MATCH(AC5,Sheet1!R:R,0))</f>
        <v>Hybrid block/event-related design</v>
      </c>
      <c r="AA5" s="35">
        <f t="shared" ref="AA5:AA68" si="5">IF(Z5="Event-related design",1,0)</f>
        <v>0</v>
      </c>
      <c r="AB5" s="35">
        <v>1</v>
      </c>
      <c r="AC5" s="14" t="s">
        <v>625</v>
      </c>
    </row>
    <row r="6" spans="1:30" ht="47.25">
      <c r="A6" s="14">
        <v>6</v>
      </c>
      <c r="B6" s="29">
        <v>3</v>
      </c>
      <c r="C6" s="30" t="s">
        <v>34</v>
      </c>
      <c r="D6" s="30">
        <v>2002</v>
      </c>
      <c r="E6" s="30" t="str">
        <f>C6&amp;D6&amp;"_children"</f>
        <v>Bunge2002_children</v>
      </c>
      <c r="F6" s="30" t="s">
        <v>480</v>
      </c>
      <c r="G6" s="30">
        <f>IF(F6="","",IF(ISNUMBER(SEARCH("Stroop",F6)),1,IF(ISNUMBER(SEARCH("Simon",F6)),2,IF(ISNUMBER(SEARCH("flanker",F6)),3,IF(ISNUMBER(SEARCH("congru",F6)),1,4)))))</f>
        <v>3</v>
      </c>
      <c r="H6" s="30" t="s">
        <v>37</v>
      </c>
      <c r="I6" s="30" t="str">
        <f t="shared" si="3"/>
        <v xml:space="preserve">16 </v>
      </c>
      <c r="J6" s="31" t="s">
        <v>481</v>
      </c>
      <c r="K6" s="31" t="s">
        <v>39</v>
      </c>
      <c r="L6" s="32" t="str">
        <f t="shared" si="0"/>
        <v>8</v>
      </c>
      <c r="M6" s="32" t="str">
        <f t="shared" si="1"/>
        <v>12</v>
      </c>
      <c r="N6" s="32">
        <f t="shared" si="4"/>
        <v>4</v>
      </c>
      <c r="O6" s="32" t="str">
        <f>MID(J6, SEARCH("(", J6)+1, SEARCH(")", J6) - SEARCH("(", J6) -1)</f>
        <v>n.r.</v>
      </c>
      <c r="P6" s="33">
        <f t="shared" si="2"/>
        <v>1</v>
      </c>
      <c r="Q6" s="34" t="s">
        <v>26</v>
      </c>
      <c r="R6" s="34">
        <f>IF(Q6="right",1,IF(Q6="both",2,IF(Q6="","",3)))</f>
        <v>1</v>
      </c>
      <c r="S6" s="35" t="s">
        <v>27</v>
      </c>
      <c r="T6" s="35">
        <f>IF(S6="I &gt; C",1,IF(S6="I &gt; N",2,3))</f>
        <v>2</v>
      </c>
      <c r="U6" s="34" t="s">
        <v>32</v>
      </c>
      <c r="V6" s="34">
        <f>IF(U6="否",1,IF(U6="是",2,IF(U6="","",3)))</f>
        <v>3</v>
      </c>
      <c r="W6" s="35"/>
      <c r="X6" s="35"/>
      <c r="Y6" s="35">
        <v>44</v>
      </c>
      <c r="Z6" s="35" t="str">
        <f>INDEX(Sheet1!F:F,MATCH(AC6,Sheet1!R:R,0))</f>
        <v>Event-related design</v>
      </c>
      <c r="AA6" s="35">
        <f t="shared" si="5"/>
        <v>1</v>
      </c>
      <c r="AB6" s="35">
        <v>1</v>
      </c>
      <c r="AC6" s="14" t="s">
        <v>626</v>
      </c>
    </row>
    <row r="7" spans="1:30" ht="47.25">
      <c r="A7" s="14">
        <v>7</v>
      </c>
      <c r="B7" s="29">
        <v>4</v>
      </c>
      <c r="C7" s="30" t="s">
        <v>40</v>
      </c>
      <c r="D7" s="30">
        <v>2006</v>
      </c>
      <c r="E7" s="30" t="str">
        <f>C7&amp;D7&amp;"_children"</f>
        <v>Cao2006_children</v>
      </c>
      <c r="F7" s="36" t="s">
        <v>482</v>
      </c>
      <c r="G7" s="30">
        <v>1</v>
      </c>
      <c r="H7" s="30" t="s">
        <v>42</v>
      </c>
      <c r="I7" s="30" t="str">
        <f t="shared" si="3"/>
        <v xml:space="preserve">14 </v>
      </c>
      <c r="J7" s="31" t="s">
        <v>483</v>
      </c>
      <c r="K7" s="31" t="s">
        <v>44</v>
      </c>
      <c r="L7" s="32" t="str">
        <f t="shared" si="0"/>
        <v>8.9</v>
      </c>
      <c r="M7" s="32" t="str">
        <f t="shared" si="1"/>
        <v>14.11</v>
      </c>
      <c r="N7" s="32">
        <f t="shared" si="4"/>
        <v>5.2099999999999991</v>
      </c>
      <c r="O7" s="32" t="str">
        <f>MID(J7, SEARCH("(", J7)+1, SEARCH(")", J7) - SEARCH("(", J7) -1)</f>
        <v>n.r.</v>
      </c>
      <c r="P7" s="33">
        <f t="shared" si="2"/>
        <v>1.3024999999999998</v>
      </c>
      <c r="Q7" s="34" t="s">
        <v>26</v>
      </c>
      <c r="R7" s="34">
        <f>IF(Q7="right",1,IF(Q7="both",2,IF(Q7="","",3)))</f>
        <v>1</v>
      </c>
      <c r="S7" s="35" t="s">
        <v>27</v>
      </c>
      <c r="T7" s="35">
        <f>IF(S7="I &gt; C",1,IF(S7="I &gt; N",2,3))</f>
        <v>2</v>
      </c>
      <c r="U7" s="34" t="s">
        <v>484</v>
      </c>
      <c r="V7" s="34">
        <f>IF(U7="否",1,IF(U7="是",2,IF(U7="","",3)))</f>
        <v>2</v>
      </c>
      <c r="W7" s="35">
        <v>0.79500000000000004</v>
      </c>
      <c r="X7" s="35">
        <v>0.94499999999999995</v>
      </c>
      <c r="Y7" s="35">
        <v>121</v>
      </c>
      <c r="Z7" s="35" t="str">
        <f>INDEX(Sheet1!F:F,MATCH(AC7,Sheet1!R:R,0))</f>
        <v>Event-related design</v>
      </c>
      <c r="AA7" s="35">
        <f t="shared" si="5"/>
        <v>1</v>
      </c>
      <c r="AB7" s="35">
        <v>1</v>
      </c>
      <c r="AC7" s="14" t="s">
        <v>627</v>
      </c>
    </row>
    <row r="8" spans="1:30" ht="47.25">
      <c r="A8" s="14">
        <v>8</v>
      </c>
      <c r="B8" s="29">
        <v>5</v>
      </c>
      <c r="C8" s="29" t="s">
        <v>46</v>
      </c>
      <c r="D8" s="29">
        <v>2012</v>
      </c>
      <c r="E8" s="29" t="s">
        <v>485</v>
      </c>
      <c r="F8" s="29" t="s">
        <v>486</v>
      </c>
      <c r="G8" s="29">
        <v>2</v>
      </c>
      <c r="H8" s="29" t="s">
        <v>48</v>
      </c>
      <c r="I8" s="30" t="str">
        <f t="shared" si="3"/>
        <v xml:space="preserve">18 </v>
      </c>
      <c r="J8" s="29" t="s">
        <v>487</v>
      </c>
      <c r="K8" s="29" t="s">
        <v>50</v>
      </c>
      <c r="L8" s="32" t="str">
        <f t="shared" si="0"/>
        <v>8</v>
      </c>
      <c r="M8" s="32" t="str">
        <f t="shared" si="1"/>
        <v>18</v>
      </c>
      <c r="N8" s="32">
        <f t="shared" si="4"/>
        <v>10</v>
      </c>
      <c r="O8" s="29" t="s">
        <v>32</v>
      </c>
      <c r="P8" s="33">
        <f t="shared" si="2"/>
        <v>2.5</v>
      </c>
      <c r="Q8" s="29" t="s">
        <v>32</v>
      </c>
      <c r="R8" s="29">
        <v>3</v>
      </c>
      <c r="S8" s="29" t="s">
        <v>33</v>
      </c>
      <c r="T8" s="29">
        <v>1</v>
      </c>
      <c r="U8" s="29" t="s">
        <v>488</v>
      </c>
      <c r="V8" s="29">
        <v>1</v>
      </c>
      <c r="W8" s="29">
        <v>0.82799999999999996</v>
      </c>
      <c r="X8" s="29">
        <v>0.9788</v>
      </c>
      <c r="Y8" s="29">
        <v>283.3</v>
      </c>
      <c r="Z8" s="35" t="str">
        <f>INDEX(Sheet1!F:F,MATCH(AC8,Sheet1!R:R,0))</f>
        <v>Event-related design</v>
      </c>
      <c r="AA8" s="35">
        <f t="shared" si="5"/>
        <v>1</v>
      </c>
      <c r="AB8" s="35">
        <v>1</v>
      </c>
      <c r="AC8" s="14" t="s">
        <v>623</v>
      </c>
      <c r="AD8" s="37"/>
    </row>
    <row r="9" spans="1:30" ht="47.25">
      <c r="A9" s="14">
        <v>9</v>
      </c>
      <c r="B9" s="29">
        <v>6</v>
      </c>
      <c r="C9" s="30" t="s">
        <v>51</v>
      </c>
      <c r="D9" s="30">
        <v>2014</v>
      </c>
      <c r="E9" s="36" t="s">
        <v>489</v>
      </c>
      <c r="F9" s="30" t="s">
        <v>480</v>
      </c>
      <c r="G9" s="30">
        <f t="shared" ref="G9:G27" si="6">IF(F9="","",IF(ISNUMBER(SEARCH("Stroop",F9)),1,IF(ISNUMBER(SEARCH("Simon",F9)),2,IF(ISNUMBER(SEARCH("flanker",F9)),3,IF(ISNUMBER(SEARCH("congru",F9)),1,4)))))</f>
        <v>3</v>
      </c>
      <c r="H9" s="30" t="s">
        <v>53</v>
      </c>
      <c r="I9" s="30" t="str">
        <f t="shared" si="3"/>
        <v xml:space="preserve">47 </v>
      </c>
      <c r="J9" s="31" t="s">
        <v>54</v>
      </c>
      <c r="K9" s="31" t="s">
        <v>32</v>
      </c>
      <c r="L9" s="32" t="str">
        <f t="shared" si="0"/>
        <v>NaN</v>
      </c>
      <c r="M9" s="32" t="str">
        <f t="shared" si="1"/>
        <v>NaN</v>
      </c>
      <c r="N9" s="32" t="e">
        <f t="shared" si="4"/>
        <v>#VALUE!</v>
      </c>
      <c r="O9" s="32" t="str">
        <f>MID(J9, SEARCH("(", J9)+1, SEARCH(")", J9) - SEARCH("(", J9) -1)</f>
        <v>0.5</v>
      </c>
      <c r="P9" s="33" t="str">
        <f t="shared" si="2"/>
        <v>0.5</v>
      </c>
      <c r="Q9" s="34" t="s">
        <v>32</v>
      </c>
      <c r="R9" s="34">
        <f t="shared" ref="R9:R31" si="7">IF(Q9="right",1,IF(Q9="both",2,IF(Q9="","",3)))</f>
        <v>3</v>
      </c>
      <c r="S9" s="35" t="s">
        <v>33</v>
      </c>
      <c r="T9" s="35">
        <f t="shared" ref="T9:T27" si="8">IF(S9="I &gt; C",1,IF(S9="I &gt; N",2,3))</f>
        <v>1</v>
      </c>
      <c r="U9" s="34" t="s">
        <v>478</v>
      </c>
      <c r="V9" s="34">
        <f t="shared" ref="V9:V27" si="9">IF(U9="否",1,IF(U9="是",2,IF(U9="","",3)))</f>
        <v>1</v>
      </c>
      <c r="W9" s="35">
        <v>0.9</v>
      </c>
      <c r="X9" s="35">
        <v>0.93</v>
      </c>
      <c r="Y9" s="35">
        <v>150</v>
      </c>
      <c r="Z9" s="35" t="str">
        <f>INDEX(Sheet1!F:F,MATCH(AC9,Sheet1!R:R,0))</f>
        <v>Block design</v>
      </c>
      <c r="AA9" s="35">
        <f t="shared" si="5"/>
        <v>0</v>
      </c>
      <c r="AB9" s="35">
        <v>1</v>
      </c>
      <c r="AC9" s="14" t="s">
        <v>628</v>
      </c>
    </row>
    <row r="10" spans="1:30" ht="31.5">
      <c r="A10" s="14">
        <v>10</v>
      </c>
      <c r="B10" s="29">
        <v>7</v>
      </c>
      <c r="C10" s="30" t="s">
        <v>55</v>
      </c>
      <c r="D10" s="30">
        <v>2014</v>
      </c>
      <c r="E10" s="30" t="str">
        <f>C10&amp;D10&amp;"_children"</f>
        <v>Fan2014_children</v>
      </c>
      <c r="F10" s="30" t="s">
        <v>476</v>
      </c>
      <c r="G10" s="30">
        <f t="shared" si="6"/>
        <v>1</v>
      </c>
      <c r="H10" s="30" t="s">
        <v>56</v>
      </c>
      <c r="I10" s="30" t="str">
        <f t="shared" si="3"/>
        <v xml:space="preserve">23 </v>
      </c>
      <c r="J10" s="31" t="s">
        <v>57</v>
      </c>
      <c r="K10" s="31" t="s">
        <v>58</v>
      </c>
      <c r="L10" s="32" t="str">
        <f t="shared" si="0"/>
        <v>8</v>
      </c>
      <c r="M10" s="32" t="str">
        <f t="shared" si="1"/>
        <v>16</v>
      </c>
      <c r="N10" s="32">
        <f t="shared" si="4"/>
        <v>8</v>
      </c>
      <c r="O10" s="32" t="str">
        <f>MID(J10, SEARCH("(", J10)+1, SEARCH(")", J10) - SEARCH("(", J10) -1)</f>
        <v>2.9</v>
      </c>
      <c r="P10" s="33" t="str">
        <f t="shared" si="2"/>
        <v>2.9</v>
      </c>
      <c r="Q10" s="34" t="s">
        <v>32</v>
      </c>
      <c r="R10" s="34">
        <f t="shared" si="7"/>
        <v>3</v>
      </c>
      <c r="S10" s="35" t="s">
        <v>33</v>
      </c>
      <c r="T10" s="35">
        <f t="shared" si="8"/>
        <v>1</v>
      </c>
      <c r="U10" s="34" t="s">
        <v>32</v>
      </c>
      <c r="V10" s="34">
        <f t="shared" si="9"/>
        <v>3</v>
      </c>
      <c r="W10" s="35">
        <v>0.93</v>
      </c>
      <c r="X10" s="35">
        <v>0.97</v>
      </c>
      <c r="Y10" s="35">
        <v>73</v>
      </c>
      <c r="Z10" s="35" t="str">
        <f>INDEX(Sheet1!F:F,MATCH(AC10,Sheet1!R:R,0))</f>
        <v>Event-related design</v>
      </c>
      <c r="AA10" s="35">
        <f t="shared" si="5"/>
        <v>1</v>
      </c>
      <c r="AB10" s="35">
        <v>1</v>
      </c>
      <c r="AC10" s="14" t="s">
        <v>629</v>
      </c>
    </row>
    <row r="11" spans="1:30" ht="31.5">
      <c r="A11" s="14">
        <v>11</v>
      </c>
      <c r="B11" s="29">
        <v>8</v>
      </c>
      <c r="C11" s="30" t="s">
        <v>59</v>
      </c>
      <c r="D11" s="30">
        <v>2022</v>
      </c>
      <c r="E11" s="30" t="str">
        <f>C11&amp;D11&amp;"_children"</f>
        <v>Gee2022_children</v>
      </c>
      <c r="F11" s="36" t="s">
        <v>20</v>
      </c>
      <c r="G11" s="30">
        <f t="shared" si="6"/>
        <v>1</v>
      </c>
      <c r="H11" s="30" t="s">
        <v>60</v>
      </c>
      <c r="I11" s="30" t="str">
        <f t="shared" si="3"/>
        <v xml:space="preserve">40 </v>
      </c>
      <c r="J11" s="31" t="s">
        <v>61</v>
      </c>
      <c r="K11" s="31" t="s">
        <v>62</v>
      </c>
      <c r="L11" s="32" t="str">
        <f t="shared" si="0"/>
        <v>5</v>
      </c>
      <c r="M11" s="32" t="str">
        <f t="shared" si="1"/>
        <v>19</v>
      </c>
      <c r="N11" s="32">
        <f t="shared" si="4"/>
        <v>14</v>
      </c>
      <c r="O11" s="32" t="str">
        <f>MID(J11, SEARCH("(", J11)+1, SEARCH(")", J11) - SEARCH("(", J11) -1)</f>
        <v>3.92</v>
      </c>
      <c r="P11" s="33" t="str">
        <f t="shared" si="2"/>
        <v>3.92</v>
      </c>
      <c r="Q11" s="34" t="s">
        <v>26</v>
      </c>
      <c r="R11" s="34">
        <f t="shared" si="7"/>
        <v>1</v>
      </c>
      <c r="S11" s="35" t="s">
        <v>33</v>
      </c>
      <c r="T11" s="35">
        <f t="shared" si="8"/>
        <v>1</v>
      </c>
      <c r="U11" s="34" t="s">
        <v>32</v>
      </c>
      <c r="V11" s="34">
        <f t="shared" si="9"/>
        <v>3</v>
      </c>
      <c r="W11" s="35"/>
      <c r="X11" s="35"/>
      <c r="Y11" s="35"/>
      <c r="Z11" s="35" t="str">
        <f>INDEX(Sheet1!F:F,MATCH(AC11,Sheet1!R:R,0))</f>
        <v>Block design</v>
      </c>
      <c r="AA11" s="35">
        <f t="shared" si="5"/>
        <v>0</v>
      </c>
      <c r="AB11" s="35">
        <v>1</v>
      </c>
      <c r="AC11" s="14" t="s">
        <v>630</v>
      </c>
    </row>
    <row r="12" spans="1:30" ht="47.25">
      <c r="A12" s="14">
        <v>12</v>
      </c>
      <c r="B12" s="29">
        <v>9</v>
      </c>
      <c r="C12" s="30" t="s">
        <v>63</v>
      </c>
      <c r="D12" s="30">
        <v>2009</v>
      </c>
      <c r="E12" s="30" t="str">
        <f>C12&amp;D12&amp;"_children"</f>
        <v>Halari2009_children</v>
      </c>
      <c r="F12" s="30" t="s">
        <v>486</v>
      </c>
      <c r="G12" s="30">
        <f t="shared" si="6"/>
        <v>2</v>
      </c>
      <c r="H12" s="30" t="s">
        <v>64</v>
      </c>
      <c r="I12" s="30" t="str">
        <f t="shared" si="3"/>
        <v xml:space="preserve">21 </v>
      </c>
      <c r="J12" s="31" t="s">
        <v>65</v>
      </c>
      <c r="K12" s="31" t="s">
        <v>32</v>
      </c>
      <c r="L12" s="32" t="str">
        <f t="shared" si="0"/>
        <v>NaN</v>
      </c>
      <c r="M12" s="32" t="str">
        <f t="shared" si="1"/>
        <v>NaN</v>
      </c>
      <c r="N12" s="32" t="e">
        <f t="shared" si="4"/>
        <v>#VALUE!</v>
      </c>
      <c r="O12" s="32" t="str">
        <f>MID(J12, SEARCH("(", J12)+1, SEARCH(")", J12) - SEARCH("(", J12) -1)</f>
        <v>1.1</v>
      </c>
      <c r="P12" s="33" t="str">
        <f t="shared" si="2"/>
        <v>1.1</v>
      </c>
      <c r="Q12" s="34" t="s">
        <v>32</v>
      </c>
      <c r="R12" s="34">
        <f t="shared" si="7"/>
        <v>3</v>
      </c>
      <c r="S12" s="35" t="s">
        <v>33</v>
      </c>
      <c r="T12" s="35">
        <f t="shared" si="8"/>
        <v>1</v>
      </c>
      <c r="U12" s="34" t="s">
        <v>32</v>
      </c>
      <c r="V12" s="34">
        <f t="shared" si="9"/>
        <v>3</v>
      </c>
      <c r="W12" s="35"/>
      <c r="X12" s="35"/>
      <c r="Y12" s="35"/>
      <c r="Z12" s="35" t="str">
        <f>INDEX(Sheet1!F:F,MATCH(AC12,Sheet1!R:R,0))</f>
        <v>Event-related design</v>
      </c>
      <c r="AA12" s="35">
        <f t="shared" si="5"/>
        <v>1</v>
      </c>
      <c r="AB12" s="35">
        <v>1</v>
      </c>
      <c r="AC12" s="14" t="s">
        <v>631</v>
      </c>
    </row>
    <row r="13" spans="1:30" ht="47.25">
      <c r="A13" s="14">
        <v>13</v>
      </c>
      <c r="B13" s="29">
        <v>10</v>
      </c>
      <c r="C13" s="30" t="s">
        <v>66</v>
      </c>
      <c r="D13" s="30">
        <v>2018</v>
      </c>
      <c r="E13" s="30" t="str">
        <f>C13&amp;D13&amp;"_children"</f>
        <v>Hansen2018_children</v>
      </c>
      <c r="F13" s="30" t="s">
        <v>476</v>
      </c>
      <c r="G13" s="30">
        <f t="shared" si="6"/>
        <v>1</v>
      </c>
      <c r="H13" s="30" t="s">
        <v>67</v>
      </c>
      <c r="I13" s="30" t="str">
        <f t="shared" si="3"/>
        <v xml:space="preserve">171 </v>
      </c>
      <c r="J13" s="31" t="s">
        <v>68</v>
      </c>
      <c r="K13" s="31" t="s">
        <v>69</v>
      </c>
      <c r="L13" s="32" t="str">
        <f t="shared" si="0"/>
        <v>14</v>
      </c>
      <c r="M13" s="32" t="str">
        <f t="shared" si="1"/>
        <v>18</v>
      </c>
      <c r="N13" s="32">
        <f t="shared" si="4"/>
        <v>4</v>
      </c>
      <c r="O13" s="32" t="str">
        <f>MID(J13, SEARCH("(", J13)+1, SEARCH(")", J13) - SEARCH("(", J13) -1)</f>
        <v>1</v>
      </c>
      <c r="P13" s="33" t="str">
        <f t="shared" si="2"/>
        <v>1</v>
      </c>
      <c r="Q13" s="34" t="s">
        <v>32</v>
      </c>
      <c r="R13" s="34">
        <f t="shared" si="7"/>
        <v>3</v>
      </c>
      <c r="S13" s="35" t="s">
        <v>33</v>
      </c>
      <c r="T13" s="35">
        <f t="shared" si="8"/>
        <v>1</v>
      </c>
      <c r="U13" s="34" t="s">
        <v>32</v>
      </c>
      <c r="V13" s="34">
        <f t="shared" si="9"/>
        <v>3</v>
      </c>
      <c r="W13" s="35"/>
      <c r="X13" s="35"/>
      <c r="Y13" s="35"/>
      <c r="Z13" s="35" t="str">
        <f>INDEX(Sheet1!F:F,MATCH(AC13,Sheet1!R:R,0))</f>
        <v>Block design</v>
      </c>
      <c r="AA13" s="35">
        <f t="shared" si="5"/>
        <v>0</v>
      </c>
      <c r="AB13" s="35">
        <v>1</v>
      </c>
      <c r="AC13" s="14" t="s">
        <v>632</v>
      </c>
    </row>
    <row r="14" spans="1:30" ht="63">
      <c r="A14" s="14">
        <v>14</v>
      </c>
      <c r="B14" s="29">
        <v>11</v>
      </c>
      <c r="C14" s="29" t="s">
        <v>70</v>
      </c>
      <c r="D14" s="29">
        <v>2006</v>
      </c>
      <c r="E14" s="29" t="s">
        <v>490</v>
      </c>
      <c r="F14" s="29" t="s">
        <v>491</v>
      </c>
      <c r="G14" s="30">
        <f t="shared" si="6"/>
        <v>1</v>
      </c>
      <c r="H14" s="29" t="s">
        <v>72</v>
      </c>
      <c r="I14" s="30" t="str">
        <f t="shared" si="3"/>
        <v xml:space="preserve">17 </v>
      </c>
      <c r="J14" s="29" t="s">
        <v>492</v>
      </c>
      <c r="K14" s="29" t="s">
        <v>32</v>
      </c>
      <c r="L14" s="32" t="str">
        <f t="shared" si="0"/>
        <v>NaN</v>
      </c>
      <c r="M14" s="32" t="str">
        <f t="shared" si="1"/>
        <v>NaN</v>
      </c>
      <c r="N14" s="32" t="e">
        <f t="shared" si="4"/>
        <v>#VALUE!</v>
      </c>
      <c r="O14" s="32" t="str">
        <f t="shared" ref="O14" si="10">MID(J14, SEARCH("(", J14)+1, SEARCH(")", J14) - SEARCH("(", J14) -1)</f>
        <v>n.r.</v>
      </c>
      <c r="P14" s="33">
        <v>1.1299999999999999</v>
      </c>
      <c r="Q14" s="29" t="s">
        <v>26</v>
      </c>
      <c r="R14" s="34">
        <f t="shared" si="7"/>
        <v>1</v>
      </c>
      <c r="S14" s="29" t="s">
        <v>493</v>
      </c>
      <c r="T14" s="35">
        <f t="shared" si="8"/>
        <v>3</v>
      </c>
      <c r="U14" s="29" t="s">
        <v>488</v>
      </c>
      <c r="V14" s="34">
        <f t="shared" si="9"/>
        <v>1</v>
      </c>
      <c r="W14" s="29">
        <v>0.92900000000000005</v>
      </c>
      <c r="X14" s="29">
        <v>0.98750000000000004</v>
      </c>
      <c r="Y14" s="29">
        <v>54</v>
      </c>
      <c r="Z14" s="35" t="str">
        <f>INDEX(Sheet1!F:F,MATCH(AC14,Sheet1!R:R,0))</f>
        <v>Event-related design</v>
      </c>
      <c r="AA14" s="35">
        <f t="shared" si="5"/>
        <v>1</v>
      </c>
      <c r="AB14" s="35">
        <v>1</v>
      </c>
      <c r="AC14" s="14" t="s">
        <v>633</v>
      </c>
    </row>
    <row r="15" spans="1:30" ht="63">
      <c r="A15" s="14">
        <v>15</v>
      </c>
      <c r="B15" s="29">
        <v>12</v>
      </c>
      <c r="C15" s="30" t="s">
        <v>74</v>
      </c>
      <c r="D15" s="30">
        <v>2021</v>
      </c>
      <c r="E15" s="30" t="str">
        <f t="shared" ref="E15:E26" si="11">C15&amp;D15&amp;"_children"</f>
        <v>Kim-Spoon2021_children</v>
      </c>
      <c r="F15" s="30" t="s">
        <v>494</v>
      </c>
      <c r="G15" s="30">
        <f t="shared" si="6"/>
        <v>4</v>
      </c>
      <c r="H15" s="30" t="s">
        <v>495</v>
      </c>
      <c r="I15" s="30" t="str">
        <f t="shared" si="3"/>
        <v xml:space="preserve">151 </v>
      </c>
      <c r="J15" s="31" t="s">
        <v>77</v>
      </c>
      <c r="K15" s="35" t="s">
        <v>78</v>
      </c>
      <c r="L15" s="32" t="str">
        <f t="shared" si="0"/>
        <v>13</v>
      </c>
      <c r="M15" s="32" t="str">
        <f t="shared" si="1"/>
        <v>18</v>
      </c>
      <c r="N15" s="32">
        <f t="shared" si="4"/>
        <v>5</v>
      </c>
      <c r="O15" s="32" t="str">
        <f>MID(J15, SEARCH("(", J15)+1, SEARCH(")", J15) - SEARCH("(", J15) -1)</f>
        <v>0.54</v>
      </c>
      <c r="P15" s="33" t="str">
        <f t="shared" ref="P15:P27" si="12">IF(O15="n.r.",IF(_xlfn.NUMBERVALUE(_xlfn.TEXTBEFORE(H15,"("))&lt;70,(_xlfn.TEXTAFTER(K15,"−")-_xlfn.TEXTBEFORE(K15,"−"))/4,(_xlfn.TEXTAFTER(K15,"−")-_xlfn.TEXTBEFORE(K15,"−"))/6),O15)</f>
        <v>0.54</v>
      </c>
      <c r="Q15" s="34" t="s">
        <v>32</v>
      </c>
      <c r="R15" s="34">
        <f t="shared" si="7"/>
        <v>3</v>
      </c>
      <c r="S15" s="35" t="s">
        <v>27</v>
      </c>
      <c r="T15" s="35">
        <f t="shared" si="8"/>
        <v>2</v>
      </c>
      <c r="U15" s="35" t="s">
        <v>488</v>
      </c>
      <c r="V15" s="34">
        <f t="shared" si="9"/>
        <v>1</v>
      </c>
      <c r="W15" s="35"/>
      <c r="X15" s="35"/>
      <c r="Y15" s="35"/>
      <c r="Z15" s="35" t="str">
        <f>INDEX(Sheet1!F:F,MATCH(AC15,Sheet1!R:R,0))</f>
        <v>Block design</v>
      </c>
      <c r="AA15" s="35">
        <f t="shared" si="5"/>
        <v>0</v>
      </c>
      <c r="AB15" s="35">
        <v>1</v>
      </c>
      <c r="AC15" s="14" t="s">
        <v>634</v>
      </c>
    </row>
    <row r="16" spans="1:30" ht="47.25">
      <c r="A16" s="14">
        <v>16</v>
      </c>
      <c r="B16" s="29">
        <v>13</v>
      </c>
      <c r="C16" s="30" t="s">
        <v>79</v>
      </c>
      <c r="D16" s="30">
        <v>2005</v>
      </c>
      <c r="E16" s="30" t="str">
        <f t="shared" si="11"/>
        <v>Konrad2005_children</v>
      </c>
      <c r="F16" s="36" t="s">
        <v>480</v>
      </c>
      <c r="G16" s="30">
        <f t="shared" si="6"/>
        <v>3</v>
      </c>
      <c r="H16" s="30" t="s">
        <v>80</v>
      </c>
      <c r="I16" s="30" t="str">
        <f t="shared" si="3"/>
        <v xml:space="preserve">16 </v>
      </c>
      <c r="J16" s="31" t="s">
        <v>496</v>
      </c>
      <c r="K16" s="31" t="s">
        <v>39</v>
      </c>
      <c r="L16" s="32" t="str">
        <f t="shared" si="0"/>
        <v>8</v>
      </c>
      <c r="M16" s="32" t="str">
        <f t="shared" si="1"/>
        <v>12</v>
      </c>
      <c r="N16" s="32">
        <f t="shared" si="4"/>
        <v>4</v>
      </c>
      <c r="O16" s="32" t="str">
        <f>MID(J16, SEARCH("(", J16)+1, SEARCH(")", J16) - SEARCH("(", J16) -1)</f>
        <v>n.r.</v>
      </c>
      <c r="P16" s="33">
        <f t="shared" si="12"/>
        <v>1</v>
      </c>
      <c r="Q16" s="34" t="s">
        <v>26</v>
      </c>
      <c r="R16" s="34">
        <f t="shared" si="7"/>
        <v>1</v>
      </c>
      <c r="S16" s="35" t="s">
        <v>33</v>
      </c>
      <c r="T16" s="35">
        <f t="shared" si="8"/>
        <v>1</v>
      </c>
      <c r="U16" s="35" t="s">
        <v>488</v>
      </c>
      <c r="V16" s="34">
        <f t="shared" si="9"/>
        <v>1</v>
      </c>
      <c r="W16" s="35"/>
      <c r="X16" s="35"/>
      <c r="Y16" s="35"/>
      <c r="Z16" s="35" t="str">
        <f>INDEX(Sheet1!F:F,MATCH(AC16,Sheet1!R:R,0))</f>
        <v>Event-related design</v>
      </c>
      <c r="AA16" s="35">
        <f t="shared" si="5"/>
        <v>1</v>
      </c>
      <c r="AB16" s="35">
        <v>1</v>
      </c>
      <c r="AC16" s="14" t="s">
        <v>635</v>
      </c>
    </row>
    <row r="17" spans="1:29" ht="63">
      <c r="A17" s="14">
        <v>17</v>
      </c>
      <c r="B17" s="29">
        <v>14</v>
      </c>
      <c r="C17" s="30" t="s">
        <v>82</v>
      </c>
      <c r="D17" s="30">
        <v>2016</v>
      </c>
      <c r="E17" s="30" t="str">
        <f t="shared" si="11"/>
        <v>Liu2016_children</v>
      </c>
      <c r="F17" s="36" t="s">
        <v>494</v>
      </c>
      <c r="G17" s="30">
        <f t="shared" si="6"/>
        <v>4</v>
      </c>
      <c r="H17" s="30" t="s">
        <v>497</v>
      </c>
      <c r="I17" s="30" t="str">
        <f t="shared" si="3"/>
        <v xml:space="preserve">72 </v>
      </c>
      <c r="J17" s="31" t="s">
        <v>84</v>
      </c>
      <c r="K17" s="31" t="s">
        <v>85</v>
      </c>
      <c r="L17" s="32" t="str">
        <f t="shared" si="0"/>
        <v>8</v>
      </c>
      <c r="M17" s="32" t="str">
        <f t="shared" si="1"/>
        <v>19</v>
      </c>
      <c r="N17" s="32">
        <f t="shared" si="4"/>
        <v>11</v>
      </c>
      <c r="O17" s="32" t="str">
        <f>MID(J17, SEARCH("(", J17)+1, SEARCH(")", J17) - SEARCH("(", J17) -1)</f>
        <v>3.3</v>
      </c>
      <c r="P17" s="33" t="str">
        <f t="shared" si="12"/>
        <v>3.3</v>
      </c>
      <c r="Q17" s="34" t="s">
        <v>32</v>
      </c>
      <c r="R17" s="34">
        <f t="shared" si="7"/>
        <v>3</v>
      </c>
      <c r="S17" s="35" t="s">
        <v>33</v>
      </c>
      <c r="T17" s="35">
        <f t="shared" si="8"/>
        <v>1</v>
      </c>
      <c r="U17" s="34" t="s">
        <v>478</v>
      </c>
      <c r="V17" s="34">
        <f t="shared" si="9"/>
        <v>1</v>
      </c>
      <c r="W17" s="30"/>
      <c r="X17" s="35">
        <v>0.98</v>
      </c>
      <c r="Y17" s="35">
        <v>314</v>
      </c>
      <c r="Z17" s="35" t="str">
        <f>INDEX(Sheet1!F:F,MATCH(AC17,Sheet1!R:R,0))</f>
        <v>Event-related design</v>
      </c>
      <c r="AA17" s="35">
        <f t="shared" si="5"/>
        <v>1</v>
      </c>
      <c r="AB17" s="35">
        <v>1</v>
      </c>
      <c r="AC17" s="14" t="s">
        <v>636</v>
      </c>
    </row>
    <row r="18" spans="1:29" ht="47.25">
      <c r="A18" s="14">
        <v>18</v>
      </c>
      <c r="B18" s="29">
        <v>15</v>
      </c>
      <c r="C18" s="30" t="s">
        <v>86</v>
      </c>
      <c r="D18" s="30">
        <v>2017</v>
      </c>
      <c r="E18" s="30" t="str">
        <f t="shared" si="11"/>
        <v>Margolis2017_children</v>
      </c>
      <c r="F18" s="30" t="s">
        <v>486</v>
      </c>
      <c r="G18" s="30">
        <f t="shared" si="6"/>
        <v>2</v>
      </c>
      <c r="H18" s="30" t="s">
        <v>498</v>
      </c>
      <c r="I18" s="30" t="str">
        <f t="shared" si="3"/>
        <v xml:space="preserve">55 </v>
      </c>
      <c r="J18" s="31" t="s">
        <v>88</v>
      </c>
      <c r="K18" s="31" t="s">
        <v>89</v>
      </c>
      <c r="L18" s="32" t="str">
        <f t="shared" si="0"/>
        <v>7</v>
      </c>
      <c r="M18" s="32" t="str">
        <f t="shared" si="1"/>
        <v>22</v>
      </c>
      <c r="N18" s="32">
        <f t="shared" si="4"/>
        <v>15</v>
      </c>
      <c r="O18" s="32" t="str">
        <f>MID(J18, SEARCH("(", J18)+1, SEARCH(")", J18) - SEARCH("(", J18) -1)</f>
        <v>3.8</v>
      </c>
      <c r="P18" s="33" t="str">
        <f t="shared" si="12"/>
        <v>3.8</v>
      </c>
      <c r="Q18" s="34" t="s">
        <v>32</v>
      </c>
      <c r="R18" s="34">
        <f t="shared" si="7"/>
        <v>3</v>
      </c>
      <c r="S18" s="35" t="s">
        <v>33</v>
      </c>
      <c r="T18" s="35">
        <f t="shared" si="8"/>
        <v>1</v>
      </c>
      <c r="U18" s="34" t="s">
        <v>478</v>
      </c>
      <c r="V18" s="34">
        <f t="shared" si="9"/>
        <v>1</v>
      </c>
      <c r="W18" s="35">
        <v>0.88</v>
      </c>
      <c r="X18" s="35">
        <v>0.99</v>
      </c>
      <c r="Y18" s="35">
        <v>40</v>
      </c>
      <c r="Z18" s="35" t="str">
        <f>INDEX(Sheet1!F:F,MATCH(AC18,Sheet1!R:R,0))</f>
        <v>Event-related design</v>
      </c>
      <c r="AA18" s="35">
        <f t="shared" si="5"/>
        <v>1</v>
      </c>
      <c r="AB18" s="35">
        <v>1</v>
      </c>
      <c r="AC18" s="14" t="s">
        <v>637</v>
      </c>
    </row>
    <row r="19" spans="1:29" ht="47.25">
      <c r="A19" s="14">
        <v>19</v>
      </c>
      <c r="B19" s="29">
        <v>16</v>
      </c>
      <c r="C19" s="30" t="s">
        <v>90</v>
      </c>
      <c r="D19" s="30">
        <v>2010</v>
      </c>
      <c r="E19" s="30" t="str">
        <f t="shared" si="11"/>
        <v>Mincic2010_children</v>
      </c>
      <c r="F19" s="30" t="s">
        <v>476</v>
      </c>
      <c r="G19" s="30">
        <f t="shared" si="6"/>
        <v>1</v>
      </c>
      <c r="H19" s="30" t="s">
        <v>91</v>
      </c>
      <c r="I19" s="30" t="str">
        <f t="shared" si="3"/>
        <v xml:space="preserve">35 </v>
      </c>
      <c r="J19" s="31" t="s">
        <v>32</v>
      </c>
      <c r="K19" s="31" t="s">
        <v>92</v>
      </c>
      <c r="L19" s="32" t="str">
        <f t="shared" si="0"/>
        <v>16</v>
      </c>
      <c r="M19" s="32" t="str">
        <f t="shared" si="1"/>
        <v>17</v>
      </c>
      <c r="N19" s="32">
        <f t="shared" si="4"/>
        <v>1</v>
      </c>
      <c r="O19" s="32" t="s">
        <v>32</v>
      </c>
      <c r="P19" s="33">
        <f t="shared" si="12"/>
        <v>0.25</v>
      </c>
      <c r="Q19" s="34" t="s">
        <v>26</v>
      </c>
      <c r="R19" s="34">
        <f t="shared" si="7"/>
        <v>1</v>
      </c>
      <c r="S19" s="35" t="s">
        <v>27</v>
      </c>
      <c r="T19" s="35">
        <f t="shared" si="8"/>
        <v>2</v>
      </c>
      <c r="U19" s="34" t="s">
        <v>32</v>
      </c>
      <c r="V19" s="34">
        <f t="shared" si="9"/>
        <v>3</v>
      </c>
      <c r="W19" s="35">
        <v>0.95</v>
      </c>
      <c r="X19" s="35">
        <v>0.97099999999999997</v>
      </c>
      <c r="Y19" s="35">
        <v>57.5</v>
      </c>
      <c r="Z19" s="35" t="str">
        <f>INDEX(Sheet1!F:F,MATCH(AC19,Sheet1!R:R,0))</f>
        <v>Event-related design</v>
      </c>
      <c r="AA19" s="35">
        <f t="shared" si="5"/>
        <v>1</v>
      </c>
      <c r="AB19" s="35">
        <v>1</v>
      </c>
      <c r="AC19" s="14" t="s">
        <v>638</v>
      </c>
    </row>
    <row r="20" spans="1:29" ht="47.25">
      <c r="A20" s="14">
        <v>20</v>
      </c>
      <c r="B20" s="29">
        <v>17</v>
      </c>
      <c r="C20" s="30" t="s">
        <v>93</v>
      </c>
      <c r="D20" s="30">
        <v>2011</v>
      </c>
      <c r="E20" s="30" t="str">
        <f t="shared" si="11"/>
        <v>Posner2011_children</v>
      </c>
      <c r="F20" s="30" t="s">
        <v>476</v>
      </c>
      <c r="G20" s="30">
        <f t="shared" si="6"/>
        <v>1</v>
      </c>
      <c r="H20" s="30" t="s">
        <v>94</v>
      </c>
      <c r="I20" s="30" t="str">
        <f t="shared" si="3"/>
        <v xml:space="preserve">15 </v>
      </c>
      <c r="J20" s="31" t="s">
        <v>95</v>
      </c>
      <c r="K20" s="31" t="s">
        <v>96</v>
      </c>
      <c r="L20" s="32" t="str">
        <f t="shared" si="0"/>
        <v>11</v>
      </c>
      <c r="M20" s="32" t="str">
        <f t="shared" si="1"/>
        <v>16</v>
      </c>
      <c r="N20" s="32">
        <f t="shared" si="4"/>
        <v>5</v>
      </c>
      <c r="O20" s="32" t="str">
        <f t="shared" ref="O20:O30" si="13">MID(J20, SEARCH("(", J20)+1, SEARCH(")", J20) - SEARCH("(", J20) -1)</f>
        <v>1.2</v>
      </c>
      <c r="P20" s="33" t="str">
        <f t="shared" si="12"/>
        <v>1.2</v>
      </c>
      <c r="Q20" s="34" t="s">
        <v>26</v>
      </c>
      <c r="R20" s="34">
        <f t="shared" si="7"/>
        <v>1</v>
      </c>
      <c r="S20" s="35" t="s">
        <v>27</v>
      </c>
      <c r="T20" s="35">
        <f t="shared" si="8"/>
        <v>2</v>
      </c>
      <c r="U20" s="34" t="s">
        <v>32</v>
      </c>
      <c r="V20" s="34">
        <f t="shared" si="9"/>
        <v>3</v>
      </c>
      <c r="W20" s="35">
        <v>0.91</v>
      </c>
      <c r="X20" s="35">
        <v>0.93300000000000005</v>
      </c>
      <c r="Y20" s="35">
        <v>86.6</v>
      </c>
      <c r="Z20" s="35" t="str">
        <f>INDEX(Sheet1!F:F,MATCH(AC20,Sheet1!R:R,0))</f>
        <v>Block design</v>
      </c>
      <c r="AA20" s="35">
        <f t="shared" si="5"/>
        <v>0</v>
      </c>
      <c r="AB20" s="35">
        <v>1</v>
      </c>
      <c r="AC20" s="14" t="s">
        <v>639</v>
      </c>
    </row>
    <row r="21" spans="1:29" ht="47.25">
      <c r="A21" s="14">
        <v>21</v>
      </c>
      <c r="B21" s="29">
        <v>18</v>
      </c>
      <c r="C21" s="30" t="s">
        <v>97</v>
      </c>
      <c r="D21" s="30">
        <v>2016</v>
      </c>
      <c r="E21" s="30" t="str">
        <f t="shared" si="11"/>
        <v>Puetz2016_children</v>
      </c>
      <c r="F21" s="30" t="s">
        <v>476</v>
      </c>
      <c r="G21" s="30">
        <f t="shared" si="6"/>
        <v>1</v>
      </c>
      <c r="H21" s="30" t="s">
        <v>499</v>
      </c>
      <c r="I21" s="30" t="str">
        <f t="shared" si="3"/>
        <v xml:space="preserve">19 </v>
      </c>
      <c r="J21" s="31" t="s">
        <v>99</v>
      </c>
      <c r="K21" s="31" t="s">
        <v>100</v>
      </c>
      <c r="L21" s="32" t="str">
        <f t="shared" si="0"/>
        <v>10</v>
      </c>
      <c r="M21" s="32" t="str">
        <f t="shared" si="1"/>
        <v>14</v>
      </c>
      <c r="N21" s="32">
        <f t="shared" si="4"/>
        <v>4</v>
      </c>
      <c r="O21" s="32" t="str">
        <f t="shared" si="13"/>
        <v>1.32</v>
      </c>
      <c r="P21" s="33" t="str">
        <f t="shared" si="12"/>
        <v>1.32</v>
      </c>
      <c r="Q21" s="34" t="s">
        <v>32</v>
      </c>
      <c r="R21" s="34">
        <f t="shared" si="7"/>
        <v>3</v>
      </c>
      <c r="S21" s="35" t="s">
        <v>27</v>
      </c>
      <c r="T21" s="35">
        <f t="shared" si="8"/>
        <v>2</v>
      </c>
      <c r="U21" s="34" t="s">
        <v>32</v>
      </c>
      <c r="V21" s="34">
        <f t="shared" si="9"/>
        <v>3</v>
      </c>
      <c r="W21" s="35">
        <v>0.95599999999999996</v>
      </c>
      <c r="X21" s="35">
        <v>0.91400000000000003</v>
      </c>
      <c r="Y21" s="35">
        <v>100</v>
      </c>
      <c r="Z21" s="35" t="str">
        <f>INDEX(Sheet1!F:F,MATCH(AC21,Sheet1!R:R,0))</f>
        <v>Block design</v>
      </c>
      <c r="AA21" s="35">
        <f t="shared" si="5"/>
        <v>0</v>
      </c>
      <c r="AB21" s="35">
        <v>1</v>
      </c>
      <c r="AC21" s="14" t="s">
        <v>640</v>
      </c>
    </row>
    <row r="22" spans="1:29" ht="47.25">
      <c r="A22" s="14">
        <v>22</v>
      </c>
      <c r="B22" s="29">
        <v>19</v>
      </c>
      <c r="C22" s="30" t="s">
        <v>101</v>
      </c>
      <c r="D22" s="30">
        <v>2006</v>
      </c>
      <c r="E22" s="30" t="str">
        <f t="shared" si="11"/>
        <v>Rubia2006_children</v>
      </c>
      <c r="F22" s="30" t="s">
        <v>486</v>
      </c>
      <c r="G22" s="30">
        <f t="shared" si="6"/>
        <v>2</v>
      </c>
      <c r="H22" s="30" t="s">
        <v>500</v>
      </c>
      <c r="I22" s="30" t="str">
        <f t="shared" si="3"/>
        <v xml:space="preserve">28 </v>
      </c>
      <c r="J22" s="31" t="s">
        <v>103</v>
      </c>
      <c r="K22" s="31" t="s">
        <v>104</v>
      </c>
      <c r="L22" s="32" t="str">
        <f t="shared" si="0"/>
        <v>10</v>
      </c>
      <c r="M22" s="32" t="str">
        <f t="shared" si="1"/>
        <v>17</v>
      </c>
      <c r="N22" s="32">
        <f t="shared" si="4"/>
        <v>7</v>
      </c>
      <c r="O22" s="32" t="str">
        <f t="shared" si="13"/>
        <v>2</v>
      </c>
      <c r="P22" s="33" t="str">
        <f t="shared" si="12"/>
        <v>2</v>
      </c>
      <c r="Q22" s="34" t="s">
        <v>26</v>
      </c>
      <c r="R22" s="34">
        <f t="shared" si="7"/>
        <v>1</v>
      </c>
      <c r="S22" s="35" t="s">
        <v>33</v>
      </c>
      <c r="T22" s="35">
        <f t="shared" si="8"/>
        <v>1</v>
      </c>
      <c r="U22" s="34" t="s">
        <v>478</v>
      </c>
      <c r="V22" s="34">
        <f t="shared" si="9"/>
        <v>1</v>
      </c>
      <c r="W22" s="35">
        <v>0.79</v>
      </c>
      <c r="X22" s="35">
        <v>0.98</v>
      </c>
      <c r="Y22" s="35">
        <v>102</v>
      </c>
      <c r="Z22" s="35" t="str">
        <f>INDEX(Sheet1!F:F,MATCH(AC22,Sheet1!R:R,0))</f>
        <v>Event-related design</v>
      </c>
      <c r="AA22" s="35">
        <f t="shared" si="5"/>
        <v>1</v>
      </c>
      <c r="AB22" s="35">
        <v>1</v>
      </c>
      <c r="AC22" s="14" t="s">
        <v>641</v>
      </c>
    </row>
    <row r="23" spans="1:29" ht="47.25">
      <c r="A23" s="14">
        <v>23</v>
      </c>
      <c r="B23" s="29">
        <v>20</v>
      </c>
      <c r="C23" s="30" t="s">
        <v>105</v>
      </c>
      <c r="D23" s="30">
        <v>2020</v>
      </c>
      <c r="E23" s="30" t="str">
        <f t="shared" si="11"/>
        <v>Schulte2020_children</v>
      </c>
      <c r="F23" s="30" t="s">
        <v>476</v>
      </c>
      <c r="G23" s="30">
        <f t="shared" si="6"/>
        <v>1</v>
      </c>
      <c r="H23" s="30" t="s">
        <v>106</v>
      </c>
      <c r="I23" s="30" t="str">
        <f t="shared" si="3"/>
        <v xml:space="preserve">178 </v>
      </c>
      <c r="J23" s="31" t="s">
        <v>107</v>
      </c>
      <c r="K23" s="31" t="s">
        <v>108</v>
      </c>
      <c r="L23" s="32" t="str">
        <f t="shared" si="0"/>
        <v>12</v>
      </c>
      <c r="M23" s="32" t="str">
        <f t="shared" si="1"/>
        <v>21</v>
      </c>
      <c r="N23" s="32">
        <f t="shared" si="4"/>
        <v>9</v>
      </c>
      <c r="O23" s="32" t="str">
        <f t="shared" si="13"/>
        <v>2.3</v>
      </c>
      <c r="P23" s="33" t="str">
        <f t="shared" si="12"/>
        <v>2.3</v>
      </c>
      <c r="Q23" s="34" t="s">
        <v>32</v>
      </c>
      <c r="R23" s="34">
        <f t="shared" si="7"/>
        <v>3</v>
      </c>
      <c r="S23" s="35" t="s">
        <v>33</v>
      </c>
      <c r="T23" s="35">
        <f t="shared" si="8"/>
        <v>1</v>
      </c>
      <c r="U23" s="34" t="s">
        <v>32</v>
      </c>
      <c r="V23" s="34">
        <f t="shared" si="9"/>
        <v>3</v>
      </c>
      <c r="W23" s="35"/>
      <c r="X23" s="35"/>
      <c r="Y23" s="35"/>
      <c r="Z23" s="35" t="str">
        <f>INDEX(Sheet1!F:F,MATCH(AC23,Sheet1!R:R,0))</f>
        <v>Block design</v>
      </c>
      <c r="AA23" s="35">
        <f t="shared" si="5"/>
        <v>0</v>
      </c>
      <c r="AB23" s="35">
        <v>1</v>
      </c>
      <c r="AC23" s="14" t="s">
        <v>642</v>
      </c>
    </row>
    <row r="24" spans="1:29" ht="47.25">
      <c r="A24" s="14">
        <v>24</v>
      </c>
      <c r="B24" s="29">
        <v>21</v>
      </c>
      <c r="C24" s="30" t="s">
        <v>109</v>
      </c>
      <c r="D24" s="30">
        <v>2021</v>
      </c>
      <c r="E24" s="30" t="str">
        <f t="shared" si="11"/>
        <v>Sebastian2021_children</v>
      </c>
      <c r="F24" s="30" t="s">
        <v>501</v>
      </c>
      <c r="G24" s="30">
        <f t="shared" si="6"/>
        <v>2</v>
      </c>
      <c r="H24" s="30" t="s">
        <v>502</v>
      </c>
      <c r="I24" s="30" t="str">
        <f t="shared" si="3"/>
        <v xml:space="preserve">58 </v>
      </c>
      <c r="J24" s="31" t="s">
        <v>112</v>
      </c>
      <c r="K24" s="31" t="s">
        <v>113</v>
      </c>
      <c r="L24" s="32" t="str">
        <f t="shared" si="0"/>
        <v>10</v>
      </c>
      <c r="M24" s="32" t="str">
        <f t="shared" si="1"/>
        <v xml:space="preserve">16  </v>
      </c>
      <c r="N24" s="32">
        <f t="shared" si="4"/>
        <v>6</v>
      </c>
      <c r="O24" s="32" t="str">
        <f t="shared" si="13"/>
        <v>1.68</v>
      </c>
      <c r="P24" s="33" t="str">
        <f t="shared" si="12"/>
        <v>1.68</v>
      </c>
      <c r="Q24" s="34" t="s">
        <v>32</v>
      </c>
      <c r="R24" s="34">
        <f t="shared" si="7"/>
        <v>3</v>
      </c>
      <c r="S24" s="35" t="s">
        <v>33</v>
      </c>
      <c r="T24" s="35">
        <f t="shared" si="8"/>
        <v>1</v>
      </c>
      <c r="U24" s="34" t="s">
        <v>478</v>
      </c>
      <c r="V24" s="34">
        <f t="shared" si="9"/>
        <v>1</v>
      </c>
      <c r="W24" s="35">
        <v>0.94099999999999995</v>
      </c>
      <c r="X24" s="35">
        <v>0.98199999999999998</v>
      </c>
      <c r="Y24" s="35">
        <v>59</v>
      </c>
      <c r="Z24" s="35" t="str">
        <f>INDEX(Sheet1!F:F,MATCH(AC24,Sheet1!R:R,0))</f>
        <v>Block design</v>
      </c>
      <c r="AA24" s="35">
        <f t="shared" si="5"/>
        <v>0</v>
      </c>
      <c r="AB24" s="35">
        <v>1</v>
      </c>
      <c r="AC24" s="14" t="s">
        <v>643</v>
      </c>
    </row>
    <row r="25" spans="1:29" ht="47.25">
      <c r="A25" s="14">
        <v>25</v>
      </c>
      <c r="B25" s="29">
        <v>22</v>
      </c>
      <c r="C25" s="30" t="s">
        <v>114</v>
      </c>
      <c r="D25" s="30">
        <v>2014</v>
      </c>
      <c r="E25" s="30" t="str">
        <f t="shared" si="11"/>
        <v>Sheridan2014_children</v>
      </c>
      <c r="F25" s="30" t="s">
        <v>486</v>
      </c>
      <c r="G25" s="30">
        <f t="shared" si="6"/>
        <v>2</v>
      </c>
      <c r="H25" s="30" t="s">
        <v>115</v>
      </c>
      <c r="I25" s="30" t="str">
        <f t="shared" si="3"/>
        <v xml:space="preserve">33 </v>
      </c>
      <c r="J25" s="31" t="s">
        <v>116</v>
      </c>
      <c r="K25" s="31" t="s">
        <v>117</v>
      </c>
      <c r="L25" s="32" t="str">
        <f t="shared" si="0"/>
        <v>5.7</v>
      </c>
      <c r="M25" s="32" t="str">
        <f t="shared" si="1"/>
        <v>10.7</v>
      </c>
      <c r="N25" s="32">
        <f t="shared" si="4"/>
        <v>4.9999999999999991</v>
      </c>
      <c r="O25" s="32" t="str">
        <f t="shared" si="13"/>
        <v>1.66</v>
      </c>
      <c r="P25" s="33" t="str">
        <f t="shared" si="12"/>
        <v>1.66</v>
      </c>
      <c r="Q25" s="34" t="s">
        <v>32</v>
      </c>
      <c r="R25" s="34">
        <f t="shared" si="7"/>
        <v>3</v>
      </c>
      <c r="S25" s="35" t="s">
        <v>33</v>
      </c>
      <c r="T25" s="35">
        <f t="shared" si="8"/>
        <v>1</v>
      </c>
      <c r="U25" s="34" t="s">
        <v>32</v>
      </c>
      <c r="V25" s="34">
        <f t="shared" si="9"/>
        <v>3</v>
      </c>
      <c r="W25" s="35">
        <v>0.92</v>
      </c>
      <c r="X25" s="35">
        <v>0.91</v>
      </c>
      <c r="Y25" s="35">
        <v>44</v>
      </c>
      <c r="Z25" s="35" t="str">
        <f>INDEX(Sheet1!F:F,MATCH(AC25,Sheet1!R:R,0))</f>
        <v>Block design</v>
      </c>
      <c r="AA25" s="35">
        <f t="shared" si="5"/>
        <v>0</v>
      </c>
      <c r="AB25" s="35">
        <v>1</v>
      </c>
      <c r="AC25" s="14" t="s">
        <v>644</v>
      </c>
    </row>
    <row r="26" spans="1:29" ht="47.25">
      <c r="A26" s="14">
        <v>26</v>
      </c>
      <c r="B26" s="29">
        <v>23</v>
      </c>
      <c r="C26" s="30" t="s">
        <v>118</v>
      </c>
      <c r="D26" s="30">
        <v>2002</v>
      </c>
      <c r="E26" s="30" t="str">
        <f t="shared" si="11"/>
        <v>Tamm2002_children</v>
      </c>
      <c r="F26" s="30" t="s">
        <v>476</v>
      </c>
      <c r="G26" s="30">
        <f t="shared" si="6"/>
        <v>1</v>
      </c>
      <c r="H26" s="30" t="s">
        <v>503</v>
      </c>
      <c r="I26" s="30" t="str">
        <f t="shared" si="3"/>
        <v xml:space="preserve">14 </v>
      </c>
      <c r="J26" s="31" t="s">
        <v>119</v>
      </c>
      <c r="K26" s="31" t="s">
        <v>120</v>
      </c>
      <c r="L26" s="32" t="str">
        <f t="shared" si="0"/>
        <v>10</v>
      </c>
      <c r="M26" s="32" t="str">
        <f t="shared" si="1"/>
        <v>22</v>
      </c>
      <c r="N26" s="32">
        <f t="shared" si="4"/>
        <v>12</v>
      </c>
      <c r="O26" s="32" t="str">
        <f t="shared" si="13"/>
        <v>3.79</v>
      </c>
      <c r="P26" s="33" t="str">
        <f t="shared" si="12"/>
        <v>3.79</v>
      </c>
      <c r="Q26" s="34" t="s">
        <v>32</v>
      </c>
      <c r="R26" s="34">
        <f t="shared" si="7"/>
        <v>3</v>
      </c>
      <c r="S26" s="35" t="s">
        <v>27</v>
      </c>
      <c r="T26" s="35">
        <f t="shared" si="8"/>
        <v>2</v>
      </c>
      <c r="U26" s="34" t="s">
        <v>478</v>
      </c>
      <c r="V26" s="34">
        <f t="shared" si="9"/>
        <v>1</v>
      </c>
      <c r="W26" s="35">
        <v>0.84</v>
      </c>
      <c r="X26" s="35">
        <v>0.82</v>
      </c>
      <c r="Y26" s="35">
        <v>76.16</v>
      </c>
      <c r="Z26" s="35" t="str">
        <f>INDEX(Sheet1!F:F,MATCH(AC26,Sheet1!R:R,0))</f>
        <v>Event-related design</v>
      </c>
      <c r="AA26" s="35">
        <f t="shared" si="5"/>
        <v>1</v>
      </c>
      <c r="AB26" s="35">
        <v>1</v>
      </c>
      <c r="AC26" s="14" t="s">
        <v>645</v>
      </c>
    </row>
    <row r="27" spans="1:29" ht="47.25">
      <c r="A27" s="14">
        <v>27</v>
      </c>
      <c r="B27" s="29">
        <v>24</v>
      </c>
      <c r="C27" s="29" t="s">
        <v>121</v>
      </c>
      <c r="D27" s="29">
        <v>2005</v>
      </c>
      <c r="E27" s="29" t="s">
        <v>504</v>
      </c>
      <c r="F27" s="29" t="s">
        <v>480</v>
      </c>
      <c r="G27" s="30">
        <f t="shared" si="6"/>
        <v>3</v>
      </c>
      <c r="H27" s="29" t="s">
        <v>122</v>
      </c>
      <c r="I27" s="30" t="str">
        <f t="shared" si="3"/>
        <v xml:space="preserve">10 </v>
      </c>
      <c r="J27" s="29" t="s">
        <v>123</v>
      </c>
      <c r="K27" s="29" t="s">
        <v>32</v>
      </c>
      <c r="L27" s="32" t="str">
        <f t="shared" si="0"/>
        <v>NaN</v>
      </c>
      <c r="M27" s="32" t="str">
        <f t="shared" si="1"/>
        <v>NaN</v>
      </c>
      <c r="N27" s="32" t="e">
        <f t="shared" si="4"/>
        <v>#VALUE!</v>
      </c>
      <c r="O27" s="32" t="str">
        <f t="shared" si="13"/>
        <v>1.3</v>
      </c>
      <c r="P27" s="33" t="str">
        <f t="shared" si="12"/>
        <v>1.3</v>
      </c>
      <c r="Q27" s="29" t="s">
        <v>32</v>
      </c>
      <c r="R27" s="34">
        <f t="shared" si="7"/>
        <v>3</v>
      </c>
      <c r="S27" s="29" t="s">
        <v>27</v>
      </c>
      <c r="T27" s="35">
        <f t="shared" si="8"/>
        <v>2</v>
      </c>
      <c r="U27" s="29" t="s">
        <v>505</v>
      </c>
      <c r="V27" s="34">
        <f t="shared" si="9"/>
        <v>2</v>
      </c>
      <c r="W27" s="29">
        <v>0.98099999999999998</v>
      </c>
      <c r="X27" s="29">
        <v>0.98899999999999999</v>
      </c>
      <c r="Y27" s="29">
        <v>43.3</v>
      </c>
      <c r="Z27" s="35" t="str">
        <f>INDEX(Sheet1!F:F,MATCH(AC27,Sheet1!R:R,0))</f>
        <v>Event-related design</v>
      </c>
      <c r="AA27" s="35">
        <f t="shared" si="5"/>
        <v>1</v>
      </c>
      <c r="AB27" s="35">
        <v>1</v>
      </c>
      <c r="AC27" s="14" t="s">
        <v>646</v>
      </c>
    </row>
    <row r="28" spans="1:29" ht="47.25">
      <c r="A28" s="14">
        <v>28</v>
      </c>
      <c r="B28" s="29">
        <v>25</v>
      </c>
      <c r="C28" s="30" t="s">
        <v>506</v>
      </c>
      <c r="D28" s="30">
        <v>2009</v>
      </c>
      <c r="E28" s="36" t="s">
        <v>507</v>
      </c>
      <c r="F28" s="30" t="s">
        <v>508</v>
      </c>
      <c r="G28" s="30">
        <f>IF(F28="","",IF(ISNUMBER(SEARCH("Stroop",F28)),1,IF(ISNUMBER(SEARCH("Simon",F28)),2,IF(ISNUMBER(SEARCH("flanker",F28)),3,IF(ISNUMBER(SEARCH("congru",F28)),1,4)))))</f>
        <v>1</v>
      </c>
      <c r="H28" s="30" t="s">
        <v>509</v>
      </c>
      <c r="I28" s="30" t="str">
        <f t="shared" si="3"/>
        <v xml:space="preserve">18 </v>
      </c>
      <c r="J28" s="31" t="s">
        <v>510</v>
      </c>
      <c r="K28" s="31" t="s">
        <v>32</v>
      </c>
      <c r="L28" s="32" t="str">
        <f t="shared" si="0"/>
        <v>NaN</v>
      </c>
      <c r="M28" s="32" t="str">
        <f t="shared" si="1"/>
        <v>NaN</v>
      </c>
      <c r="N28" s="32" t="e">
        <f t="shared" si="4"/>
        <v>#VALUE!</v>
      </c>
      <c r="O28" s="32" t="str">
        <f>MID(J28, SEARCH("(", J28)+1, SEARCH(")", J28) - SEARCH("(", J28) -1)</f>
        <v>n.r.</v>
      </c>
      <c r="P28" s="33">
        <v>1.1299999999999999</v>
      </c>
      <c r="Q28" s="34" t="s">
        <v>32</v>
      </c>
      <c r="R28" s="34">
        <f t="shared" si="7"/>
        <v>3</v>
      </c>
      <c r="S28" s="35" t="s">
        <v>33</v>
      </c>
      <c r="T28" s="35">
        <f>IF(S28="I &gt; C",1,IF(S28="I &gt; N",2,3))</f>
        <v>1</v>
      </c>
      <c r="U28" s="34" t="s">
        <v>478</v>
      </c>
      <c r="V28" s="34">
        <f>IF(U28="否",1,IF(U28="是",2,IF(U28="","",3)))</f>
        <v>1</v>
      </c>
      <c r="W28" s="35">
        <v>0.96</v>
      </c>
      <c r="X28" s="35">
        <v>0.96599999999999997</v>
      </c>
      <c r="Y28" s="35">
        <v>61.7</v>
      </c>
      <c r="Z28" s="35" t="str">
        <f>INDEX(Sheet1!F:F,MATCH(AC28,Sheet1!R:R,0))</f>
        <v>Event-related design</v>
      </c>
      <c r="AA28" s="35">
        <f t="shared" si="5"/>
        <v>1</v>
      </c>
      <c r="AB28" s="35">
        <v>1</v>
      </c>
      <c r="AC28" s="14" t="s">
        <v>647</v>
      </c>
    </row>
    <row r="29" spans="1:29" ht="47.25">
      <c r="A29" s="14">
        <v>29</v>
      </c>
      <c r="B29" s="29">
        <v>26</v>
      </c>
      <c r="C29" s="29" t="s">
        <v>127</v>
      </c>
      <c r="D29" s="29">
        <v>2009</v>
      </c>
      <c r="E29" s="29" t="s">
        <v>511</v>
      </c>
      <c r="F29" s="29" t="s">
        <v>512</v>
      </c>
      <c r="G29" s="30">
        <f t="shared" ref="G29:G31" si="14">IF(F29="","",IF(ISNUMBER(SEARCH("Stroop",F29)),1,IF(ISNUMBER(SEARCH("Simon",F29)),2,IF(ISNUMBER(SEARCH("flanker",F29)),3,IF(ISNUMBER(SEARCH("congru",F29)),1,4)))))</f>
        <v>1</v>
      </c>
      <c r="H29" s="29" t="s">
        <v>513</v>
      </c>
      <c r="I29" s="30" t="str">
        <f t="shared" si="3"/>
        <v xml:space="preserve">22 </v>
      </c>
      <c r="J29" s="29" t="s">
        <v>129</v>
      </c>
      <c r="K29" s="29" t="s">
        <v>130</v>
      </c>
      <c r="L29" s="32" t="str">
        <f t="shared" si="0"/>
        <v>13</v>
      </c>
      <c r="M29" s="32" t="str">
        <f t="shared" si="1"/>
        <v>17</v>
      </c>
      <c r="N29" s="32">
        <f t="shared" si="4"/>
        <v>4</v>
      </c>
      <c r="O29" s="32" t="str">
        <f t="shared" si="13"/>
        <v>1.1</v>
      </c>
      <c r="P29" s="33" t="str">
        <f>IF(O29="n.r.",IF(_xlfn.NUMBERVALUE(_xlfn.TEXTBEFORE(H29,"("))&lt;70,(_xlfn.TEXTAFTER(K29,"−")-_xlfn.TEXTBEFORE(K29,"−"))/4,(_xlfn.TEXTAFTER(K29,"−")-_xlfn.TEXTBEFORE(K29,"−"))/6),O29)</f>
        <v>1.1</v>
      </c>
      <c r="Q29" s="29" t="s">
        <v>32</v>
      </c>
      <c r="R29" s="34">
        <f t="shared" si="7"/>
        <v>3</v>
      </c>
      <c r="S29" s="29" t="s">
        <v>33</v>
      </c>
      <c r="T29" s="35">
        <f t="shared" ref="T29:T30" si="15">IF(S29="I &gt; C",1,IF(S29="I &gt; N",2,3))</f>
        <v>1</v>
      </c>
      <c r="U29" s="29" t="s">
        <v>32</v>
      </c>
      <c r="V29" s="34">
        <f t="shared" ref="V29:V31" si="16">IF(U29="否",1,IF(U29="是",2,IF(U29="","",3)))</f>
        <v>3</v>
      </c>
      <c r="W29" s="29">
        <v>0.89</v>
      </c>
      <c r="X29" s="29">
        <v>0.94499999999999995</v>
      </c>
      <c r="Y29" s="29">
        <v>29.700000000000045</v>
      </c>
      <c r="Z29" s="35" t="s">
        <v>36</v>
      </c>
      <c r="AA29" s="35">
        <f t="shared" si="5"/>
        <v>1</v>
      </c>
      <c r="AB29" s="35">
        <v>1</v>
      </c>
      <c r="AC29" s="14" t="s">
        <v>648</v>
      </c>
    </row>
    <row r="30" spans="1:29" ht="47.25">
      <c r="A30" s="14">
        <v>30</v>
      </c>
      <c r="B30" s="29">
        <v>27</v>
      </c>
      <c r="C30" s="29" t="s">
        <v>127</v>
      </c>
      <c r="D30" s="29">
        <v>2009</v>
      </c>
      <c r="E30" s="29" t="s">
        <v>514</v>
      </c>
      <c r="F30" s="29" t="s">
        <v>512</v>
      </c>
      <c r="G30" s="30">
        <f t="shared" si="14"/>
        <v>1</v>
      </c>
      <c r="H30" s="29" t="s">
        <v>131</v>
      </c>
      <c r="I30" s="30">
        <v>22</v>
      </c>
      <c r="J30" s="29" t="s">
        <v>132</v>
      </c>
      <c r="K30" s="29" t="s">
        <v>130</v>
      </c>
      <c r="L30" s="32" t="str">
        <f t="shared" si="0"/>
        <v>13</v>
      </c>
      <c r="M30" s="32" t="str">
        <f t="shared" si="1"/>
        <v>17</v>
      </c>
      <c r="N30" s="32">
        <f t="shared" si="4"/>
        <v>4</v>
      </c>
      <c r="O30" s="32" t="str">
        <f t="shared" si="13"/>
        <v>1.2</v>
      </c>
      <c r="P30" s="33" t="str">
        <f>IF(O30="n.r.",IF(_xlfn.NUMBERVALUE(_xlfn.TEXTBEFORE(H30,"("))&lt;70,(_xlfn.TEXTAFTER(K30,"−")-_xlfn.TEXTBEFORE(K30,"−"))/4,(_xlfn.TEXTAFTER(K30,"−")-_xlfn.TEXTBEFORE(K30,"−"))/6),O30)</f>
        <v>1.2</v>
      </c>
      <c r="Q30" s="29" t="s">
        <v>32</v>
      </c>
      <c r="R30" s="34">
        <f t="shared" si="7"/>
        <v>3</v>
      </c>
      <c r="S30" s="29" t="s">
        <v>33</v>
      </c>
      <c r="T30" s="35">
        <f t="shared" si="15"/>
        <v>1</v>
      </c>
      <c r="U30" s="29" t="s">
        <v>32</v>
      </c>
      <c r="V30" s="34">
        <f t="shared" si="16"/>
        <v>3</v>
      </c>
      <c r="W30" s="29">
        <v>0.83599999999999997</v>
      </c>
      <c r="X30" s="29">
        <v>0.91200000000000003</v>
      </c>
      <c r="Y30" s="29">
        <v>31.399999999999977</v>
      </c>
      <c r="Z30" s="35" t="str">
        <f>INDEX(Sheet1!F:F,MATCH(AC30,Sheet1!R:R,0))</f>
        <v>Event-related design</v>
      </c>
      <c r="AA30" s="35">
        <f t="shared" si="5"/>
        <v>1</v>
      </c>
      <c r="AB30" s="35">
        <v>1</v>
      </c>
      <c r="AC30" s="14" t="s">
        <v>649</v>
      </c>
    </row>
    <row r="31" spans="1:29" ht="90">
      <c r="A31" s="14">
        <v>31</v>
      </c>
      <c r="B31" s="38" t="s">
        <v>133</v>
      </c>
      <c r="C31" s="39"/>
      <c r="D31" s="39"/>
      <c r="E31" s="39"/>
      <c r="F31" s="39"/>
      <c r="G31" s="30" t="str">
        <f t="shared" si="14"/>
        <v/>
      </c>
      <c r="H31" s="39"/>
      <c r="I31" s="39"/>
      <c r="J31" s="31"/>
      <c r="K31" s="31"/>
      <c r="L31" s="32"/>
      <c r="M31" s="32"/>
      <c r="N31" s="32"/>
      <c r="O31" s="32"/>
      <c r="P31" s="33"/>
      <c r="Q31" s="34"/>
      <c r="R31" s="34" t="str">
        <f t="shared" si="7"/>
        <v/>
      </c>
      <c r="S31" s="40"/>
      <c r="T31" s="35"/>
      <c r="U31" s="34"/>
      <c r="V31" s="34" t="str">
        <f t="shared" si="16"/>
        <v/>
      </c>
      <c r="W31" s="35"/>
      <c r="X31" s="35"/>
      <c r="Y31" s="35"/>
      <c r="Z31" s="35"/>
      <c r="AA31" s="35"/>
      <c r="AB31" s="35">
        <v>1</v>
      </c>
      <c r="AC31" s="14" t="s">
        <v>650</v>
      </c>
    </row>
    <row r="32" spans="1:29" ht="31.5">
      <c r="A32" s="14">
        <v>32</v>
      </c>
      <c r="B32" s="30">
        <v>1</v>
      </c>
      <c r="C32" s="30" t="s">
        <v>134</v>
      </c>
      <c r="D32" s="30">
        <v>2008</v>
      </c>
      <c r="E32" s="30" t="str">
        <f>C32&amp;D32&amp;"_adults"</f>
        <v>Aarts2008_adults</v>
      </c>
      <c r="F32" s="30" t="s">
        <v>486</v>
      </c>
      <c r="G32" s="30">
        <f>IF(F32="","",IF(ISNUMBER(SEARCH("Stroop",F32)),1,IF(ISNUMBER(SEARCH("Simon",F32)),2,IF(ISNUMBER(SEARCH("flanker",F32)),3,IF(ISNUMBER(SEARCH("congru",F32)),1,4)))))</f>
        <v>2</v>
      </c>
      <c r="H32" s="30" t="s">
        <v>135</v>
      </c>
      <c r="I32" s="30" t="str">
        <f>_xlfn.TEXTBEFORE(H32,"(")</f>
        <v xml:space="preserve">12 </v>
      </c>
      <c r="J32" s="30" t="s">
        <v>515</v>
      </c>
      <c r="K32" s="30" t="s">
        <v>137</v>
      </c>
      <c r="L32" s="32" t="str">
        <f t="shared" ref="L32:L95" si="17">IF(ISNUMBER(_xlfn.NUMBERVALUE(LEFT(K32,1))),_xlfn.TEXTBEFORE(K32,"−"),"NaN")</f>
        <v>18</v>
      </c>
      <c r="M32" s="32" t="str">
        <f t="shared" ref="M32:M95" si="18">IF(ISNUMBER(_xlfn.NUMBERVALUE(LEFT(K32,1))),_xlfn.TEXTAFTER(K32,"−"),"NaN")</f>
        <v>24</v>
      </c>
      <c r="N32" s="32">
        <f>M32-L32</f>
        <v>6</v>
      </c>
      <c r="O32" s="30" t="str">
        <f>MID(J32, SEARCH("(", J32)+1, SEARCH(")", J32) - SEARCH("(", J32) -1)</f>
        <v>n.r.</v>
      </c>
      <c r="P32" s="33">
        <f t="shared" ref="P32:P95" si="19">IF(O32="n.r.",IF(_xlfn.NUMBERVALUE(_xlfn.TEXTBEFORE(H32,"("))&lt;70,(_xlfn.TEXTAFTER(K32,"−")-_xlfn.TEXTBEFORE(K32,"−"))/4,(_xlfn.TEXTAFTER(K32,"−")-_xlfn.TEXTBEFORE(K32,"−"))/6),O32)</f>
        <v>1.5</v>
      </c>
      <c r="Q32" s="30" t="s">
        <v>26</v>
      </c>
      <c r="R32" s="30">
        <f>IF(Q32="right",1,IF(Q32="both",2,IF(Q32="","",3)))</f>
        <v>1</v>
      </c>
      <c r="S32" s="30" t="s">
        <v>33</v>
      </c>
      <c r="T32" s="30">
        <f>IF(S32="I &gt; C",1,IF(S32="I &gt; N",2,3))</f>
        <v>1</v>
      </c>
      <c r="U32" s="30" t="s">
        <v>478</v>
      </c>
      <c r="V32" s="30">
        <f>IF(U32="否",1,IF(U32="是",2,IF(U32="","",3)))</f>
        <v>1</v>
      </c>
      <c r="W32" s="30"/>
      <c r="X32" s="30"/>
      <c r="Y32" s="30"/>
      <c r="Z32" s="35" t="str">
        <f>INDEX(Sheet1!F:F,MATCH(AC32,Sheet1!R:R,0))</f>
        <v>Event-related design</v>
      </c>
      <c r="AA32" s="35">
        <f t="shared" si="5"/>
        <v>1</v>
      </c>
      <c r="AB32" s="35">
        <v>1</v>
      </c>
      <c r="AC32" s="14" t="s">
        <v>651</v>
      </c>
    </row>
    <row r="33" spans="1:29" ht="47.25">
      <c r="A33" s="14">
        <v>33</v>
      </c>
      <c r="B33" s="30">
        <v>2</v>
      </c>
      <c r="C33" s="30" t="s">
        <v>138</v>
      </c>
      <c r="D33" s="30">
        <v>2002</v>
      </c>
      <c r="E33" s="30" t="s">
        <v>516</v>
      </c>
      <c r="F33" s="30" t="s">
        <v>476</v>
      </c>
      <c r="G33" s="30">
        <f>IF(F33="","",IF(ISNUMBER(SEARCH("Stroop",F33)),1,IF(ISNUMBER(SEARCH("Simon",F33)),2,IF(ISNUMBER(SEARCH("flanker",F33)),3,IF(ISNUMBER(SEARCH("congru",F33)),1,4)))))</f>
        <v>1</v>
      </c>
      <c r="H33" s="30" t="s">
        <v>139</v>
      </c>
      <c r="I33" s="30" t="str">
        <f t="shared" ref="I33:I96" si="20">_xlfn.TEXTBEFORE(H33,"(")</f>
        <v xml:space="preserve">11 </v>
      </c>
      <c r="J33" s="30" t="s">
        <v>140</v>
      </c>
      <c r="K33" s="30" t="s">
        <v>141</v>
      </c>
      <c r="L33" s="32" t="str">
        <f t="shared" si="17"/>
        <v>17.39</v>
      </c>
      <c r="M33" s="32" t="str">
        <f t="shared" si="18"/>
        <v>22.68</v>
      </c>
      <c r="N33" s="32">
        <f t="shared" ref="N33:N96" si="21">M33-L33</f>
        <v>5.2899999999999991</v>
      </c>
      <c r="O33" s="32" t="str">
        <f t="shared" ref="O33:O44" si="22">MID(J33, SEARCH("(", J33)+1, SEARCH(")", J33) - SEARCH("(", J33) -1)</f>
        <v>1.72</v>
      </c>
      <c r="P33" s="33" t="str">
        <f t="shared" si="19"/>
        <v>1.72</v>
      </c>
      <c r="Q33" s="30" t="s">
        <v>26</v>
      </c>
      <c r="R33" s="30">
        <f>IF(Q33="right",1,IF(Q33="both",2,IF(Q33="","",3)))</f>
        <v>1</v>
      </c>
      <c r="S33" s="30" t="s">
        <v>33</v>
      </c>
      <c r="T33" s="30">
        <f>IF(S33="I &gt; C",1,IF(S33="I &gt; N",2,3))</f>
        <v>1</v>
      </c>
      <c r="U33" s="30" t="s">
        <v>32</v>
      </c>
      <c r="V33" s="30">
        <f>IF(U33="否",1,IF(U33="是",2,IF(U33="","",3)))</f>
        <v>3</v>
      </c>
      <c r="W33" s="30" t="s">
        <v>32</v>
      </c>
      <c r="X33" s="30" t="s">
        <v>32</v>
      </c>
      <c r="Y33" s="30"/>
      <c r="Z33" s="35" t="str">
        <f>INDEX(Sheet1!F:F,MATCH(AC33,Sheet1!R:R,0))</f>
        <v>Event-related design</v>
      </c>
      <c r="AA33" s="35">
        <f t="shared" si="5"/>
        <v>1</v>
      </c>
      <c r="AB33" s="35">
        <v>1</v>
      </c>
      <c r="AC33" s="14" t="s">
        <v>652</v>
      </c>
    </row>
    <row r="34" spans="1:29" ht="47.25">
      <c r="A34" s="14">
        <v>34</v>
      </c>
      <c r="B34" s="30">
        <v>3</v>
      </c>
      <c r="C34" s="30" t="s">
        <v>142</v>
      </c>
      <c r="D34" s="30">
        <v>2006</v>
      </c>
      <c r="E34" s="30" t="str">
        <f t="shared" ref="E34:E43" si="23">C34&amp;D34&amp;"_adults"</f>
        <v>Ansari2006_adults</v>
      </c>
      <c r="F34" s="30" t="s">
        <v>517</v>
      </c>
      <c r="G34" s="30">
        <f t="shared" ref="G34:G44" si="24">IF(F34="","",IF(ISNUMBER(SEARCH("Stroop",F34)),1,IF(ISNUMBER(SEARCH("Simon",F34)),2,IF(ISNUMBER(SEARCH("flanker",F34)),3,IF(ISNUMBER(SEARCH("congru",F34)),1,4)))))</f>
        <v>1</v>
      </c>
      <c r="H34" s="30" t="s">
        <v>144</v>
      </c>
      <c r="I34" s="30" t="str">
        <f t="shared" si="20"/>
        <v xml:space="preserve">14 </v>
      </c>
      <c r="J34" s="30" t="s">
        <v>518</v>
      </c>
      <c r="K34" s="30" t="s">
        <v>137</v>
      </c>
      <c r="L34" s="32" t="str">
        <f t="shared" si="17"/>
        <v>18</v>
      </c>
      <c r="M34" s="32" t="str">
        <f t="shared" si="18"/>
        <v>24</v>
      </c>
      <c r="N34" s="32">
        <f t="shared" si="21"/>
        <v>6</v>
      </c>
      <c r="O34" s="30" t="str">
        <f t="shared" si="22"/>
        <v>n.r.</v>
      </c>
      <c r="P34" s="33">
        <f t="shared" si="19"/>
        <v>1.5</v>
      </c>
      <c r="Q34" s="30" t="s">
        <v>26</v>
      </c>
      <c r="R34" s="30">
        <f t="shared" ref="R34:R44" si="25">IF(Q34="right",1,IF(Q34="both",2,IF(Q34="","",3)))</f>
        <v>1</v>
      </c>
      <c r="S34" s="30" t="s">
        <v>33</v>
      </c>
      <c r="T34" s="30">
        <f t="shared" ref="T34:T44" si="26">IF(S34="I &gt; C",1,IF(S34="I &gt; N",2,3))</f>
        <v>1</v>
      </c>
      <c r="U34" s="30" t="s">
        <v>32</v>
      </c>
      <c r="V34" s="30">
        <f t="shared" ref="V34:V44" si="27">IF(U34="否",1,IF(U34="是",2,IF(U34="","",3)))</f>
        <v>3</v>
      </c>
      <c r="W34" s="30">
        <v>0.98</v>
      </c>
      <c r="X34" s="30">
        <v>0.97899999999999998</v>
      </c>
      <c r="Y34" s="30">
        <v>38.399999999999899</v>
      </c>
      <c r="Z34" s="35" t="str">
        <f>INDEX(Sheet1!F:F,MATCH(AC34,Sheet1!R:R,0))</f>
        <v>Event-related design</v>
      </c>
      <c r="AA34" s="35">
        <f t="shared" si="5"/>
        <v>1</v>
      </c>
      <c r="AB34" s="35">
        <v>1</v>
      </c>
      <c r="AC34" s="14" t="s">
        <v>653</v>
      </c>
    </row>
    <row r="35" spans="1:29" ht="47.25">
      <c r="A35" s="14">
        <v>35</v>
      </c>
      <c r="B35" s="30">
        <v>4</v>
      </c>
      <c r="C35" s="30" t="s">
        <v>146</v>
      </c>
      <c r="D35" s="30">
        <v>2013</v>
      </c>
      <c r="E35" s="30" t="str">
        <f t="shared" si="23"/>
        <v>Balodis2013_adults</v>
      </c>
      <c r="F35" s="30" t="s">
        <v>476</v>
      </c>
      <c r="G35" s="30">
        <f t="shared" si="24"/>
        <v>1</v>
      </c>
      <c r="H35" s="30" t="s">
        <v>147</v>
      </c>
      <c r="I35" s="30" t="str">
        <f t="shared" si="20"/>
        <v xml:space="preserve">35 </v>
      </c>
      <c r="J35" s="30" t="s">
        <v>519</v>
      </c>
      <c r="K35" s="30" t="s">
        <v>149</v>
      </c>
      <c r="L35" s="32" t="str">
        <f t="shared" si="17"/>
        <v>19</v>
      </c>
      <c r="M35" s="32" t="str">
        <f t="shared" si="18"/>
        <v>64</v>
      </c>
      <c r="N35" s="32">
        <f t="shared" si="21"/>
        <v>45</v>
      </c>
      <c r="O35" s="30" t="str">
        <f t="shared" si="22"/>
        <v>n.r.</v>
      </c>
      <c r="P35" s="33">
        <f t="shared" si="19"/>
        <v>11.25</v>
      </c>
      <c r="Q35" s="30" t="s">
        <v>32</v>
      </c>
      <c r="R35" s="30">
        <f t="shared" si="25"/>
        <v>3</v>
      </c>
      <c r="S35" s="30" t="s">
        <v>33</v>
      </c>
      <c r="T35" s="30">
        <f t="shared" si="26"/>
        <v>1</v>
      </c>
      <c r="U35" s="30" t="s">
        <v>520</v>
      </c>
      <c r="V35" s="30">
        <f t="shared" si="27"/>
        <v>3</v>
      </c>
      <c r="W35" s="30"/>
      <c r="X35" s="30"/>
      <c r="Y35" s="30">
        <v>218.46</v>
      </c>
      <c r="Z35" s="35" t="str">
        <f>INDEX(Sheet1!F:F,MATCH(AC35,Sheet1!R:R,0))</f>
        <v>Event-related design</v>
      </c>
      <c r="AA35" s="35">
        <f t="shared" si="5"/>
        <v>1</v>
      </c>
      <c r="AB35" s="35">
        <v>1</v>
      </c>
      <c r="AC35" s="14" t="s">
        <v>654</v>
      </c>
    </row>
    <row r="36" spans="1:29" ht="63">
      <c r="A36" s="14">
        <v>36</v>
      </c>
      <c r="B36" s="30">
        <v>5</v>
      </c>
      <c r="C36" s="30" t="s">
        <v>150</v>
      </c>
      <c r="D36" s="30">
        <v>2011</v>
      </c>
      <c r="E36" s="30" t="str">
        <f t="shared" si="23"/>
        <v>Barros-Loscertales2011_adults</v>
      </c>
      <c r="F36" s="30" t="s">
        <v>476</v>
      </c>
      <c r="G36" s="30">
        <f t="shared" si="24"/>
        <v>1</v>
      </c>
      <c r="H36" s="30" t="s">
        <v>521</v>
      </c>
      <c r="I36" s="30" t="str">
        <f t="shared" si="20"/>
        <v xml:space="preserve">16 </v>
      </c>
      <c r="J36" s="30" t="s">
        <v>152</v>
      </c>
      <c r="K36" s="30" t="s">
        <v>32</v>
      </c>
      <c r="L36" s="32" t="str">
        <f t="shared" si="17"/>
        <v>NaN</v>
      </c>
      <c r="M36" s="32" t="str">
        <f t="shared" si="18"/>
        <v>NaN</v>
      </c>
      <c r="N36" s="32" t="e">
        <f t="shared" si="21"/>
        <v>#VALUE!</v>
      </c>
      <c r="O36" s="30" t="str">
        <f t="shared" si="22"/>
        <v>8.86</v>
      </c>
      <c r="P36" s="33" t="str">
        <f t="shared" si="19"/>
        <v>8.86</v>
      </c>
      <c r="Q36" s="30" t="s">
        <v>26</v>
      </c>
      <c r="R36" s="30">
        <f t="shared" si="25"/>
        <v>1</v>
      </c>
      <c r="S36" s="30" t="s">
        <v>27</v>
      </c>
      <c r="T36" s="30">
        <f t="shared" si="26"/>
        <v>2</v>
      </c>
      <c r="U36" s="30" t="s">
        <v>478</v>
      </c>
      <c r="V36" s="30">
        <f t="shared" si="27"/>
        <v>1</v>
      </c>
      <c r="W36" s="30">
        <v>0.95</v>
      </c>
      <c r="X36" s="30">
        <v>0.94789999999999996</v>
      </c>
      <c r="Y36" s="30">
        <v>55.119999999999898</v>
      </c>
      <c r="Z36" s="35" t="str">
        <f>INDEX(Sheet1!F:F,MATCH(AC36,Sheet1!R:R,0))</f>
        <v>Block design</v>
      </c>
      <c r="AA36" s="35">
        <f t="shared" si="5"/>
        <v>0</v>
      </c>
      <c r="AB36" s="35">
        <v>1</v>
      </c>
      <c r="AC36" s="14" t="s">
        <v>655</v>
      </c>
    </row>
    <row r="37" spans="1:29" ht="47.25">
      <c r="A37" s="14">
        <v>37</v>
      </c>
      <c r="B37" s="30">
        <v>6</v>
      </c>
      <c r="C37" s="30" t="s">
        <v>153</v>
      </c>
      <c r="D37" s="30">
        <v>2011</v>
      </c>
      <c r="E37" s="30" t="str">
        <f t="shared" si="23"/>
        <v>Basten2011_adults</v>
      </c>
      <c r="F37" s="30" t="s">
        <v>476</v>
      </c>
      <c r="G37" s="30">
        <f t="shared" si="24"/>
        <v>1</v>
      </c>
      <c r="H37" s="30" t="s">
        <v>154</v>
      </c>
      <c r="I37" s="30" t="str">
        <f t="shared" si="20"/>
        <v xml:space="preserve">46 </v>
      </c>
      <c r="J37" s="30" t="s">
        <v>155</v>
      </c>
      <c r="K37" s="30" t="s">
        <v>156</v>
      </c>
      <c r="L37" s="32" t="str">
        <f t="shared" si="17"/>
        <v>19</v>
      </c>
      <c r="M37" s="32" t="str">
        <f t="shared" si="18"/>
        <v>27</v>
      </c>
      <c r="N37" s="32">
        <f t="shared" si="21"/>
        <v>8</v>
      </c>
      <c r="O37" s="30" t="str">
        <f t="shared" si="22"/>
        <v>2</v>
      </c>
      <c r="P37" s="33" t="str">
        <f t="shared" si="19"/>
        <v>2</v>
      </c>
      <c r="Q37" s="30" t="s">
        <v>26</v>
      </c>
      <c r="R37" s="30">
        <f t="shared" si="25"/>
        <v>1</v>
      </c>
      <c r="S37" s="30" t="s">
        <v>33</v>
      </c>
      <c r="T37" s="30">
        <f t="shared" si="26"/>
        <v>1</v>
      </c>
      <c r="U37" s="30" t="s">
        <v>32</v>
      </c>
      <c r="V37" s="30">
        <f t="shared" si="27"/>
        <v>3</v>
      </c>
      <c r="W37" s="30">
        <v>0.88700000000000001</v>
      </c>
      <c r="X37" s="30">
        <v>0.95099999999999996</v>
      </c>
      <c r="Y37" s="30">
        <v>48.67</v>
      </c>
      <c r="Z37" s="35" t="str">
        <f>INDEX(Sheet1!F:F,MATCH(AC37,Sheet1!R:R,0))</f>
        <v>Event-related design</v>
      </c>
      <c r="AA37" s="35">
        <f t="shared" si="5"/>
        <v>1</v>
      </c>
      <c r="AB37" s="35">
        <v>1</v>
      </c>
      <c r="AC37" s="14" t="s">
        <v>656</v>
      </c>
    </row>
    <row r="38" spans="1:29" ht="47.25">
      <c r="A38" s="14">
        <v>38</v>
      </c>
      <c r="B38" s="30">
        <v>7</v>
      </c>
      <c r="C38" s="30" t="s">
        <v>157</v>
      </c>
      <c r="D38" s="30">
        <v>2005</v>
      </c>
      <c r="E38" s="30" t="str">
        <f t="shared" si="23"/>
        <v>Brass2005_adults</v>
      </c>
      <c r="F38" s="30" t="s">
        <v>486</v>
      </c>
      <c r="G38" s="30">
        <f t="shared" si="24"/>
        <v>2</v>
      </c>
      <c r="H38" s="30" t="s">
        <v>158</v>
      </c>
      <c r="I38" s="30" t="str">
        <f t="shared" si="20"/>
        <v xml:space="preserve">20 </v>
      </c>
      <c r="J38" s="30" t="s">
        <v>522</v>
      </c>
      <c r="K38" s="30" t="s">
        <v>160</v>
      </c>
      <c r="L38" s="32" t="str">
        <f t="shared" si="17"/>
        <v>21</v>
      </c>
      <c r="M38" s="32" t="str">
        <f t="shared" si="18"/>
        <v>37</v>
      </c>
      <c r="N38" s="32">
        <f t="shared" si="21"/>
        <v>16</v>
      </c>
      <c r="O38" s="30" t="str">
        <f t="shared" si="22"/>
        <v>n.r.</v>
      </c>
      <c r="P38" s="33">
        <f t="shared" si="19"/>
        <v>4</v>
      </c>
      <c r="Q38" s="30" t="s">
        <v>26</v>
      </c>
      <c r="R38" s="30">
        <f t="shared" si="25"/>
        <v>1</v>
      </c>
      <c r="S38" s="30" t="s">
        <v>33</v>
      </c>
      <c r="T38" s="30">
        <f t="shared" si="26"/>
        <v>1</v>
      </c>
      <c r="U38" s="30" t="s">
        <v>32</v>
      </c>
      <c r="V38" s="30">
        <f t="shared" si="27"/>
        <v>3</v>
      </c>
      <c r="W38" s="30"/>
      <c r="X38" s="30"/>
      <c r="Y38" s="30"/>
      <c r="Z38" s="35" t="str">
        <f>INDEX(Sheet1!F:F,MATCH(AC38,Sheet1!R:R,0))</f>
        <v>Event-related design</v>
      </c>
      <c r="AA38" s="35">
        <f t="shared" si="5"/>
        <v>1</v>
      </c>
      <c r="AB38" s="35">
        <v>1</v>
      </c>
      <c r="AC38" s="14" t="s">
        <v>657</v>
      </c>
    </row>
    <row r="39" spans="1:29" ht="47.25">
      <c r="A39" s="14">
        <v>39</v>
      </c>
      <c r="B39" s="30">
        <v>8</v>
      </c>
      <c r="C39" s="30" t="s">
        <v>34</v>
      </c>
      <c r="D39" s="30">
        <v>2002</v>
      </c>
      <c r="E39" s="30" t="str">
        <f t="shared" si="23"/>
        <v>Bunge2002_adults</v>
      </c>
      <c r="F39" s="30" t="s">
        <v>480</v>
      </c>
      <c r="G39" s="30">
        <f t="shared" si="24"/>
        <v>3</v>
      </c>
      <c r="H39" s="30" t="s">
        <v>161</v>
      </c>
      <c r="I39" s="30" t="str">
        <f t="shared" si="20"/>
        <v xml:space="preserve">10 </v>
      </c>
      <c r="J39" s="30" t="s">
        <v>523</v>
      </c>
      <c r="K39" s="30" t="s">
        <v>163</v>
      </c>
      <c r="L39" s="32" t="str">
        <f t="shared" si="17"/>
        <v>18</v>
      </c>
      <c r="M39" s="32" t="str">
        <f t="shared" si="18"/>
        <v>44</v>
      </c>
      <c r="N39" s="32">
        <f t="shared" si="21"/>
        <v>26</v>
      </c>
      <c r="O39" s="30" t="str">
        <f t="shared" si="22"/>
        <v>n.r.</v>
      </c>
      <c r="P39" s="33">
        <f t="shared" si="19"/>
        <v>6.5</v>
      </c>
      <c r="Q39" s="30" t="s">
        <v>26</v>
      </c>
      <c r="R39" s="30">
        <f t="shared" si="25"/>
        <v>1</v>
      </c>
      <c r="S39" s="30" t="s">
        <v>27</v>
      </c>
      <c r="T39" s="30">
        <f t="shared" si="26"/>
        <v>2</v>
      </c>
      <c r="U39" s="30" t="s">
        <v>478</v>
      </c>
      <c r="V39" s="30">
        <f t="shared" si="27"/>
        <v>1</v>
      </c>
      <c r="W39" s="30"/>
      <c r="X39" s="30"/>
      <c r="Y39" s="30">
        <v>44</v>
      </c>
      <c r="Z39" s="35" t="str">
        <f>INDEX(Sheet1!F:F,MATCH(AC39,Sheet1!R:R,0))</f>
        <v>Event-related design</v>
      </c>
      <c r="AA39" s="35">
        <f t="shared" si="5"/>
        <v>1</v>
      </c>
      <c r="AB39" s="35">
        <v>1</v>
      </c>
      <c r="AC39" s="14" t="s">
        <v>658</v>
      </c>
    </row>
    <row r="40" spans="1:29" ht="31.5">
      <c r="A40" s="14">
        <v>40</v>
      </c>
      <c r="B40" s="30">
        <v>9</v>
      </c>
      <c r="C40" s="30" t="s">
        <v>164</v>
      </c>
      <c r="D40" s="30">
        <v>2003</v>
      </c>
      <c r="E40" s="30" t="str">
        <f t="shared" si="23"/>
        <v>Bush2003_adults</v>
      </c>
      <c r="F40" s="30" t="s">
        <v>486</v>
      </c>
      <c r="G40" s="30">
        <f t="shared" si="24"/>
        <v>2</v>
      </c>
      <c r="H40" s="30" t="s">
        <v>524</v>
      </c>
      <c r="I40" s="30" t="str">
        <f t="shared" si="20"/>
        <v xml:space="preserve">8 </v>
      </c>
      <c r="J40" s="30" t="s">
        <v>166</v>
      </c>
      <c r="K40" s="30" t="s">
        <v>32</v>
      </c>
      <c r="L40" s="32" t="str">
        <f t="shared" si="17"/>
        <v>NaN</v>
      </c>
      <c r="M40" s="32" t="str">
        <f t="shared" si="18"/>
        <v>NaN</v>
      </c>
      <c r="N40" s="32" t="e">
        <f t="shared" si="21"/>
        <v>#VALUE!</v>
      </c>
      <c r="O40" s="30" t="str">
        <f t="shared" si="22"/>
        <v>5.6</v>
      </c>
      <c r="P40" s="33" t="str">
        <f t="shared" si="19"/>
        <v>5.6</v>
      </c>
      <c r="Q40" s="30" t="s">
        <v>26</v>
      </c>
      <c r="R40" s="30">
        <f t="shared" si="25"/>
        <v>1</v>
      </c>
      <c r="S40" s="30" t="s">
        <v>33</v>
      </c>
      <c r="T40" s="30">
        <f t="shared" si="26"/>
        <v>1</v>
      </c>
      <c r="U40" s="30" t="s">
        <v>32</v>
      </c>
      <c r="V40" s="30">
        <f t="shared" si="27"/>
        <v>3</v>
      </c>
      <c r="W40" s="30">
        <v>0.95899999999999996</v>
      </c>
      <c r="X40" s="30">
        <v>0.995</v>
      </c>
      <c r="Y40" s="30">
        <v>308</v>
      </c>
      <c r="Z40" s="35" t="str">
        <f>INDEX(Sheet1!F:F,MATCH(AC40,Sheet1!R:R,0))</f>
        <v>Block design</v>
      </c>
      <c r="AA40" s="35">
        <f t="shared" si="5"/>
        <v>0</v>
      </c>
      <c r="AB40" s="35">
        <v>1</v>
      </c>
      <c r="AC40" s="14" t="s">
        <v>659</v>
      </c>
    </row>
    <row r="41" spans="1:29" ht="31.5">
      <c r="A41" s="14">
        <v>41</v>
      </c>
      <c r="B41" s="30">
        <v>10</v>
      </c>
      <c r="C41" s="30" t="s">
        <v>164</v>
      </c>
      <c r="D41" s="30">
        <v>1998</v>
      </c>
      <c r="E41" s="30" t="str">
        <f t="shared" si="23"/>
        <v>Bush1998_adults</v>
      </c>
      <c r="F41" s="30" t="s">
        <v>476</v>
      </c>
      <c r="G41" s="30">
        <f t="shared" si="24"/>
        <v>1</v>
      </c>
      <c r="H41" s="30" t="s">
        <v>167</v>
      </c>
      <c r="I41" s="30" t="str">
        <f t="shared" si="20"/>
        <v xml:space="preserve">9 </v>
      </c>
      <c r="J41" s="30" t="s">
        <v>168</v>
      </c>
      <c r="K41" s="30" t="s">
        <v>32</v>
      </c>
      <c r="L41" s="32" t="str">
        <f t="shared" si="17"/>
        <v>NaN</v>
      </c>
      <c r="M41" s="32" t="str">
        <f t="shared" si="18"/>
        <v>NaN</v>
      </c>
      <c r="N41" s="32" t="e">
        <f t="shared" si="21"/>
        <v>#VALUE!</v>
      </c>
      <c r="O41" s="30" t="str">
        <f t="shared" si="22"/>
        <v>2.3</v>
      </c>
      <c r="P41" s="33" t="str">
        <f t="shared" si="19"/>
        <v>2.3</v>
      </c>
      <c r="Q41" s="30" t="s">
        <v>26</v>
      </c>
      <c r="R41" s="30">
        <f t="shared" si="25"/>
        <v>1</v>
      </c>
      <c r="S41" s="30" t="s">
        <v>27</v>
      </c>
      <c r="T41" s="30">
        <f t="shared" si="26"/>
        <v>2</v>
      </c>
      <c r="U41" s="30" t="s">
        <v>32</v>
      </c>
      <c r="V41" s="30">
        <f t="shared" si="27"/>
        <v>3</v>
      </c>
      <c r="W41" s="30">
        <v>0.95</v>
      </c>
      <c r="X41" s="30">
        <v>0.97699999999999998</v>
      </c>
      <c r="Y41" s="30">
        <v>46</v>
      </c>
      <c r="Z41" s="35" t="str">
        <f>INDEX(Sheet1!F:F,MATCH(AC41,Sheet1!R:R,0))</f>
        <v>Block design</v>
      </c>
      <c r="AA41" s="35">
        <f t="shared" si="5"/>
        <v>0</v>
      </c>
      <c r="AB41" s="35">
        <v>1</v>
      </c>
      <c r="AC41" s="14" t="s">
        <v>660</v>
      </c>
    </row>
    <row r="42" spans="1:29" ht="31.5">
      <c r="A42" s="14">
        <v>42</v>
      </c>
      <c r="B42" s="30">
        <v>11</v>
      </c>
      <c r="C42" s="30" t="s">
        <v>46</v>
      </c>
      <c r="D42" s="30">
        <v>2012</v>
      </c>
      <c r="E42" s="30" t="str">
        <f t="shared" si="23"/>
        <v>Carp2012_adults</v>
      </c>
      <c r="F42" s="30" t="s">
        <v>486</v>
      </c>
      <c r="G42" s="30">
        <f t="shared" si="24"/>
        <v>2</v>
      </c>
      <c r="H42" s="30" t="s">
        <v>525</v>
      </c>
      <c r="I42" s="30" t="str">
        <f t="shared" si="20"/>
        <v xml:space="preserve">21 </v>
      </c>
      <c r="J42" s="30" t="s">
        <v>526</v>
      </c>
      <c r="K42" s="30" t="s">
        <v>171</v>
      </c>
      <c r="L42" s="32" t="str">
        <f t="shared" si="17"/>
        <v>23</v>
      </c>
      <c r="M42" s="32" t="str">
        <f t="shared" si="18"/>
        <v>51</v>
      </c>
      <c r="N42" s="32">
        <f t="shared" si="21"/>
        <v>28</v>
      </c>
      <c r="O42" s="30" t="str">
        <f t="shared" si="22"/>
        <v>n.r.</v>
      </c>
      <c r="P42" s="33">
        <f t="shared" si="19"/>
        <v>7</v>
      </c>
      <c r="Q42" s="30" t="s">
        <v>26</v>
      </c>
      <c r="R42" s="30">
        <f t="shared" si="25"/>
        <v>1</v>
      </c>
      <c r="S42" s="30" t="s">
        <v>33</v>
      </c>
      <c r="T42" s="30">
        <f t="shared" si="26"/>
        <v>1</v>
      </c>
      <c r="U42" s="30" t="s">
        <v>478</v>
      </c>
      <c r="V42" s="30">
        <f t="shared" si="27"/>
        <v>1</v>
      </c>
      <c r="W42" s="30">
        <v>0.95320000000000005</v>
      </c>
      <c r="X42" s="30">
        <v>0.99309999999999998</v>
      </c>
      <c r="Y42" s="30">
        <v>237.3</v>
      </c>
      <c r="Z42" s="35" t="str">
        <f>INDEX(Sheet1!F:F,MATCH(AC42,Sheet1!R:R,0))</f>
        <v>Event-related design</v>
      </c>
      <c r="AA42" s="35">
        <f t="shared" si="5"/>
        <v>1</v>
      </c>
      <c r="AB42" s="35">
        <v>1</v>
      </c>
      <c r="AC42" s="14" t="s">
        <v>661</v>
      </c>
    </row>
    <row r="43" spans="1:29" ht="47.25">
      <c r="A43" s="14">
        <v>43</v>
      </c>
      <c r="B43" s="30">
        <v>12</v>
      </c>
      <c r="C43" s="30" t="s">
        <v>172</v>
      </c>
      <c r="D43" s="30">
        <v>1995</v>
      </c>
      <c r="E43" s="30" t="str">
        <f t="shared" si="23"/>
        <v>Carter1995_adults</v>
      </c>
      <c r="F43" s="30" t="s">
        <v>476</v>
      </c>
      <c r="G43" s="30">
        <f t="shared" si="24"/>
        <v>1</v>
      </c>
      <c r="H43" s="30" t="s">
        <v>527</v>
      </c>
      <c r="I43" s="30" t="str">
        <f t="shared" si="20"/>
        <v xml:space="preserve">15 </v>
      </c>
      <c r="J43" s="30" t="s">
        <v>528</v>
      </c>
      <c r="K43" s="30" t="s">
        <v>175</v>
      </c>
      <c r="L43" s="32" t="str">
        <f t="shared" si="17"/>
        <v>22</v>
      </c>
      <c r="M43" s="32" t="str">
        <f t="shared" si="18"/>
        <v>49</v>
      </c>
      <c r="N43" s="32">
        <f t="shared" si="21"/>
        <v>27</v>
      </c>
      <c r="O43" s="30" t="str">
        <f t="shared" si="22"/>
        <v>n.r.</v>
      </c>
      <c r="P43" s="33">
        <f t="shared" si="19"/>
        <v>6.75</v>
      </c>
      <c r="Q43" s="30" t="s">
        <v>26</v>
      </c>
      <c r="R43" s="30">
        <f t="shared" si="25"/>
        <v>1</v>
      </c>
      <c r="S43" s="30" t="s">
        <v>27</v>
      </c>
      <c r="T43" s="30">
        <f t="shared" si="26"/>
        <v>2</v>
      </c>
      <c r="U43" s="30" t="s">
        <v>478</v>
      </c>
      <c r="V43" s="30">
        <f t="shared" si="27"/>
        <v>1</v>
      </c>
      <c r="W43" s="30">
        <v>0.98</v>
      </c>
      <c r="X43" s="30">
        <v>0.998</v>
      </c>
      <c r="Y43" s="30">
        <v>97</v>
      </c>
      <c r="Z43" s="35" t="str">
        <f>INDEX(Sheet1!F:F,MATCH(AC43,Sheet1!R:R,0))</f>
        <v>Event-related design</v>
      </c>
      <c r="AA43" s="35">
        <f t="shared" si="5"/>
        <v>1</v>
      </c>
      <c r="AB43" s="35">
        <v>1</v>
      </c>
      <c r="AC43" s="14" t="s">
        <v>662</v>
      </c>
    </row>
    <row r="44" spans="1:29" ht="47.25">
      <c r="A44" s="14">
        <v>44</v>
      </c>
      <c r="B44" s="30">
        <v>13</v>
      </c>
      <c r="C44" s="30" t="s">
        <v>529</v>
      </c>
      <c r="D44" s="30">
        <v>2009</v>
      </c>
      <c r="E44" s="30" t="s">
        <v>530</v>
      </c>
      <c r="F44" s="30" t="s">
        <v>486</v>
      </c>
      <c r="G44" s="30">
        <f t="shared" si="24"/>
        <v>2</v>
      </c>
      <c r="H44" s="30" t="s">
        <v>531</v>
      </c>
      <c r="I44" s="30" t="str">
        <f t="shared" si="20"/>
        <v xml:space="preserve">63 </v>
      </c>
      <c r="J44" s="30" t="s">
        <v>532</v>
      </c>
      <c r="K44" s="30" t="s">
        <v>533</v>
      </c>
      <c r="L44" s="32" t="str">
        <f t="shared" si="17"/>
        <v>13</v>
      </c>
      <c r="M44" s="32" t="str">
        <f t="shared" si="18"/>
        <v>38</v>
      </c>
      <c r="N44" s="32">
        <f t="shared" si="21"/>
        <v>25</v>
      </c>
      <c r="O44" s="32" t="str">
        <f t="shared" si="22"/>
        <v>6</v>
      </c>
      <c r="P44" s="33" t="str">
        <f t="shared" si="19"/>
        <v>6</v>
      </c>
      <c r="Q44" s="30" t="s">
        <v>26</v>
      </c>
      <c r="R44" s="30">
        <f t="shared" si="25"/>
        <v>1</v>
      </c>
      <c r="S44" s="30" t="s">
        <v>33</v>
      </c>
      <c r="T44" s="30">
        <f t="shared" si="26"/>
        <v>1</v>
      </c>
      <c r="U44" s="30" t="s">
        <v>488</v>
      </c>
      <c r="V44" s="30">
        <f t="shared" si="27"/>
        <v>1</v>
      </c>
      <c r="W44" s="30">
        <v>0.82899999999999996</v>
      </c>
      <c r="X44" s="30">
        <v>0.98699999999999999</v>
      </c>
      <c r="Y44" s="30">
        <v>117.4</v>
      </c>
      <c r="Z44" s="35" t="e">
        <f>INDEX(Sheet1!F:F,MATCH(AC44,Sheet1!R:R,0))</f>
        <v>#N/A</v>
      </c>
      <c r="AA44" s="35" t="e">
        <f t="shared" si="5"/>
        <v>#N/A</v>
      </c>
      <c r="AB44" s="35">
        <v>1</v>
      </c>
      <c r="AC44" s="14" t="s">
        <v>663</v>
      </c>
    </row>
    <row r="45" spans="1:29" ht="47.25">
      <c r="A45" s="14">
        <v>45</v>
      </c>
      <c r="B45" s="30">
        <v>14</v>
      </c>
      <c r="C45" s="30" t="s">
        <v>176</v>
      </c>
      <c r="D45" s="30">
        <v>2011</v>
      </c>
      <c r="E45" s="30" t="str">
        <f>C45&amp;D45&amp;"_adults"</f>
        <v>Christensen2011_adults</v>
      </c>
      <c r="F45" s="30" t="s">
        <v>476</v>
      </c>
      <c r="G45" s="30">
        <f>IF(F45="","",IF(ISNUMBER(SEARCH("Stroop",F45)),1,IF(ISNUMBER(SEARCH("Simon",F45)),2,IF(ISNUMBER(SEARCH("flanker",F45)),3,IF(ISNUMBER(SEARCH("congru",F45)),1,4)))))</f>
        <v>1</v>
      </c>
      <c r="H45" s="30" t="s">
        <v>177</v>
      </c>
      <c r="I45" s="30" t="str">
        <f t="shared" si="20"/>
        <v xml:space="preserve">26 </v>
      </c>
      <c r="J45" s="30" t="s">
        <v>534</v>
      </c>
      <c r="K45" s="30" t="s">
        <v>179</v>
      </c>
      <c r="L45" s="32" t="str">
        <f t="shared" si="17"/>
        <v>19</v>
      </c>
      <c r="M45" s="32" t="str">
        <f t="shared" si="18"/>
        <v>53</v>
      </c>
      <c r="N45" s="32">
        <f t="shared" si="21"/>
        <v>34</v>
      </c>
      <c r="O45" s="30" t="str">
        <f>MID(J45, SEARCH("(", J45)+1, SEARCH(")", J45) - SEARCH("(", J45) -1)</f>
        <v>n.r.</v>
      </c>
      <c r="P45" s="33">
        <f t="shared" si="19"/>
        <v>8.5</v>
      </c>
      <c r="Q45" s="30" t="s">
        <v>26</v>
      </c>
      <c r="R45" s="30">
        <f>IF(Q45="right",1,IF(Q45="both",2,IF(Q45="","",3)))</f>
        <v>1</v>
      </c>
      <c r="S45" s="30" t="s">
        <v>27</v>
      </c>
      <c r="T45" s="30">
        <f>IF(S45="I &gt; C",1,IF(S45="I &gt; N",2,3))</f>
        <v>2</v>
      </c>
      <c r="U45" s="30" t="s">
        <v>478</v>
      </c>
      <c r="V45" s="30">
        <f>IF(U45="否",1,IF(U45="是",2,IF(U45="","",3)))</f>
        <v>1</v>
      </c>
      <c r="W45" s="30"/>
      <c r="X45" s="30"/>
      <c r="Y45" s="30"/>
      <c r="Z45" s="35" t="str">
        <f>INDEX(Sheet1!F:F,MATCH(AC45,Sheet1!R:R,0))</f>
        <v>Event-related design</v>
      </c>
      <c r="AA45" s="35">
        <f t="shared" si="5"/>
        <v>1</v>
      </c>
      <c r="AB45" s="35">
        <v>1</v>
      </c>
      <c r="AC45" s="14" t="s">
        <v>664</v>
      </c>
    </row>
    <row r="46" spans="1:29" ht="47.25">
      <c r="A46" s="14">
        <v>46</v>
      </c>
      <c r="B46" s="30">
        <v>15</v>
      </c>
      <c r="C46" s="30" t="s">
        <v>180</v>
      </c>
      <c r="D46" s="30">
        <v>2010</v>
      </c>
      <c r="E46" s="30" t="str">
        <f>C46&amp;D46&amp;"_adults"</f>
        <v>Cieslik2010_adults</v>
      </c>
      <c r="F46" s="30" t="s">
        <v>486</v>
      </c>
      <c r="G46" s="30">
        <f>IF(F46="","",IF(ISNUMBER(SEARCH("Stroop",F46)),1,IF(ISNUMBER(SEARCH("Simon",F46)),2,IF(ISNUMBER(SEARCH("flanker",F46)),3,IF(ISNUMBER(SEARCH("congru",F46)),1,4)))))</f>
        <v>2</v>
      </c>
      <c r="H46" s="30" t="s">
        <v>181</v>
      </c>
      <c r="I46" s="30" t="str">
        <f t="shared" si="20"/>
        <v xml:space="preserve">24 </v>
      </c>
      <c r="J46" s="30" t="s">
        <v>535</v>
      </c>
      <c r="K46" s="30" t="s">
        <v>183</v>
      </c>
      <c r="L46" s="32" t="str">
        <f t="shared" si="17"/>
        <v>20</v>
      </c>
      <c r="M46" s="32" t="str">
        <f t="shared" si="18"/>
        <v>59</v>
      </c>
      <c r="N46" s="32">
        <f t="shared" si="21"/>
        <v>39</v>
      </c>
      <c r="O46" s="30" t="str">
        <f>MID(J46, SEARCH("(", J46)+1, SEARCH(")", J46) - SEARCH("(", J46) -1)</f>
        <v>n.r.</v>
      </c>
      <c r="P46" s="33">
        <f t="shared" si="19"/>
        <v>9.75</v>
      </c>
      <c r="Q46" s="30" t="s">
        <v>26</v>
      </c>
      <c r="R46" s="30">
        <f>IF(Q46="right",1,IF(Q46="both",2,IF(Q46="","",3)))</f>
        <v>1</v>
      </c>
      <c r="S46" s="30" t="s">
        <v>33</v>
      </c>
      <c r="T46" s="30">
        <f>IF(S46="I &gt; C",1,IF(S46="I &gt; N",2,3))</f>
        <v>1</v>
      </c>
      <c r="U46" s="30" t="s">
        <v>478</v>
      </c>
      <c r="V46" s="30">
        <f>IF(U46="否",1,IF(U46="是",2,IF(U46="","",3)))</f>
        <v>1</v>
      </c>
      <c r="W46" s="30"/>
      <c r="X46" s="30"/>
      <c r="Y46" s="30"/>
      <c r="Z46" s="35" t="str">
        <f>INDEX(Sheet1!F:F,MATCH(AC46,Sheet1!R:R,0))</f>
        <v>Event-related design</v>
      </c>
      <c r="AA46" s="35">
        <f t="shared" si="5"/>
        <v>1</v>
      </c>
      <c r="AB46" s="35">
        <v>1</v>
      </c>
      <c r="AC46" s="14" t="s">
        <v>665</v>
      </c>
    </row>
    <row r="47" spans="1:29" ht="47.25">
      <c r="A47" s="14">
        <v>47</v>
      </c>
      <c r="B47" s="30">
        <v>16</v>
      </c>
      <c r="C47" s="30" t="s">
        <v>184</v>
      </c>
      <c r="D47" s="30">
        <v>2008</v>
      </c>
      <c r="E47" s="30" t="str">
        <f>C47&amp;D47&amp;"_adults"</f>
        <v>Coderre2008_adults</v>
      </c>
      <c r="F47" s="30" t="s">
        <v>476</v>
      </c>
      <c r="G47" s="30">
        <f>IF(F47="","",IF(ISNUMBER(SEARCH("Stroop",F47)),1,IF(ISNUMBER(SEARCH("Simon",F47)),2,IF(ISNUMBER(SEARCH("flanker",F47)),3,IF(ISNUMBER(SEARCH("congru",F47)),1,4)))))</f>
        <v>1</v>
      </c>
      <c r="H47" s="30" t="s">
        <v>185</v>
      </c>
      <c r="I47" s="30" t="str">
        <f t="shared" si="20"/>
        <v xml:space="preserve">9 </v>
      </c>
      <c r="J47" s="30" t="s">
        <v>186</v>
      </c>
      <c r="K47" s="30" t="s">
        <v>32</v>
      </c>
      <c r="L47" s="32" t="str">
        <f t="shared" si="17"/>
        <v>NaN</v>
      </c>
      <c r="M47" s="32" t="str">
        <f t="shared" si="18"/>
        <v>NaN</v>
      </c>
      <c r="N47" s="32" t="e">
        <f t="shared" si="21"/>
        <v>#VALUE!</v>
      </c>
      <c r="O47" s="30" t="str">
        <f>MID(J47, SEARCH("(", J47)+1, SEARCH(")", J47) - SEARCH("(", J47) -1)</f>
        <v>9.4</v>
      </c>
      <c r="P47" s="33" t="str">
        <f t="shared" si="19"/>
        <v>9.4</v>
      </c>
      <c r="Q47" s="30" t="s">
        <v>26</v>
      </c>
      <c r="R47" s="30">
        <f>IF(Q47="right",1,IF(Q47="both",2,IF(Q47="","",3)))</f>
        <v>1</v>
      </c>
      <c r="S47" s="30" t="s">
        <v>33</v>
      </c>
      <c r="T47" s="30">
        <f>IF(S47="I &gt; C",1,IF(S47="I &gt; N",2,3))</f>
        <v>1</v>
      </c>
      <c r="U47" s="30" t="s">
        <v>32</v>
      </c>
      <c r="V47" s="30">
        <f>IF(U47="否",1,IF(U47="是",2,IF(U47="","",3)))</f>
        <v>3</v>
      </c>
      <c r="W47" s="30"/>
      <c r="X47" s="30"/>
      <c r="Y47" s="30">
        <v>94.699999999999903</v>
      </c>
      <c r="Z47" s="35" t="str">
        <f>INDEX(Sheet1!F:F,MATCH(AC47,Sheet1!R:R,0))</f>
        <v>Block design</v>
      </c>
      <c r="AA47" s="35">
        <f t="shared" si="5"/>
        <v>0</v>
      </c>
      <c r="AB47" s="35">
        <v>1</v>
      </c>
      <c r="AC47" s="14" t="s">
        <v>666</v>
      </c>
    </row>
    <row r="48" spans="1:29" ht="47.25">
      <c r="A48" s="14">
        <v>48</v>
      </c>
      <c r="B48" s="30">
        <v>17</v>
      </c>
      <c r="C48" s="30" t="s">
        <v>536</v>
      </c>
      <c r="D48" s="30">
        <v>2020</v>
      </c>
      <c r="E48" s="30" t="s">
        <v>537</v>
      </c>
      <c r="F48" s="30" t="s">
        <v>480</v>
      </c>
      <c r="G48" s="30">
        <f t="shared" ref="G48:G50" si="28">IF(F48="","",IF(ISNUMBER(SEARCH("Stroop",F48)),1,IF(ISNUMBER(SEARCH("Simon",F48)),2,IF(ISNUMBER(SEARCH("flanker",F48)),3,IF(ISNUMBER(SEARCH("congru",F48)),1,4)))))</f>
        <v>3</v>
      </c>
      <c r="H48" s="30" t="s">
        <v>538</v>
      </c>
      <c r="I48" s="30" t="str">
        <f t="shared" si="20"/>
        <v xml:space="preserve">65 </v>
      </c>
      <c r="J48" s="30" t="s">
        <v>539</v>
      </c>
      <c r="K48" s="30" t="s">
        <v>540</v>
      </c>
      <c r="L48" s="32" t="str">
        <f t="shared" si="17"/>
        <v>18</v>
      </c>
      <c r="M48" s="32" t="str">
        <f t="shared" si="18"/>
        <v>52</v>
      </c>
      <c r="N48" s="32">
        <f t="shared" si="21"/>
        <v>34</v>
      </c>
      <c r="O48" s="32" t="str">
        <f t="shared" ref="O48:O75" si="29">MID(J48, SEARCH("(", J48)+1, SEARCH(")", J48) - SEARCH("(", J48) -1)</f>
        <v>7.24</v>
      </c>
      <c r="P48" s="33" t="str">
        <f t="shared" si="19"/>
        <v>7.24</v>
      </c>
      <c r="Q48" s="30" t="s">
        <v>26</v>
      </c>
      <c r="R48" s="30">
        <f t="shared" ref="R48:R75" si="30">IF(Q48="right",1,IF(Q48="both",2,IF(Q48="","",3)))</f>
        <v>1</v>
      </c>
      <c r="S48" s="30" t="s">
        <v>33</v>
      </c>
      <c r="T48" s="30">
        <f t="shared" ref="T48:T63" si="31">IF(S48="I &gt; C",1,IF(S48="I &gt; N",2,3))</f>
        <v>1</v>
      </c>
      <c r="U48" s="30" t="s">
        <v>541</v>
      </c>
      <c r="V48" s="30">
        <f t="shared" ref="V48:V63" si="32">IF(U48="否",1,IF(U48="是",2,IF(U48="","",3)))</f>
        <v>3</v>
      </c>
      <c r="W48" s="30">
        <v>0.95430000000000004</v>
      </c>
      <c r="X48" s="30">
        <v>0.98809999999999998</v>
      </c>
      <c r="Y48" s="30">
        <v>78</v>
      </c>
      <c r="Z48" s="35" t="e">
        <f>INDEX(Sheet1!F:F,MATCH(AC48,Sheet1!R:R,0))</f>
        <v>#N/A</v>
      </c>
      <c r="AA48" s="35" t="e">
        <f t="shared" si="5"/>
        <v>#N/A</v>
      </c>
      <c r="AB48" s="35">
        <v>1</v>
      </c>
      <c r="AC48" s="14" t="s">
        <v>667</v>
      </c>
    </row>
    <row r="49" spans="1:29" ht="47.25">
      <c r="A49" s="14">
        <v>49</v>
      </c>
      <c r="B49" s="30">
        <v>18</v>
      </c>
      <c r="C49" s="30" t="s">
        <v>542</v>
      </c>
      <c r="D49" s="30">
        <v>2012</v>
      </c>
      <c r="E49" s="30" t="s">
        <v>543</v>
      </c>
      <c r="F49" s="30" t="s">
        <v>476</v>
      </c>
      <c r="G49" s="30">
        <f t="shared" si="28"/>
        <v>1</v>
      </c>
      <c r="H49" s="30" t="s">
        <v>188</v>
      </c>
      <c r="I49" s="30" t="str">
        <f t="shared" si="20"/>
        <v xml:space="preserve">12 </v>
      </c>
      <c r="J49" s="30" t="s">
        <v>189</v>
      </c>
      <c r="K49" s="30" t="s">
        <v>190</v>
      </c>
      <c r="L49" s="32" t="str">
        <f t="shared" si="17"/>
        <v>18</v>
      </c>
      <c r="M49" s="32" t="str">
        <f t="shared" si="18"/>
        <v>50</v>
      </c>
      <c r="N49" s="32">
        <f t="shared" si="21"/>
        <v>32</v>
      </c>
      <c r="O49" s="32" t="str">
        <f t="shared" si="29"/>
        <v>8.6</v>
      </c>
      <c r="P49" s="33" t="str">
        <f t="shared" si="19"/>
        <v>8.6</v>
      </c>
      <c r="Q49" s="30" t="s">
        <v>26</v>
      </c>
      <c r="R49" s="30">
        <f t="shared" si="30"/>
        <v>1</v>
      </c>
      <c r="S49" s="30" t="s">
        <v>33</v>
      </c>
      <c r="T49" s="30">
        <f t="shared" si="31"/>
        <v>1</v>
      </c>
      <c r="U49" s="30" t="s">
        <v>32</v>
      </c>
      <c r="V49" s="30">
        <f t="shared" si="32"/>
        <v>3</v>
      </c>
      <c r="W49" s="30">
        <v>0.94045000000000001</v>
      </c>
      <c r="X49" s="30" t="s">
        <v>32</v>
      </c>
      <c r="Y49" s="30">
        <v>1323</v>
      </c>
      <c r="Z49" s="35" t="str">
        <f>INDEX(Sheet1!F:F,MATCH(AC49,Sheet1!R:R,0))</f>
        <v>Event-related design</v>
      </c>
      <c r="AA49" s="35">
        <f t="shared" si="5"/>
        <v>1</v>
      </c>
      <c r="AB49" s="35">
        <v>1</v>
      </c>
      <c r="AC49" s="14" t="s">
        <v>668</v>
      </c>
    </row>
    <row r="50" spans="1:29" ht="47.25">
      <c r="A50" s="14">
        <v>50</v>
      </c>
      <c r="B50" s="30">
        <v>19</v>
      </c>
      <c r="C50" s="30" t="s">
        <v>191</v>
      </c>
      <c r="D50" s="30">
        <v>2003</v>
      </c>
      <c r="E50" s="30" t="s">
        <v>544</v>
      </c>
      <c r="F50" s="30" t="s">
        <v>480</v>
      </c>
      <c r="G50" s="30">
        <f t="shared" si="28"/>
        <v>3</v>
      </c>
      <c r="H50" s="30" t="s">
        <v>167</v>
      </c>
      <c r="I50" s="30" t="str">
        <f t="shared" si="20"/>
        <v xml:space="preserve">9 </v>
      </c>
      <c r="J50" s="30" t="s">
        <v>545</v>
      </c>
      <c r="K50" s="30" t="s">
        <v>32</v>
      </c>
      <c r="L50" s="32" t="str">
        <f t="shared" si="17"/>
        <v>NaN</v>
      </c>
      <c r="M50" s="32" t="str">
        <f t="shared" si="18"/>
        <v>NaN</v>
      </c>
      <c r="N50" s="32" t="e">
        <f t="shared" si="21"/>
        <v>#VALUE!</v>
      </c>
      <c r="O50" s="32" t="str">
        <f t="shared" si="29"/>
        <v>n.r.</v>
      </c>
      <c r="P50" s="33">
        <v>5.04</v>
      </c>
      <c r="Q50" s="30" t="s">
        <v>26</v>
      </c>
      <c r="R50" s="30">
        <f t="shared" si="30"/>
        <v>1</v>
      </c>
      <c r="S50" s="30" t="s">
        <v>33</v>
      </c>
      <c r="T50" s="30">
        <f t="shared" si="31"/>
        <v>1</v>
      </c>
      <c r="U50" s="30" t="s">
        <v>488</v>
      </c>
      <c r="V50" s="30">
        <f t="shared" si="32"/>
        <v>1</v>
      </c>
      <c r="W50" s="30">
        <v>0.98</v>
      </c>
      <c r="X50" s="30">
        <v>1</v>
      </c>
      <c r="Y50" s="30">
        <v>64</v>
      </c>
      <c r="Z50" s="35" t="str">
        <f>INDEX(Sheet1!F:F,MATCH(AC50,Sheet1!R:R,0))</f>
        <v>Event-related design</v>
      </c>
      <c r="AA50" s="35">
        <f t="shared" si="5"/>
        <v>1</v>
      </c>
      <c r="AB50" s="35">
        <v>1</v>
      </c>
      <c r="AC50" s="14" t="s">
        <v>669</v>
      </c>
    </row>
    <row r="51" spans="1:29" ht="31.5">
      <c r="A51" s="14">
        <v>51</v>
      </c>
      <c r="B51" s="30">
        <v>20</v>
      </c>
      <c r="C51" s="30" t="s">
        <v>55</v>
      </c>
      <c r="D51" s="30">
        <v>2003</v>
      </c>
      <c r="E51" s="30" t="str">
        <f t="shared" ref="E51:E62" si="33">C51&amp;D51&amp;"_adults"</f>
        <v>Fan2003_adults</v>
      </c>
      <c r="F51" s="30" t="s">
        <v>480</v>
      </c>
      <c r="G51" s="30">
        <f>IF(F51="","",IF(ISNUMBER(SEARCH("Stroop",F51)),1,IF(ISNUMBER(SEARCH("Simon",F51)),2,IF(ISNUMBER(SEARCH("flanker",F51)),3,IF(ISNUMBER(SEARCH("congru",F51)),1,4)))))</f>
        <v>3</v>
      </c>
      <c r="H51" s="30" t="s">
        <v>193</v>
      </c>
      <c r="I51" s="30" t="str">
        <f t="shared" si="20"/>
        <v xml:space="preserve">12 </v>
      </c>
      <c r="J51" s="30" t="s">
        <v>194</v>
      </c>
      <c r="K51" s="30" t="s">
        <v>195</v>
      </c>
      <c r="L51" s="32" t="str">
        <f t="shared" si="17"/>
        <v>18</v>
      </c>
      <c r="M51" s="32" t="str">
        <f t="shared" si="18"/>
        <v>34</v>
      </c>
      <c r="N51" s="32">
        <f t="shared" si="21"/>
        <v>16</v>
      </c>
      <c r="O51" s="30" t="str">
        <f t="shared" si="29"/>
        <v>4.6</v>
      </c>
      <c r="P51" s="33" t="str">
        <f t="shared" si="19"/>
        <v>4.6</v>
      </c>
      <c r="Q51" s="30" t="s">
        <v>26</v>
      </c>
      <c r="R51" s="30">
        <f t="shared" si="30"/>
        <v>1</v>
      </c>
      <c r="S51" s="30" t="s">
        <v>33</v>
      </c>
      <c r="T51" s="30">
        <f t="shared" si="31"/>
        <v>1</v>
      </c>
      <c r="U51" s="30" t="s">
        <v>478</v>
      </c>
      <c r="V51" s="30">
        <f t="shared" si="32"/>
        <v>1</v>
      </c>
      <c r="W51" s="30">
        <v>0.95</v>
      </c>
      <c r="X51" s="30">
        <v>0.97</v>
      </c>
      <c r="Y51" s="30">
        <v>140</v>
      </c>
      <c r="Z51" s="35" t="str">
        <f>INDEX(Sheet1!F:F,MATCH(AC51,Sheet1!R:R,0))</f>
        <v>Event-related design</v>
      </c>
      <c r="AA51" s="35">
        <f t="shared" si="5"/>
        <v>1</v>
      </c>
      <c r="AB51" s="35">
        <v>1</v>
      </c>
      <c r="AC51" s="14" t="s">
        <v>670</v>
      </c>
    </row>
    <row r="52" spans="1:29" ht="31.5">
      <c r="A52" s="14">
        <v>52</v>
      </c>
      <c r="B52" s="30">
        <v>21</v>
      </c>
      <c r="C52" s="30" t="s">
        <v>55</v>
      </c>
      <c r="D52" s="30">
        <v>2008</v>
      </c>
      <c r="E52" s="30" t="str">
        <f t="shared" si="33"/>
        <v>Fan2008_adults</v>
      </c>
      <c r="F52" s="30" t="s">
        <v>480</v>
      </c>
      <c r="G52" s="30">
        <f>IF(F52="","",IF(ISNUMBER(SEARCH("Stroop",F52)),1,IF(ISNUMBER(SEARCH("Simon",F52)),2,IF(ISNUMBER(SEARCH("flanker",F52)),3,IF(ISNUMBER(SEARCH("congru",F52)),1,4)))))</f>
        <v>3</v>
      </c>
      <c r="H52" s="30" t="s">
        <v>196</v>
      </c>
      <c r="I52" s="30" t="str">
        <f t="shared" si="20"/>
        <v xml:space="preserve">16 </v>
      </c>
      <c r="J52" s="30" t="s">
        <v>197</v>
      </c>
      <c r="K52" s="30" t="s">
        <v>198</v>
      </c>
      <c r="L52" s="32" t="str">
        <f t="shared" si="17"/>
        <v>18</v>
      </c>
      <c r="M52" s="32" t="str">
        <f t="shared" si="18"/>
        <v>36</v>
      </c>
      <c r="N52" s="32">
        <f t="shared" si="21"/>
        <v>18</v>
      </c>
      <c r="O52" s="30" t="str">
        <f t="shared" si="29"/>
        <v>5.7</v>
      </c>
      <c r="P52" s="33" t="str">
        <f t="shared" si="19"/>
        <v>5.7</v>
      </c>
      <c r="Q52" s="30" t="s">
        <v>26</v>
      </c>
      <c r="R52" s="30">
        <f t="shared" si="30"/>
        <v>1</v>
      </c>
      <c r="S52" s="30" t="s">
        <v>33</v>
      </c>
      <c r="T52" s="30">
        <f t="shared" si="31"/>
        <v>1</v>
      </c>
      <c r="U52" s="30" t="s">
        <v>478</v>
      </c>
      <c r="V52" s="30">
        <f t="shared" si="32"/>
        <v>1</v>
      </c>
      <c r="W52" s="30"/>
      <c r="X52" s="30"/>
      <c r="Y52" s="30">
        <v>101</v>
      </c>
      <c r="Z52" s="35" t="str">
        <f>INDEX(Sheet1!F:F,MATCH(AC52,Sheet1!R:R,0))</f>
        <v>Event-related design</v>
      </c>
      <c r="AA52" s="35">
        <f t="shared" si="5"/>
        <v>1</v>
      </c>
      <c r="AB52" s="35">
        <v>1</v>
      </c>
      <c r="AC52" s="14" t="s">
        <v>671</v>
      </c>
    </row>
    <row r="53" spans="1:29" ht="31.5">
      <c r="A53" s="14">
        <v>53</v>
      </c>
      <c r="B53" s="30">
        <v>22</v>
      </c>
      <c r="C53" s="30" t="s">
        <v>55</v>
      </c>
      <c r="D53" s="30">
        <v>2007</v>
      </c>
      <c r="E53" s="30" t="str">
        <f t="shared" si="33"/>
        <v>Fan2007_adults</v>
      </c>
      <c r="F53" s="30" t="s">
        <v>480</v>
      </c>
      <c r="G53" s="30">
        <f>IF(F53="","",IF(ISNUMBER(SEARCH("Stroop",F53)),1,IF(ISNUMBER(SEARCH("Simon",F53)),2,IF(ISNUMBER(SEARCH("flanker",F53)),3,IF(ISNUMBER(SEARCH("congru",F53)),1,4)))))</f>
        <v>3</v>
      </c>
      <c r="H53" s="30" t="s">
        <v>199</v>
      </c>
      <c r="I53" s="30" t="str">
        <f t="shared" si="20"/>
        <v xml:space="preserve">19 </v>
      </c>
      <c r="J53" s="30" t="s">
        <v>522</v>
      </c>
      <c r="K53" s="30" t="s">
        <v>200</v>
      </c>
      <c r="L53" s="32" t="str">
        <f t="shared" si="17"/>
        <v>18</v>
      </c>
      <c r="M53" s="32" t="str">
        <f t="shared" si="18"/>
        <v>59</v>
      </c>
      <c r="N53" s="32">
        <f t="shared" si="21"/>
        <v>41</v>
      </c>
      <c r="O53" s="30" t="str">
        <f t="shared" si="29"/>
        <v>n.r.</v>
      </c>
      <c r="P53" s="33">
        <f>IF(O53="n.r.",IF(_xlfn.NUMBERVALUE(_xlfn.TEXTBEFORE(H53,"("))&lt;70,(_xlfn.TEXTAFTER(K53,"−")-_xlfn.TEXTBEFORE(K53,"−"))/4,(_xlfn.TEXTAFTER(K53,"−")-_xlfn.TEXTBEFORE(K53,"−"))/6),O53)</f>
        <v>10.25</v>
      </c>
      <c r="Q53" s="30" t="s">
        <v>32</v>
      </c>
      <c r="R53" s="30">
        <f t="shared" si="30"/>
        <v>3</v>
      </c>
      <c r="S53" s="30" t="s">
        <v>33</v>
      </c>
      <c r="T53" s="30">
        <f t="shared" si="31"/>
        <v>1</v>
      </c>
      <c r="U53" s="30" t="s">
        <v>478</v>
      </c>
      <c r="V53" s="30">
        <f t="shared" si="32"/>
        <v>1</v>
      </c>
      <c r="W53" s="30">
        <v>0.9</v>
      </c>
      <c r="X53" s="30">
        <v>0.96</v>
      </c>
      <c r="Y53" s="30">
        <v>55</v>
      </c>
      <c r="Z53" s="35" t="str">
        <f>INDEX(Sheet1!F:F,MATCH(AC53,Sheet1!R:R,0))</f>
        <v>Event-related design</v>
      </c>
      <c r="AA53" s="35">
        <f t="shared" si="5"/>
        <v>1</v>
      </c>
      <c r="AB53" s="35">
        <v>1</v>
      </c>
      <c r="AC53" s="14" t="s">
        <v>672</v>
      </c>
    </row>
    <row r="54" spans="1:29" ht="47.25">
      <c r="A54" s="14">
        <v>54</v>
      </c>
      <c r="B54" s="30">
        <v>23</v>
      </c>
      <c r="C54" s="30" t="s">
        <v>201</v>
      </c>
      <c r="D54" s="30">
        <v>2010</v>
      </c>
      <c r="E54" s="30" t="str">
        <f t="shared" si="33"/>
        <v>Fechir2010_adults</v>
      </c>
      <c r="F54" s="30" t="s">
        <v>476</v>
      </c>
      <c r="G54" s="30">
        <f>IF(F54="","",IF(ISNUMBER(SEARCH("Stroop",F54)),1,IF(ISNUMBER(SEARCH("Simon",F54)),2,IF(ISNUMBER(SEARCH("flanker",F54)),3,IF(ISNUMBER(SEARCH("congru",F54)),1,4)))))</f>
        <v>1</v>
      </c>
      <c r="H54" s="30" t="s">
        <v>521</v>
      </c>
      <c r="I54" s="30" t="str">
        <f t="shared" si="20"/>
        <v xml:space="preserve">16 </v>
      </c>
      <c r="J54" s="30" t="s">
        <v>202</v>
      </c>
      <c r="K54" s="30" t="s">
        <v>203</v>
      </c>
      <c r="L54" s="32" t="str">
        <f t="shared" si="17"/>
        <v>21</v>
      </c>
      <c r="M54" s="32" t="str">
        <f t="shared" si="18"/>
        <v>26</v>
      </c>
      <c r="N54" s="32">
        <f t="shared" si="21"/>
        <v>5</v>
      </c>
      <c r="O54" s="30" t="str">
        <f t="shared" si="29"/>
        <v>1.4</v>
      </c>
      <c r="P54" s="33" t="str">
        <f t="shared" si="19"/>
        <v>1.4</v>
      </c>
      <c r="Q54" s="30" t="s">
        <v>26</v>
      </c>
      <c r="R54" s="30">
        <f t="shared" si="30"/>
        <v>1</v>
      </c>
      <c r="S54" s="30" t="s">
        <v>33</v>
      </c>
      <c r="T54" s="30">
        <f t="shared" si="31"/>
        <v>1</v>
      </c>
      <c r="U54" s="30" t="s">
        <v>478</v>
      </c>
      <c r="V54" s="30">
        <f t="shared" si="32"/>
        <v>1</v>
      </c>
      <c r="W54" s="30">
        <v>0.91</v>
      </c>
      <c r="X54" s="30">
        <v>0.94550000000000001</v>
      </c>
      <c r="Y54" s="30">
        <v>70.099999999999895</v>
      </c>
      <c r="Z54" s="35" t="str">
        <f>INDEX(Sheet1!F:F,MATCH(AC54,Sheet1!R:R,0))</f>
        <v>Block design</v>
      </c>
      <c r="AA54" s="35">
        <f t="shared" si="5"/>
        <v>0</v>
      </c>
      <c r="AB54" s="35">
        <v>1</v>
      </c>
      <c r="AC54" s="14" t="s">
        <v>673</v>
      </c>
    </row>
    <row r="55" spans="1:29" ht="47.25">
      <c r="A55" s="14">
        <v>55</v>
      </c>
      <c r="B55" s="30">
        <v>24</v>
      </c>
      <c r="C55" s="30" t="s">
        <v>204</v>
      </c>
      <c r="D55" s="30">
        <v>2008</v>
      </c>
      <c r="E55" s="30" t="str">
        <f t="shared" si="33"/>
        <v>Forstmann2008_adults</v>
      </c>
      <c r="F55" s="30" t="s">
        <v>486</v>
      </c>
      <c r="G55" s="30">
        <f>IF(F55="","",IF(ISNUMBER(SEARCH("Stroop",F55)),1,IF(ISNUMBER(SEARCH("Simon",F55)),2,IF(ISNUMBER(SEARCH("flanker",F55)),3,IF(ISNUMBER(SEARCH("congru",F55)),1,4)))))</f>
        <v>2</v>
      </c>
      <c r="H55" s="30" t="s">
        <v>205</v>
      </c>
      <c r="I55" s="30" t="str">
        <f t="shared" si="20"/>
        <v xml:space="preserve">24 </v>
      </c>
      <c r="J55" s="30" t="s">
        <v>206</v>
      </c>
      <c r="K55" s="30" t="s">
        <v>32</v>
      </c>
      <c r="L55" s="32" t="str">
        <f t="shared" si="17"/>
        <v>NaN</v>
      </c>
      <c r="M55" s="32" t="str">
        <f t="shared" si="18"/>
        <v>NaN</v>
      </c>
      <c r="N55" s="32" t="e">
        <f t="shared" si="21"/>
        <v>#VALUE!</v>
      </c>
      <c r="O55" s="30" t="str">
        <f t="shared" si="29"/>
        <v>2.76</v>
      </c>
      <c r="P55" s="33" t="str">
        <f t="shared" si="19"/>
        <v>2.76</v>
      </c>
      <c r="Q55" s="30" t="s">
        <v>26</v>
      </c>
      <c r="R55" s="30">
        <f t="shared" si="30"/>
        <v>1</v>
      </c>
      <c r="S55" s="30" t="s">
        <v>27</v>
      </c>
      <c r="T55" s="30">
        <f t="shared" si="31"/>
        <v>2</v>
      </c>
      <c r="U55" s="30" t="s">
        <v>32</v>
      </c>
      <c r="V55" s="30">
        <f t="shared" si="32"/>
        <v>3</v>
      </c>
      <c r="W55" s="30"/>
      <c r="X55" s="30"/>
      <c r="Y55" s="30">
        <v>21</v>
      </c>
      <c r="Z55" s="35" t="str">
        <f>INDEX(Sheet1!F:F,MATCH(AC55,Sheet1!R:R,0))</f>
        <v>Block design</v>
      </c>
      <c r="AA55" s="35">
        <f t="shared" si="5"/>
        <v>0</v>
      </c>
      <c r="AB55" s="35">
        <v>1</v>
      </c>
      <c r="AC55" s="14" t="s">
        <v>674</v>
      </c>
    </row>
    <row r="56" spans="1:29" ht="47.25">
      <c r="A56" s="14">
        <v>56</v>
      </c>
      <c r="B56" s="30">
        <v>25</v>
      </c>
      <c r="C56" s="30" t="s">
        <v>207</v>
      </c>
      <c r="D56" s="30">
        <v>2011</v>
      </c>
      <c r="E56" s="30" t="str">
        <f t="shared" si="33"/>
        <v>Fruhholz2011_adults</v>
      </c>
      <c r="F56" s="30" t="s">
        <v>546</v>
      </c>
      <c r="G56" s="30">
        <v>4</v>
      </c>
      <c r="H56" s="30" t="s">
        <v>209</v>
      </c>
      <c r="I56" s="30" t="str">
        <f t="shared" si="20"/>
        <v xml:space="preserve">24 </v>
      </c>
      <c r="J56" s="30" t="s">
        <v>210</v>
      </c>
      <c r="K56" s="30" t="s">
        <v>211</v>
      </c>
      <c r="L56" s="32" t="str">
        <f t="shared" si="17"/>
        <v>18</v>
      </c>
      <c r="M56" s="32" t="str">
        <f t="shared" si="18"/>
        <v>43</v>
      </c>
      <c r="N56" s="32">
        <f t="shared" si="21"/>
        <v>25</v>
      </c>
      <c r="O56" s="30" t="str">
        <f t="shared" si="29"/>
        <v>5.31</v>
      </c>
      <c r="P56" s="33" t="str">
        <f t="shared" si="19"/>
        <v>5.31</v>
      </c>
      <c r="Q56" s="30" t="s">
        <v>26</v>
      </c>
      <c r="R56" s="30">
        <f t="shared" si="30"/>
        <v>1</v>
      </c>
      <c r="S56" s="30" t="s">
        <v>33</v>
      </c>
      <c r="T56" s="30">
        <f t="shared" si="31"/>
        <v>1</v>
      </c>
      <c r="U56" s="30" t="s">
        <v>478</v>
      </c>
      <c r="V56" s="30">
        <f t="shared" si="32"/>
        <v>1</v>
      </c>
      <c r="W56" s="30">
        <v>0.95199999999999996</v>
      </c>
      <c r="X56" s="30">
        <v>0.97199999999999998</v>
      </c>
      <c r="Y56" s="30">
        <v>58</v>
      </c>
      <c r="Z56" s="35" t="str">
        <f>INDEX(Sheet1!F:F,MATCH(AC56,Sheet1!R:R,0))</f>
        <v>Block design</v>
      </c>
      <c r="AA56" s="35">
        <f t="shared" si="5"/>
        <v>0</v>
      </c>
      <c r="AB56" s="35">
        <v>1</v>
      </c>
      <c r="AC56" s="14" t="s">
        <v>675</v>
      </c>
    </row>
    <row r="57" spans="1:29" ht="47.25">
      <c r="A57" s="14">
        <v>57</v>
      </c>
      <c r="B57" s="30">
        <v>26</v>
      </c>
      <c r="C57" s="30" t="s">
        <v>212</v>
      </c>
      <c r="D57" s="30">
        <v>1994</v>
      </c>
      <c r="E57" s="30" t="str">
        <f t="shared" si="33"/>
        <v>George1994_adults</v>
      </c>
      <c r="F57" s="30" t="s">
        <v>476</v>
      </c>
      <c r="G57" s="30">
        <f t="shared" ref="G57:G63" si="34">IF(F57="","",IF(ISNUMBER(SEARCH("Stroop",F57)),1,IF(ISNUMBER(SEARCH("Simon",F57)),2,IF(ISNUMBER(SEARCH("flanker",F57)),3,IF(ISNUMBER(SEARCH("congru",F57)),1,4)))))</f>
        <v>1</v>
      </c>
      <c r="H57" s="30" t="s">
        <v>213</v>
      </c>
      <c r="I57" s="30" t="str">
        <f t="shared" si="20"/>
        <v xml:space="preserve">21 </v>
      </c>
      <c r="J57" s="30" t="s">
        <v>214</v>
      </c>
      <c r="K57" s="30" t="s">
        <v>32</v>
      </c>
      <c r="L57" s="32" t="str">
        <f t="shared" si="17"/>
        <v>NaN</v>
      </c>
      <c r="M57" s="32" t="str">
        <f t="shared" si="18"/>
        <v>NaN</v>
      </c>
      <c r="N57" s="32" t="e">
        <f t="shared" si="21"/>
        <v>#VALUE!</v>
      </c>
      <c r="O57" s="30" t="str">
        <f t="shared" si="29"/>
        <v>13.2</v>
      </c>
      <c r="P57" s="33" t="str">
        <f t="shared" si="19"/>
        <v>13.2</v>
      </c>
      <c r="Q57" s="30" t="s">
        <v>26</v>
      </c>
      <c r="R57" s="30">
        <f t="shared" si="30"/>
        <v>1</v>
      </c>
      <c r="S57" s="30" t="s">
        <v>27</v>
      </c>
      <c r="T57" s="30">
        <f t="shared" si="31"/>
        <v>2</v>
      </c>
      <c r="U57" s="30" t="s">
        <v>32</v>
      </c>
      <c r="V57" s="30">
        <f t="shared" si="32"/>
        <v>3</v>
      </c>
      <c r="W57" s="30"/>
      <c r="X57" s="30"/>
      <c r="Y57" s="30"/>
      <c r="Z57" s="35" t="str">
        <f>INDEX(Sheet1!F:F,MATCH(AC57,Sheet1!R:R,0))</f>
        <v>Event-related design</v>
      </c>
      <c r="AA57" s="35">
        <f t="shared" si="5"/>
        <v>1</v>
      </c>
      <c r="AB57" s="35">
        <v>1</v>
      </c>
      <c r="AC57" s="14" t="s">
        <v>676</v>
      </c>
    </row>
    <row r="58" spans="1:29" ht="63">
      <c r="A58" s="14">
        <v>58</v>
      </c>
      <c r="B58" s="30">
        <v>27</v>
      </c>
      <c r="C58" s="30" t="s">
        <v>215</v>
      </c>
      <c r="D58" s="30">
        <v>2012</v>
      </c>
      <c r="E58" s="30" t="str">
        <f t="shared" si="33"/>
        <v>Georgiou-Karistianis2012_adults</v>
      </c>
      <c r="F58" s="30" t="s">
        <v>486</v>
      </c>
      <c r="G58" s="30">
        <f t="shared" si="34"/>
        <v>2</v>
      </c>
      <c r="H58" s="30" t="s">
        <v>547</v>
      </c>
      <c r="I58" s="30" t="str">
        <f t="shared" si="20"/>
        <v xml:space="preserve">13 </v>
      </c>
      <c r="J58" s="30" t="s">
        <v>217</v>
      </c>
      <c r="K58" s="30" t="s">
        <v>32</v>
      </c>
      <c r="L58" s="32" t="str">
        <f t="shared" si="17"/>
        <v>NaN</v>
      </c>
      <c r="M58" s="32" t="str">
        <f t="shared" si="18"/>
        <v>NaN</v>
      </c>
      <c r="N58" s="32" t="e">
        <f t="shared" si="21"/>
        <v>#VALUE!</v>
      </c>
      <c r="O58" s="30" t="str">
        <f t="shared" si="29"/>
        <v>7.9</v>
      </c>
      <c r="P58" s="33" t="str">
        <f t="shared" si="19"/>
        <v>7.9</v>
      </c>
      <c r="Q58" s="30" t="s">
        <v>26</v>
      </c>
      <c r="R58" s="30">
        <f t="shared" si="30"/>
        <v>1</v>
      </c>
      <c r="S58" s="30" t="s">
        <v>33</v>
      </c>
      <c r="T58" s="30">
        <f t="shared" si="31"/>
        <v>1</v>
      </c>
      <c r="U58" s="30" t="s">
        <v>32</v>
      </c>
      <c r="V58" s="30">
        <f t="shared" si="32"/>
        <v>3</v>
      </c>
      <c r="W58" s="30"/>
      <c r="X58" s="30"/>
      <c r="Y58" s="30"/>
      <c r="Z58" s="35" t="str">
        <f>INDEX(Sheet1!F:F,MATCH(AC58,Sheet1!R:R,0))</f>
        <v>Event-related design</v>
      </c>
      <c r="AA58" s="35">
        <f t="shared" si="5"/>
        <v>1</v>
      </c>
      <c r="AB58" s="35">
        <v>1</v>
      </c>
      <c r="AC58" s="14" t="s">
        <v>677</v>
      </c>
    </row>
    <row r="59" spans="1:29" ht="47.25">
      <c r="A59" s="14">
        <v>59</v>
      </c>
      <c r="B59" s="30">
        <v>28</v>
      </c>
      <c r="C59" s="30" t="s">
        <v>218</v>
      </c>
      <c r="D59" s="30">
        <v>2013</v>
      </c>
      <c r="E59" s="30" t="str">
        <f t="shared" si="33"/>
        <v>Grandjean2013_adults</v>
      </c>
      <c r="F59" s="30" t="s">
        <v>476</v>
      </c>
      <c r="G59" s="30">
        <f t="shared" si="34"/>
        <v>1</v>
      </c>
      <c r="H59" s="30" t="s">
        <v>219</v>
      </c>
      <c r="I59" s="30" t="str">
        <f t="shared" si="20"/>
        <v xml:space="preserve">25 </v>
      </c>
      <c r="J59" s="30" t="s">
        <v>220</v>
      </c>
      <c r="K59" s="30" t="s">
        <v>221</v>
      </c>
      <c r="L59" s="32" t="str">
        <f t="shared" si="17"/>
        <v>18</v>
      </c>
      <c r="M59" s="32" t="str">
        <f t="shared" si="18"/>
        <v>29</v>
      </c>
      <c r="N59" s="32">
        <f t="shared" si="21"/>
        <v>11</v>
      </c>
      <c r="O59" s="30" t="str">
        <f t="shared" si="29"/>
        <v>2.68</v>
      </c>
      <c r="P59" s="33" t="str">
        <f t="shared" si="19"/>
        <v>2.68</v>
      </c>
      <c r="Q59" s="30" t="s">
        <v>26</v>
      </c>
      <c r="R59" s="30">
        <f t="shared" si="30"/>
        <v>1</v>
      </c>
      <c r="S59" s="30" t="s">
        <v>33</v>
      </c>
      <c r="T59" s="30">
        <f t="shared" si="31"/>
        <v>1</v>
      </c>
      <c r="U59" s="30" t="s">
        <v>488</v>
      </c>
      <c r="V59" s="30">
        <f t="shared" si="32"/>
        <v>1</v>
      </c>
      <c r="W59" s="30"/>
      <c r="X59" s="30"/>
      <c r="Y59" s="30"/>
      <c r="Z59" s="35" t="str">
        <f>INDEX(Sheet1!F:F,MATCH(AC59,Sheet1!R:R,0))</f>
        <v>Block design</v>
      </c>
      <c r="AA59" s="35">
        <f t="shared" si="5"/>
        <v>0</v>
      </c>
      <c r="AB59" s="35">
        <v>1</v>
      </c>
      <c r="AC59" s="14" t="s">
        <v>678</v>
      </c>
    </row>
    <row r="60" spans="1:29" ht="47.25">
      <c r="A60" s="14">
        <v>60</v>
      </c>
      <c r="B60" s="30">
        <v>29</v>
      </c>
      <c r="C60" s="30" t="s">
        <v>548</v>
      </c>
      <c r="D60" s="30">
        <v>2005</v>
      </c>
      <c r="E60" s="30" t="str">
        <f t="shared" si="33"/>
        <v>Harrison2005_adults</v>
      </c>
      <c r="F60" s="30" t="s">
        <v>476</v>
      </c>
      <c r="G60" s="30">
        <f t="shared" si="34"/>
        <v>1</v>
      </c>
      <c r="H60" s="30" t="s">
        <v>224</v>
      </c>
      <c r="I60" s="30" t="str">
        <f t="shared" si="20"/>
        <v xml:space="preserve">9 </v>
      </c>
      <c r="J60" s="30" t="s">
        <v>225</v>
      </c>
      <c r="K60" s="30" t="s">
        <v>32</v>
      </c>
      <c r="L60" s="32" t="str">
        <f t="shared" si="17"/>
        <v>NaN</v>
      </c>
      <c r="M60" s="32" t="str">
        <f t="shared" si="18"/>
        <v>NaN</v>
      </c>
      <c r="N60" s="32" t="e">
        <f t="shared" si="21"/>
        <v>#VALUE!</v>
      </c>
      <c r="O60" s="30" t="str">
        <f t="shared" si="29"/>
        <v>9.1</v>
      </c>
      <c r="P60" s="33" t="str">
        <f t="shared" si="19"/>
        <v>9.1</v>
      </c>
      <c r="Q60" s="30" t="s">
        <v>26</v>
      </c>
      <c r="R60" s="30">
        <f t="shared" si="30"/>
        <v>1</v>
      </c>
      <c r="S60" s="30" t="s">
        <v>33</v>
      </c>
      <c r="T60" s="30">
        <f t="shared" si="31"/>
        <v>1</v>
      </c>
      <c r="U60" s="30" t="s">
        <v>549</v>
      </c>
      <c r="V60" s="30">
        <f t="shared" si="32"/>
        <v>1</v>
      </c>
      <c r="W60" s="30">
        <v>0.88</v>
      </c>
      <c r="X60" s="30">
        <v>0.96499999999999997</v>
      </c>
      <c r="Y60" s="30">
        <v>-181.2</v>
      </c>
      <c r="Z60" s="35" t="str">
        <f>INDEX(Sheet1!F:F,MATCH(AC60,Sheet1!R:R,0))</f>
        <v>Hybrid block/Event-related design</v>
      </c>
      <c r="AA60" s="35">
        <f t="shared" si="5"/>
        <v>0</v>
      </c>
      <c r="AB60" s="35">
        <v>1</v>
      </c>
      <c r="AC60" s="14" t="s">
        <v>679</v>
      </c>
    </row>
    <row r="61" spans="1:29" ht="47.25">
      <c r="A61" s="14">
        <v>61</v>
      </c>
      <c r="B61" s="30">
        <v>30</v>
      </c>
      <c r="C61" s="30" t="s">
        <v>226</v>
      </c>
      <c r="D61" s="30">
        <v>2003</v>
      </c>
      <c r="E61" s="30" t="str">
        <f t="shared" si="33"/>
        <v>Hazeltine2003_adults</v>
      </c>
      <c r="F61" s="30" t="s">
        <v>480</v>
      </c>
      <c r="G61" s="30">
        <f t="shared" si="34"/>
        <v>3</v>
      </c>
      <c r="H61" s="30" t="s">
        <v>161</v>
      </c>
      <c r="I61" s="30" t="str">
        <f t="shared" si="20"/>
        <v xml:space="preserve">10 </v>
      </c>
      <c r="J61" s="30" t="s">
        <v>523</v>
      </c>
      <c r="K61" s="30" t="s">
        <v>163</v>
      </c>
      <c r="L61" s="32" t="str">
        <f t="shared" si="17"/>
        <v>18</v>
      </c>
      <c r="M61" s="32" t="str">
        <f t="shared" si="18"/>
        <v>44</v>
      </c>
      <c r="N61" s="32">
        <f t="shared" si="21"/>
        <v>26</v>
      </c>
      <c r="O61" s="30" t="str">
        <f t="shared" si="29"/>
        <v>n.r.</v>
      </c>
      <c r="P61" s="33">
        <f t="shared" si="19"/>
        <v>6.5</v>
      </c>
      <c r="Q61" s="30" t="s">
        <v>26</v>
      </c>
      <c r="R61" s="30">
        <f t="shared" si="30"/>
        <v>1</v>
      </c>
      <c r="S61" s="30" t="s">
        <v>27</v>
      </c>
      <c r="T61" s="30">
        <f t="shared" si="31"/>
        <v>2</v>
      </c>
      <c r="U61" s="30" t="s">
        <v>488</v>
      </c>
      <c r="V61" s="30">
        <f t="shared" si="32"/>
        <v>1</v>
      </c>
      <c r="W61" s="30"/>
      <c r="X61" s="30"/>
      <c r="Y61" s="30"/>
      <c r="Z61" s="35" t="str">
        <f>INDEX(Sheet1!F:F,MATCH(AC61,Sheet1!R:R,0))</f>
        <v>Event-related design</v>
      </c>
      <c r="AA61" s="35">
        <f t="shared" si="5"/>
        <v>1</v>
      </c>
      <c r="AB61" s="35">
        <v>1</v>
      </c>
      <c r="AC61" s="14" t="s">
        <v>680</v>
      </c>
    </row>
    <row r="62" spans="1:29" ht="47.25">
      <c r="A62" s="14">
        <v>62</v>
      </c>
      <c r="B62" s="30">
        <v>31</v>
      </c>
      <c r="C62" s="30" t="s">
        <v>226</v>
      </c>
      <c r="D62" s="30">
        <v>2000</v>
      </c>
      <c r="E62" s="30" t="str">
        <f t="shared" si="33"/>
        <v>Hazeltine2000_adults</v>
      </c>
      <c r="F62" s="30" t="s">
        <v>480</v>
      </c>
      <c r="G62" s="30">
        <f t="shared" si="34"/>
        <v>3</v>
      </c>
      <c r="H62" s="30" t="s">
        <v>227</v>
      </c>
      <c r="I62" s="30" t="str">
        <f t="shared" si="20"/>
        <v xml:space="preserve">8 </v>
      </c>
      <c r="J62" s="30" t="s">
        <v>518</v>
      </c>
      <c r="K62" s="30" t="s">
        <v>163</v>
      </c>
      <c r="L62" s="32" t="str">
        <f t="shared" si="17"/>
        <v>18</v>
      </c>
      <c r="M62" s="32" t="str">
        <f t="shared" si="18"/>
        <v>44</v>
      </c>
      <c r="N62" s="32">
        <f t="shared" si="21"/>
        <v>26</v>
      </c>
      <c r="O62" s="30" t="str">
        <f t="shared" si="29"/>
        <v>n.r.</v>
      </c>
      <c r="P62" s="33">
        <f t="shared" si="19"/>
        <v>6.5</v>
      </c>
      <c r="Q62" s="30" t="s">
        <v>26</v>
      </c>
      <c r="R62" s="30">
        <f t="shared" si="30"/>
        <v>1</v>
      </c>
      <c r="S62" s="30" t="s">
        <v>33</v>
      </c>
      <c r="T62" s="30">
        <f t="shared" si="31"/>
        <v>1</v>
      </c>
      <c r="U62" s="30" t="s">
        <v>32</v>
      </c>
      <c r="V62" s="30">
        <f t="shared" si="32"/>
        <v>3</v>
      </c>
      <c r="W62" s="30"/>
      <c r="X62" s="30"/>
      <c r="Y62" s="30">
        <v>39</v>
      </c>
      <c r="Z62" s="35" t="str">
        <f>INDEX(Sheet1!F:F,MATCH(AC62,Sheet1!R:R,0))</f>
        <v>Hybrid block/Event-related design</v>
      </c>
      <c r="AA62" s="35">
        <f t="shared" si="5"/>
        <v>0</v>
      </c>
      <c r="AB62" s="35">
        <v>1</v>
      </c>
      <c r="AC62" s="14" t="s">
        <v>681</v>
      </c>
    </row>
    <row r="63" spans="1:29" ht="47.25">
      <c r="A63" s="14">
        <v>63</v>
      </c>
      <c r="B63" s="30">
        <v>32</v>
      </c>
      <c r="C63" s="30" t="s">
        <v>550</v>
      </c>
      <c r="D63" s="30">
        <v>2010</v>
      </c>
      <c r="E63" s="30" t="s">
        <v>551</v>
      </c>
      <c r="F63" s="30" t="s">
        <v>480</v>
      </c>
      <c r="G63" s="30">
        <f t="shared" si="34"/>
        <v>3</v>
      </c>
      <c r="H63" s="30" t="s">
        <v>552</v>
      </c>
      <c r="I63" s="30" t="str">
        <f t="shared" si="20"/>
        <v xml:space="preserve">33 </v>
      </c>
      <c r="J63" s="30" t="s">
        <v>553</v>
      </c>
      <c r="K63" s="30" t="s">
        <v>32</v>
      </c>
      <c r="L63" s="32" t="str">
        <f t="shared" si="17"/>
        <v>NaN</v>
      </c>
      <c r="M63" s="32" t="str">
        <f t="shared" si="18"/>
        <v>NaN</v>
      </c>
      <c r="N63" s="32" t="e">
        <f t="shared" si="21"/>
        <v>#VALUE!</v>
      </c>
      <c r="O63" s="30" t="str">
        <f t="shared" si="29"/>
        <v>n.r.</v>
      </c>
      <c r="P63" s="33">
        <v>5.04</v>
      </c>
      <c r="Q63" s="30" t="s">
        <v>26</v>
      </c>
      <c r="R63" s="30">
        <f t="shared" si="30"/>
        <v>1</v>
      </c>
      <c r="S63" s="30" t="s">
        <v>33</v>
      </c>
      <c r="T63" s="30">
        <f t="shared" si="31"/>
        <v>1</v>
      </c>
      <c r="U63" s="30" t="s">
        <v>488</v>
      </c>
      <c r="V63" s="30">
        <f t="shared" si="32"/>
        <v>1</v>
      </c>
      <c r="W63" s="30">
        <v>0.83</v>
      </c>
      <c r="X63" s="30">
        <v>0.99</v>
      </c>
      <c r="Y63" s="30">
        <v>85.81</v>
      </c>
      <c r="Z63" s="35" t="e">
        <f>INDEX(Sheet1!F:F,MATCH(AC63,Sheet1!R:R,0))</f>
        <v>#N/A</v>
      </c>
      <c r="AA63" s="35" t="e">
        <f t="shared" si="5"/>
        <v>#N/A</v>
      </c>
      <c r="AB63" s="35">
        <v>1</v>
      </c>
      <c r="AC63" s="14" t="s">
        <v>682</v>
      </c>
    </row>
    <row r="64" spans="1:29" ht="47.25">
      <c r="A64" s="14">
        <v>64</v>
      </c>
      <c r="B64" s="30">
        <v>33</v>
      </c>
      <c r="C64" s="30" t="s">
        <v>228</v>
      </c>
      <c r="D64" s="30">
        <v>2012</v>
      </c>
      <c r="E64" s="30" t="str">
        <f>C64&amp;D64&amp;"_adults"</f>
        <v>Ivanov2012_adults</v>
      </c>
      <c r="F64" s="30" t="s">
        <v>480</v>
      </c>
      <c r="G64" s="30">
        <f>IF(F64="","",IF(ISNUMBER(SEARCH("Stroop",F64)),1,IF(ISNUMBER(SEARCH("Simon",F64)),2,IF(ISNUMBER(SEARCH("flanker",F64)),3,IF(ISNUMBER(SEARCH("congru",F64)),1,4)))))</f>
        <v>3</v>
      </c>
      <c r="H64" s="30" t="s">
        <v>37</v>
      </c>
      <c r="I64" s="30" t="str">
        <f t="shared" si="20"/>
        <v xml:space="preserve">16 </v>
      </c>
      <c r="J64" s="30" t="s">
        <v>229</v>
      </c>
      <c r="K64" s="30" t="s">
        <v>230</v>
      </c>
      <c r="L64" s="32" t="str">
        <f t="shared" si="17"/>
        <v>21</v>
      </c>
      <c r="M64" s="32" t="str">
        <f t="shared" si="18"/>
        <v>45</v>
      </c>
      <c r="N64" s="32">
        <f t="shared" si="21"/>
        <v>24</v>
      </c>
      <c r="O64" s="30" t="str">
        <f>MID(J64, SEARCH("(", J64)+1, SEARCH(")", J64) - SEARCH("(", J64) -1)</f>
        <v>7.44</v>
      </c>
      <c r="P64" s="33" t="str">
        <f t="shared" si="19"/>
        <v>7.44</v>
      </c>
      <c r="Q64" s="30" t="s">
        <v>26</v>
      </c>
      <c r="R64" s="30">
        <f t="shared" si="30"/>
        <v>1</v>
      </c>
      <c r="S64" s="30" t="s">
        <v>33</v>
      </c>
      <c r="T64" s="30">
        <f>IF(S64="I &gt; C",1,IF(S64="I &gt; N",2,3))</f>
        <v>1</v>
      </c>
      <c r="U64" s="30" t="s">
        <v>488</v>
      </c>
      <c r="V64" s="30">
        <f>IF(U64="否",1,IF(U64="是",2,IF(U64="","",3)))</f>
        <v>1</v>
      </c>
      <c r="W64" s="30">
        <v>0.97499999999999998</v>
      </c>
      <c r="X64" s="30">
        <v>0.98799999999999999</v>
      </c>
      <c r="Y64" s="30">
        <v>61.4</v>
      </c>
      <c r="Z64" s="35" t="str">
        <f>INDEX(Sheet1!F:F,MATCH(AC64,Sheet1!R:R,0))</f>
        <v>Event-related design</v>
      </c>
      <c r="AA64" s="35">
        <f t="shared" si="5"/>
        <v>1</v>
      </c>
      <c r="AB64" s="35">
        <v>1</v>
      </c>
      <c r="AC64" s="14" t="s">
        <v>683</v>
      </c>
    </row>
    <row r="65" spans="1:29" ht="47.25">
      <c r="A65" s="14">
        <v>65</v>
      </c>
      <c r="B65" s="30">
        <v>34</v>
      </c>
      <c r="C65" s="30" t="s">
        <v>554</v>
      </c>
      <c r="D65" s="30">
        <v>2014</v>
      </c>
      <c r="E65" s="30" t="s">
        <v>555</v>
      </c>
      <c r="F65" s="30" t="s">
        <v>476</v>
      </c>
      <c r="G65" s="30">
        <f>IF(F65="","",IF(ISNUMBER(SEARCH("Stroop",F65)),1,IF(ISNUMBER(SEARCH("Simon",F65)),2,IF(ISNUMBER(SEARCH("flanker",F65)),3,IF(ISNUMBER(SEARCH("congru",F65)),1,4)))))</f>
        <v>1</v>
      </c>
      <c r="H65" s="30" t="s">
        <v>556</v>
      </c>
      <c r="I65" s="30" t="str">
        <f t="shared" si="20"/>
        <v xml:space="preserve">45 </v>
      </c>
      <c r="J65" s="30" t="s">
        <v>557</v>
      </c>
      <c r="K65" s="30" t="s">
        <v>32</v>
      </c>
      <c r="L65" s="32" t="str">
        <f t="shared" si="17"/>
        <v>NaN</v>
      </c>
      <c r="M65" s="32" t="str">
        <f t="shared" si="18"/>
        <v>NaN</v>
      </c>
      <c r="N65" s="32" t="e">
        <f t="shared" si="21"/>
        <v>#VALUE!</v>
      </c>
      <c r="O65" s="30" t="str">
        <f t="shared" si="29"/>
        <v>n.r.</v>
      </c>
      <c r="P65" s="33">
        <v>5.04</v>
      </c>
      <c r="Q65" s="30" t="s">
        <v>26</v>
      </c>
      <c r="R65" s="30">
        <f t="shared" si="30"/>
        <v>1</v>
      </c>
      <c r="S65" s="30" t="s">
        <v>27</v>
      </c>
      <c r="T65" s="30">
        <f>IF(S65="I &gt; C",1,IF(S65="I &gt; N",2,3))</f>
        <v>2</v>
      </c>
      <c r="U65" s="30" t="s">
        <v>505</v>
      </c>
      <c r="V65" s="30">
        <f>IF(U65="否",1,IF(U65="是",2,IF(U65="","",3)))</f>
        <v>2</v>
      </c>
      <c r="W65" s="30" t="s">
        <v>32</v>
      </c>
      <c r="X65" s="30" t="s">
        <v>32</v>
      </c>
      <c r="Y65" s="30"/>
      <c r="Z65" s="35" t="e">
        <f>INDEX(Sheet1!F:F,MATCH(AC65,Sheet1!R:R,0))</f>
        <v>#N/A</v>
      </c>
      <c r="AA65" s="35" t="e">
        <f t="shared" si="5"/>
        <v>#N/A</v>
      </c>
      <c r="AB65" s="35">
        <v>1</v>
      </c>
      <c r="AC65" s="14" t="s">
        <v>684</v>
      </c>
    </row>
    <row r="66" spans="1:29" ht="31.5">
      <c r="A66" s="14">
        <v>66</v>
      </c>
      <c r="B66" s="30">
        <v>35</v>
      </c>
      <c r="C66" s="30" t="s">
        <v>231</v>
      </c>
      <c r="D66" s="30">
        <v>2014</v>
      </c>
      <c r="E66" s="30" t="str">
        <f t="shared" ref="E66:E74" si="35">C66&amp;D66&amp;"_adults"</f>
        <v>Jiang2014_adults</v>
      </c>
      <c r="F66" s="30" t="s">
        <v>486</v>
      </c>
      <c r="G66" s="30">
        <f t="shared" ref="G66:G75" si="36">IF(F66="","",IF(ISNUMBER(SEARCH("Stroop",F66)),1,IF(ISNUMBER(SEARCH("Simon",F66)),2,IF(ISNUMBER(SEARCH("flanker",F66)),3,IF(ISNUMBER(SEARCH("congru",F66)),1,4)))))</f>
        <v>2</v>
      </c>
      <c r="H66" s="30" t="s">
        <v>64</v>
      </c>
      <c r="I66" s="30" t="str">
        <f t="shared" si="20"/>
        <v xml:space="preserve">21 </v>
      </c>
      <c r="J66" s="30" t="s">
        <v>558</v>
      </c>
      <c r="K66" s="30" t="s">
        <v>32</v>
      </c>
      <c r="L66" s="32" t="str">
        <f t="shared" si="17"/>
        <v>NaN</v>
      </c>
      <c r="M66" s="32" t="str">
        <f t="shared" si="18"/>
        <v>NaN</v>
      </c>
      <c r="N66" s="32" t="e">
        <f t="shared" si="21"/>
        <v>#VALUE!</v>
      </c>
      <c r="O66" s="30" t="str">
        <f t="shared" si="29"/>
        <v>n.r.</v>
      </c>
      <c r="P66" s="33">
        <v>5.04</v>
      </c>
      <c r="Q66" s="30" t="s">
        <v>32</v>
      </c>
      <c r="R66" s="30">
        <f t="shared" si="30"/>
        <v>3</v>
      </c>
      <c r="S66" s="30" t="s">
        <v>33</v>
      </c>
      <c r="T66" s="30">
        <f t="shared" ref="T66:T75" si="37">IF(S66="I &gt; C",1,IF(S66="I &gt; N",2,3))</f>
        <v>1</v>
      </c>
      <c r="U66" s="30" t="s">
        <v>488</v>
      </c>
      <c r="V66" s="30">
        <f t="shared" ref="V66:V75" si="38">IF(U66="否",1,IF(U66="是",2,IF(U66="","",3)))</f>
        <v>1</v>
      </c>
      <c r="W66" s="30"/>
      <c r="X66" s="30"/>
      <c r="Y66" s="30">
        <v>33</v>
      </c>
      <c r="Z66" s="35" t="str">
        <f>INDEX(Sheet1!F:F,MATCH(AC66,Sheet1!R:R,0))</f>
        <v>Block design</v>
      </c>
      <c r="AA66" s="35">
        <f t="shared" si="5"/>
        <v>0</v>
      </c>
      <c r="AB66" s="35">
        <v>1</v>
      </c>
      <c r="AC66" s="14" t="s">
        <v>685</v>
      </c>
    </row>
    <row r="67" spans="1:29" ht="47.25">
      <c r="A67" s="14">
        <v>67</v>
      </c>
      <c r="B67" s="30">
        <v>36</v>
      </c>
      <c r="C67" s="30" t="s">
        <v>233</v>
      </c>
      <c r="D67" s="30">
        <v>2006</v>
      </c>
      <c r="E67" s="30" t="str">
        <f t="shared" si="35"/>
        <v>Kerns2006_adults</v>
      </c>
      <c r="F67" s="30" t="s">
        <v>486</v>
      </c>
      <c r="G67" s="30">
        <f t="shared" si="36"/>
        <v>2</v>
      </c>
      <c r="H67" s="30" t="s">
        <v>234</v>
      </c>
      <c r="I67" s="30" t="str">
        <f t="shared" si="20"/>
        <v xml:space="preserve">26 </v>
      </c>
      <c r="J67" s="30" t="s">
        <v>235</v>
      </c>
      <c r="K67" s="30" t="s">
        <v>198</v>
      </c>
      <c r="L67" s="32" t="str">
        <f t="shared" si="17"/>
        <v>18</v>
      </c>
      <c r="M67" s="32" t="str">
        <f t="shared" si="18"/>
        <v>36</v>
      </c>
      <c r="N67" s="32">
        <f t="shared" si="21"/>
        <v>18</v>
      </c>
      <c r="O67" s="30" t="str">
        <f t="shared" si="29"/>
        <v>4.5</v>
      </c>
      <c r="P67" s="33" t="str">
        <f t="shared" si="19"/>
        <v>4.5</v>
      </c>
      <c r="Q67" s="30" t="s">
        <v>26</v>
      </c>
      <c r="R67" s="30">
        <f t="shared" si="30"/>
        <v>1</v>
      </c>
      <c r="S67" s="30" t="s">
        <v>33</v>
      </c>
      <c r="T67" s="30">
        <f t="shared" si="37"/>
        <v>1</v>
      </c>
      <c r="U67" s="30" t="s">
        <v>549</v>
      </c>
      <c r="V67" s="30">
        <f t="shared" si="38"/>
        <v>1</v>
      </c>
      <c r="W67" s="30"/>
      <c r="X67" s="30"/>
      <c r="Y67" s="30">
        <v>16.8000000000001</v>
      </c>
      <c r="Z67" s="35" t="str">
        <f>INDEX(Sheet1!F:F,MATCH(AC67,Sheet1!R:R,0))</f>
        <v>Block design</v>
      </c>
      <c r="AA67" s="35">
        <f t="shared" si="5"/>
        <v>0</v>
      </c>
      <c r="AB67" s="35">
        <v>1</v>
      </c>
      <c r="AC67" s="14" t="s">
        <v>686</v>
      </c>
    </row>
    <row r="68" spans="1:29" ht="47.25">
      <c r="A68" s="14">
        <v>68</v>
      </c>
      <c r="B68" s="30">
        <v>37</v>
      </c>
      <c r="C68" s="30" t="s">
        <v>233</v>
      </c>
      <c r="D68" s="30">
        <v>2005</v>
      </c>
      <c r="E68" s="30" t="str">
        <f t="shared" si="35"/>
        <v>Kerns2005_adults</v>
      </c>
      <c r="F68" s="30" t="s">
        <v>476</v>
      </c>
      <c r="G68" s="30">
        <f t="shared" si="36"/>
        <v>1</v>
      </c>
      <c r="H68" s="30" t="s">
        <v>236</v>
      </c>
      <c r="I68" s="30" t="str">
        <f t="shared" si="20"/>
        <v xml:space="preserve">13 </v>
      </c>
      <c r="J68" s="30" t="s">
        <v>237</v>
      </c>
      <c r="K68" s="30" t="s">
        <v>32</v>
      </c>
      <c r="L68" s="32" t="str">
        <f t="shared" si="17"/>
        <v>NaN</v>
      </c>
      <c r="M68" s="32" t="str">
        <f t="shared" si="18"/>
        <v>NaN</v>
      </c>
      <c r="N68" s="32" t="e">
        <f t="shared" si="21"/>
        <v>#VALUE!</v>
      </c>
      <c r="O68" s="30" t="str">
        <f t="shared" si="29"/>
        <v>8.9</v>
      </c>
      <c r="P68" s="33" t="str">
        <f t="shared" si="19"/>
        <v>8.9</v>
      </c>
      <c r="Q68" s="30" t="s">
        <v>26</v>
      </c>
      <c r="R68" s="30">
        <f t="shared" si="30"/>
        <v>1</v>
      </c>
      <c r="S68" s="30" t="s">
        <v>33</v>
      </c>
      <c r="T68" s="30">
        <f t="shared" si="37"/>
        <v>1</v>
      </c>
      <c r="U68" s="30" t="s">
        <v>488</v>
      </c>
      <c r="V68" s="30">
        <f t="shared" si="38"/>
        <v>1</v>
      </c>
      <c r="W68" s="30"/>
      <c r="X68" s="30"/>
      <c r="Y68" s="30">
        <v>90.4</v>
      </c>
      <c r="Z68" s="35" t="str">
        <f>INDEX(Sheet1!F:F,MATCH(AC68,Sheet1!R:R,0))</f>
        <v>Block design</v>
      </c>
      <c r="AA68" s="35">
        <f t="shared" si="5"/>
        <v>0</v>
      </c>
      <c r="AB68" s="35">
        <v>1</v>
      </c>
      <c r="AC68" s="14" t="s">
        <v>687</v>
      </c>
    </row>
    <row r="69" spans="1:29" ht="31.5">
      <c r="A69" s="14">
        <v>69</v>
      </c>
      <c r="B69" s="30">
        <v>38</v>
      </c>
      <c r="C69" s="30" t="s">
        <v>238</v>
      </c>
      <c r="D69" s="30">
        <v>2012</v>
      </c>
      <c r="E69" s="30" t="str">
        <f t="shared" si="35"/>
        <v>Kim2012_adults</v>
      </c>
      <c r="F69" s="30" t="s">
        <v>486</v>
      </c>
      <c r="G69" s="30">
        <f t="shared" si="36"/>
        <v>2</v>
      </c>
      <c r="H69" s="30" t="s">
        <v>239</v>
      </c>
      <c r="I69" s="30" t="str">
        <f t="shared" si="20"/>
        <v xml:space="preserve">16 </v>
      </c>
      <c r="J69" s="30" t="s">
        <v>240</v>
      </c>
      <c r="K69" s="30" t="s">
        <v>241</v>
      </c>
      <c r="L69" s="32" t="str">
        <f t="shared" si="17"/>
        <v>18</v>
      </c>
      <c r="M69" s="32" t="str">
        <f t="shared" si="18"/>
        <v>35</v>
      </c>
      <c r="N69" s="32">
        <f t="shared" si="21"/>
        <v>17</v>
      </c>
      <c r="O69" s="30" t="str">
        <f t="shared" si="29"/>
        <v>2.9</v>
      </c>
      <c r="P69" s="33" t="str">
        <f t="shared" si="19"/>
        <v>2.9</v>
      </c>
      <c r="Q69" s="30" t="s">
        <v>26</v>
      </c>
      <c r="R69" s="30">
        <f t="shared" si="30"/>
        <v>1</v>
      </c>
      <c r="S69" s="30" t="s">
        <v>33</v>
      </c>
      <c r="T69" s="30">
        <f t="shared" si="37"/>
        <v>1</v>
      </c>
      <c r="U69" s="30" t="s">
        <v>488</v>
      </c>
      <c r="V69" s="30">
        <f t="shared" si="38"/>
        <v>1</v>
      </c>
      <c r="W69" s="30"/>
      <c r="X69" s="30"/>
      <c r="Y69" s="30">
        <v>-87</v>
      </c>
      <c r="Z69" s="35" t="str">
        <f>INDEX(Sheet1!F:F,MATCH(AC69,Sheet1!R:R,0))</f>
        <v>Event-related design</v>
      </c>
      <c r="AA69" s="35">
        <f t="shared" ref="AA69:AA132" si="39">IF(Z69="Event-related design",1,0)</f>
        <v>1</v>
      </c>
      <c r="AB69" s="35">
        <v>1</v>
      </c>
      <c r="AC69" s="14" t="s">
        <v>688</v>
      </c>
    </row>
    <row r="70" spans="1:29" ht="31.5">
      <c r="A70" s="14">
        <v>70</v>
      </c>
      <c r="B70" s="30">
        <v>39</v>
      </c>
      <c r="C70" s="30" t="s">
        <v>238</v>
      </c>
      <c r="D70" s="30">
        <v>2014</v>
      </c>
      <c r="E70" s="30" t="str">
        <f t="shared" si="35"/>
        <v>Kim2014_adults</v>
      </c>
      <c r="F70" s="30" t="s">
        <v>476</v>
      </c>
      <c r="G70" s="30">
        <f t="shared" si="36"/>
        <v>1</v>
      </c>
      <c r="H70" s="30" t="s">
        <v>48</v>
      </c>
      <c r="I70" s="30" t="str">
        <f t="shared" si="20"/>
        <v xml:space="preserve">18 </v>
      </c>
      <c r="J70" s="30" t="s">
        <v>242</v>
      </c>
      <c r="K70" s="30" t="s">
        <v>243</v>
      </c>
      <c r="L70" s="32" t="str">
        <f t="shared" si="17"/>
        <v>19</v>
      </c>
      <c r="M70" s="32" t="str">
        <f t="shared" si="18"/>
        <v>34</v>
      </c>
      <c r="N70" s="32">
        <f t="shared" si="21"/>
        <v>15</v>
      </c>
      <c r="O70" s="30" t="str">
        <f t="shared" si="29"/>
        <v>3.6</v>
      </c>
      <c r="P70" s="33" t="str">
        <f t="shared" si="19"/>
        <v>3.6</v>
      </c>
      <c r="Q70" s="30" t="s">
        <v>26</v>
      </c>
      <c r="R70" s="30">
        <f t="shared" si="30"/>
        <v>1</v>
      </c>
      <c r="S70" s="30" t="s">
        <v>33</v>
      </c>
      <c r="T70" s="30">
        <f t="shared" si="37"/>
        <v>1</v>
      </c>
      <c r="U70" s="30" t="s">
        <v>488</v>
      </c>
      <c r="V70" s="30">
        <f t="shared" si="38"/>
        <v>1</v>
      </c>
      <c r="W70" s="30">
        <v>0.94</v>
      </c>
      <c r="X70" s="30">
        <v>0.99</v>
      </c>
      <c r="Y70" s="30">
        <v>205.8</v>
      </c>
      <c r="Z70" s="35" t="str">
        <f>INDEX(Sheet1!F:F,MATCH(AC70,Sheet1!R:R,0))</f>
        <v>Event-related design</v>
      </c>
      <c r="AA70" s="35">
        <f t="shared" si="39"/>
        <v>1</v>
      </c>
      <c r="AB70" s="35">
        <v>1</v>
      </c>
      <c r="AC70" s="14" t="s">
        <v>689</v>
      </c>
    </row>
    <row r="71" spans="1:29" ht="31.5">
      <c r="A71" s="14">
        <v>71</v>
      </c>
      <c r="B71" s="30">
        <v>40</v>
      </c>
      <c r="C71" s="30" t="s">
        <v>244</v>
      </c>
      <c r="D71" s="30">
        <v>2012</v>
      </c>
      <c r="E71" s="30" t="str">
        <f t="shared" si="35"/>
        <v>King2012_adults</v>
      </c>
      <c r="F71" s="30" t="s">
        <v>480</v>
      </c>
      <c r="G71" s="30">
        <f t="shared" si="36"/>
        <v>3</v>
      </c>
      <c r="H71" s="30" t="s">
        <v>245</v>
      </c>
      <c r="I71" s="30" t="str">
        <f t="shared" si="20"/>
        <v xml:space="preserve">25 </v>
      </c>
      <c r="J71" s="30" t="s">
        <v>559</v>
      </c>
      <c r="K71" s="30" t="s">
        <v>247</v>
      </c>
      <c r="L71" s="32" t="str">
        <f t="shared" si="17"/>
        <v>18</v>
      </c>
      <c r="M71" s="32" t="str">
        <f t="shared" si="18"/>
        <v>33</v>
      </c>
      <c r="N71" s="32">
        <f t="shared" si="21"/>
        <v>15</v>
      </c>
      <c r="O71" s="30" t="str">
        <f t="shared" si="29"/>
        <v>n.r.</v>
      </c>
      <c r="P71" s="33">
        <f t="shared" si="19"/>
        <v>3.75</v>
      </c>
      <c r="Q71" s="30" t="s">
        <v>26</v>
      </c>
      <c r="R71" s="30">
        <f t="shared" si="30"/>
        <v>1</v>
      </c>
      <c r="S71" s="30" t="s">
        <v>33</v>
      </c>
      <c r="T71" s="30">
        <f t="shared" si="37"/>
        <v>1</v>
      </c>
      <c r="U71" s="30" t="s">
        <v>488</v>
      </c>
      <c r="V71" s="30">
        <f t="shared" si="38"/>
        <v>1</v>
      </c>
      <c r="W71" s="30">
        <v>0.90200000000000002</v>
      </c>
      <c r="X71" s="30">
        <v>0.96</v>
      </c>
      <c r="Y71" s="30">
        <v>109</v>
      </c>
      <c r="Z71" s="35" t="str">
        <f>INDEX(Sheet1!F:F,MATCH(AC71,Sheet1!R:R,0))</f>
        <v>Event-related design</v>
      </c>
      <c r="AA71" s="35">
        <f t="shared" si="39"/>
        <v>1</v>
      </c>
      <c r="AB71" s="35">
        <v>1</v>
      </c>
      <c r="AC71" s="14" t="s">
        <v>690</v>
      </c>
    </row>
    <row r="72" spans="1:29" ht="47.25">
      <c r="A72" s="14">
        <v>72</v>
      </c>
      <c r="B72" s="30">
        <v>41</v>
      </c>
      <c r="C72" s="30" t="s">
        <v>248</v>
      </c>
      <c r="D72" s="30">
        <v>2014</v>
      </c>
      <c r="E72" s="30" t="str">
        <f t="shared" si="35"/>
        <v>Korsch2014_adults</v>
      </c>
      <c r="F72" s="30" t="s">
        <v>486</v>
      </c>
      <c r="G72" s="30">
        <f t="shared" si="36"/>
        <v>2</v>
      </c>
      <c r="H72" s="30" t="s">
        <v>249</v>
      </c>
      <c r="I72" s="30" t="str">
        <f t="shared" si="20"/>
        <v xml:space="preserve">20 </v>
      </c>
      <c r="J72" s="30" t="s">
        <v>250</v>
      </c>
      <c r="K72" s="30" t="s">
        <v>32</v>
      </c>
      <c r="L72" s="32" t="str">
        <f t="shared" si="17"/>
        <v>NaN</v>
      </c>
      <c r="M72" s="32" t="str">
        <f t="shared" si="18"/>
        <v>NaN</v>
      </c>
      <c r="N72" s="32" t="e">
        <f t="shared" si="21"/>
        <v>#VALUE!</v>
      </c>
      <c r="O72" s="30" t="str">
        <f t="shared" si="29"/>
        <v>2.72</v>
      </c>
      <c r="P72" s="33" t="str">
        <f t="shared" si="19"/>
        <v>2.72</v>
      </c>
      <c r="Q72" s="30" t="s">
        <v>26</v>
      </c>
      <c r="R72" s="30">
        <f t="shared" si="30"/>
        <v>1</v>
      </c>
      <c r="S72" s="30" t="s">
        <v>33</v>
      </c>
      <c r="T72" s="30">
        <f t="shared" si="37"/>
        <v>1</v>
      </c>
      <c r="U72" s="30" t="s">
        <v>488</v>
      </c>
      <c r="V72" s="30">
        <f t="shared" si="38"/>
        <v>1</v>
      </c>
      <c r="W72" s="30">
        <v>0.95</v>
      </c>
      <c r="X72" s="30">
        <v>0.97</v>
      </c>
      <c r="Y72" s="30">
        <v>37</v>
      </c>
      <c r="Z72" s="35" t="str">
        <f>INDEX(Sheet1!F:F,MATCH(AC72,Sheet1!R:R,0))</f>
        <v>Block design</v>
      </c>
      <c r="AA72" s="35">
        <f t="shared" si="39"/>
        <v>0</v>
      </c>
      <c r="AB72" s="35">
        <v>1</v>
      </c>
      <c r="AC72" s="14" t="s">
        <v>691</v>
      </c>
    </row>
    <row r="73" spans="1:29" ht="47.25">
      <c r="A73" s="14">
        <v>73</v>
      </c>
      <c r="B73" s="30">
        <v>42</v>
      </c>
      <c r="C73" s="30" t="s">
        <v>251</v>
      </c>
      <c r="D73" s="30">
        <v>2012</v>
      </c>
      <c r="E73" s="30" t="str">
        <f t="shared" si="35"/>
        <v>Kozasa2012_adults</v>
      </c>
      <c r="F73" s="30" t="s">
        <v>476</v>
      </c>
      <c r="G73" s="30">
        <f t="shared" si="36"/>
        <v>1</v>
      </c>
      <c r="H73" s="30" t="s">
        <v>252</v>
      </c>
      <c r="I73" s="30" t="str">
        <f t="shared" si="20"/>
        <v xml:space="preserve">19 </v>
      </c>
      <c r="J73" s="30" t="s">
        <v>253</v>
      </c>
      <c r="K73" s="30" t="s">
        <v>32</v>
      </c>
      <c r="L73" s="32" t="str">
        <f t="shared" si="17"/>
        <v>NaN</v>
      </c>
      <c r="M73" s="32" t="str">
        <f t="shared" si="18"/>
        <v>NaN</v>
      </c>
      <c r="N73" s="32" t="e">
        <f t="shared" si="21"/>
        <v>#VALUE!</v>
      </c>
      <c r="O73" s="30" t="str">
        <f t="shared" si="29"/>
        <v>9.35</v>
      </c>
      <c r="P73" s="33" t="str">
        <f t="shared" si="19"/>
        <v>9.35</v>
      </c>
      <c r="Q73" s="30" t="s">
        <v>26</v>
      </c>
      <c r="R73" s="30">
        <f t="shared" si="30"/>
        <v>1</v>
      </c>
      <c r="S73" s="30" t="s">
        <v>33</v>
      </c>
      <c r="T73" s="30">
        <f t="shared" si="37"/>
        <v>1</v>
      </c>
      <c r="U73" s="30" t="s">
        <v>488</v>
      </c>
      <c r="V73" s="30">
        <f t="shared" si="38"/>
        <v>1</v>
      </c>
      <c r="W73" s="30">
        <v>0.91500000000000004</v>
      </c>
      <c r="X73" s="30">
        <v>0.90300000000000002</v>
      </c>
      <c r="Y73" s="30">
        <v>87.8</v>
      </c>
      <c r="Z73" s="35" t="str">
        <f>INDEX(Sheet1!F:F,MATCH(AC73,Sheet1!R:R,0))</f>
        <v>Block design</v>
      </c>
      <c r="AA73" s="35">
        <f t="shared" si="39"/>
        <v>0</v>
      </c>
      <c r="AB73" s="35">
        <v>1</v>
      </c>
      <c r="AC73" s="14" t="s">
        <v>692</v>
      </c>
    </row>
    <row r="74" spans="1:29" ht="47.25">
      <c r="A74" s="14">
        <v>74</v>
      </c>
      <c r="B74" s="30">
        <v>43</v>
      </c>
      <c r="C74" s="30" t="s">
        <v>254</v>
      </c>
      <c r="D74" s="30">
        <v>2015</v>
      </c>
      <c r="E74" s="30" t="str">
        <f t="shared" si="35"/>
        <v>Krebs2015_adults</v>
      </c>
      <c r="F74" s="30" t="s">
        <v>476</v>
      </c>
      <c r="G74" s="30">
        <f t="shared" si="36"/>
        <v>1</v>
      </c>
      <c r="H74" s="30" t="s">
        <v>42</v>
      </c>
      <c r="I74" s="30" t="str">
        <f t="shared" si="20"/>
        <v xml:space="preserve">14 </v>
      </c>
      <c r="J74" s="30" t="s">
        <v>560</v>
      </c>
      <c r="K74" s="30" t="s">
        <v>241</v>
      </c>
      <c r="L74" s="32" t="str">
        <f t="shared" si="17"/>
        <v>18</v>
      </c>
      <c r="M74" s="32" t="str">
        <f t="shared" si="18"/>
        <v>35</v>
      </c>
      <c r="N74" s="32">
        <f t="shared" si="21"/>
        <v>17</v>
      </c>
      <c r="O74" s="30" t="str">
        <f t="shared" si="29"/>
        <v>n.r.</v>
      </c>
      <c r="P74" s="33">
        <f t="shared" si="19"/>
        <v>4.25</v>
      </c>
      <c r="Q74" s="30" t="s">
        <v>256</v>
      </c>
      <c r="R74" s="30">
        <f t="shared" si="30"/>
        <v>2</v>
      </c>
      <c r="S74" s="30" t="s">
        <v>257</v>
      </c>
      <c r="T74" s="30">
        <f t="shared" si="37"/>
        <v>3</v>
      </c>
      <c r="U74" s="30" t="s">
        <v>488</v>
      </c>
      <c r="V74" s="30">
        <f t="shared" si="38"/>
        <v>1</v>
      </c>
      <c r="W74" s="30"/>
      <c r="X74" s="30"/>
      <c r="Y74" s="30"/>
      <c r="Z74" s="35" t="str">
        <f>INDEX(Sheet1!F:F,MATCH(AC74,Sheet1!R:R,0))</f>
        <v>Event-related design</v>
      </c>
      <c r="AA74" s="35">
        <f t="shared" si="39"/>
        <v>1</v>
      </c>
      <c r="AB74" s="35">
        <v>1</v>
      </c>
      <c r="AC74" s="14" t="s">
        <v>693</v>
      </c>
    </row>
    <row r="75" spans="1:29" ht="31.5">
      <c r="A75" s="14">
        <v>75</v>
      </c>
      <c r="B75" s="30">
        <v>44</v>
      </c>
      <c r="C75" s="30" t="s">
        <v>561</v>
      </c>
      <c r="D75" s="30">
        <v>2006</v>
      </c>
      <c r="E75" s="30" t="s">
        <v>562</v>
      </c>
      <c r="F75" s="30" t="s">
        <v>486</v>
      </c>
      <c r="G75" s="30">
        <f t="shared" si="36"/>
        <v>2</v>
      </c>
      <c r="H75" s="30" t="s">
        <v>563</v>
      </c>
      <c r="I75" s="30" t="str">
        <f t="shared" si="20"/>
        <v>12</v>
      </c>
      <c r="J75" s="30" t="s">
        <v>564</v>
      </c>
      <c r="K75" s="30" t="s">
        <v>32</v>
      </c>
      <c r="L75" s="32" t="str">
        <f t="shared" si="17"/>
        <v>NaN</v>
      </c>
      <c r="M75" s="32" t="str">
        <f t="shared" si="18"/>
        <v>NaN</v>
      </c>
      <c r="N75" s="32" t="e">
        <f t="shared" si="21"/>
        <v>#VALUE!</v>
      </c>
      <c r="O75" s="30" t="str">
        <f t="shared" si="29"/>
        <v>6.2</v>
      </c>
      <c r="P75" s="33" t="str">
        <f t="shared" si="19"/>
        <v>6.2</v>
      </c>
      <c r="Q75" s="30" t="s">
        <v>26</v>
      </c>
      <c r="R75" s="30">
        <f t="shared" si="30"/>
        <v>1</v>
      </c>
      <c r="S75" s="30" t="s">
        <v>33</v>
      </c>
      <c r="T75" s="30">
        <f t="shared" si="37"/>
        <v>1</v>
      </c>
      <c r="U75" s="30" t="s">
        <v>32</v>
      </c>
      <c r="V75" s="30">
        <f t="shared" si="38"/>
        <v>3</v>
      </c>
      <c r="W75" s="30">
        <v>0.96199999999999997</v>
      </c>
      <c r="X75" s="30">
        <v>0.98699999999999999</v>
      </c>
      <c r="Y75" s="30">
        <v>47</v>
      </c>
      <c r="Z75" s="35" t="e">
        <f>INDEX(Sheet1!F:F,MATCH(AC75,Sheet1!R:R,0))</f>
        <v>#N/A</v>
      </c>
      <c r="AA75" s="35" t="e">
        <f t="shared" si="39"/>
        <v>#N/A</v>
      </c>
      <c r="AB75" s="35">
        <v>1</v>
      </c>
      <c r="AC75" s="14" t="s">
        <v>694</v>
      </c>
    </row>
    <row r="76" spans="1:29" ht="31.5">
      <c r="A76" s="14">
        <v>76</v>
      </c>
      <c r="B76" s="30">
        <v>45</v>
      </c>
      <c r="C76" s="30" t="s">
        <v>261</v>
      </c>
      <c r="D76" s="30">
        <v>2015</v>
      </c>
      <c r="E76" s="30" t="str">
        <f>C76&amp;D76&amp;"_adults"</f>
        <v>Li2015_adults</v>
      </c>
      <c r="F76" s="30" t="s">
        <v>486</v>
      </c>
      <c r="G76" s="30">
        <f>IF(F76="","",IF(ISNUMBER(SEARCH("Stroop",F76)),1,IF(ISNUMBER(SEARCH("Simon",F76)),2,IF(ISNUMBER(SEARCH("flanker",F76)),3,IF(ISNUMBER(SEARCH("congru",F76)),1,4)))))</f>
        <v>2</v>
      </c>
      <c r="H76" s="30" t="s">
        <v>181</v>
      </c>
      <c r="I76" s="30" t="str">
        <f t="shared" si="20"/>
        <v xml:space="preserve">24 </v>
      </c>
      <c r="J76" s="30" t="s">
        <v>262</v>
      </c>
      <c r="K76" s="30" t="s">
        <v>32</v>
      </c>
      <c r="L76" s="32" t="str">
        <f t="shared" si="17"/>
        <v>NaN</v>
      </c>
      <c r="M76" s="32" t="str">
        <f t="shared" si="18"/>
        <v>NaN</v>
      </c>
      <c r="N76" s="32" t="e">
        <f t="shared" si="21"/>
        <v>#VALUE!</v>
      </c>
      <c r="O76" s="30" t="str">
        <f>MID(J76, SEARCH("(", J76)+1, SEARCH(")", J76) - SEARCH("(", J76) -1)</f>
        <v>3.26</v>
      </c>
      <c r="P76" s="33" t="str">
        <f t="shared" si="19"/>
        <v>3.26</v>
      </c>
      <c r="Q76" s="30" t="s">
        <v>26</v>
      </c>
      <c r="R76" s="30">
        <f>IF(Q76="right",1,IF(Q76="both",2,IF(Q76="","",3)))</f>
        <v>1</v>
      </c>
      <c r="S76" s="30" t="s">
        <v>33</v>
      </c>
      <c r="T76" s="30">
        <f>IF(S76="I &gt; C",1,IF(S76="I &gt; N",2,3))</f>
        <v>1</v>
      </c>
      <c r="U76" s="30" t="s">
        <v>488</v>
      </c>
      <c r="V76" s="30">
        <f>IF(U76="否",1,IF(U76="是",2,IF(U76="","",3)))</f>
        <v>1</v>
      </c>
      <c r="W76" s="30"/>
      <c r="X76" s="30"/>
      <c r="Y76" s="30">
        <v>117</v>
      </c>
      <c r="Z76" s="35" t="str">
        <f>INDEX(Sheet1!F:F,MATCH(AC76,Sheet1!R:R,0))</f>
        <v>Block design</v>
      </c>
      <c r="AA76" s="35">
        <f t="shared" si="39"/>
        <v>0</v>
      </c>
      <c r="AB76" s="35">
        <v>1</v>
      </c>
      <c r="AC76" s="14" t="s">
        <v>695</v>
      </c>
    </row>
    <row r="77" spans="1:29" ht="47.25">
      <c r="A77" s="14">
        <v>77</v>
      </c>
      <c r="B77" s="30">
        <v>46</v>
      </c>
      <c r="C77" s="30" t="s">
        <v>263</v>
      </c>
      <c r="D77" s="30">
        <v>2009</v>
      </c>
      <c r="E77" s="30" t="str">
        <f>C77&amp;D77&amp;"_adults"</f>
        <v>Lutcke2009_adults</v>
      </c>
      <c r="F77" s="30" t="s">
        <v>480</v>
      </c>
      <c r="G77" s="30">
        <f>IF(F77="","",IF(ISNUMBER(SEARCH("Stroop",F77)),1,IF(ISNUMBER(SEARCH("Simon",F77)),2,IF(ISNUMBER(SEARCH("flanker",F77)),3,IF(ISNUMBER(SEARCH("congru",F77)),1,4)))))</f>
        <v>3</v>
      </c>
      <c r="H77" s="30" t="s">
        <v>264</v>
      </c>
      <c r="I77" s="30" t="str">
        <f t="shared" si="20"/>
        <v xml:space="preserve">12 </v>
      </c>
      <c r="J77" s="30" t="s">
        <v>265</v>
      </c>
      <c r="K77" s="30" t="s">
        <v>32</v>
      </c>
      <c r="L77" s="32" t="str">
        <f t="shared" si="17"/>
        <v>NaN</v>
      </c>
      <c r="M77" s="32" t="str">
        <f t="shared" si="18"/>
        <v>NaN</v>
      </c>
      <c r="N77" s="32" t="e">
        <f t="shared" si="21"/>
        <v>#VALUE!</v>
      </c>
      <c r="O77" s="30" t="str">
        <f>MID(J77, SEARCH("(", J77)+1, SEARCH(")", J77) - SEARCH("(", J77) -1)</f>
        <v>6</v>
      </c>
      <c r="P77" s="33" t="str">
        <f t="shared" si="19"/>
        <v>6</v>
      </c>
      <c r="Q77" s="30" t="s">
        <v>26</v>
      </c>
      <c r="R77" s="30">
        <f>IF(Q77="right",1,IF(Q77="both",2,IF(Q77="","",3)))</f>
        <v>1</v>
      </c>
      <c r="S77" s="30" t="s">
        <v>33</v>
      </c>
      <c r="T77" s="30">
        <f>IF(S77="I &gt; C",1,IF(S77="I &gt; N",2,3))</f>
        <v>1</v>
      </c>
      <c r="U77" s="30" t="s">
        <v>488</v>
      </c>
      <c r="V77" s="30">
        <f>IF(U77="否",1,IF(U77="是",2,IF(U77="","",3)))</f>
        <v>1</v>
      </c>
      <c r="W77" s="30"/>
      <c r="X77" s="30"/>
      <c r="Y77" s="30">
        <v>314</v>
      </c>
      <c r="Z77" s="35" t="str">
        <f>INDEX(Sheet1!F:F,MATCH(AC77,Sheet1!R:R,0))</f>
        <v>Event-related design</v>
      </c>
      <c r="AA77" s="35">
        <f t="shared" si="39"/>
        <v>1</v>
      </c>
      <c r="AB77" s="35">
        <v>1</v>
      </c>
      <c r="AC77" s="14" t="s">
        <v>696</v>
      </c>
    </row>
    <row r="78" spans="1:29" ht="47.25">
      <c r="A78" s="14">
        <v>78</v>
      </c>
      <c r="B78" s="30">
        <v>47</v>
      </c>
      <c r="C78" s="30" t="s">
        <v>266</v>
      </c>
      <c r="D78" s="30">
        <v>2009</v>
      </c>
      <c r="E78" s="30" t="s">
        <v>565</v>
      </c>
      <c r="F78" s="30" t="s">
        <v>476</v>
      </c>
      <c r="G78" s="30">
        <v>1</v>
      </c>
      <c r="H78" s="30" t="s">
        <v>267</v>
      </c>
      <c r="I78" s="30" t="str">
        <f t="shared" si="20"/>
        <v xml:space="preserve">12 </v>
      </c>
      <c r="J78" s="30" t="s">
        <v>268</v>
      </c>
      <c r="K78" s="30" t="s">
        <v>269</v>
      </c>
      <c r="L78" s="32" t="str">
        <f t="shared" si="17"/>
        <v>22</v>
      </c>
      <c r="M78" s="32" t="str">
        <f t="shared" si="18"/>
        <v>30</v>
      </c>
      <c r="N78" s="32">
        <f t="shared" si="21"/>
        <v>8</v>
      </c>
      <c r="O78" s="30" t="s">
        <v>566</v>
      </c>
      <c r="P78" s="33" t="str">
        <f t="shared" si="19"/>
        <v>3.4</v>
      </c>
      <c r="Q78" s="30" t="s">
        <v>32</v>
      </c>
      <c r="R78" s="30">
        <v>3</v>
      </c>
      <c r="S78" s="30" t="s">
        <v>270</v>
      </c>
      <c r="T78" s="30">
        <v>3</v>
      </c>
      <c r="U78" s="30" t="s">
        <v>488</v>
      </c>
      <c r="V78" s="30">
        <v>1</v>
      </c>
      <c r="W78" s="30">
        <v>0.92400000000000004</v>
      </c>
      <c r="X78" s="30">
        <v>0.97350000000000003</v>
      </c>
      <c r="Y78" s="30">
        <v>60</v>
      </c>
      <c r="Z78" s="35" t="str">
        <f>INDEX(Sheet1!F:F,MATCH(AC78,Sheet1!R:R,0))</f>
        <v>Block design</v>
      </c>
      <c r="AA78" s="35">
        <f t="shared" si="39"/>
        <v>0</v>
      </c>
      <c r="AB78" s="35">
        <v>1</v>
      </c>
      <c r="AC78" s="14" t="s">
        <v>697</v>
      </c>
    </row>
    <row r="79" spans="1:29" ht="47.25">
      <c r="A79" s="14">
        <v>79</v>
      </c>
      <c r="B79" s="30">
        <v>48</v>
      </c>
      <c r="C79" s="30" t="s">
        <v>274</v>
      </c>
      <c r="D79" s="30">
        <v>2004</v>
      </c>
      <c r="E79" s="30" t="str">
        <f t="shared" ref="E79:E96" si="40">C79&amp;D79&amp;"_adults"</f>
        <v>Matthews2004_adults</v>
      </c>
      <c r="F79" s="30" t="s">
        <v>476</v>
      </c>
      <c r="G79" s="30">
        <f t="shared" ref="G79:G87" si="41">IF(F79="","",IF(ISNUMBER(SEARCH("Stroop",F79)),1,IF(ISNUMBER(SEARCH("Simon",F79)),2,IF(ISNUMBER(SEARCH("flanker",F79)),3,IF(ISNUMBER(SEARCH("congru",F79)),1,4)))))</f>
        <v>1</v>
      </c>
      <c r="H79" s="30" t="s">
        <v>275</v>
      </c>
      <c r="I79" s="30" t="str">
        <f t="shared" si="20"/>
        <v xml:space="preserve">18 </v>
      </c>
      <c r="J79" s="30" t="s">
        <v>567</v>
      </c>
      <c r="K79" s="30" t="s">
        <v>277</v>
      </c>
      <c r="L79" s="32" t="str">
        <f t="shared" si="17"/>
        <v>27</v>
      </c>
      <c r="M79" s="32" t="str">
        <f t="shared" si="18"/>
        <v>56</v>
      </c>
      <c r="N79" s="32">
        <f t="shared" si="21"/>
        <v>29</v>
      </c>
      <c r="O79" s="30" t="str">
        <f t="shared" ref="O79:O120" si="42">MID(J79, SEARCH("(", J79)+1, SEARCH(")", J79) - SEARCH("(", J79) -1)</f>
        <v>n.r.</v>
      </c>
      <c r="P79" s="33">
        <f t="shared" si="19"/>
        <v>7.25</v>
      </c>
      <c r="Q79" s="30" t="s">
        <v>32</v>
      </c>
      <c r="R79" s="30">
        <f t="shared" ref="R79:R139" si="43">IF(Q79="right",1,IF(Q79="both",2,IF(Q79="","",3)))</f>
        <v>3</v>
      </c>
      <c r="S79" s="30" t="s">
        <v>33</v>
      </c>
      <c r="T79" s="30">
        <f t="shared" ref="T79:T120" si="44">IF(S79="I &gt; C",1,IF(S79="I &gt; N",2,3))</f>
        <v>1</v>
      </c>
      <c r="U79" s="30" t="s">
        <v>32</v>
      </c>
      <c r="V79" s="30">
        <f t="shared" ref="V79:V139" si="45">IF(U79="否",1,IF(U79="是",2,IF(U79="","",3)))</f>
        <v>3</v>
      </c>
      <c r="W79" s="30"/>
      <c r="X79" s="30">
        <v>0.9</v>
      </c>
      <c r="Y79" s="30">
        <v>112</v>
      </c>
      <c r="Z79" s="35" t="str">
        <f>INDEX(Sheet1!F:F,MATCH(AC79,Sheet1!R:R,0))</f>
        <v>Block design</v>
      </c>
      <c r="AA79" s="35">
        <f t="shared" si="39"/>
        <v>0</v>
      </c>
      <c r="AB79" s="35">
        <v>1</v>
      </c>
      <c r="AC79" s="14" t="s">
        <v>698</v>
      </c>
    </row>
    <row r="80" spans="1:29" ht="47.25">
      <c r="A80" s="14">
        <v>80</v>
      </c>
      <c r="B80" s="30">
        <v>49</v>
      </c>
      <c r="C80" s="30" t="s">
        <v>278</v>
      </c>
      <c r="D80" s="30">
        <v>2008</v>
      </c>
      <c r="E80" s="30" t="str">
        <f t="shared" si="40"/>
        <v>McNab2008_adults</v>
      </c>
      <c r="F80" s="30" t="s">
        <v>480</v>
      </c>
      <c r="G80" s="30">
        <f t="shared" si="41"/>
        <v>3</v>
      </c>
      <c r="H80" s="30" t="s">
        <v>279</v>
      </c>
      <c r="I80" s="30" t="str">
        <f t="shared" si="20"/>
        <v xml:space="preserve">14 </v>
      </c>
      <c r="J80" s="30" t="s">
        <v>568</v>
      </c>
      <c r="K80" s="30" t="s">
        <v>281</v>
      </c>
      <c r="L80" s="32" t="str">
        <f t="shared" si="17"/>
        <v>22</v>
      </c>
      <c r="M80" s="32" t="str">
        <f t="shared" si="18"/>
        <v>34</v>
      </c>
      <c r="N80" s="32">
        <f t="shared" si="21"/>
        <v>12</v>
      </c>
      <c r="O80" s="30" t="str">
        <f t="shared" si="42"/>
        <v>n.r.</v>
      </c>
      <c r="P80" s="33">
        <f t="shared" si="19"/>
        <v>3</v>
      </c>
      <c r="Q80" s="30" t="s">
        <v>26</v>
      </c>
      <c r="R80" s="30">
        <f t="shared" si="43"/>
        <v>1</v>
      </c>
      <c r="S80" s="30" t="s">
        <v>33</v>
      </c>
      <c r="T80" s="30">
        <f t="shared" si="44"/>
        <v>1</v>
      </c>
      <c r="U80" s="30" t="s">
        <v>32</v>
      </c>
      <c r="V80" s="30">
        <f t="shared" si="45"/>
        <v>3</v>
      </c>
      <c r="W80" s="30">
        <v>0.97499999999999998</v>
      </c>
      <c r="X80" s="30">
        <v>0.9</v>
      </c>
      <c r="Y80" s="30">
        <v>30</v>
      </c>
      <c r="Z80" s="35" t="str">
        <f>INDEX(Sheet1!F:F,MATCH(AC80,Sheet1!R:R,0))</f>
        <v>Event-related design</v>
      </c>
      <c r="AA80" s="35">
        <f t="shared" si="39"/>
        <v>1</v>
      </c>
      <c r="AB80" s="35">
        <v>1</v>
      </c>
      <c r="AC80" s="14" t="s">
        <v>699</v>
      </c>
    </row>
    <row r="81" spans="1:29" ht="47.25">
      <c r="A81" s="14">
        <v>81</v>
      </c>
      <c r="B81" s="30">
        <v>50</v>
      </c>
      <c r="C81" s="30" t="s">
        <v>282</v>
      </c>
      <c r="D81" s="30">
        <v>2002</v>
      </c>
      <c r="E81" s="30" t="str">
        <f t="shared" si="40"/>
        <v>Mead2002_adults</v>
      </c>
      <c r="F81" s="30" t="s">
        <v>476</v>
      </c>
      <c r="G81" s="30">
        <f t="shared" si="41"/>
        <v>1</v>
      </c>
      <c r="H81" s="30" t="s">
        <v>30</v>
      </c>
      <c r="I81" s="30" t="str">
        <f t="shared" si="20"/>
        <v xml:space="preserve">18 </v>
      </c>
      <c r="J81" s="30" t="s">
        <v>569</v>
      </c>
      <c r="K81" s="30" t="s">
        <v>284</v>
      </c>
      <c r="L81" s="32" t="str">
        <f t="shared" si="17"/>
        <v>18</v>
      </c>
      <c r="M81" s="32" t="str">
        <f t="shared" si="18"/>
        <v>46</v>
      </c>
      <c r="N81" s="32">
        <f t="shared" si="21"/>
        <v>28</v>
      </c>
      <c r="O81" s="30" t="str">
        <f t="shared" si="42"/>
        <v>n.r.</v>
      </c>
      <c r="P81" s="33">
        <f t="shared" si="19"/>
        <v>7</v>
      </c>
      <c r="Q81" s="30" t="s">
        <v>26</v>
      </c>
      <c r="R81" s="30">
        <f t="shared" si="43"/>
        <v>1</v>
      </c>
      <c r="S81" s="30" t="s">
        <v>33</v>
      </c>
      <c r="T81" s="30">
        <f t="shared" si="44"/>
        <v>1</v>
      </c>
      <c r="U81" s="30" t="s">
        <v>32</v>
      </c>
      <c r="V81" s="30">
        <f t="shared" si="45"/>
        <v>3</v>
      </c>
      <c r="W81" s="30"/>
      <c r="X81" s="30">
        <v>0.96599999999999997</v>
      </c>
      <c r="Y81" s="30">
        <v>56</v>
      </c>
      <c r="Z81" s="35" t="str">
        <f>INDEX(Sheet1!F:F,MATCH(AC81,Sheet1!R:R,0))</f>
        <v>Block design</v>
      </c>
      <c r="AA81" s="35">
        <f t="shared" si="39"/>
        <v>0</v>
      </c>
      <c r="AB81" s="35">
        <v>1</v>
      </c>
      <c r="AC81" s="14" t="s">
        <v>700</v>
      </c>
    </row>
    <row r="82" spans="1:29" ht="47.25">
      <c r="A82" s="14">
        <v>82</v>
      </c>
      <c r="B82" s="30">
        <v>51</v>
      </c>
      <c r="C82" s="30" t="s">
        <v>285</v>
      </c>
      <c r="D82" s="30">
        <v>2002</v>
      </c>
      <c r="E82" s="30" t="str">
        <f t="shared" si="40"/>
        <v>Milham2002_adults</v>
      </c>
      <c r="F82" s="30" t="s">
        <v>476</v>
      </c>
      <c r="G82" s="30">
        <f t="shared" si="41"/>
        <v>1</v>
      </c>
      <c r="H82" s="30" t="s">
        <v>267</v>
      </c>
      <c r="I82" s="30" t="str">
        <f t="shared" si="20"/>
        <v xml:space="preserve">12 </v>
      </c>
      <c r="J82" s="30" t="s">
        <v>570</v>
      </c>
      <c r="K82" s="30" t="s">
        <v>287</v>
      </c>
      <c r="L82" s="32" t="str">
        <f t="shared" si="17"/>
        <v>21</v>
      </c>
      <c r="M82" s="32" t="str">
        <f t="shared" si="18"/>
        <v>27</v>
      </c>
      <c r="N82" s="32">
        <f t="shared" si="21"/>
        <v>6</v>
      </c>
      <c r="O82" s="30" t="str">
        <f t="shared" si="42"/>
        <v>n.r.</v>
      </c>
      <c r="P82" s="33">
        <f t="shared" si="19"/>
        <v>1.5</v>
      </c>
      <c r="Q82" s="30" t="s">
        <v>26</v>
      </c>
      <c r="R82" s="30">
        <f t="shared" si="43"/>
        <v>1</v>
      </c>
      <c r="S82" s="30" t="s">
        <v>288</v>
      </c>
      <c r="T82" s="30">
        <f t="shared" si="44"/>
        <v>3</v>
      </c>
      <c r="U82" s="30" t="s">
        <v>32</v>
      </c>
      <c r="V82" s="30">
        <f t="shared" si="45"/>
        <v>3</v>
      </c>
      <c r="W82" s="30"/>
      <c r="X82" s="30"/>
      <c r="Y82" s="30">
        <v>139</v>
      </c>
      <c r="Z82" s="35" t="str">
        <f>INDEX(Sheet1!F:F,MATCH(AC82,Sheet1!R:R,0))</f>
        <v>Block design</v>
      </c>
      <c r="AA82" s="35">
        <f t="shared" si="39"/>
        <v>0</v>
      </c>
      <c r="AB82" s="35">
        <v>1</v>
      </c>
      <c r="AC82" s="14" t="s">
        <v>701</v>
      </c>
    </row>
    <row r="83" spans="1:29" ht="47.25">
      <c r="A83" s="14">
        <v>83</v>
      </c>
      <c r="B83" s="30">
        <v>52</v>
      </c>
      <c r="C83" s="30" t="s">
        <v>289</v>
      </c>
      <c r="D83" s="30">
        <v>2005</v>
      </c>
      <c r="E83" s="30" t="str">
        <f t="shared" si="40"/>
        <v>Mitchell2005_adults</v>
      </c>
      <c r="F83" s="30" t="s">
        <v>476</v>
      </c>
      <c r="G83" s="30">
        <f t="shared" si="41"/>
        <v>1</v>
      </c>
      <c r="H83" s="30" t="s">
        <v>290</v>
      </c>
      <c r="I83" s="30" t="str">
        <f t="shared" si="20"/>
        <v xml:space="preserve">15 </v>
      </c>
      <c r="J83" s="30" t="s">
        <v>291</v>
      </c>
      <c r="K83" s="30" t="s">
        <v>32</v>
      </c>
      <c r="L83" s="32" t="str">
        <f t="shared" si="17"/>
        <v>NaN</v>
      </c>
      <c r="M83" s="32" t="str">
        <f t="shared" si="18"/>
        <v>NaN</v>
      </c>
      <c r="N83" s="32" t="e">
        <f t="shared" si="21"/>
        <v>#VALUE!</v>
      </c>
      <c r="O83" s="30" t="str">
        <f t="shared" si="42"/>
        <v>6.31</v>
      </c>
      <c r="P83" s="33" t="str">
        <f t="shared" si="19"/>
        <v>6.31</v>
      </c>
      <c r="Q83" s="30" t="s">
        <v>26</v>
      </c>
      <c r="R83" s="30">
        <f t="shared" si="43"/>
        <v>1</v>
      </c>
      <c r="S83" s="30" t="s">
        <v>27</v>
      </c>
      <c r="T83" s="30">
        <f t="shared" si="44"/>
        <v>2</v>
      </c>
      <c r="U83" s="30" t="s">
        <v>32</v>
      </c>
      <c r="V83" s="30">
        <f t="shared" si="45"/>
        <v>3</v>
      </c>
      <c r="W83" s="30"/>
      <c r="X83" s="30"/>
      <c r="Y83" s="30">
        <v>68</v>
      </c>
      <c r="Z83" s="35" t="str">
        <f>INDEX(Sheet1!F:F,MATCH(AC83,Sheet1!R:R,0))</f>
        <v>Block design</v>
      </c>
      <c r="AA83" s="35">
        <f t="shared" si="39"/>
        <v>0</v>
      </c>
      <c r="AB83" s="35">
        <v>1</v>
      </c>
      <c r="AC83" s="14" t="s">
        <v>702</v>
      </c>
    </row>
    <row r="84" spans="1:29" ht="47.25">
      <c r="A84" s="14">
        <v>84</v>
      </c>
      <c r="B84" s="30">
        <v>53</v>
      </c>
      <c r="C84" s="30" t="s">
        <v>289</v>
      </c>
      <c r="D84" s="30">
        <v>2010</v>
      </c>
      <c r="E84" s="30" t="str">
        <f t="shared" si="40"/>
        <v>Mitchell2010_adults</v>
      </c>
      <c r="F84" s="30" t="s">
        <v>476</v>
      </c>
      <c r="G84" s="30">
        <f t="shared" si="41"/>
        <v>1</v>
      </c>
      <c r="H84" s="30" t="s">
        <v>292</v>
      </c>
      <c r="I84" s="30" t="str">
        <f t="shared" si="20"/>
        <v xml:space="preserve">28 </v>
      </c>
      <c r="J84" s="30" t="s">
        <v>293</v>
      </c>
      <c r="K84" s="30" t="s">
        <v>32</v>
      </c>
      <c r="L84" s="32" t="str">
        <f t="shared" si="17"/>
        <v>NaN</v>
      </c>
      <c r="M84" s="32" t="str">
        <f t="shared" si="18"/>
        <v>NaN</v>
      </c>
      <c r="N84" s="32" t="e">
        <f t="shared" si="21"/>
        <v>#VALUE!</v>
      </c>
      <c r="O84" s="30" t="str">
        <f t="shared" si="42"/>
        <v>2.9</v>
      </c>
      <c r="P84" s="33" t="str">
        <f t="shared" si="19"/>
        <v>2.9</v>
      </c>
      <c r="Q84" s="30" t="s">
        <v>26</v>
      </c>
      <c r="R84" s="30">
        <f t="shared" si="43"/>
        <v>1</v>
      </c>
      <c r="S84" s="30" t="s">
        <v>33</v>
      </c>
      <c r="T84" s="30">
        <f t="shared" si="44"/>
        <v>1</v>
      </c>
      <c r="U84" s="30" t="s">
        <v>32</v>
      </c>
      <c r="V84" s="30">
        <f t="shared" si="45"/>
        <v>3</v>
      </c>
      <c r="W84" s="30"/>
      <c r="X84" s="30"/>
      <c r="Y84" s="30"/>
      <c r="Z84" s="35" t="str">
        <f>INDEX(Sheet1!F:F,MATCH(AC84,Sheet1!R:R,0))</f>
        <v>Block design</v>
      </c>
      <c r="AA84" s="35">
        <f t="shared" si="39"/>
        <v>0</v>
      </c>
      <c r="AB84" s="35">
        <v>1</v>
      </c>
      <c r="AC84" s="14" t="s">
        <v>703</v>
      </c>
    </row>
    <row r="85" spans="1:29" ht="47.25">
      <c r="A85" s="14">
        <v>85</v>
      </c>
      <c r="B85" s="30">
        <v>54</v>
      </c>
      <c r="C85" s="30" t="s">
        <v>294</v>
      </c>
      <c r="D85" s="30">
        <v>2005</v>
      </c>
      <c r="E85" s="30" t="str">
        <f t="shared" si="40"/>
        <v>Nakao2005_adults</v>
      </c>
      <c r="F85" s="30" t="s">
        <v>476</v>
      </c>
      <c r="G85" s="30">
        <f t="shared" si="41"/>
        <v>1</v>
      </c>
      <c r="H85" s="30" t="s">
        <v>295</v>
      </c>
      <c r="I85" s="30" t="str">
        <f t="shared" si="20"/>
        <v xml:space="preserve">14 </v>
      </c>
      <c r="J85" s="30" t="s">
        <v>296</v>
      </c>
      <c r="K85" s="30" t="s">
        <v>297</v>
      </c>
      <c r="L85" s="32" t="str">
        <f t="shared" si="17"/>
        <v>24</v>
      </c>
      <c r="M85" s="32" t="str">
        <f t="shared" si="18"/>
        <v>43</v>
      </c>
      <c r="N85" s="32">
        <f t="shared" si="21"/>
        <v>19</v>
      </c>
      <c r="O85" s="30" t="str">
        <f t="shared" si="42"/>
        <v>5.13</v>
      </c>
      <c r="P85" s="33" t="str">
        <f t="shared" si="19"/>
        <v>5.13</v>
      </c>
      <c r="Q85" s="30" t="s">
        <v>256</v>
      </c>
      <c r="R85" s="30">
        <f t="shared" si="43"/>
        <v>2</v>
      </c>
      <c r="S85" s="30" t="s">
        <v>33</v>
      </c>
      <c r="T85" s="30">
        <f t="shared" si="44"/>
        <v>1</v>
      </c>
      <c r="U85" s="30" t="s">
        <v>32</v>
      </c>
      <c r="V85" s="30">
        <f t="shared" si="45"/>
        <v>3</v>
      </c>
      <c r="W85" s="30"/>
      <c r="X85" s="30"/>
      <c r="Y85" s="30"/>
      <c r="Z85" s="35" t="str">
        <f>INDEX(Sheet1!F:F,MATCH(AC85,Sheet1!R:R,0))</f>
        <v>Event-related design</v>
      </c>
      <c r="AA85" s="35">
        <f t="shared" si="39"/>
        <v>1</v>
      </c>
      <c r="AB85" s="35">
        <v>1</v>
      </c>
      <c r="AC85" s="14" t="s">
        <v>704</v>
      </c>
    </row>
    <row r="86" spans="1:29" ht="47.25">
      <c r="A86" s="14">
        <v>86</v>
      </c>
      <c r="B86" s="30">
        <v>55</v>
      </c>
      <c r="C86" s="30" t="s">
        <v>298</v>
      </c>
      <c r="D86" s="30">
        <v>2009</v>
      </c>
      <c r="E86" s="30" t="str">
        <f t="shared" si="40"/>
        <v>Ochsner2009_adults</v>
      </c>
      <c r="F86" s="30" t="s">
        <v>480</v>
      </c>
      <c r="G86" s="30">
        <f t="shared" si="41"/>
        <v>3</v>
      </c>
      <c r="H86" s="30" t="s">
        <v>239</v>
      </c>
      <c r="I86" s="30" t="str">
        <f t="shared" si="20"/>
        <v xml:space="preserve">16 </v>
      </c>
      <c r="J86" s="30" t="s">
        <v>571</v>
      </c>
      <c r="K86" s="30" t="s">
        <v>32</v>
      </c>
      <c r="L86" s="32" t="str">
        <f t="shared" si="17"/>
        <v>NaN</v>
      </c>
      <c r="M86" s="32" t="str">
        <f t="shared" si="18"/>
        <v>NaN</v>
      </c>
      <c r="N86" s="32" t="e">
        <f t="shared" si="21"/>
        <v>#VALUE!</v>
      </c>
      <c r="O86" s="30" t="str">
        <f t="shared" si="42"/>
        <v>n.r.</v>
      </c>
      <c r="P86" s="33">
        <v>5.04</v>
      </c>
      <c r="Q86" s="30" t="s">
        <v>26</v>
      </c>
      <c r="R86" s="30">
        <f t="shared" si="43"/>
        <v>1</v>
      </c>
      <c r="S86" s="30" t="s">
        <v>33</v>
      </c>
      <c r="T86" s="30">
        <f t="shared" si="44"/>
        <v>1</v>
      </c>
      <c r="U86" s="30" t="s">
        <v>488</v>
      </c>
      <c r="V86" s="30">
        <f t="shared" si="45"/>
        <v>1</v>
      </c>
      <c r="W86" s="30"/>
      <c r="X86" s="30"/>
      <c r="Y86" s="30">
        <v>25.430000000000099</v>
      </c>
      <c r="Z86" s="35" t="str">
        <f>INDEX(Sheet1!F:F,MATCH(AC86,Sheet1!R:R,0))</f>
        <v>Event-related design</v>
      </c>
      <c r="AA86" s="35">
        <f t="shared" si="39"/>
        <v>1</v>
      </c>
      <c r="AB86" s="35">
        <v>1</v>
      </c>
      <c r="AC86" s="14" t="s">
        <v>705</v>
      </c>
    </row>
    <row r="87" spans="1:29" ht="31.5">
      <c r="A87" s="14">
        <v>87</v>
      </c>
      <c r="B87" s="30">
        <v>56</v>
      </c>
      <c r="C87" s="30" t="s">
        <v>300</v>
      </c>
      <c r="D87" s="30">
        <v>2009</v>
      </c>
      <c r="E87" s="30" t="str">
        <f t="shared" si="40"/>
        <v>Page2009_adults</v>
      </c>
      <c r="F87" s="30" t="s">
        <v>486</v>
      </c>
      <c r="G87" s="30">
        <f t="shared" si="41"/>
        <v>2</v>
      </c>
      <c r="H87" s="30" t="s">
        <v>572</v>
      </c>
      <c r="I87" s="30" t="str">
        <f t="shared" si="20"/>
        <v xml:space="preserve">11 </v>
      </c>
      <c r="J87" s="30" t="s">
        <v>302</v>
      </c>
      <c r="K87" s="30" t="s">
        <v>32</v>
      </c>
      <c r="L87" s="32" t="str">
        <f t="shared" si="17"/>
        <v>NaN</v>
      </c>
      <c r="M87" s="32" t="str">
        <f t="shared" si="18"/>
        <v>NaN</v>
      </c>
      <c r="N87" s="32" t="e">
        <f t="shared" si="21"/>
        <v>#VALUE!</v>
      </c>
      <c r="O87" s="30" t="str">
        <f t="shared" si="42"/>
        <v>10.1</v>
      </c>
      <c r="P87" s="33" t="str">
        <f t="shared" si="19"/>
        <v>10.1</v>
      </c>
      <c r="Q87" s="30" t="s">
        <v>26</v>
      </c>
      <c r="R87" s="30">
        <f t="shared" si="43"/>
        <v>1</v>
      </c>
      <c r="S87" s="30" t="s">
        <v>33</v>
      </c>
      <c r="T87" s="30">
        <f t="shared" si="44"/>
        <v>1</v>
      </c>
      <c r="U87" s="30" t="s">
        <v>488</v>
      </c>
      <c r="V87" s="30">
        <f t="shared" si="45"/>
        <v>1</v>
      </c>
      <c r="W87" s="30">
        <v>0.84799999999999998</v>
      </c>
      <c r="X87" s="30"/>
      <c r="Y87" s="30">
        <v>120.1</v>
      </c>
      <c r="Z87" s="35" t="str">
        <f>INDEX(Sheet1!F:F,MATCH(AC87,Sheet1!R:R,0))</f>
        <v>Event-related design</v>
      </c>
      <c r="AA87" s="35">
        <f t="shared" si="39"/>
        <v>1</v>
      </c>
      <c r="AB87" s="35">
        <v>1</v>
      </c>
      <c r="AC87" s="14" t="s">
        <v>706</v>
      </c>
    </row>
    <row r="88" spans="1:29" ht="31.5">
      <c r="A88" s="14">
        <v>88</v>
      </c>
      <c r="B88" s="30">
        <v>57</v>
      </c>
      <c r="C88" s="30" t="s">
        <v>573</v>
      </c>
      <c r="D88" s="30">
        <v>2013</v>
      </c>
      <c r="E88" s="30" t="str">
        <f t="shared" si="40"/>
        <v>Piai2013_adults</v>
      </c>
      <c r="F88" s="30" t="s">
        <v>508</v>
      </c>
      <c r="G88" s="30">
        <v>1</v>
      </c>
      <c r="H88" s="30" t="s">
        <v>304</v>
      </c>
      <c r="I88" s="30" t="str">
        <f t="shared" si="20"/>
        <v xml:space="preserve">23 </v>
      </c>
      <c r="J88" s="30" t="s">
        <v>515</v>
      </c>
      <c r="K88" s="30" t="s">
        <v>221</v>
      </c>
      <c r="L88" s="32" t="str">
        <f t="shared" si="17"/>
        <v>18</v>
      </c>
      <c r="M88" s="32" t="str">
        <f t="shared" si="18"/>
        <v>29</v>
      </c>
      <c r="N88" s="32">
        <f t="shared" si="21"/>
        <v>11</v>
      </c>
      <c r="O88" s="30" t="str">
        <f t="shared" si="42"/>
        <v>n.r.</v>
      </c>
      <c r="P88" s="33">
        <f t="shared" si="19"/>
        <v>2.75</v>
      </c>
      <c r="Q88" s="30" t="s">
        <v>26</v>
      </c>
      <c r="R88" s="30">
        <f t="shared" si="43"/>
        <v>1</v>
      </c>
      <c r="S88" s="30" t="s">
        <v>288</v>
      </c>
      <c r="T88" s="30">
        <f t="shared" si="44"/>
        <v>3</v>
      </c>
      <c r="U88" s="30" t="s">
        <v>488</v>
      </c>
      <c r="V88" s="30">
        <f t="shared" si="45"/>
        <v>1</v>
      </c>
      <c r="W88" s="30">
        <v>0.94699999999999995</v>
      </c>
      <c r="X88" s="30">
        <f>(100-0.65)/100</f>
        <v>0.99349999999999994</v>
      </c>
      <c r="Y88" s="30">
        <v>75.5</v>
      </c>
      <c r="Z88" s="35" t="str">
        <f>INDEX(Sheet1!F:F,MATCH(AC88,Sheet1!R:R,0))</f>
        <v>Event-related design</v>
      </c>
      <c r="AA88" s="35">
        <f t="shared" si="39"/>
        <v>1</v>
      </c>
      <c r="AB88" s="35">
        <v>1</v>
      </c>
      <c r="AC88" s="14" t="s">
        <v>707</v>
      </c>
    </row>
    <row r="89" spans="1:29" ht="47.25">
      <c r="A89" s="14">
        <v>89</v>
      </c>
      <c r="B89" s="30">
        <v>58</v>
      </c>
      <c r="C89" s="30" t="s">
        <v>306</v>
      </c>
      <c r="D89" s="30">
        <v>2011</v>
      </c>
      <c r="E89" s="30" t="str">
        <f t="shared" si="40"/>
        <v>Polosan2011_adults</v>
      </c>
      <c r="F89" s="30" t="s">
        <v>476</v>
      </c>
      <c r="G89" s="30">
        <f t="shared" ref="G89:G139" si="46">IF(F89="","",IF(ISNUMBER(SEARCH("Stroop",F89)),1,IF(ISNUMBER(SEARCH("Simon",F89)),2,IF(ISNUMBER(SEARCH("flanker",F89)),3,IF(ISNUMBER(SEARCH("congru",F89)),1,4)))))</f>
        <v>1</v>
      </c>
      <c r="H89" s="30" t="s">
        <v>279</v>
      </c>
      <c r="I89" s="30" t="str">
        <f t="shared" si="20"/>
        <v xml:space="preserve">14 </v>
      </c>
      <c r="J89" s="30" t="s">
        <v>307</v>
      </c>
      <c r="K89" s="30" t="s">
        <v>32</v>
      </c>
      <c r="L89" s="32" t="str">
        <f t="shared" si="17"/>
        <v>NaN</v>
      </c>
      <c r="M89" s="32" t="str">
        <f t="shared" si="18"/>
        <v>NaN</v>
      </c>
      <c r="N89" s="32" t="e">
        <f t="shared" si="21"/>
        <v>#VALUE!</v>
      </c>
      <c r="O89" s="30" t="str">
        <f t="shared" si="42"/>
        <v>7.2</v>
      </c>
      <c r="P89" s="33" t="str">
        <f t="shared" si="19"/>
        <v>7.2</v>
      </c>
      <c r="Q89" s="30" t="s">
        <v>26</v>
      </c>
      <c r="R89" s="30">
        <f t="shared" si="43"/>
        <v>1</v>
      </c>
      <c r="S89" s="30" t="s">
        <v>33</v>
      </c>
      <c r="T89" s="30">
        <f t="shared" si="44"/>
        <v>1</v>
      </c>
      <c r="U89" s="30" t="s">
        <v>488</v>
      </c>
      <c r="V89" s="30">
        <f t="shared" si="45"/>
        <v>1</v>
      </c>
      <c r="W89" s="30">
        <v>0.78</v>
      </c>
      <c r="X89" s="30">
        <v>0.85099999999999998</v>
      </c>
      <c r="Y89" s="30">
        <v>113.23</v>
      </c>
      <c r="Z89" s="35" t="str">
        <f>INDEX(Sheet1!F:F,MATCH(AC89,Sheet1!R:R,0))</f>
        <v>Block design</v>
      </c>
      <c r="AA89" s="35">
        <f t="shared" si="39"/>
        <v>0</v>
      </c>
      <c r="AB89" s="35">
        <v>1</v>
      </c>
      <c r="AC89" s="14" t="s">
        <v>708</v>
      </c>
    </row>
    <row r="90" spans="1:29" ht="47.25">
      <c r="A90" s="14">
        <v>90</v>
      </c>
      <c r="B90" s="30">
        <v>59</v>
      </c>
      <c r="C90" s="30" t="s">
        <v>308</v>
      </c>
      <c r="D90" s="30">
        <v>2011</v>
      </c>
      <c r="E90" s="30" t="str">
        <f t="shared" si="40"/>
        <v>Pompei2011_adults</v>
      </c>
      <c r="F90" s="30" t="s">
        <v>476</v>
      </c>
      <c r="G90" s="30">
        <f t="shared" si="46"/>
        <v>1</v>
      </c>
      <c r="H90" s="30" t="s">
        <v>309</v>
      </c>
      <c r="I90" s="30" t="str">
        <f t="shared" si="20"/>
        <v xml:space="preserve">48 </v>
      </c>
      <c r="J90" s="30" t="s">
        <v>310</v>
      </c>
      <c r="K90" s="30" t="s">
        <v>32</v>
      </c>
      <c r="L90" s="32" t="str">
        <f t="shared" si="17"/>
        <v>NaN</v>
      </c>
      <c r="M90" s="32" t="str">
        <f t="shared" si="18"/>
        <v>NaN</v>
      </c>
      <c r="N90" s="32" t="e">
        <f t="shared" si="21"/>
        <v>#VALUE!</v>
      </c>
      <c r="O90" s="30" t="str">
        <f t="shared" si="42"/>
        <v>12.8</v>
      </c>
      <c r="P90" s="33" t="str">
        <f t="shared" si="19"/>
        <v>12.8</v>
      </c>
      <c r="Q90" s="30" t="s">
        <v>32</v>
      </c>
      <c r="R90" s="30">
        <f t="shared" si="43"/>
        <v>3</v>
      </c>
      <c r="S90" s="30" t="s">
        <v>27</v>
      </c>
      <c r="T90" s="30">
        <f t="shared" si="44"/>
        <v>2</v>
      </c>
      <c r="U90" s="30" t="s">
        <v>488</v>
      </c>
      <c r="V90" s="30">
        <f t="shared" si="45"/>
        <v>1</v>
      </c>
      <c r="W90" s="30">
        <v>0.93</v>
      </c>
      <c r="X90" s="30">
        <v>0.94220000000000004</v>
      </c>
      <c r="Y90" s="30">
        <v>250</v>
      </c>
      <c r="Z90" s="35" t="str">
        <f>INDEX(Sheet1!F:F,MATCH(AC90,Sheet1!R:R,0))</f>
        <v>Block design</v>
      </c>
      <c r="AA90" s="35">
        <f t="shared" si="39"/>
        <v>0</v>
      </c>
      <c r="AB90" s="35">
        <v>1</v>
      </c>
      <c r="AC90" s="14" t="s">
        <v>709</v>
      </c>
    </row>
    <row r="91" spans="1:29" ht="47.25">
      <c r="A91" s="14">
        <v>91</v>
      </c>
      <c r="B91" s="30">
        <v>60</v>
      </c>
      <c r="C91" s="30" t="s">
        <v>311</v>
      </c>
      <c r="D91" s="30">
        <v>2014</v>
      </c>
      <c r="E91" s="30" t="str">
        <f t="shared" si="40"/>
        <v>Rahm2014_adults</v>
      </c>
      <c r="F91" s="30" t="s">
        <v>476</v>
      </c>
      <c r="G91" s="30">
        <f t="shared" si="46"/>
        <v>1</v>
      </c>
      <c r="H91" s="30" t="s">
        <v>312</v>
      </c>
      <c r="I91" s="30" t="str">
        <f t="shared" si="20"/>
        <v xml:space="preserve">11 </v>
      </c>
      <c r="J91" s="30" t="s">
        <v>313</v>
      </c>
      <c r="K91" s="30" t="s">
        <v>32</v>
      </c>
      <c r="L91" s="32" t="str">
        <f t="shared" si="17"/>
        <v>NaN</v>
      </c>
      <c r="M91" s="32" t="str">
        <f t="shared" si="18"/>
        <v>NaN</v>
      </c>
      <c r="N91" s="32" t="e">
        <f t="shared" si="21"/>
        <v>#VALUE!</v>
      </c>
      <c r="O91" s="30" t="str">
        <f t="shared" si="42"/>
        <v>7.8</v>
      </c>
      <c r="P91" s="33" t="str">
        <f t="shared" si="19"/>
        <v>7.8</v>
      </c>
      <c r="Q91" s="30" t="s">
        <v>26</v>
      </c>
      <c r="R91" s="30">
        <f t="shared" si="43"/>
        <v>1</v>
      </c>
      <c r="S91" s="30" t="s">
        <v>27</v>
      </c>
      <c r="T91" s="30">
        <f t="shared" si="44"/>
        <v>2</v>
      </c>
      <c r="U91" s="30" t="s">
        <v>32</v>
      </c>
      <c r="V91" s="30">
        <f t="shared" si="45"/>
        <v>3</v>
      </c>
      <c r="W91" s="30"/>
      <c r="X91" s="30"/>
      <c r="Y91" s="30"/>
      <c r="Z91" s="35" t="str">
        <f>INDEX(Sheet1!F:F,MATCH(AC91,Sheet1!R:R,0))</f>
        <v>Block design</v>
      </c>
      <c r="AA91" s="35">
        <f t="shared" si="39"/>
        <v>0</v>
      </c>
      <c r="AB91" s="35">
        <v>1</v>
      </c>
      <c r="AC91" s="14" t="s">
        <v>710</v>
      </c>
    </row>
    <row r="92" spans="1:29" ht="47.25">
      <c r="A92" s="14">
        <v>92</v>
      </c>
      <c r="B92" s="30">
        <v>61</v>
      </c>
      <c r="C92" s="30" t="s">
        <v>314</v>
      </c>
      <c r="D92" s="30">
        <v>2002</v>
      </c>
      <c r="E92" s="30" t="str">
        <f t="shared" si="40"/>
        <v>Ravnkilde2002_adults</v>
      </c>
      <c r="F92" s="30" t="s">
        <v>476</v>
      </c>
      <c r="G92" s="30">
        <f t="shared" si="46"/>
        <v>1</v>
      </c>
      <c r="H92" s="30" t="s">
        <v>315</v>
      </c>
      <c r="I92" s="30" t="str">
        <f t="shared" si="20"/>
        <v xml:space="preserve">46 </v>
      </c>
      <c r="J92" s="30" t="s">
        <v>316</v>
      </c>
      <c r="K92" s="30" t="s">
        <v>317</v>
      </c>
      <c r="L92" s="32" t="str">
        <f t="shared" si="17"/>
        <v>21</v>
      </c>
      <c r="M92" s="32" t="str">
        <f t="shared" si="18"/>
        <v>65</v>
      </c>
      <c r="N92" s="32">
        <f t="shared" si="21"/>
        <v>44</v>
      </c>
      <c r="O92" s="30" t="str">
        <f t="shared" si="42"/>
        <v>11.6</v>
      </c>
      <c r="P92" s="33" t="str">
        <f t="shared" si="19"/>
        <v>11.6</v>
      </c>
      <c r="Q92" s="30" t="s">
        <v>256</v>
      </c>
      <c r="R92" s="30">
        <f t="shared" si="43"/>
        <v>2</v>
      </c>
      <c r="S92" s="30" t="s">
        <v>33</v>
      </c>
      <c r="T92" s="30">
        <f t="shared" si="44"/>
        <v>1</v>
      </c>
      <c r="U92" s="30" t="s">
        <v>32</v>
      </c>
      <c r="V92" s="30">
        <f t="shared" si="45"/>
        <v>3</v>
      </c>
      <c r="W92" s="30"/>
      <c r="X92" s="30"/>
      <c r="Y92" s="30">
        <v>292.3</v>
      </c>
      <c r="Z92" s="35" t="str">
        <f>INDEX(Sheet1!F:F,MATCH(AC92,Sheet1!R:R,0))</f>
        <v>Event-related design</v>
      </c>
      <c r="AA92" s="35">
        <f t="shared" si="39"/>
        <v>1</v>
      </c>
      <c r="AB92" s="35">
        <v>1</v>
      </c>
      <c r="AC92" s="14" t="s">
        <v>711</v>
      </c>
    </row>
    <row r="93" spans="1:29" ht="47.25">
      <c r="A93" s="14">
        <v>93</v>
      </c>
      <c r="B93" s="30">
        <v>62</v>
      </c>
      <c r="C93" s="30" t="s">
        <v>318</v>
      </c>
      <c r="D93" s="30">
        <v>2008</v>
      </c>
      <c r="E93" s="30" t="str">
        <f t="shared" si="40"/>
        <v>Roberts2008_adults</v>
      </c>
      <c r="F93" s="30" t="s">
        <v>476</v>
      </c>
      <c r="G93" s="30">
        <f t="shared" si="46"/>
        <v>1</v>
      </c>
      <c r="H93" s="30" t="s">
        <v>319</v>
      </c>
      <c r="I93" s="30" t="str">
        <f t="shared" si="20"/>
        <v xml:space="preserve">16 </v>
      </c>
      <c r="J93" s="30" t="s">
        <v>574</v>
      </c>
      <c r="K93" s="30" t="s">
        <v>321</v>
      </c>
      <c r="L93" s="32" t="str">
        <f t="shared" si="17"/>
        <v>16</v>
      </c>
      <c r="M93" s="32" t="str">
        <f t="shared" si="18"/>
        <v>42</v>
      </c>
      <c r="N93" s="32">
        <f t="shared" si="21"/>
        <v>26</v>
      </c>
      <c r="O93" s="30" t="str">
        <f t="shared" si="42"/>
        <v>n.r.</v>
      </c>
      <c r="P93" s="33">
        <f t="shared" si="19"/>
        <v>6.5</v>
      </c>
      <c r="Q93" s="30" t="s">
        <v>26</v>
      </c>
      <c r="R93" s="30">
        <f t="shared" si="43"/>
        <v>1</v>
      </c>
      <c r="S93" s="30" t="s">
        <v>27</v>
      </c>
      <c r="T93" s="30">
        <f t="shared" si="44"/>
        <v>2</v>
      </c>
      <c r="U93" s="30" t="s">
        <v>32</v>
      </c>
      <c r="V93" s="30">
        <f t="shared" si="45"/>
        <v>3</v>
      </c>
      <c r="W93" s="30">
        <v>0.90900000000000003</v>
      </c>
      <c r="X93" s="30">
        <v>0.93500000000000005</v>
      </c>
      <c r="Y93" s="30">
        <v>62</v>
      </c>
      <c r="Z93" s="35" t="str">
        <f>INDEX(Sheet1!F:F,MATCH(AC93,Sheet1!R:R,0))</f>
        <v>Block design</v>
      </c>
      <c r="AA93" s="35">
        <f t="shared" si="39"/>
        <v>0</v>
      </c>
      <c r="AB93" s="35">
        <v>1</v>
      </c>
      <c r="AC93" s="14" t="s">
        <v>712</v>
      </c>
    </row>
    <row r="94" spans="1:29" ht="47.25">
      <c r="A94" s="14">
        <v>94</v>
      </c>
      <c r="B94" s="30">
        <v>63</v>
      </c>
      <c r="C94" s="30" t="s">
        <v>322</v>
      </c>
      <c r="D94" s="30">
        <v>2015</v>
      </c>
      <c r="E94" s="30" t="str">
        <f t="shared" si="40"/>
        <v>Robertson2015_adults</v>
      </c>
      <c r="F94" s="30" t="s">
        <v>517</v>
      </c>
      <c r="G94" s="30">
        <f t="shared" si="46"/>
        <v>1</v>
      </c>
      <c r="H94" s="30" t="s">
        <v>196</v>
      </c>
      <c r="I94" s="30" t="str">
        <f t="shared" si="20"/>
        <v xml:space="preserve">16 </v>
      </c>
      <c r="J94" s="30" t="s">
        <v>570</v>
      </c>
      <c r="K94" s="30" t="s">
        <v>156</v>
      </c>
      <c r="L94" s="32" t="str">
        <f t="shared" si="17"/>
        <v>19</v>
      </c>
      <c r="M94" s="32" t="str">
        <f t="shared" si="18"/>
        <v>27</v>
      </c>
      <c r="N94" s="32">
        <f t="shared" si="21"/>
        <v>8</v>
      </c>
      <c r="O94" s="30" t="str">
        <f t="shared" si="42"/>
        <v>n.r.</v>
      </c>
      <c r="P94" s="33">
        <f t="shared" si="19"/>
        <v>2</v>
      </c>
      <c r="Q94" s="30" t="s">
        <v>26</v>
      </c>
      <c r="R94" s="30">
        <f t="shared" si="43"/>
        <v>1</v>
      </c>
      <c r="S94" s="30" t="s">
        <v>33</v>
      </c>
      <c r="T94" s="30">
        <f t="shared" si="44"/>
        <v>1</v>
      </c>
      <c r="U94" s="30" t="s">
        <v>32</v>
      </c>
      <c r="V94" s="30">
        <f t="shared" si="45"/>
        <v>3</v>
      </c>
      <c r="W94" s="30">
        <v>0.92100000000000004</v>
      </c>
      <c r="X94" s="30">
        <v>0.97</v>
      </c>
      <c r="Y94" s="30">
        <v>52.034999999999997</v>
      </c>
      <c r="Z94" s="35" t="str">
        <f>INDEX(Sheet1!F:F,MATCH(AC94,Sheet1!R:R,0))</f>
        <v>Event-related design</v>
      </c>
      <c r="AA94" s="35">
        <f t="shared" si="39"/>
        <v>1</v>
      </c>
      <c r="AB94" s="35">
        <v>1</v>
      </c>
      <c r="AC94" s="14" t="s">
        <v>713</v>
      </c>
    </row>
    <row r="95" spans="1:29" ht="63">
      <c r="A95" s="14">
        <v>95</v>
      </c>
      <c r="B95" s="30">
        <v>64</v>
      </c>
      <c r="C95" s="30" t="s">
        <v>324</v>
      </c>
      <c r="D95" s="30">
        <v>2006</v>
      </c>
      <c r="E95" s="30" t="str">
        <f t="shared" si="40"/>
        <v>Roelofs2006_adults</v>
      </c>
      <c r="F95" s="30" t="s">
        <v>325</v>
      </c>
      <c r="G95" s="30">
        <f t="shared" si="46"/>
        <v>1</v>
      </c>
      <c r="H95" s="30" t="s">
        <v>271</v>
      </c>
      <c r="I95" s="30" t="str">
        <f t="shared" si="20"/>
        <v xml:space="preserve">12 </v>
      </c>
      <c r="J95" s="30" t="s">
        <v>570</v>
      </c>
      <c r="K95" s="30" t="s">
        <v>326</v>
      </c>
      <c r="L95" s="32" t="str">
        <f t="shared" si="17"/>
        <v>21</v>
      </c>
      <c r="M95" s="32" t="str">
        <f t="shared" si="18"/>
        <v>28</v>
      </c>
      <c r="N95" s="32">
        <f t="shared" si="21"/>
        <v>7</v>
      </c>
      <c r="O95" s="30" t="str">
        <f t="shared" si="42"/>
        <v>n.r.</v>
      </c>
      <c r="P95" s="33">
        <f t="shared" si="19"/>
        <v>1.75</v>
      </c>
      <c r="Q95" s="30" t="s">
        <v>26</v>
      </c>
      <c r="R95" s="30">
        <f t="shared" si="43"/>
        <v>1</v>
      </c>
      <c r="S95" s="30" t="s">
        <v>33</v>
      </c>
      <c r="T95" s="30">
        <f t="shared" si="44"/>
        <v>1</v>
      </c>
      <c r="U95" s="30" t="s">
        <v>488</v>
      </c>
      <c r="V95" s="30">
        <f t="shared" si="45"/>
        <v>1</v>
      </c>
      <c r="W95" s="30"/>
      <c r="X95" s="30"/>
      <c r="Y95" s="30"/>
      <c r="Z95" s="35" t="str">
        <f>INDEX(Sheet1!F:F,MATCH(AC95,Sheet1!R:R,0))</f>
        <v>Event-related design</v>
      </c>
      <c r="AA95" s="35">
        <f t="shared" si="39"/>
        <v>1</v>
      </c>
      <c r="AB95" s="35">
        <v>1</v>
      </c>
      <c r="AC95" s="14" t="s">
        <v>714</v>
      </c>
    </row>
    <row r="96" spans="1:29" ht="47.25">
      <c r="A96" s="14">
        <v>96</v>
      </c>
      <c r="B96" s="30">
        <v>65</v>
      </c>
      <c r="C96" s="30" t="s">
        <v>101</v>
      </c>
      <c r="D96" s="30">
        <v>2006</v>
      </c>
      <c r="E96" s="30" t="str">
        <f t="shared" si="40"/>
        <v>Rubia2006_adults</v>
      </c>
      <c r="F96" s="30" t="s">
        <v>486</v>
      </c>
      <c r="G96" s="30">
        <f t="shared" si="46"/>
        <v>2</v>
      </c>
      <c r="H96" s="30" t="s">
        <v>327</v>
      </c>
      <c r="I96" s="30" t="str">
        <f t="shared" si="20"/>
        <v xml:space="preserve">23 </v>
      </c>
      <c r="J96" s="30" t="s">
        <v>265</v>
      </c>
      <c r="K96" s="30" t="s">
        <v>328</v>
      </c>
      <c r="L96" s="32" t="str">
        <f t="shared" ref="L96:L120" si="47">IF(ISNUMBER(_xlfn.NUMBERVALUE(LEFT(K96,1))),_xlfn.TEXTBEFORE(K96,"−"),"NaN")</f>
        <v>20</v>
      </c>
      <c r="M96" s="32" t="str">
        <f t="shared" ref="M96:M120" si="48">IF(ISNUMBER(_xlfn.NUMBERVALUE(LEFT(K96,1))),_xlfn.TEXTAFTER(K96,"−"),"NaN")</f>
        <v>43</v>
      </c>
      <c r="N96" s="32">
        <f t="shared" si="21"/>
        <v>23</v>
      </c>
      <c r="O96" s="30" t="str">
        <f t="shared" si="42"/>
        <v>6</v>
      </c>
      <c r="P96" s="33" t="str">
        <f t="shared" ref="P96:P139" si="49">IF(O96="n.r.",IF(_xlfn.NUMBERVALUE(_xlfn.TEXTBEFORE(H96,"("))&lt;70,(_xlfn.TEXTAFTER(K96,"−")-_xlfn.TEXTBEFORE(K96,"−"))/4,(_xlfn.TEXTAFTER(K96,"−")-_xlfn.TEXTBEFORE(K96,"−"))/6),O96)</f>
        <v>6</v>
      </c>
      <c r="Q96" s="30" t="s">
        <v>26</v>
      </c>
      <c r="R96" s="30">
        <f t="shared" si="43"/>
        <v>1</v>
      </c>
      <c r="S96" s="30" t="s">
        <v>33</v>
      </c>
      <c r="T96" s="30">
        <f t="shared" si="44"/>
        <v>1</v>
      </c>
      <c r="U96" s="30" t="s">
        <v>488</v>
      </c>
      <c r="V96" s="30">
        <f t="shared" si="45"/>
        <v>1</v>
      </c>
      <c r="W96" s="30">
        <v>0.9</v>
      </c>
      <c r="X96" s="30">
        <v>0.7</v>
      </c>
      <c r="Y96" s="30">
        <v>127</v>
      </c>
      <c r="Z96" s="35" t="str">
        <f>INDEX(Sheet1!F:F,MATCH(AC96,Sheet1!R:R,0))</f>
        <v>Block design</v>
      </c>
      <c r="AA96" s="35">
        <f t="shared" si="39"/>
        <v>0</v>
      </c>
      <c r="AB96" s="35">
        <v>1</v>
      </c>
      <c r="AC96" s="14" t="s">
        <v>715</v>
      </c>
    </row>
    <row r="97" spans="1:29" ht="47.25">
      <c r="A97" s="14">
        <v>97</v>
      </c>
      <c r="B97" s="30">
        <v>66</v>
      </c>
      <c r="C97" s="30" t="s">
        <v>329</v>
      </c>
      <c r="D97" s="30">
        <v>2012</v>
      </c>
      <c r="E97" s="30" t="s">
        <v>575</v>
      </c>
      <c r="F97" s="30" t="s">
        <v>476</v>
      </c>
      <c r="G97" s="30">
        <f t="shared" si="46"/>
        <v>1</v>
      </c>
      <c r="H97" s="30" t="s">
        <v>330</v>
      </c>
      <c r="I97" s="30" t="str">
        <f t="shared" ref="I97:I140" si="50">_xlfn.TEXTBEFORE(H97,"(")</f>
        <v xml:space="preserve">31 </v>
      </c>
      <c r="J97" s="30" t="s">
        <v>576</v>
      </c>
      <c r="K97" s="30" t="s">
        <v>332</v>
      </c>
      <c r="L97" s="32" t="str">
        <f t="shared" si="47"/>
        <v>22</v>
      </c>
      <c r="M97" s="32" t="str">
        <f t="shared" si="48"/>
        <v>32</v>
      </c>
      <c r="N97" s="32">
        <f t="shared" ref="N97:N140" si="51">M97-L97</f>
        <v>10</v>
      </c>
      <c r="O97" s="30" t="str">
        <f t="shared" si="42"/>
        <v>n.r.</v>
      </c>
      <c r="P97" s="33">
        <f t="shared" si="49"/>
        <v>2.5</v>
      </c>
      <c r="Q97" s="30" t="s">
        <v>32</v>
      </c>
      <c r="R97" s="30">
        <f t="shared" si="43"/>
        <v>3</v>
      </c>
      <c r="S97" s="30" t="s">
        <v>33</v>
      </c>
      <c r="T97" s="30">
        <f t="shared" si="44"/>
        <v>1</v>
      </c>
      <c r="U97" s="30" t="s">
        <v>32</v>
      </c>
      <c r="V97" s="30">
        <f t="shared" si="45"/>
        <v>3</v>
      </c>
      <c r="W97" s="30">
        <v>0.96599999999999997</v>
      </c>
      <c r="X97" s="30">
        <v>0.98399999999999999</v>
      </c>
      <c r="Y97" s="30">
        <v>147.82499999999999</v>
      </c>
      <c r="Z97" s="35" t="str">
        <f>INDEX(Sheet1!F:F,MATCH(AC97,Sheet1!R:R,0))</f>
        <v>Event-related design</v>
      </c>
      <c r="AA97" s="35">
        <f t="shared" si="39"/>
        <v>1</v>
      </c>
      <c r="AB97" s="35">
        <v>1</v>
      </c>
      <c r="AC97" s="14" t="s">
        <v>716</v>
      </c>
    </row>
    <row r="98" spans="1:29" ht="47.25">
      <c r="A98" s="14">
        <v>98</v>
      </c>
      <c r="B98" s="30">
        <v>67</v>
      </c>
      <c r="C98" s="30" t="s">
        <v>333</v>
      </c>
      <c r="D98" s="30">
        <v>2013</v>
      </c>
      <c r="E98" s="30" t="str">
        <f>C98&amp;D98&amp;"_adults"</f>
        <v>Schulze2013_adults</v>
      </c>
      <c r="F98" s="30" t="s">
        <v>577</v>
      </c>
      <c r="G98" s="30">
        <f t="shared" si="46"/>
        <v>1</v>
      </c>
      <c r="H98" s="30" t="s">
        <v>227</v>
      </c>
      <c r="I98" s="30" t="str">
        <f t="shared" si="50"/>
        <v xml:space="preserve">8 </v>
      </c>
      <c r="J98" s="30" t="s">
        <v>335</v>
      </c>
      <c r="K98" s="30" t="s">
        <v>336</v>
      </c>
      <c r="L98" s="32" t="str">
        <f t="shared" si="47"/>
        <v>22</v>
      </c>
      <c r="M98" s="32" t="str">
        <f t="shared" si="48"/>
        <v>27</v>
      </c>
      <c r="N98" s="32">
        <f t="shared" si="51"/>
        <v>5</v>
      </c>
      <c r="O98" s="30" t="str">
        <f t="shared" si="42"/>
        <v>2</v>
      </c>
      <c r="P98" s="33" t="str">
        <f t="shared" si="49"/>
        <v>2</v>
      </c>
      <c r="Q98" s="30" t="s">
        <v>26</v>
      </c>
      <c r="R98" s="30">
        <f t="shared" si="43"/>
        <v>1</v>
      </c>
      <c r="S98" s="30" t="s">
        <v>33</v>
      </c>
      <c r="T98" s="30">
        <f t="shared" si="44"/>
        <v>1</v>
      </c>
      <c r="U98" s="30" t="s">
        <v>488</v>
      </c>
      <c r="V98" s="30">
        <f t="shared" si="45"/>
        <v>1</v>
      </c>
      <c r="W98" s="30"/>
      <c r="X98" s="30"/>
      <c r="Y98" s="30"/>
      <c r="Z98" s="35" t="str">
        <f>INDEX(Sheet1!F:F,MATCH(AC98,Sheet1!R:R,0))</f>
        <v>Block design</v>
      </c>
      <c r="AA98" s="35">
        <f t="shared" si="39"/>
        <v>0</v>
      </c>
      <c r="AB98" s="35">
        <v>1</v>
      </c>
      <c r="AC98" s="14" t="s">
        <v>717</v>
      </c>
    </row>
    <row r="99" spans="1:29" ht="47.25">
      <c r="A99" s="14">
        <v>99</v>
      </c>
      <c r="B99" s="30">
        <v>68</v>
      </c>
      <c r="C99" s="30" t="s">
        <v>109</v>
      </c>
      <c r="D99" s="30">
        <v>2013</v>
      </c>
      <c r="E99" s="30" t="s">
        <v>578</v>
      </c>
      <c r="F99" s="30" t="s">
        <v>486</v>
      </c>
      <c r="G99" s="30">
        <f t="shared" si="46"/>
        <v>2</v>
      </c>
      <c r="H99" s="30" t="s">
        <v>337</v>
      </c>
      <c r="I99" s="30" t="str">
        <f t="shared" si="50"/>
        <v xml:space="preserve">49 </v>
      </c>
      <c r="J99" s="30" t="s">
        <v>338</v>
      </c>
      <c r="K99" s="30" t="s">
        <v>339</v>
      </c>
      <c r="L99" s="32" t="str">
        <f t="shared" si="47"/>
        <v>20</v>
      </c>
      <c r="M99" s="32" t="str">
        <f t="shared" si="48"/>
        <v>77</v>
      </c>
      <c r="N99" s="32">
        <f t="shared" si="51"/>
        <v>57</v>
      </c>
      <c r="O99" s="30" t="str">
        <f t="shared" si="42"/>
        <v>17.14</v>
      </c>
      <c r="P99" s="33" t="str">
        <f t="shared" si="49"/>
        <v>17.14</v>
      </c>
      <c r="Q99" s="30" t="s">
        <v>26</v>
      </c>
      <c r="R99" s="30">
        <f t="shared" si="43"/>
        <v>1</v>
      </c>
      <c r="S99" s="30" t="s">
        <v>33</v>
      </c>
      <c r="T99" s="30">
        <f t="shared" si="44"/>
        <v>1</v>
      </c>
      <c r="U99" s="30" t="s">
        <v>488</v>
      </c>
      <c r="V99" s="30">
        <f t="shared" si="45"/>
        <v>1</v>
      </c>
      <c r="W99" s="30"/>
      <c r="X99" s="30"/>
      <c r="Y99" s="30"/>
      <c r="Z99" s="35" t="str">
        <f>INDEX(Sheet1!F:F,MATCH(AC99,Sheet1!R:R,0))</f>
        <v>Event-related design</v>
      </c>
      <c r="AA99" s="35">
        <f t="shared" si="39"/>
        <v>1</v>
      </c>
      <c r="AB99" s="35">
        <v>1</v>
      </c>
      <c r="AC99" s="14" t="s">
        <v>718</v>
      </c>
    </row>
    <row r="100" spans="1:29" ht="47.25">
      <c r="A100" s="14">
        <v>100</v>
      </c>
      <c r="B100" s="30">
        <v>69</v>
      </c>
      <c r="C100" s="30" t="s">
        <v>109</v>
      </c>
      <c r="D100" s="30">
        <v>2012</v>
      </c>
      <c r="E100" s="30" t="str">
        <f>C100&amp;D100&amp;"_adults"</f>
        <v>Sebastian2012_adults</v>
      </c>
      <c r="F100" s="30" t="s">
        <v>486</v>
      </c>
      <c r="G100" s="30">
        <f t="shared" si="46"/>
        <v>2</v>
      </c>
      <c r="H100" s="30" t="s">
        <v>340</v>
      </c>
      <c r="I100" s="30" t="str">
        <f t="shared" si="50"/>
        <v xml:space="preserve">24 </v>
      </c>
      <c r="J100" s="30" t="s">
        <v>341</v>
      </c>
      <c r="K100" s="30" t="s">
        <v>32</v>
      </c>
      <c r="L100" s="32" t="str">
        <f t="shared" si="47"/>
        <v>NaN</v>
      </c>
      <c r="M100" s="32" t="str">
        <f t="shared" si="48"/>
        <v>NaN</v>
      </c>
      <c r="N100" s="32" t="e">
        <f t="shared" si="51"/>
        <v>#VALUE!</v>
      </c>
      <c r="O100" s="30" t="str">
        <f t="shared" si="42"/>
        <v>8.1</v>
      </c>
      <c r="P100" s="33" t="str">
        <f t="shared" si="49"/>
        <v>8.1</v>
      </c>
      <c r="Q100" s="30" t="s">
        <v>26</v>
      </c>
      <c r="R100" s="30">
        <f t="shared" si="43"/>
        <v>1</v>
      </c>
      <c r="S100" s="30" t="s">
        <v>33</v>
      </c>
      <c r="T100" s="30">
        <f t="shared" si="44"/>
        <v>1</v>
      </c>
      <c r="U100" s="30" t="s">
        <v>488</v>
      </c>
      <c r="V100" s="30">
        <f t="shared" si="45"/>
        <v>1</v>
      </c>
      <c r="W100" s="30"/>
      <c r="X100" s="30"/>
      <c r="Y100" s="30"/>
      <c r="Z100" s="35" t="str">
        <f>INDEX(Sheet1!F:F,MATCH(AC100,Sheet1!R:R,0))</f>
        <v>Event-related design</v>
      </c>
      <c r="AA100" s="35">
        <f t="shared" si="39"/>
        <v>1</v>
      </c>
      <c r="AB100" s="35">
        <v>1</v>
      </c>
      <c r="AC100" s="14" t="s">
        <v>719</v>
      </c>
    </row>
    <row r="101" spans="1:29" ht="47.25">
      <c r="A101" s="14">
        <v>101</v>
      </c>
      <c r="B101" s="30">
        <v>70</v>
      </c>
      <c r="C101" s="30" t="s">
        <v>109</v>
      </c>
      <c r="D101" s="30">
        <v>2013</v>
      </c>
      <c r="E101" s="30" t="s">
        <v>579</v>
      </c>
      <c r="F101" s="30" t="s">
        <v>486</v>
      </c>
      <c r="G101" s="30">
        <f t="shared" si="46"/>
        <v>2</v>
      </c>
      <c r="H101" s="30" t="s">
        <v>342</v>
      </c>
      <c r="I101" s="30" t="str">
        <f t="shared" si="50"/>
        <v xml:space="preserve">21 </v>
      </c>
      <c r="J101" s="30" t="s">
        <v>343</v>
      </c>
      <c r="K101" s="30" t="s">
        <v>32</v>
      </c>
      <c r="L101" s="32" t="str">
        <f t="shared" si="47"/>
        <v>NaN</v>
      </c>
      <c r="M101" s="32" t="str">
        <f t="shared" si="48"/>
        <v>NaN</v>
      </c>
      <c r="N101" s="32" t="e">
        <f t="shared" si="51"/>
        <v>#VALUE!</v>
      </c>
      <c r="O101" s="30" t="str">
        <f t="shared" si="42"/>
        <v>2.3</v>
      </c>
      <c r="P101" s="33" t="str">
        <f t="shared" si="49"/>
        <v>2.3</v>
      </c>
      <c r="Q101" s="30" t="s">
        <v>26</v>
      </c>
      <c r="R101" s="30">
        <f t="shared" si="43"/>
        <v>1</v>
      </c>
      <c r="S101" s="30" t="s">
        <v>33</v>
      </c>
      <c r="T101" s="30">
        <f t="shared" si="44"/>
        <v>1</v>
      </c>
      <c r="U101" s="30" t="s">
        <v>488</v>
      </c>
      <c r="V101" s="30">
        <f t="shared" si="45"/>
        <v>1</v>
      </c>
      <c r="W101" s="30"/>
      <c r="X101" s="30"/>
      <c r="Y101" s="30"/>
      <c r="Z101" s="35" t="str">
        <f>INDEX(Sheet1!F:F,MATCH(AC101,Sheet1!R:R,0))</f>
        <v>Event-related design</v>
      </c>
      <c r="AA101" s="35">
        <f t="shared" si="39"/>
        <v>1</v>
      </c>
      <c r="AB101" s="35">
        <v>1</v>
      </c>
      <c r="AC101" s="14" t="s">
        <v>720</v>
      </c>
    </row>
    <row r="102" spans="1:29" ht="31.5">
      <c r="A102" s="14">
        <v>102</v>
      </c>
      <c r="B102" s="30">
        <v>71</v>
      </c>
      <c r="C102" s="30" t="s">
        <v>344</v>
      </c>
      <c r="D102" s="30">
        <v>2012</v>
      </c>
      <c r="E102" s="30" t="str">
        <f t="shared" ref="E102:E115" si="52">C102&amp;D102&amp;"_adults"</f>
        <v>Sheu2012_adults</v>
      </c>
      <c r="F102" s="30" t="s">
        <v>476</v>
      </c>
      <c r="G102" s="30">
        <f t="shared" si="46"/>
        <v>1</v>
      </c>
      <c r="H102" s="30" t="s">
        <v>345</v>
      </c>
      <c r="I102" s="30" t="str">
        <f t="shared" si="50"/>
        <v xml:space="preserve">26 </v>
      </c>
      <c r="J102" s="30" t="s">
        <v>346</v>
      </c>
      <c r="K102" s="30" t="s">
        <v>32</v>
      </c>
      <c r="L102" s="32" t="str">
        <f t="shared" si="47"/>
        <v>NaN</v>
      </c>
      <c r="M102" s="32" t="str">
        <f t="shared" si="48"/>
        <v>NaN</v>
      </c>
      <c r="N102" s="32" t="e">
        <f t="shared" si="51"/>
        <v>#VALUE!</v>
      </c>
      <c r="O102" s="30" t="str">
        <f t="shared" si="42"/>
        <v>6</v>
      </c>
      <c r="P102" s="33" t="str">
        <f t="shared" si="49"/>
        <v>6</v>
      </c>
      <c r="Q102" s="30" t="s">
        <v>32</v>
      </c>
      <c r="R102" s="30">
        <f t="shared" si="43"/>
        <v>3</v>
      </c>
      <c r="S102" s="30" t="s">
        <v>33</v>
      </c>
      <c r="T102" s="30">
        <f t="shared" si="44"/>
        <v>1</v>
      </c>
      <c r="U102" s="30" t="s">
        <v>32</v>
      </c>
      <c r="V102" s="30">
        <f t="shared" si="45"/>
        <v>3</v>
      </c>
      <c r="W102" s="30"/>
      <c r="X102" s="30"/>
      <c r="Y102" s="30"/>
      <c r="Z102" s="35" t="str">
        <f>INDEX(Sheet1!F:F,MATCH(AC102,Sheet1!R:R,0))</f>
        <v>Block design</v>
      </c>
      <c r="AA102" s="35">
        <f t="shared" si="39"/>
        <v>0</v>
      </c>
      <c r="AB102" s="35">
        <v>1</v>
      </c>
      <c r="AC102" s="14" t="s">
        <v>721</v>
      </c>
    </row>
    <row r="103" spans="1:29" ht="47.25">
      <c r="A103" s="14">
        <v>103</v>
      </c>
      <c r="B103" s="30">
        <v>72</v>
      </c>
      <c r="C103" s="30" t="s">
        <v>347</v>
      </c>
      <c r="D103" s="30">
        <v>2005</v>
      </c>
      <c r="E103" s="30" t="str">
        <f t="shared" si="52"/>
        <v>Soeda2005_adults</v>
      </c>
      <c r="F103" s="30" t="s">
        <v>476</v>
      </c>
      <c r="G103" s="30">
        <f t="shared" si="46"/>
        <v>1</v>
      </c>
      <c r="H103" s="30" t="s">
        <v>348</v>
      </c>
      <c r="I103" s="30" t="str">
        <f t="shared" si="50"/>
        <v xml:space="preserve">11 </v>
      </c>
      <c r="J103" s="30" t="s">
        <v>349</v>
      </c>
      <c r="K103" s="30" t="s">
        <v>350</v>
      </c>
      <c r="L103" s="32" t="str">
        <f t="shared" si="47"/>
        <v>23</v>
      </c>
      <c r="M103" s="32" t="str">
        <f t="shared" si="48"/>
        <v>35</v>
      </c>
      <c r="N103" s="32">
        <f t="shared" si="51"/>
        <v>12</v>
      </c>
      <c r="O103" s="30" t="str">
        <f t="shared" si="42"/>
        <v>4.7</v>
      </c>
      <c r="P103" s="33" t="str">
        <f t="shared" si="49"/>
        <v>4.7</v>
      </c>
      <c r="Q103" s="30" t="s">
        <v>26</v>
      </c>
      <c r="R103" s="30">
        <f t="shared" si="43"/>
        <v>1</v>
      </c>
      <c r="S103" s="30" t="s">
        <v>33</v>
      </c>
      <c r="T103" s="30">
        <f t="shared" si="44"/>
        <v>1</v>
      </c>
      <c r="U103" s="30" t="s">
        <v>32</v>
      </c>
      <c r="V103" s="30">
        <f t="shared" si="45"/>
        <v>3</v>
      </c>
      <c r="W103" s="30"/>
      <c r="X103" s="30"/>
      <c r="Y103" s="30"/>
      <c r="Z103" s="35" t="str">
        <f>INDEX(Sheet1!F:F,MATCH(AC103,Sheet1!R:R,0))</f>
        <v>Block design</v>
      </c>
      <c r="AA103" s="35">
        <f t="shared" si="39"/>
        <v>0</v>
      </c>
      <c r="AB103" s="35">
        <v>1</v>
      </c>
      <c r="AC103" s="14" t="s">
        <v>722</v>
      </c>
    </row>
    <row r="104" spans="1:29" ht="47.25">
      <c r="A104" s="14">
        <v>104</v>
      </c>
      <c r="B104" s="30">
        <v>73</v>
      </c>
      <c r="C104" s="30" t="s">
        <v>351</v>
      </c>
      <c r="D104" s="30">
        <v>2008</v>
      </c>
      <c r="E104" s="30" t="str">
        <f t="shared" si="52"/>
        <v>Sommer2008_adults</v>
      </c>
      <c r="F104" s="30" t="s">
        <v>486</v>
      </c>
      <c r="G104" s="30">
        <f t="shared" si="46"/>
        <v>2</v>
      </c>
      <c r="H104" s="30" t="s">
        <v>352</v>
      </c>
      <c r="I104" s="30" t="str">
        <f t="shared" si="50"/>
        <v xml:space="preserve">12 </v>
      </c>
      <c r="J104" s="30" t="s">
        <v>580</v>
      </c>
      <c r="K104" s="30" t="s">
        <v>354</v>
      </c>
      <c r="L104" s="32" t="str">
        <f t="shared" si="47"/>
        <v>22</v>
      </c>
      <c r="M104" s="32" t="str">
        <f t="shared" si="48"/>
        <v>37</v>
      </c>
      <c r="N104" s="32">
        <f t="shared" si="51"/>
        <v>15</v>
      </c>
      <c r="O104" s="30" t="str">
        <f t="shared" si="42"/>
        <v>n.r.</v>
      </c>
      <c r="P104" s="33">
        <f t="shared" si="49"/>
        <v>3.75</v>
      </c>
      <c r="Q104" s="30" t="s">
        <v>26</v>
      </c>
      <c r="R104" s="30">
        <f t="shared" si="43"/>
        <v>1</v>
      </c>
      <c r="S104" s="30" t="s">
        <v>33</v>
      </c>
      <c r="T104" s="30">
        <f t="shared" si="44"/>
        <v>1</v>
      </c>
      <c r="U104" s="30" t="s">
        <v>488</v>
      </c>
      <c r="V104" s="30">
        <f t="shared" si="45"/>
        <v>1</v>
      </c>
      <c r="W104" s="30">
        <v>0.92400000000000004</v>
      </c>
      <c r="X104" s="30">
        <v>0.99</v>
      </c>
      <c r="Y104" s="30">
        <v>86.5</v>
      </c>
      <c r="Z104" s="35" t="str">
        <f>INDEX(Sheet1!F:F,MATCH(AC104,Sheet1!R:R,0))</f>
        <v>Block design</v>
      </c>
      <c r="AA104" s="35">
        <f t="shared" si="39"/>
        <v>0</v>
      </c>
      <c r="AB104" s="35">
        <v>1</v>
      </c>
      <c r="AC104" s="14" t="s">
        <v>723</v>
      </c>
    </row>
    <row r="105" spans="1:29" ht="31.5">
      <c r="A105" s="14">
        <v>105</v>
      </c>
      <c r="B105" s="30">
        <v>74</v>
      </c>
      <c r="C105" s="30" t="s">
        <v>355</v>
      </c>
      <c r="D105" s="30">
        <v>2012</v>
      </c>
      <c r="E105" s="30" t="str">
        <f t="shared" si="52"/>
        <v>Terry2012_adults</v>
      </c>
      <c r="F105" s="30" t="s">
        <v>476</v>
      </c>
      <c r="G105" s="30">
        <f t="shared" si="46"/>
        <v>1</v>
      </c>
      <c r="H105" s="30" t="s">
        <v>581</v>
      </c>
      <c r="I105" s="30" t="str">
        <f t="shared" si="50"/>
        <v xml:space="preserve">20 </v>
      </c>
      <c r="J105" s="30" t="s">
        <v>357</v>
      </c>
      <c r="K105" s="30" t="s">
        <v>358</v>
      </c>
      <c r="L105" s="32" t="str">
        <f t="shared" si="47"/>
        <v>18</v>
      </c>
      <c r="M105" s="32" t="str">
        <f t="shared" si="48"/>
        <v>25</v>
      </c>
      <c r="N105" s="32">
        <f t="shared" si="51"/>
        <v>7</v>
      </c>
      <c r="O105" s="30" t="str">
        <f t="shared" si="42"/>
        <v>1.6</v>
      </c>
      <c r="P105" s="33" t="str">
        <f t="shared" si="49"/>
        <v>1.6</v>
      </c>
      <c r="Q105" s="30" t="s">
        <v>26</v>
      </c>
      <c r="R105" s="30">
        <f t="shared" si="43"/>
        <v>1</v>
      </c>
      <c r="S105" s="30" t="s">
        <v>33</v>
      </c>
      <c r="T105" s="30">
        <f t="shared" si="44"/>
        <v>1</v>
      </c>
      <c r="U105" s="30" t="s">
        <v>32</v>
      </c>
      <c r="V105" s="30">
        <f t="shared" si="45"/>
        <v>3</v>
      </c>
      <c r="W105" s="30"/>
      <c r="X105" s="30"/>
      <c r="Y105" s="30"/>
      <c r="Z105" s="35" t="str">
        <f>INDEX(Sheet1!F:F,MATCH(AC105,Sheet1!R:R,0))</f>
        <v>Event-related design</v>
      </c>
      <c r="AA105" s="35">
        <f t="shared" si="39"/>
        <v>1</v>
      </c>
      <c r="AB105" s="35">
        <v>1</v>
      </c>
      <c r="AC105" s="14" t="s">
        <v>724</v>
      </c>
    </row>
    <row r="106" spans="1:29" ht="47.25">
      <c r="A106" s="14">
        <v>106</v>
      </c>
      <c r="B106" s="30">
        <v>75</v>
      </c>
      <c r="C106" s="30" t="s">
        <v>359</v>
      </c>
      <c r="D106" s="30">
        <v>2001</v>
      </c>
      <c r="E106" s="30" t="str">
        <f t="shared" si="52"/>
        <v>Ullsperger2001_adults</v>
      </c>
      <c r="F106" s="30" t="s">
        <v>480</v>
      </c>
      <c r="G106" s="30">
        <f t="shared" si="46"/>
        <v>3</v>
      </c>
      <c r="H106" s="30" t="s">
        <v>188</v>
      </c>
      <c r="I106" s="30" t="str">
        <f t="shared" si="50"/>
        <v xml:space="preserve">12 </v>
      </c>
      <c r="J106" s="30" t="s">
        <v>582</v>
      </c>
      <c r="K106" s="30" t="s">
        <v>361</v>
      </c>
      <c r="L106" s="32" t="str">
        <f t="shared" si="47"/>
        <v>21</v>
      </c>
      <c r="M106" s="32" t="str">
        <f t="shared" si="48"/>
        <v>29</v>
      </c>
      <c r="N106" s="32">
        <f t="shared" si="51"/>
        <v>8</v>
      </c>
      <c r="O106" s="30" t="str">
        <f t="shared" si="42"/>
        <v>n.r.</v>
      </c>
      <c r="P106" s="33">
        <f t="shared" si="49"/>
        <v>2</v>
      </c>
      <c r="Q106" s="30" t="s">
        <v>26</v>
      </c>
      <c r="R106" s="30">
        <f t="shared" si="43"/>
        <v>1</v>
      </c>
      <c r="S106" s="30" t="s">
        <v>33</v>
      </c>
      <c r="T106" s="30">
        <f t="shared" si="44"/>
        <v>1</v>
      </c>
      <c r="U106" s="30" t="s">
        <v>488</v>
      </c>
      <c r="V106" s="30">
        <f t="shared" si="45"/>
        <v>1</v>
      </c>
      <c r="W106" s="30">
        <v>0.73</v>
      </c>
      <c r="X106" s="30">
        <v>0.92100000000000004</v>
      </c>
      <c r="Y106" s="30">
        <v>61</v>
      </c>
      <c r="Z106" s="35" t="str">
        <f>INDEX(Sheet1!F:F,MATCH(AC106,Sheet1!R:R,0))</f>
        <v>Event-related design</v>
      </c>
      <c r="AA106" s="35">
        <f t="shared" si="39"/>
        <v>1</v>
      </c>
      <c r="AB106" s="35">
        <v>1</v>
      </c>
      <c r="AC106" s="14" t="s">
        <v>725</v>
      </c>
    </row>
    <row r="107" spans="1:29" ht="47.25">
      <c r="A107" s="14">
        <v>107</v>
      </c>
      <c r="B107" s="30">
        <v>76</v>
      </c>
      <c r="C107" s="30" t="s">
        <v>362</v>
      </c>
      <c r="D107" s="30">
        <v>2014</v>
      </c>
      <c r="E107" s="30" t="str">
        <f t="shared" si="52"/>
        <v>Verstynen2014_adults</v>
      </c>
      <c r="F107" s="30" t="s">
        <v>476</v>
      </c>
      <c r="G107" s="30">
        <f t="shared" si="46"/>
        <v>1</v>
      </c>
      <c r="H107" s="30" t="s">
        <v>363</v>
      </c>
      <c r="I107" s="30" t="str">
        <f t="shared" si="50"/>
        <v xml:space="preserve">30 </v>
      </c>
      <c r="J107" s="30" t="s">
        <v>583</v>
      </c>
      <c r="K107" s="30" t="s">
        <v>230</v>
      </c>
      <c r="L107" s="32" t="str">
        <f t="shared" si="47"/>
        <v>21</v>
      </c>
      <c r="M107" s="32" t="str">
        <f t="shared" si="48"/>
        <v>45</v>
      </c>
      <c r="N107" s="32">
        <f t="shared" si="51"/>
        <v>24</v>
      </c>
      <c r="O107" s="30" t="str">
        <f t="shared" si="42"/>
        <v>n.r.</v>
      </c>
      <c r="P107" s="33">
        <f t="shared" si="49"/>
        <v>6</v>
      </c>
      <c r="Q107" s="30" t="s">
        <v>256</v>
      </c>
      <c r="R107" s="30">
        <f t="shared" si="43"/>
        <v>2</v>
      </c>
      <c r="S107" s="30" t="s">
        <v>27</v>
      </c>
      <c r="T107" s="30">
        <f t="shared" si="44"/>
        <v>2</v>
      </c>
      <c r="U107" s="30" t="s">
        <v>488</v>
      </c>
      <c r="V107" s="30">
        <f t="shared" si="45"/>
        <v>1</v>
      </c>
      <c r="W107" s="30"/>
      <c r="X107" s="30"/>
      <c r="Y107" s="30"/>
      <c r="Z107" s="35" t="str">
        <f>INDEX(Sheet1!F:F,MATCH(AC107,Sheet1!R:R,0))</f>
        <v>Event-related design</v>
      </c>
      <c r="AA107" s="35">
        <f t="shared" si="39"/>
        <v>1</v>
      </c>
      <c r="AB107" s="35">
        <v>1</v>
      </c>
      <c r="AC107" s="14" t="s">
        <v>726</v>
      </c>
    </row>
    <row r="108" spans="1:29" ht="47.25">
      <c r="A108" s="14">
        <v>108</v>
      </c>
      <c r="B108" s="30">
        <v>77</v>
      </c>
      <c r="C108" s="30" t="s">
        <v>365</v>
      </c>
      <c r="D108" s="30">
        <v>2007</v>
      </c>
      <c r="E108" s="30" t="str">
        <f t="shared" si="52"/>
        <v>Weiss2007_adults</v>
      </c>
      <c r="F108" s="30" t="s">
        <v>476</v>
      </c>
      <c r="G108" s="30">
        <f t="shared" si="46"/>
        <v>1</v>
      </c>
      <c r="H108" s="30" t="s">
        <v>524</v>
      </c>
      <c r="I108" s="30" t="str">
        <f t="shared" si="50"/>
        <v xml:space="preserve">8 </v>
      </c>
      <c r="J108" s="30" t="s">
        <v>366</v>
      </c>
      <c r="K108" s="30" t="s">
        <v>32</v>
      </c>
      <c r="L108" s="32" t="str">
        <f t="shared" si="47"/>
        <v>NaN</v>
      </c>
      <c r="M108" s="32" t="str">
        <f t="shared" si="48"/>
        <v>NaN</v>
      </c>
      <c r="N108" s="32" t="e">
        <f t="shared" si="51"/>
        <v>#VALUE!</v>
      </c>
      <c r="O108" s="30" t="str">
        <f t="shared" si="42"/>
        <v>3.1</v>
      </c>
      <c r="P108" s="33" t="str">
        <f t="shared" si="49"/>
        <v>3.1</v>
      </c>
      <c r="Q108" s="30" t="s">
        <v>26</v>
      </c>
      <c r="R108" s="30">
        <f t="shared" si="43"/>
        <v>1</v>
      </c>
      <c r="S108" s="30" t="s">
        <v>33</v>
      </c>
      <c r="T108" s="30">
        <f t="shared" si="44"/>
        <v>1</v>
      </c>
      <c r="U108" s="30" t="s">
        <v>32</v>
      </c>
      <c r="V108" s="30">
        <f t="shared" si="45"/>
        <v>3</v>
      </c>
      <c r="W108" s="30"/>
      <c r="X108" s="30"/>
      <c r="Y108" s="30"/>
      <c r="Z108" s="35" t="str">
        <f>INDEX(Sheet1!F:F,MATCH(AC108,Sheet1!R:R,0))</f>
        <v>Block design</v>
      </c>
      <c r="AA108" s="35">
        <f t="shared" si="39"/>
        <v>0</v>
      </c>
      <c r="AB108" s="35">
        <v>1</v>
      </c>
      <c r="AC108" s="14" t="s">
        <v>727</v>
      </c>
    </row>
    <row r="109" spans="1:29" ht="47.25">
      <c r="A109" s="14">
        <v>109</v>
      </c>
      <c r="B109" s="30">
        <v>78</v>
      </c>
      <c r="C109" s="30" t="s">
        <v>367</v>
      </c>
      <c r="D109" s="30">
        <v>2006</v>
      </c>
      <c r="E109" s="30" t="str">
        <f t="shared" si="52"/>
        <v>Wittfoth2006_adults</v>
      </c>
      <c r="F109" s="30" t="s">
        <v>486</v>
      </c>
      <c r="G109" s="30">
        <f t="shared" si="46"/>
        <v>2</v>
      </c>
      <c r="H109" s="30" t="s">
        <v>368</v>
      </c>
      <c r="I109" s="30" t="str">
        <f t="shared" si="50"/>
        <v xml:space="preserve">20 </v>
      </c>
      <c r="J109" s="30" t="s">
        <v>584</v>
      </c>
      <c r="K109" s="30" t="s">
        <v>370</v>
      </c>
      <c r="L109" s="32" t="str">
        <f t="shared" si="47"/>
        <v>21</v>
      </c>
      <c r="M109" s="32" t="str">
        <f t="shared" si="48"/>
        <v>31</v>
      </c>
      <c r="N109" s="32">
        <f t="shared" si="51"/>
        <v>10</v>
      </c>
      <c r="O109" s="30" t="str">
        <f t="shared" si="42"/>
        <v>n.r.</v>
      </c>
      <c r="P109" s="33">
        <f t="shared" si="49"/>
        <v>2.5</v>
      </c>
      <c r="Q109" s="30" t="s">
        <v>32</v>
      </c>
      <c r="R109" s="30">
        <f t="shared" si="43"/>
        <v>3</v>
      </c>
      <c r="S109" s="30" t="s">
        <v>33</v>
      </c>
      <c r="T109" s="30">
        <f t="shared" si="44"/>
        <v>1</v>
      </c>
      <c r="U109" s="30" t="s">
        <v>488</v>
      </c>
      <c r="V109" s="30">
        <f t="shared" si="45"/>
        <v>1</v>
      </c>
      <c r="W109" s="30"/>
      <c r="X109" s="30"/>
      <c r="Y109" s="30">
        <v>50</v>
      </c>
      <c r="Z109" s="35" t="str">
        <f>INDEX(Sheet1!F:F,MATCH(AC109,Sheet1!R:R,0))</f>
        <v>Event-related design</v>
      </c>
      <c r="AA109" s="35">
        <f t="shared" si="39"/>
        <v>1</v>
      </c>
      <c r="AB109" s="35">
        <v>1</v>
      </c>
      <c r="AC109" s="14" t="s">
        <v>728</v>
      </c>
    </row>
    <row r="110" spans="1:29" ht="47.25">
      <c r="A110" s="14">
        <v>110</v>
      </c>
      <c r="B110" s="30">
        <v>79</v>
      </c>
      <c r="C110" s="30" t="s">
        <v>367</v>
      </c>
      <c r="D110" s="30">
        <v>2008</v>
      </c>
      <c r="E110" s="30" t="str">
        <f t="shared" si="52"/>
        <v>Wittfoth2008_adults</v>
      </c>
      <c r="F110" s="30" t="s">
        <v>486</v>
      </c>
      <c r="G110" s="30">
        <f t="shared" si="46"/>
        <v>2</v>
      </c>
      <c r="H110" s="30" t="s">
        <v>368</v>
      </c>
      <c r="I110" s="30" t="str">
        <f t="shared" si="50"/>
        <v xml:space="preserve">20 </v>
      </c>
      <c r="J110" s="30" t="s">
        <v>584</v>
      </c>
      <c r="K110" s="30" t="s">
        <v>370</v>
      </c>
      <c r="L110" s="32" t="str">
        <f t="shared" si="47"/>
        <v>21</v>
      </c>
      <c r="M110" s="32" t="str">
        <f t="shared" si="48"/>
        <v>31</v>
      </c>
      <c r="N110" s="32">
        <f t="shared" si="51"/>
        <v>10</v>
      </c>
      <c r="O110" s="30" t="str">
        <f t="shared" si="42"/>
        <v>n.r.</v>
      </c>
      <c r="P110" s="33">
        <f t="shared" si="49"/>
        <v>2.5</v>
      </c>
      <c r="Q110" s="30" t="s">
        <v>26</v>
      </c>
      <c r="R110" s="30">
        <f t="shared" si="43"/>
        <v>1</v>
      </c>
      <c r="S110" s="30" t="s">
        <v>33</v>
      </c>
      <c r="T110" s="30">
        <f t="shared" si="44"/>
        <v>1</v>
      </c>
      <c r="U110" s="30" t="s">
        <v>488</v>
      </c>
      <c r="V110" s="30">
        <f t="shared" si="45"/>
        <v>1</v>
      </c>
      <c r="W110" s="30"/>
      <c r="X110" s="30"/>
      <c r="Y110" s="30">
        <v>56</v>
      </c>
      <c r="Z110" s="35" t="str">
        <f>INDEX(Sheet1!F:F,MATCH(AC110,Sheet1!R:R,0))</f>
        <v>Event-related design</v>
      </c>
      <c r="AA110" s="35">
        <f t="shared" si="39"/>
        <v>1</v>
      </c>
      <c r="AB110" s="35">
        <v>1</v>
      </c>
      <c r="AC110" s="14" t="s">
        <v>729</v>
      </c>
    </row>
    <row r="111" spans="1:29" ht="31.5">
      <c r="A111" s="14">
        <v>111</v>
      </c>
      <c r="B111" s="30">
        <v>80</v>
      </c>
      <c r="C111" s="30" t="s">
        <v>371</v>
      </c>
      <c r="D111" s="30">
        <v>2009</v>
      </c>
      <c r="E111" s="30" t="str">
        <f t="shared" si="52"/>
        <v>Ye2009_adults</v>
      </c>
      <c r="F111" s="30" t="s">
        <v>476</v>
      </c>
      <c r="G111" s="30">
        <f t="shared" si="46"/>
        <v>1</v>
      </c>
      <c r="H111" s="30" t="s">
        <v>372</v>
      </c>
      <c r="I111" s="30" t="str">
        <f t="shared" si="50"/>
        <v xml:space="preserve">19 </v>
      </c>
      <c r="J111" s="30" t="s">
        <v>518</v>
      </c>
      <c r="K111" s="30" t="s">
        <v>373</v>
      </c>
      <c r="L111" s="32" t="str">
        <f t="shared" si="47"/>
        <v>19</v>
      </c>
      <c r="M111" s="32" t="str">
        <f t="shared" si="48"/>
        <v>23</v>
      </c>
      <c r="N111" s="32">
        <f t="shared" si="51"/>
        <v>4</v>
      </c>
      <c r="O111" s="30" t="str">
        <f t="shared" si="42"/>
        <v>n.r.</v>
      </c>
      <c r="P111" s="33">
        <f t="shared" si="49"/>
        <v>1</v>
      </c>
      <c r="Q111" s="30" t="s">
        <v>26</v>
      </c>
      <c r="R111" s="30">
        <f t="shared" si="43"/>
        <v>1</v>
      </c>
      <c r="S111" s="30" t="s">
        <v>33</v>
      </c>
      <c r="T111" s="30">
        <f t="shared" si="44"/>
        <v>1</v>
      </c>
      <c r="U111" s="30" t="s">
        <v>488</v>
      </c>
      <c r="V111" s="30">
        <f t="shared" si="45"/>
        <v>1</v>
      </c>
      <c r="W111" s="30">
        <v>0.98</v>
      </c>
      <c r="X111" s="30">
        <v>0.99</v>
      </c>
      <c r="Y111" s="30">
        <v>85</v>
      </c>
      <c r="Z111" s="35" t="str">
        <f>INDEX(Sheet1!F:F,MATCH(AC111,Sheet1!R:R,0))</f>
        <v>Event-related design</v>
      </c>
      <c r="AA111" s="35">
        <f t="shared" si="39"/>
        <v>1</v>
      </c>
      <c r="AB111" s="35">
        <v>1</v>
      </c>
      <c r="AC111" s="14" t="s">
        <v>730</v>
      </c>
    </row>
    <row r="112" spans="1:29" ht="31.5">
      <c r="A112" s="14">
        <v>112</v>
      </c>
      <c r="B112" s="30">
        <v>81</v>
      </c>
      <c r="C112" s="30" t="s">
        <v>374</v>
      </c>
      <c r="D112" s="30">
        <v>2010</v>
      </c>
      <c r="E112" s="30" t="str">
        <f t="shared" si="52"/>
        <v>Zhu2010_adults</v>
      </c>
      <c r="F112" s="30" t="s">
        <v>480</v>
      </c>
      <c r="G112" s="30">
        <f t="shared" si="46"/>
        <v>3</v>
      </c>
      <c r="H112" s="30" t="s">
        <v>375</v>
      </c>
      <c r="I112" s="30" t="str">
        <f t="shared" si="50"/>
        <v xml:space="preserve">22 </v>
      </c>
      <c r="J112" s="30" t="s">
        <v>368</v>
      </c>
      <c r="K112" s="30" t="s">
        <v>32</v>
      </c>
      <c r="L112" s="32" t="str">
        <f t="shared" si="47"/>
        <v>NaN</v>
      </c>
      <c r="M112" s="32" t="str">
        <f t="shared" si="48"/>
        <v>NaN</v>
      </c>
      <c r="N112" s="32" t="e">
        <f t="shared" si="51"/>
        <v>#VALUE!</v>
      </c>
      <c r="O112" s="30" t="str">
        <f t="shared" si="42"/>
        <v>3</v>
      </c>
      <c r="P112" s="33" t="str">
        <f t="shared" si="49"/>
        <v>3</v>
      </c>
      <c r="Q112" s="30" t="s">
        <v>32</v>
      </c>
      <c r="R112" s="30">
        <f t="shared" si="43"/>
        <v>3</v>
      </c>
      <c r="S112" s="30" t="s">
        <v>33</v>
      </c>
      <c r="T112" s="30">
        <f t="shared" si="44"/>
        <v>1</v>
      </c>
      <c r="U112" s="30" t="s">
        <v>488</v>
      </c>
      <c r="V112" s="30">
        <f t="shared" si="45"/>
        <v>1</v>
      </c>
      <c r="W112" s="30">
        <v>0.96799999999999997</v>
      </c>
      <c r="X112" s="30">
        <v>0.97799999999999998</v>
      </c>
      <c r="Y112" s="30">
        <v>130</v>
      </c>
      <c r="Z112" s="35" t="str">
        <f>INDEX(Sheet1!F:F,MATCH(AC112,Sheet1!R:R,0))</f>
        <v>Event-related design</v>
      </c>
      <c r="AA112" s="35">
        <f t="shared" si="39"/>
        <v>1</v>
      </c>
      <c r="AB112" s="35">
        <v>1</v>
      </c>
      <c r="AC112" s="14" t="s">
        <v>731</v>
      </c>
    </row>
    <row r="113" spans="1:29" ht="47.25">
      <c r="A113" s="14">
        <v>113</v>
      </c>
      <c r="B113" s="30">
        <v>82</v>
      </c>
      <c r="C113" s="30" t="s">
        <v>376</v>
      </c>
      <c r="D113" s="30">
        <v>2010</v>
      </c>
      <c r="E113" s="30" t="str">
        <f t="shared" si="52"/>
        <v>Zoccatelli2010_adults</v>
      </c>
      <c r="F113" s="30" t="s">
        <v>476</v>
      </c>
      <c r="G113" s="30">
        <f t="shared" si="46"/>
        <v>1</v>
      </c>
      <c r="H113" s="30" t="s">
        <v>377</v>
      </c>
      <c r="I113" s="30" t="str">
        <f t="shared" si="50"/>
        <v xml:space="preserve">10 </v>
      </c>
      <c r="J113" s="30" t="s">
        <v>585</v>
      </c>
      <c r="K113" s="30" t="s">
        <v>378</v>
      </c>
      <c r="L113" s="32" t="str">
        <f t="shared" si="47"/>
        <v>22</v>
      </c>
      <c r="M113" s="32" t="str">
        <f t="shared" si="48"/>
        <v>40</v>
      </c>
      <c r="N113" s="32">
        <f t="shared" si="51"/>
        <v>18</v>
      </c>
      <c r="O113" s="30" t="str">
        <f t="shared" si="42"/>
        <v>n.r.</v>
      </c>
      <c r="P113" s="33">
        <f t="shared" si="49"/>
        <v>4.5</v>
      </c>
      <c r="Q113" s="30" t="s">
        <v>26</v>
      </c>
      <c r="R113" s="30">
        <f t="shared" si="43"/>
        <v>1</v>
      </c>
      <c r="S113" s="30" t="s">
        <v>33</v>
      </c>
      <c r="T113" s="30">
        <f t="shared" si="44"/>
        <v>1</v>
      </c>
      <c r="U113" s="30" t="s">
        <v>488</v>
      </c>
      <c r="V113" s="30">
        <f t="shared" si="45"/>
        <v>1</v>
      </c>
      <c r="W113" s="30">
        <v>0.82</v>
      </c>
      <c r="X113" s="30">
        <v>0.97</v>
      </c>
      <c r="Y113" s="30">
        <v>117.4</v>
      </c>
      <c r="Z113" s="35" t="str">
        <f>INDEX(Sheet1!F:F,MATCH(AC113,Sheet1!R:R,0))</f>
        <v>Block design</v>
      </c>
      <c r="AA113" s="35">
        <f t="shared" si="39"/>
        <v>0</v>
      </c>
      <c r="AB113" s="35">
        <v>1</v>
      </c>
      <c r="AC113" s="14" t="s">
        <v>732</v>
      </c>
    </row>
    <row r="114" spans="1:29" ht="47.25">
      <c r="A114" s="14">
        <v>114</v>
      </c>
      <c r="B114" s="30">
        <v>83</v>
      </c>
      <c r="C114" s="30" t="s">
        <v>379</v>
      </c>
      <c r="D114" s="30">
        <v>2011</v>
      </c>
      <c r="E114" s="30" t="str">
        <f t="shared" si="52"/>
        <v>Zurawska2011_adults</v>
      </c>
      <c r="F114" s="30" t="s">
        <v>480</v>
      </c>
      <c r="G114" s="30">
        <f t="shared" si="46"/>
        <v>3</v>
      </c>
      <c r="H114" s="30" t="s">
        <v>30</v>
      </c>
      <c r="I114" s="30" t="str">
        <f t="shared" si="50"/>
        <v xml:space="preserve">18 </v>
      </c>
      <c r="J114" s="30" t="s">
        <v>586</v>
      </c>
      <c r="K114" s="30" t="s">
        <v>381</v>
      </c>
      <c r="L114" s="32" t="str">
        <f t="shared" si="47"/>
        <v>20</v>
      </c>
      <c r="M114" s="32" t="str">
        <f t="shared" si="48"/>
        <v>34</v>
      </c>
      <c r="N114" s="32">
        <f t="shared" si="51"/>
        <v>14</v>
      </c>
      <c r="O114" s="30" t="str">
        <f t="shared" si="42"/>
        <v>n.r.</v>
      </c>
      <c r="P114" s="33">
        <f t="shared" si="49"/>
        <v>3.5</v>
      </c>
      <c r="Q114" s="30" t="s">
        <v>26</v>
      </c>
      <c r="R114" s="30">
        <f t="shared" si="43"/>
        <v>1</v>
      </c>
      <c r="S114" s="30" t="s">
        <v>33</v>
      </c>
      <c r="T114" s="30">
        <f t="shared" si="44"/>
        <v>1</v>
      </c>
      <c r="U114" s="30" t="s">
        <v>488</v>
      </c>
      <c r="V114" s="30">
        <f t="shared" si="45"/>
        <v>1</v>
      </c>
      <c r="W114" s="30">
        <v>0.94499999999999995</v>
      </c>
      <c r="X114" s="30">
        <v>0.96</v>
      </c>
      <c r="Y114" s="30">
        <v>45</v>
      </c>
      <c r="Z114" s="35" t="str">
        <f>INDEX(Sheet1!F:F,MATCH(AC114,Sheet1!R:R,0))</f>
        <v>Event-related design</v>
      </c>
      <c r="AA114" s="35">
        <f t="shared" si="39"/>
        <v>1</v>
      </c>
      <c r="AB114" s="35">
        <v>1</v>
      </c>
      <c r="AC114" s="14" t="s">
        <v>733</v>
      </c>
    </row>
    <row r="115" spans="1:29" ht="47.25">
      <c r="A115" s="14">
        <v>115</v>
      </c>
      <c r="B115" s="30">
        <v>84</v>
      </c>
      <c r="C115" s="30" t="s">
        <v>587</v>
      </c>
      <c r="D115" s="30">
        <v>2007</v>
      </c>
      <c r="E115" s="30" t="str">
        <f t="shared" si="52"/>
        <v>Zysset2007_adults</v>
      </c>
      <c r="F115" s="30" t="s">
        <v>476</v>
      </c>
      <c r="G115" s="30">
        <f t="shared" si="46"/>
        <v>1</v>
      </c>
      <c r="H115" s="30" t="s">
        <v>383</v>
      </c>
      <c r="I115" s="30" t="str">
        <f t="shared" si="50"/>
        <v xml:space="preserve">47 </v>
      </c>
      <c r="J115" s="30" t="s">
        <v>588</v>
      </c>
      <c r="K115" s="30" t="s">
        <v>589</v>
      </c>
      <c r="L115" s="32" t="str">
        <f t="shared" si="47"/>
        <v>22</v>
      </c>
      <c r="M115" s="32" t="str">
        <f t="shared" si="48"/>
        <v>75</v>
      </c>
      <c r="N115" s="32">
        <f t="shared" si="51"/>
        <v>53</v>
      </c>
      <c r="O115" s="30" t="str">
        <f t="shared" si="42"/>
        <v>n.r.</v>
      </c>
      <c r="P115" s="33">
        <f t="shared" si="49"/>
        <v>13.25</v>
      </c>
      <c r="Q115" s="30" t="s">
        <v>32</v>
      </c>
      <c r="R115" s="30">
        <f t="shared" si="43"/>
        <v>3</v>
      </c>
      <c r="S115" s="30" t="s">
        <v>27</v>
      </c>
      <c r="T115" s="30">
        <f t="shared" si="44"/>
        <v>2</v>
      </c>
      <c r="U115" s="30" t="s">
        <v>488</v>
      </c>
      <c r="V115" s="30">
        <f t="shared" si="45"/>
        <v>1</v>
      </c>
      <c r="W115" s="30"/>
      <c r="X115" s="30"/>
      <c r="Y115" s="30"/>
      <c r="Z115" s="35" t="str">
        <f>INDEX(Sheet1!F:F,MATCH(AC115,Sheet1!R:R,0))</f>
        <v>Event-related design</v>
      </c>
      <c r="AA115" s="35">
        <f t="shared" si="39"/>
        <v>1</v>
      </c>
      <c r="AB115" s="35">
        <v>1</v>
      </c>
      <c r="AC115" s="14" t="s">
        <v>734</v>
      </c>
    </row>
    <row r="116" spans="1:29" ht="47.25">
      <c r="A116" s="14">
        <v>116</v>
      </c>
      <c r="B116" s="30">
        <v>85</v>
      </c>
      <c r="C116" s="30" t="s">
        <v>590</v>
      </c>
      <c r="D116" s="30">
        <v>2022</v>
      </c>
      <c r="E116" s="30" t="s">
        <v>591</v>
      </c>
      <c r="F116" s="30" t="s">
        <v>476</v>
      </c>
      <c r="G116" s="30">
        <f t="shared" si="46"/>
        <v>1</v>
      </c>
      <c r="H116" s="30" t="s">
        <v>388</v>
      </c>
      <c r="I116" s="30" t="str">
        <f t="shared" si="50"/>
        <v xml:space="preserve">41 </v>
      </c>
      <c r="J116" s="30" t="s">
        <v>390</v>
      </c>
      <c r="K116" s="30" t="s">
        <v>32</v>
      </c>
      <c r="L116" s="32" t="str">
        <f t="shared" si="47"/>
        <v>NaN</v>
      </c>
      <c r="M116" s="32" t="str">
        <f t="shared" si="48"/>
        <v>NaN</v>
      </c>
      <c r="N116" s="32" t="e">
        <f t="shared" si="51"/>
        <v>#VALUE!</v>
      </c>
      <c r="O116" s="30" t="str">
        <f t="shared" si="42"/>
        <v>2.83</v>
      </c>
      <c r="P116" s="33" t="str">
        <f>IF(O116="n.r.",IF(_xlfn.NUMBERVALUE(_xlfn.TEXTBEFORE(H116,"("))&lt;70,(_xlfn.TEXTAFTER(K116,"−")-_xlfn.TEXTBEFORE(K116,"−"))/4,(_xlfn.TEXTAFTER(K116,"−")-_xlfn.TEXTBEFORE(K116,"−"))/6),O116)</f>
        <v>2.83</v>
      </c>
      <c r="Q116" s="30" t="s">
        <v>26</v>
      </c>
      <c r="R116" s="30">
        <f t="shared" si="43"/>
        <v>1</v>
      </c>
      <c r="S116" s="30" t="s">
        <v>33</v>
      </c>
      <c r="T116" s="30">
        <f t="shared" si="44"/>
        <v>1</v>
      </c>
      <c r="U116" s="30" t="s">
        <v>488</v>
      </c>
      <c r="V116" s="30">
        <f t="shared" si="45"/>
        <v>1</v>
      </c>
      <c r="W116" s="30" t="s">
        <v>32</v>
      </c>
      <c r="X116" s="30" t="s">
        <v>32</v>
      </c>
      <c r="Y116" s="30">
        <v>67</v>
      </c>
      <c r="Z116" s="35" t="s">
        <v>36</v>
      </c>
      <c r="AA116" s="35">
        <f t="shared" si="39"/>
        <v>1</v>
      </c>
      <c r="AB116" s="35">
        <v>0</v>
      </c>
      <c r="AC116" s="14" t="s">
        <v>735</v>
      </c>
    </row>
    <row r="117" spans="1:29" ht="47.25">
      <c r="A117" s="14">
        <v>117</v>
      </c>
      <c r="B117" s="30">
        <v>86</v>
      </c>
      <c r="C117" s="30" t="s">
        <v>592</v>
      </c>
      <c r="D117" s="30">
        <v>2011</v>
      </c>
      <c r="E117" s="30" t="s">
        <v>593</v>
      </c>
      <c r="F117" s="30" t="s">
        <v>476</v>
      </c>
      <c r="G117" s="30">
        <f t="shared" si="46"/>
        <v>1</v>
      </c>
      <c r="H117" s="30" t="s">
        <v>392</v>
      </c>
      <c r="I117" s="30">
        <v>10</v>
      </c>
      <c r="J117" s="30" t="s">
        <v>393</v>
      </c>
      <c r="K117" s="30" t="s">
        <v>394</v>
      </c>
      <c r="L117" s="32" t="str">
        <f t="shared" si="47"/>
        <v>18</v>
      </c>
      <c r="M117" s="32" t="str">
        <f t="shared" si="48"/>
        <v>28</v>
      </c>
      <c r="N117" s="32">
        <f t="shared" si="51"/>
        <v>10</v>
      </c>
      <c r="O117" s="30" t="str">
        <f t="shared" si="42"/>
        <v>1.9</v>
      </c>
      <c r="P117" s="33" t="str">
        <f t="shared" si="49"/>
        <v>1.9</v>
      </c>
      <c r="Q117" s="30" t="s">
        <v>26</v>
      </c>
      <c r="R117" s="30">
        <f t="shared" si="43"/>
        <v>1</v>
      </c>
      <c r="S117" s="30" t="s">
        <v>33</v>
      </c>
      <c r="T117" s="30">
        <f t="shared" si="44"/>
        <v>1</v>
      </c>
      <c r="U117" s="30" t="s">
        <v>32</v>
      </c>
      <c r="V117" s="30">
        <f t="shared" si="45"/>
        <v>3</v>
      </c>
      <c r="W117" s="30">
        <v>0.95599999999999996</v>
      </c>
      <c r="X117" s="30">
        <v>0.97099999999999997</v>
      </c>
      <c r="Y117" s="30">
        <v>136</v>
      </c>
      <c r="Z117" s="35" t="s">
        <v>36</v>
      </c>
      <c r="AA117" s="35">
        <f t="shared" si="39"/>
        <v>1</v>
      </c>
      <c r="AB117" s="35">
        <v>0</v>
      </c>
      <c r="AC117" s="14" t="s">
        <v>736</v>
      </c>
    </row>
    <row r="118" spans="1:29" ht="47.25">
      <c r="A118" s="14">
        <v>118</v>
      </c>
      <c r="B118" s="30">
        <v>87</v>
      </c>
      <c r="C118" s="30" t="s">
        <v>592</v>
      </c>
      <c r="D118" s="30">
        <v>2011</v>
      </c>
      <c r="E118" s="30" t="s">
        <v>594</v>
      </c>
      <c r="F118" s="30" t="s">
        <v>476</v>
      </c>
      <c r="G118" s="30">
        <f t="shared" si="46"/>
        <v>1</v>
      </c>
      <c r="H118" s="30" t="s">
        <v>395</v>
      </c>
      <c r="I118" s="30">
        <v>10</v>
      </c>
      <c r="J118" s="30" t="s">
        <v>396</v>
      </c>
      <c r="K118" s="30" t="s">
        <v>394</v>
      </c>
      <c r="L118" s="32" t="str">
        <f t="shared" si="47"/>
        <v>18</v>
      </c>
      <c r="M118" s="32" t="str">
        <f t="shared" si="48"/>
        <v>28</v>
      </c>
      <c r="N118" s="32">
        <f t="shared" si="51"/>
        <v>10</v>
      </c>
      <c r="O118" s="30" t="str">
        <f t="shared" si="42"/>
        <v>3.0</v>
      </c>
      <c r="P118" s="33" t="str">
        <f t="shared" si="49"/>
        <v>3.0</v>
      </c>
      <c r="Q118" s="30" t="s">
        <v>26</v>
      </c>
      <c r="R118" s="30">
        <f t="shared" si="43"/>
        <v>1</v>
      </c>
      <c r="S118" s="30" t="s">
        <v>33</v>
      </c>
      <c r="T118" s="30">
        <f t="shared" si="44"/>
        <v>1</v>
      </c>
      <c r="U118" s="30" t="s">
        <v>32</v>
      </c>
      <c r="V118" s="30">
        <f t="shared" si="45"/>
        <v>3</v>
      </c>
      <c r="W118" s="30">
        <v>0.97099999999999997</v>
      </c>
      <c r="X118" s="30">
        <v>0.98699999999999999</v>
      </c>
      <c r="Y118" s="30">
        <v>143</v>
      </c>
      <c r="Z118" s="35" t="s">
        <v>36</v>
      </c>
      <c r="AA118" s="35">
        <f t="shared" si="39"/>
        <v>1</v>
      </c>
      <c r="AB118" s="35">
        <v>0</v>
      </c>
      <c r="AC118" s="14" t="s">
        <v>737</v>
      </c>
    </row>
    <row r="119" spans="1:29" ht="47.25">
      <c r="A119" s="14">
        <v>119</v>
      </c>
      <c r="B119" s="30">
        <v>88</v>
      </c>
      <c r="C119" s="30" t="s">
        <v>595</v>
      </c>
      <c r="D119" s="30">
        <v>2018</v>
      </c>
      <c r="E119" s="30" t="s">
        <v>596</v>
      </c>
      <c r="F119" s="30" t="s">
        <v>476</v>
      </c>
      <c r="G119" s="30">
        <f t="shared" si="46"/>
        <v>1</v>
      </c>
      <c r="H119" s="30" t="s">
        <v>398</v>
      </c>
      <c r="I119" s="30" t="str">
        <f t="shared" si="50"/>
        <v xml:space="preserve">37 </v>
      </c>
      <c r="J119" s="30" t="s">
        <v>399</v>
      </c>
      <c r="K119" s="30" t="s">
        <v>32</v>
      </c>
      <c r="L119" s="32" t="str">
        <f t="shared" si="47"/>
        <v>NaN</v>
      </c>
      <c r="M119" s="32" t="str">
        <f t="shared" si="48"/>
        <v>NaN</v>
      </c>
      <c r="N119" s="32" t="e">
        <f t="shared" si="51"/>
        <v>#VALUE!</v>
      </c>
      <c r="O119" s="30" t="str">
        <f t="shared" si="42"/>
        <v>1.4</v>
      </c>
      <c r="P119" s="33" t="str">
        <f t="shared" si="49"/>
        <v>1.4</v>
      </c>
      <c r="Q119" s="30" t="s">
        <v>26</v>
      </c>
      <c r="R119" s="30">
        <f t="shared" si="43"/>
        <v>1</v>
      </c>
      <c r="S119" s="30" t="s">
        <v>33</v>
      </c>
      <c r="T119" s="30">
        <f t="shared" si="44"/>
        <v>1</v>
      </c>
      <c r="U119" s="30" t="s">
        <v>488</v>
      </c>
      <c r="V119" s="30">
        <f t="shared" si="45"/>
        <v>1</v>
      </c>
      <c r="W119" s="30" t="s">
        <v>32</v>
      </c>
      <c r="X119" s="30" t="s">
        <v>32</v>
      </c>
      <c r="Y119" s="30">
        <v>47</v>
      </c>
      <c r="Z119" s="35" t="s">
        <v>36</v>
      </c>
      <c r="AA119" s="35">
        <f t="shared" si="39"/>
        <v>1</v>
      </c>
      <c r="AB119" s="35">
        <v>0</v>
      </c>
      <c r="AC119" s="14" t="s">
        <v>738</v>
      </c>
    </row>
    <row r="120" spans="1:29" ht="47.25">
      <c r="A120" s="14">
        <v>120</v>
      </c>
      <c r="B120" s="30">
        <v>89</v>
      </c>
      <c r="C120" s="30" t="s">
        <v>597</v>
      </c>
      <c r="D120" s="30">
        <v>2020</v>
      </c>
      <c r="E120" s="30" t="s">
        <v>598</v>
      </c>
      <c r="F120" s="30" t="s">
        <v>476</v>
      </c>
      <c r="G120" s="30">
        <f t="shared" si="46"/>
        <v>1</v>
      </c>
      <c r="H120" s="30" t="s">
        <v>402</v>
      </c>
      <c r="I120" s="30" t="str">
        <f t="shared" si="50"/>
        <v xml:space="preserve">17 </v>
      </c>
      <c r="J120" s="30" t="s">
        <v>403</v>
      </c>
      <c r="K120" s="30" t="s">
        <v>404</v>
      </c>
      <c r="L120" s="32" t="str">
        <f t="shared" si="47"/>
        <v>22</v>
      </c>
      <c r="M120" s="32" t="str">
        <f t="shared" si="48"/>
        <v>28</v>
      </c>
      <c r="N120" s="32">
        <f t="shared" si="51"/>
        <v>6</v>
      </c>
      <c r="O120" s="30" t="str">
        <f t="shared" si="42"/>
        <v>2</v>
      </c>
      <c r="P120" s="33" t="str">
        <f t="shared" si="49"/>
        <v>2</v>
      </c>
      <c r="Q120" s="30" t="s">
        <v>26</v>
      </c>
      <c r="R120" s="30">
        <f t="shared" si="43"/>
        <v>1</v>
      </c>
      <c r="S120" s="30" t="s">
        <v>33</v>
      </c>
      <c r="T120" s="30">
        <f t="shared" si="44"/>
        <v>1</v>
      </c>
      <c r="U120" s="30" t="s">
        <v>32</v>
      </c>
      <c r="V120" s="30">
        <f t="shared" si="45"/>
        <v>3</v>
      </c>
      <c r="W120" s="30" t="s">
        <v>32</v>
      </c>
      <c r="X120" s="30" t="s">
        <v>32</v>
      </c>
      <c r="Y120" s="30"/>
      <c r="Z120" s="35" t="s">
        <v>52</v>
      </c>
      <c r="AA120" s="35">
        <f t="shared" si="39"/>
        <v>0</v>
      </c>
      <c r="AB120" s="35">
        <v>0</v>
      </c>
      <c r="AC120" s="14" t="s">
        <v>739</v>
      </c>
    </row>
    <row r="121" spans="1:29" ht="67.5">
      <c r="A121" s="14">
        <v>121</v>
      </c>
      <c r="B121" s="38" t="s">
        <v>405</v>
      </c>
      <c r="C121" s="39"/>
      <c r="D121" s="39"/>
      <c r="E121" s="39"/>
      <c r="F121" s="39"/>
      <c r="G121" s="30" t="str">
        <f t="shared" si="46"/>
        <v/>
      </c>
      <c r="H121" s="39"/>
      <c r="I121" s="39"/>
      <c r="J121" s="31"/>
      <c r="K121" s="31"/>
      <c r="L121" s="32"/>
      <c r="M121" s="32"/>
      <c r="N121" s="32"/>
      <c r="O121" s="32"/>
      <c r="P121" s="33"/>
      <c r="Q121" s="34"/>
      <c r="R121" s="34" t="str">
        <f t="shared" si="43"/>
        <v/>
      </c>
      <c r="S121" s="40"/>
      <c r="T121" s="35"/>
      <c r="U121" s="34"/>
      <c r="V121" s="34" t="str">
        <f t="shared" si="45"/>
        <v/>
      </c>
      <c r="W121" s="35"/>
      <c r="X121" s="35"/>
      <c r="Y121" s="35"/>
      <c r="Z121" s="35"/>
      <c r="AA121" s="35"/>
      <c r="AB121" s="35"/>
      <c r="AC121" s="14" t="s">
        <v>650</v>
      </c>
    </row>
    <row r="122" spans="1:29" ht="47.25">
      <c r="A122" s="14">
        <v>122</v>
      </c>
      <c r="B122" s="29">
        <v>1</v>
      </c>
      <c r="C122" s="30" t="s">
        <v>406</v>
      </c>
      <c r="D122" s="30">
        <v>2014</v>
      </c>
      <c r="E122" s="30" t="str">
        <f>C122&amp;D122&amp;"_olders"</f>
        <v>Chuang2014_olders</v>
      </c>
      <c r="F122" s="30" t="s">
        <v>480</v>
      </c>
      <c r="G122" s="30">
        <f t="shared" si="46"/>
        <v>3</v>
      </c>
      <c r="H122" s="29" t="s">
        <v>407</v>
      </c>
      <c r="I122" s="30" t="str">
        <f t="shared" si="50"/>
        <v xml:space="preserve">60 </v>
      </c>
      <c r="J122" s="31" t="s">
        <v>408</v>
      </c>
      <c r="K122" s="31" t="s">
        <v>409</v>
      </c>
      <c r="L122" s="32" t="str">
        <f t="shared" ref="L122:L138" si="53">IF(ISNUMBER(_xlfn.NUMBERVALUE(LEFT(K122,1))),_xlfn.TEXTBEFORE(K122,"−"),"NaN")</f>
        <v>60</v>
      </c>
      <c r="M122" s="32" t="str">
        <f t="shared" ref="M122:M138" si="54">IF(ISNUMBER(_xlfn.NUMBERVALUE(LEFT(K122,1))),_xlfn.TEXTAFTER(K122,"−"),"NaN")</f>
        <v>74</v>
      </c>
      <c r="N122" s="32">
        <f t="shared" si="51"/>
        <v>14</v>
      </c>
      <c r="O122" s="32" t="str">
        <f t="shared" ref="O122:O138" si="55">MID(J122, SEARCH("(", J122)+1, SEARCH(")", J122) - SEARCH("(", J122) -1)</f>
        <v>3.7</v>
      </c>
      <c r="P122" s="33" t="str">
        <f t="shared" si="49"/>
        <v>3.7</v>
      </c>
      <c r="Q122" s="34" t="s">
        <v>26</v>
      </c>
      <c r="R122" s="34">
        <f t="shared" si="43"/>
        <v>1</v>
      </c>
      <c r="S122" s="35" t="s">
        <v>33</v>
      </c>
      <c r="T122" s="35">
        <f t="shared" ref="T122:T139" si="56">IF(S122="I &gt; C",1,IF(S122="I &gt; N",2,3))</f>
        <v>1</v>
      </c>
      <c r="U122" s="41" t="s">
        <v>488</v>
      </c>
      <c r="V122" s="34">
        <f t="shared" si="45"/>
        <v>1</v>
      </c>
      <c r="W122" s="35">
        <v>0.91500000000000004</v>
      </c>
      <c r="X122" s="35">
        <v>0.90300000000000002</v>
      </c>
      <c r="Y122" s="35"/>
      <c r="Z122" s="35" t="str">
        <f>INDEX(Sheet1!F:F,MATCH(AC122,Sheet1!R:R,0))</f>
        <v>Event-related design</v>
      </c>
      <c r="AA122" s="35">
        <f t="shared" si="39"/>
        <v>1</v>
      </c>
      <c r="AB122" s="35">
        <v>1</v>
      </c>
      <c r="AC122" s="14" t="s">
        <v>740</v>
      </c>
    </row>
    <row r="123" spans="1:29" ht="31.5">
      <c r="A123" s="14">
        <v>123</v>
      </c>
      <c r="B123" s="29">
        <v>2</v>
      </c>
      <c r="C123" s="30" t="s">
        <v>410</v>
      </c>
      <c r="D123" s="30">
        <v>2019</v>
      </c>
      <c r="E123" s="30" t="str">
        <f t="shared" ref="E123:E138" si="57">C123&amp;D123&amp;"_olders"</f>
        <v>Dash2019_olders</v>
      </c>
      <c r="F123" s="30" t="s">
        <v>480</v>
      </c>
      <c r="G123" s="30">
        <f t="shared" si="46"/>
        <v>3</v>
      </c>
      <c r="H123" s="29" t="s">
        <v>599</v>
      </c>
      <c r="I123" s="30" t="str">
        <f t="shared" si="50"/>
        <v xml:space="preserve">18 </v>
      </c>
      <c r="J123" s="31" t="s">
        <v>411</v>
      </c>
      <c r="K123" s="31" t="s">
        <v>32</v>
      </c>
      <c r="L123" s="32" t="str">
        <f t="shared" si="53"/>
        <v>NaN</v>
      </c>
      <c r="M123" s="32" t="str">
        <f t="shared" si="54"/>
        <v>NaN</v>
      </c>
      <c r="N123" s="32" t="e">
        <f t="shared" si="51"/>
        <v>#VALUE!</v>
      </c>
      <c r="O123" s="32" t="str">
        <f t="shared" si="55"/>
        <v>2.8</v>
      </c>
      <c r="P123" s="33" t="str">
        <f t="shared" si="49"/>
        <v>2.8</v>
      </c>
      <c r="Q123" s="34" t="s">
        <v>32</v>
      </c>
      <c r="R123" s="34">
        <f t="shared" si="43"/>
        <v>3</v>
      </c>
      <c r="S123" s="35" t="s">
        <v>33</v>
      </c>
      <c r="T123" s="35">
        <f t="shared" si="56"/>
        <v>1</v>
      </c>
      <c r="U123" s="41" t="s">
        <v>488</v>
      </c>
      <c r="V123" s="34">
        <f t="shared" si="45"/>
        <v>1</v>
      </c>
      <c r="W123" s="35">
        <v>0.97599999999999998</v>
      </c>
      <c r="X123" s="35">
        <v>0.93200000000000005</v>
      </c>
      <c r="Y123" s="35">
        <v>40.98</v>
      </c>
      <c r="Z123" s="35" t="str">
        <f>INDEX(Sheet1!F:F,MATCH(AC123,Sheet1!R:R,0))</f>
        <v>Event-related design</v>
      </c>
      <c r="AA123" s="35">
        <f t="shared" si="39"/>
        <v>1</v>
      </c>
      <c r="AB123" s="35">
        <v>1</v>
      </c>
      <c r="AC123" s="14" t="s">
        <v>741</v>
      </c>
    </row>
    <row r="124" spans="1:29" ht="47.25">
      <c r="A124" s="14">
        <v>124</v>
      </c>
      <c r="B124" s="29">
        <v>3</v>
      </c>
      <c r="C124" s="30" t="s">
        <v>412</v>
      </c>
      <c r="D124" s="30">
        <v>2019</v>
      </c>
      <c r="E124" s="30" t="str">
        <f t="shared" si="57"/>
        <v>Fernandez2019_olders</v>
      </c>
      <c r="F124" s="30" t="s">
        <v>480</v>
      </c>
      <c r="G124" s="30">
        <f t="shared" si="46"/>
        <v>3</v>
      </c>
      <c r="H124" s="29" t="s">
        <v>600</v>
      </c>
      <c r="I124" s="30" t="str">
        <f t="shared" si="50"/>
        <v xml:space="preserve">34 </v>
      </c>
      <c r="J124" s="31" t="s">
        <v>414</v>
      </c>
      <c r="K124" s="31" t="s">
        <v>32</v>
      </c>
      <c r="L124" s="32" t="str">
        <f t="shared" si="53"/>
        <v>NaN</v>
      </c>
      <c r="M124" s="32" t="str">
        <f t="shared" si="54"/>
        <v>NaN</v>
      </c>
      <c r="N124" s="32" t="e">
        <f t="shared" si="51"/>
        <v>#VALUE!</v>
      </c>
      <c r="O124" s="32" t="str">
        <f t="shared" si="55"/>
        <v>5.3</v>
      </c>
      <c r="P124" s="33" t="str">
        <f t="shared" si="49"/>
        <v>5.3</v>
      </c>
      <c r="Q124" s="34" t="s">
        <v>26</v>
      </c>
      <c r="R124" s="34">
        <f t="shared" si="43"/>
        <v>1</v>
      </c>
      <c r="S124" s="35" t="s">
        <v>33</v>
      </c>
      <c r="T124" s="35">
        <f t="shared" si="56"/>
        <v>1</v>
      </c>
      <c r="U124" s="41" t="s">
        <v>488</v>
      </c>
      <c r="V124" s="34">
        <f t="shared" si="45"/>
        <v>1</v>
      </c>
      <c r="W124" s="35"/>
      <c r="X124" s="35"/>
      <c r="Y124" s="35"/>
      <c r="Z124" s="35" t="str">
        <f>INDEX(Sheet1!F:F,MATCH(AC124,Sheet1!R:R,0))</f>
        <v>Event-related design</v>
      </c>
      <c r="AA124" s="35">
        <f t="shared" si="39"/>
        <v>1</v>
      </c>
      <c r="AB124" s="35">
        <v>1</v>
      </c>
      <c r="AC124" s="14" t="s">
        <v>742</v>
      </c>
    </row>
    <row r="125" spans="1:29" ht="47.25">
      <c r="A125" s="14">
        <v>125</v>
      </c>
      <c r="B125" s="29">
        <v>4</v>
      </c>
      <c r="C125" s="30" t="s">
        <v>415</v>
      </c>
      <c r="D125" s="30">
        <v>2007</v>
      </c>
      <c r="E125" s="30" t="str">
        <f t="shared" si="57"/>
        <v>Gianaros2007_olders</v>
      </c>
      <c r="F125" s="30" t="s">
        <v>476</v>
      </c>
      <c r="G125" s="30">
        <f t="shared" si="46"/>
        <v>1</v>
      </c>
      <c r="H125" s="29" t="s">
        <v>601</v>
      </c>
      <c r="I125" s="30" t="str">
        <f t="shared" si="50"/>
        <v xml:space="preserve">46 </v>
      </c>
      <c r="J125" s="31" t="s">
        <v>417</v>
      </c>
      <c r="K125" s="31" t="s">
        <v>32</v>
      </c>
      <c r="L125" s="32" t="str">
        <f t="shared" si="53"/>
        <v>NaN</v>
      </c>
      <c r="M125" s="32" t="str">
        <f t="shared" si="54"/>
        <v>NaN</v>
      </c>
      <c r="N125" s="32" t="e">
        <f t="shared" si="51"/>
        <v>#VALUE!</v>
      </c>
      <c r="O125" s="32" t="str">
        <f t="shared" si="55"/>
        <v>1.35</v>
      </c>
      <c r="P125" s="33" t="str">
        <f t="shared" si="49"/>
        <v>1.35</v>
      </c>
      <c r="Q125" s="34" t="s">
        <v>32</v>
      </c>
      <c r="R125" s="34">
        <f t="shared" si="43"/>
        <v>3</v>
      </c>
      <c r="S125" s="35" t="s">
        <v>33</v>
      </c>
      <c r="T125" s="35">
        <f t="shared" si="56"/>
        <v>1</v>
      </c>
      <c r="U125" s="34" t="s">
        <v>32</v>
      </c>
      <c r="V125" s="34">
        <f t="shared" si="45"/>
        <v>3</v>
      </c>
      <c r="W125" s="35"/>
      <c r="X125" s="35"/>
      <c r="Y125" s="35"/>
      <c r="Z125" s="35" t="str">
        <f>INDEX(Sheet1!F:F,MATCH(AC125,Sheet1!R:R,0))</f>
        <v>Block design</v>
      </c>
      <c r="AA125" s="35">
        <f t="shared" si="39"/>
        <v>0</v>
      </c>
      <c r="AB125" s="35">
        <v>1</v>
      </c>
      <c r="AC125" s="14" t="s">
        <v>743</v>
      </c>
    </row>
    <row r="126" spans="1:29" ht="47.25">
      <c r="A126" s="14">
        <v>126</v>
      </c>
      <c r="B126" s="29">
        <v>5</v>
      </c>
      <c r="C126" s="30" t="s">
        <v>418</v>
      </c>
      <c r="D126" s="30">
        <v>2015</v>
      </c>
      <c r="E126" s="30" t="str">
        <f t="shared" si="57"/>
        <v>Gordon2015_olders</v>
      </c>
      <c r="F126" s="30" t="s">
        <v>476</v>
      </c>
      <c r="G126" s="30">
        <f t="shared" si="46"/>
        <v>1</v>
      </c>
      <c r="H126" s="29" t="s">
        <v>419</v>
      </c>
      <c r="I126" s="30" t="str">
        <f t="shared" si="50"/>
        <v xml:space="preserve">71 </v>
      </c>
      <c r="J126" s="31" t="s">
        <v>602</v>
      </c>
      <c r="K126" s="31" t="s">
        <v>421</v>
      </c>
      <c r="L126" s="32" t="str">
        <f t="shared" si="53"/>
        <v>49</v>
      </c>
      <c r="M126" s="32" t="str">
        <f t="shared" si="54"/>
        <v>78</v>
      </c>
      <c r="N126" s="32">
        <f t="shared" si="51"/>
        <v>29</v>
      </c>
      <c r="O126" s="32" t="str">
        <f t="shared" si="55"/>
        <v>n.r.</v>
      </c>
      <c r="P126" s="33">
        <f t="shared" si="49"/>
        <v>4.833333333333333</v>
      </c>
      <c r="Q126" s="34" t="s">
        <v>26</v>
      </c>
      <c r="R126" s="34">
        <f t="shared" si="43"/>
        <v>1</v>
      </c>
      <c r="S126" s="35" t="s">
        <v>33</v>
      </c>
      <c r="T126" s="35">
        <f t="shared" si="56"/>
        <v>1</v>
      </c>
      <c r="U126" s="34" t="s">
        <v>32</v>
      </c>
      <c r="V126" s="34">
        <f t="shared" si="45"/>
        <v>3</v>
      </c>
      <c r="W126" s="35"/>
      <c r="X126" s="35">
        <v>0.97</v>
      </c>
      <c r="Y126" s="35">
        <v>94</v>
      </c>
      <c r="Z126" s="35" t="str">
        <f>INDEX(Sheet1!F:F,MATCH(AC126,Sheet1!R:R,0))</f>
        <v>Event-related design</v>
      </c>
      <c r="AA126" s="35">
        <f t="shared" si="39"/>
        <v>1</v>
      </c>
      <c r="AB126" s="35">
        <v>1</v>
      </c>
      <c r="AC126" s="14" t="s">
        <v>744</v>
      </c>
    </row>
    <row r="127" spans="1:29" ht="47.25">
      <c r="A127" s="14">
        <v>127</v>
      </c>
      <c r="B127" s="29">
        <v>6</v>
      </c>
      <c r="C127" s="30" t="s">
        <v>422</v>
      </c>
      <c r="D127" s="30">
        <v>2012</v>
      </c>
      <c r="E127" s="30" t="str">
        <f t="shared" si="57"/>
        <v>Huang2012_olders</v>
      </c>
      <c r="F127" s="30" t="s">
        <v>603</v>
      </c>
      <c r="G127" s="30">
        <f t="shared" si="46"/>
        <v>1</v>
      </c>
      <c r="H127" s="29" t="s">
        <v>424</v>
      </c>
      <c r="I127" s="30" t="str">
        <f t="shared" si="50"/>
        <v xml:space="preserve">18 </v>
      </c>
      <c r="J127" s="31" t="s">
        <v>425</v>
      </c>
      <c r="K127" s="31" t="s">
        <v>426</v>
      </c>
      <c r="L127" s="32" t="str">
        <f t="shared" si="53"/>
        <v>61</v>
      </c>
      <c r="M127" s="32" t="str">
        <f t="shared" si="54"/>
        <v>73</v>
      </c>
      <c r="N127" s="32">
        <f t="shared" si="51"/>
        <v>12</v>
      </c>
      <c r="O127" s="32" t="str">
        <f t="shared" si="55"/>
        <v>4.15</v>
      </c>
      <c r="P127" s="33" t="str">
        <f t="shared" si="49"/>
        <v>4.15</v>
      </c>
      <c r="Q127" s="34" t="s">
        <v>26</v>
      </c>
      <c r="R127" s="34">
        <f t="shared" si="43"/>
        <v>1</v>
      </c>
      <c r="S127" s="35" t="s">
        <v>33</v>
      </c>
      <c r="T127" s="35">
        <f t="shared" si="56"/>
        <v>1</v>
      </c>
      <c r="U127" s="41" t="s">
        <v>488</v>
      </c>
      <c r="V127" s="34">
        <f t="shared" si="45"/>
        <v>1</v>
      </c>
      <c r="W127" s="35">
        <v>0.97</v>
      </c>
      <c r="X127" s="35">
        <v>0.99</v>
      </c>
      <c r="Y127" s="35">
        <v>107.5</v>
      </c>
      <c r="Z127" s="35" t="str">
        <f>INDEX(Sheet1!F:F,MATCH(AC127,Sheet1!R:R,0))</f>
        <v>Event-related design</v>
      </c>
      <c r="AA127" s="35">
        <f t="shared" si="39"/>
        <v>1</v>
      </c>
      <c r="AB127" s="35">
        <v>1</v>
      </c>
      <c r="AC127" s="14" t="s">
        <v>745</v>
      </c>
    </row>
    <row r="128" spans="1:29" ht="47.25">
      <c r="A128" s="14">
        <v>128</v>
      </c>
      <c r="B128" s="29">
        <v>7</v>
      </c>
      <c r="C128" s="30" t="s">
        <v>248</v>
      </c>
      <c r="D128" s="30">
        <v>2014</v>
      </c>
      <c r="E128" s="30" t="str">
        <f t="shared" si="57"/>
        <v>Korsch2014_olders</v>
      </c>
      <c r="F128" s="30" t="s">
        <v>604</v>
      </c>
      <c r="G128" s="30">
        <v>4</v>
      </c>
      <c r="H128" s="29" t="s">
        <v>199</v>
      </c>
      <c r="I128" s="30" t="str">
        <f t="shared" si="50"/>
        <v xml:space="preserve">19 </v>
      </c>
      <c r="J128" s="31" t="s">
        <v>428</v>
      </c>
      <c r="K128" s="31" t="s">
        <v>32</v>
      </c>
      <c r="L128" s="32" t="str">
        <f t="shared" si="53"/>
        <v>NaN</v>
      </c>
      <c r="M128" s="32" t="str">
        <f t="shared" si="54"/>
        <v>NaN</v>
      </c>
      <c r="N128" s="32" t="e">
        <f t="shared" si="51"/>
        <v>#VALUE!</v>
      </c>
      <c r="O128" s="32" t="str">
        <f t="shared" si="55"/>
        <v>3.49</v>
      </c>
      <c r="P128" s="33" t="str">
        <f t="shared" si="49"/>
        <v>3.49</v>
      </c>
      <c r="Q128" s="34" t="s">
        <v>26</v>
      </c>
      <c r="R128" s="34">
        <f t="shared" si="43"/>
        <v>1</v>
      </c>
      <c r="S128" s="35" t="s">
        <v>33</v>
      </c>
      <c r="T128" s="35">
        <f t="shared" si="56"/>
        <v>1</v>
      </c>
      <c r="U128" s="41" t="s">
        <v>488</v>
      </c>
      <c r="V128" s="34">
        <f t="shared" si="45"/>
        <v>1</v>
      </c>
      <c r="W128" s="35"/>
      <c r="X128" s="35"/>
      <c r="Y128" s="35">
        <v>35</v>
      </c>
      <c r="Z128" s="35" t="str">
        <f>INDEX(Sheet1!F:F,MATCH(AC128,Sheet1!R:R,0))</f>
        <v>Event-related design</v>
      </c>
      <c r="AA128" s="35">
        <f t="shared" si="39"/>
        <v>1</v>
      </c>
      <c r="AB128" s="35">
        <v>1</v>
      </c>
      <c r="AC128" s="14" t="s">
        <v>746</v>
      </c>
    </row>
    <row r="129" spans="1:29" ht="47.25">
      <c r="A129" s="14">
        <v>129</v>
      </c>
      <c r="B129" s="29">
        <v>8</v>
      </c>
      <c r="C129" s="30" t="s">
        <v>258</v>
      </c>
      <c r="D129" s="30">
        <v>2011</v>
      </c>
      <c r="E129" s="30" t="str">
        <f t="shared" si="57"/>
        <v>Laeng2011_olders</v>
      </c>
      <c r="F129" s="30" t="s">
        <v>476</v>
      </c>
      <c r="G129" s="30">
        <f t="shared" si="46"/>
        <v>1</v>
      </c>
      <c r="H129" s="29" t="s">
        <v>259</v>
      </c>
      <c r="I129" s="30" t="str">
        <f t="shared" si="50"/>
        <v xml:space="preserve">10 </v>
      </c>
      <c r="J129" s="31" t="s">
        <v>260</v>
      </c>
      <c r="K129" s="31" t="s">
        <v>32</v>
      </c>
      <c r="L129" s="32" t="str">
        <f t="shared" si="53"/>
        <v>NaN</v>
      </c>
      <c r="M129" s="32" t="str">
        <f t="shared" si="54"/>
        <v>NaN</v>
      </c>
      <c r="N129" s="32" t="e">
        <f t="shared" si="51"/>
        <v>#VALUE!</v>
      </c>
      <c r="O129" s="32" t="str">
        <f t="shared" si="55"/>
        <v>14</v>
      </c>
      <c r="P129" s="33" t="str">
        <f t="shared" si="49"/>
        <v>14</v>
      </c>
      <c r="Q129" s="34" t="s">
        <v>32</v>
      </c>
      <c r="R129" s="34">
        <f t="shared" si="43"/>
        <v>3</v>
      </c>
      <c r="S129" s="35" t="s">
        <v>33</v>
      </c>
      <c r="T129" s="35">
        <f t="shared" si="56"/>
        <v>1</v>
      </c>
      <c r="U129" s="34" t="s">
        <v>32</v>
      </c>
      <c r="V129" s="34">
        <f t="shared" si="45"/>
        <v>3</v>
      </c>
      <c r="W129" s="35"/>
      <c r="X129" s="35"/>
      <c r="Y129" s="35"/>
      <c r="Z129" s="35" t="str">
        <f>INDEX(Sheet1!F:F,MATCH(AC129,Sheet1!R:R,0))</f>
        <v>Hybrid block/Event-related design</v>
      </c>
      <c r="AA129" s="35">
        <f t="shared" si="39"/>
        <v>0</v>
      </c>
      <c r="AB129" s="35">
        <v>1</v>
      </c>
      <c r="AC129" s="14" t="s">
        <v>747</v>
      </c>
    </row>
    <row r="130" spans="1:29" ht="31.5">
      <c r="A130" s="14">
        <v>130</v>
      </c>
      <c r="B130" s="30">
        <v>9</v>
      </c>
      <c r="C130" s="30" t="s">
        <v>561</v>
      </c>
      <c r="D130" s="30">
        <v>2006</v>
      </c>
      <c r="E130" s="30" t="s">
        <v>605</v>
      </c>
      <c r="F130" s="30" t="s">
        <v>486</v>
      </c>
      <c r="G130" s="30">
        <f t="shared" si="46"/>
        <v>2</v>
      </c>
      <c r="H130" s="30" t="s">
        <v>606</v>
      </c>
      <c r="I130" s="30" t="str">
        <f t="shared" si="50"/>
        <v xml:space="preserve">9 </v>
      </c>
      <c r="J130" s="31" t="s">
        <v>607</v>
      </c>
      <c r="K130" s="31" t="s">
        <v>32</v>
      </c>
      <c r="L130" s="32" t="str">
        <f t="shared" si="53"/>
        <v>NaN</v>
      </c>
      <c r="M130" s="32" t="str">
        <f t="shared" si="54"/>
        <v>NaN</v>
      </c>
      <c r="N130" s="32" t="e">
        <f t="shared" si="51"/>
        <v>#VALUE!</v>
      </c>
      <c r="O130" s="32" t="str">
        <f t="shared" si="55"/>
        <v>4.2</v>
      </c>
      <c r="P130" s="33" t="str">
        <f t="shared" si="49"/>
        <v>4.2</v>
      </c>
      <c r="Q130" s="34" t="s">
        <v>26</v>
      </c>
      <c r="R130" s="34">
        <f t="shared" si="43"/>
        <v>1</v>
      </c>
      <c r="S130" s="35" t="s">
        <v>33</v>
      </c>
      <c r="T130" s="35">
        <f t="shared" si="56"/>
        <v>1</v>
      </c>
      <c r="U130" s="41" t="s">
        <v>32</v>
      </c>
      <c r="V130" s="34">
        <f t="shared" si="45"/>
        <v>3</v>
      </c>
      <c r="W130" s="35">
        <v>0.83899999999999997</v>
      </c>
      <c r="X130" s="35">
        <v>0.93700000000000006</v>
      </c>
      <c r="Y130" s="35">
        <v>38</v>
      </c>
      <c r="Z130" s="35" t="e">
        <f>INDEX(Sheet1!F:F,MATCH(AC130,Sheet1!R:R,0))</f>
        <v>#N/A</v>
      </c>
      <c r="AA130" s="35" t="e">
        <f t="shared" si="39"/>
        <v>#N/A</v>
      </c>
      <c r="AB130" s="35">
        <v>1</v>
      </c>
      <c r="AC130" s="14" t="s">
        <v>748</v>
      </c>
    </row>
    <row r="131" spans="1:29" ht="47.25">
      <c r="A131" s="14">
        <v>131</v>
      </c>
      <c r="B131" s="42">
        <v>10</v>
      </c>
      <c r="C131" s="36" t="s">
        <v>266</v>
      </c>
      <c r="D131" s="36">
        <v>2009</v>
      </c>
      <c r="E131" s="30" t="str">
        <f t="shared" si="57"/>
        <v>Mathis2009_olders</v>
      </c>
      <c r="F131" s="36" t="s">
        <v>476</v>
      </c>
      <c r="G131" s="30">
        <f t="shared" si="46"/>
        <v>1</v>
      </c>
      <c r="H131" s="29" t="s">
        <v>608</v>
      </c>
      <c r="I131" s="30" t="str">
        <f t="shared" si="50"/>
        <v xml:space="preserve">12 </v>
      </c>
      <c r="J131" s="31" t="s">
        <v>430</v>
      </c>
      <c r="K131" s="31" t="s">
        <v>431</v>
      </c>
      <c r="L131" s="32" t="str">
        <f t="shared" si="53"/>
        <v>60</v>
      </c>
      <c r="M131" s="32" t="str">
        <f t="shared" si="54"/>
        <v>68</v>
      </c>
      <c r="N131" s="32">
        <f t="shared" si="51"/>
        <v>8</v>
      </c>
      <c r="O131" s="32" t="str">
        <f t="shared" si="55"/>
        <v>3</v>
      </c>
      <c r="P131" s="33" t="str">
        <f t="shared" si="49"/>
        <v>3</v>
      </c>
      <c r="Q131" s="35" t="s">
        <v>32</v>
      </c>
      <c r="R131" s="34">
        <f t="shared" si="43"/>
        <v>3</v>
      </c>
      <c r="S131" s="35" t="s">
        <v>270</v>
      </c>
      <c r="T131" s="35">
        <f t="shared" si="56"/>
        <v>3</v>
      </c>
      <c r="U131" s="35" t="s">
        <v>488</v>
      </c>
      <c r="V131" s="34">
        <f t="shared" si="45"/>
        <v>1</v>
      </c>
      <c r="W131" s="35">
        <v>0.78700000000000003</v>
      </c>
      <c r="X131" s="36">
        <v>0.93600000000000005</v>
      </c>
      <c r="Y131" s="35">
        <v>81</v>
      </c>
      <c r="Z131" s="35" t="str">
        <f>INDEX(Sheet1!F:F,MATCH(AC131,Sheet1!R:R,0))</f>
        <v>Block design</v>
      </c>
      <c r="AA131" s="35">
        <f t="shared" si="39"/>
        <v>0</v>
      </c>
      <c r="AB131" s="35">
        <v>1</v>
      </c>
      <c r="AC131" s="14" t="s">
        <v>749</v>
      </c>
    </row>
    <row r="132" spans="1:29" ht="47.25">
      <c r="A132" s="14">
        <v>132</v>
      </c>
      <c r="B132" s="42">
        <v>11</v>
      </c>
      <c r="C132" s="30" t="s">
        <v>609</v>
      </c>
      <c r="D132" s="30">
        <v>2002</v>
      </c>
      <c r="E132" s="30" t="str">
        <f t="shared" si="57"/>
        <v>Milham2002_olders</v>
      </c>
      <c r="F132" s="30" t="s">
        <v>476</v>
      </c>
      <c r="G132" s="30">
        <f t="shared" si="46"/>
        <v>1</v>
      </c>
      <c r="H132" s="29" t="s">
        <v>122</v>
      </c>
      <c r="I132" s="30" t="str">
        <f t="shared" si="50"/>
        <v xml:space="preserve">10 </v>
      </c>
      <c r="J132" s="31" t="s">
        <v>610</v>
      </c>
      <c r="K132" s="31" t="s">
        <v>433</v>
      </c>
      <c r="L132" s="32" t="str">
        <f t="shared" si="53"/>
        <v>60</v>
      </c>
      <c r="M132" s="32" t="str">
        <f t="shared" si="54"/>
        <v>75</v>
      </c>
      <c r="N132" s="32">
        <f t="shared" si="51"/>
        <v>15</v>
      </c>
      <c r="O132" s="32" t="str">
        <f t="shared" si="55"/>
        <v>n.r.</v>
      </c>
      <c r="P132" s="33">
        <f t="shared" si="49"/>
        <v>3.75</v>
      </c>
      <c r="Q132" s="34" t="s">
        <v>26</v>
      </c>
      <c r="R132" s="34">
        <f t="shared" si="43"/>
        <v>1</v>
      </c>
      <c r="S132" s="35" t="s">
        <v>33</v>
      </c>
      <c r="T132" s="35">
        <f t="shared" si="56"/>
        <v>1</v>
      </c>
      <c r="U132" s="34" t="s">
        <v>32</v>
      </c>
      <c r="V132" s="34">
        <f t="shared" si="45"/>
        <v>3</v>
      </c>
      <c r="W132" s="35"/>
      <c r="X132" s="35"/>
      <c r="Y132" s="35">
        <v>207</v>
      </c>
      <c r="Z132" s="35" t="str">
        <f>INDEX(Sheet1!F:F,MATCH(AC132,Sheet1!R:R,0))</f>
        <v>Block design</v>
      </c>
      <c r="AA132" s="35">
        <f t="shared" si="39"/>
        <v>0</v>
      </c>
      <c r="AB132" s="35">
        <v>1</v>
      </c>
      <c r="AC132" s="14" t="s">
        <v>750</v>
      </c>
    </row>
    <row r="133" spans="1:29" ht="47.25">
      <c r="A133" s="14">
        <v>133</v>
      </c>
      <c r="B133" s="42">
        <v>12</v>
      </c>
      <c r="C133" s="30" t="s">
        <v>434</v>
      </c>
      <c r="D133" s="30">
        <v>2011</v>
      </c>
      <c r="E133" s="30" t="str">
        <f t="shared" si="57"/>
        <v>Nagamatsu2011_olders</v>
      </c>
      <c r="F133" s="30" t="s">
        <v>480</v>
      </c>
      <c r="G133" s="30">
        <f t="shared" si="46"/>
        <v>3</v>
      </c>
      <c r="H133" s="29" t="s">
        <v>435</v>
      </c>
      <c r="I133" s="30" t="str">
        <f t="shared" si="50"/>
        <v xml:space="preserve">73 </v>
      </c>
      <c r="J133" s="31" t="s">
        <v>436</v>
      </c>
      <c r="K133" s="31" t="s">
        <v>437</v>
      </c>
      <c r="L133" s="32" t="str">
        <f t="shared" si="53"/>
        <v>65</v>
      </c>
      <c r="M133" s="32" t="str">
        <f t="shared" si="54"/>
        <v>75</v>
      </c>
      <c r="N133" s="32">
        <f t="shared" si="51"/>
        <v>10</v>
      </c>
      <c r="O133" s="32" t="str">
        <f t="shared" si="55"/>
        <v>3.1</v>
      </c>
      <c r="P133" s="33" t="str">
        <f t="shared" si="49"/>
        <v>3.1</v>
      </c>
      <c r="Q133" s="34" t="s">
        <v>32</v>
      </c>
      <c r="R133" s="34">
        <f t="shared" si="43"/>
        <v>3</v>
      </c>
      <c r="S133" s="35" t="s">
        <v>33</v>
      </c>
      <c r="T133" s="35">
        <f t="shared" si="56"/>
        <v>1</v>
      </c>
      <c r="U133" s="41" t="s">
        <v>488</v>
      </c>
      <c r="V133" s="34">
        <f t="shared" si="45"/>
        <v>1</v>
      </c>
      <c r="W133" s="35">
        <v>0.93600000000000005</v>
      </c>
      <c r="X133" s="35">
        <v>0.97499999999999998</v>
      </c>
      <c r="Y133" s="35"/>
      <c r="Z133" s="35" t="str">
        <f>INDEX(Sheet1!F:F,MATCH(AC133,Sheet1!R:R,0))</f>
        <v>Event-related design</v>
      </c>
      <c r="AA133" s="35">
        <f t="shared" ref="AA133:AA140" si="58">IF(Z133="Event-related design",1,0)</f>
        <v>1</v>
      </c>
      <c r="AB133" s="35">
        <v>1</v>
      </c>
      <c r="AC133" s="14" t="s">
        <v>751</v>
      </c>
    </row>
    <row r="134" spans="1:29" ht="78.75">
      <c r="A134" s="14">
        <v>134</v>
      </c>
      <c r="B134" s="42">
        <v>13</v>
      </c>
      <c r="C134" s="30" t="s">
        <v>438</v>
      </c>
      <c r="D134" s="30">
        <v>2011</v>
      </c>
      <c r="E134" s="30" t="str">
        <f t="shared" si="57"/>
        <v>Onur2011_olders</v>
      </c>
      <c r="F134" s="30" t="s">
        <v>611</v>
      </c>
      <c r="G134" s="30">
        <f t="shared" si="46"/>
        <v>1</v>
      </c>
      <c r="H134" s="29" t="s">
        <v>236</v>
      </c>
      <c r="I134" s="30" t="str">
        <f t="shared" si="50"/>
        <v xml:space="preserve">13 </v>
      </c>
      <c r="J134" s="31" t="s">
        <v>440</v>
      </c>
      <c r="K134" s="31" t="s">
        <v>32</v>
      </c>
      <c r="L134" s="32" t="str">
        <f t="shared" si="53"/>
        <v>NaN</v>
      </c>
      <c r="M134" s="32" t="str">
        <f t="shared" si="54"/>
        <v>NaN</v>
      </c>
      <c r="N134" s="32" t="e">
        <f t="shared" si="51"/>
        <v>#VALUE!</v>
      </c>
      <c r="O134" s="32" t="str">
        <f t="shared" si="55"/>
        <v>6</v>
      </c>
      <c r="P134" s="33" t="str">
        <f t="shared" si="49"/>
        <v>6</v>
      </c>
      <c r="Q134" s="34" t="s">
        <v>26</v>
      </c>
      <c r="R134" s="34">
        <f t="shared" si="43"/>
        <v>1</v>
      </c>
      <c r="S134" s="35" t="s">
        <v>33</v>
      </c>
      <c r="T134" s="35">
        <f t="shared" si="56"/>
        <v>1</v>
      </c>
      <c r="U134" s="34" t="s">
        <v>32</v>
      </c>
      <c r="V134" s="34">
        <f t="shared" si="45"/>
        <v>3</v>
      </c>
      <c r="W134" s="35"/>
      <c r="X134" s="35"/>
      <c r="Y134" s="35"/>
      <c r="Z134" s="35" t="str">
        <f>INDEX(Sheet1!F:F,MATCH(AC134,Sheet1!R:R,0))</f>
        <v>Event-related design</v>
      </c>
      <c r="AA134" s="35">
        <f t="shared" si="58"/>
        <v>1</v>
      </c>
      <c r="AB134" s="35">
        <v>1</v>
      </c>
      <c r="AC134" s="14" t="s">
        <v>752</v>
      </c>
    </row>
    <row r="135" spans="1:29" ht="47.25">
      <c r="A135" s="14">
        <v>135</v>
      </c>
      <c r="B135" s="42">
        <v>14</v>
      </c>
      <c r="C135" s="30" t="s">
        <v>441</v>
      </c>
      <c r="D135" s="30">
        <v>2009</v>
      </c>
      <c r="E135" s="30" t="str">
        <f t="shared" si="57"/>
        <v>Prakash2009_olders</v>
      </c>
      <c r="F135" s="30" t="s">
        <v>476</v>
      </c>
      <c r="G135" s="30">
        <f t="shared" si="46"/>
        <v>1</v>
      </c>
      <c r="H135" s="29" t="s">
        <v>612</v>
      </c>
      <c r="I135" s="30" t="str">
        <f t="shared" si="50"/>
        <v xml:space="preserve">25 </v>
      </c>
      <c r="J135" s="31" t="s">
        <v>613</v>
      </c>
      <c r="K135" s="31" t="s">
        <v>444</v>
      </c>
      <c r="L135" s="32" t="str">
        <f t="shared" si="53"/>
        <v>58</v>
      </c>
      <c r="M135" s="32" t="str">
        <f t="shared" si="54"/>
        <v>75</v>
      </c>
      <c r="N135" s="32">
        <f t="shared" si="51"/>
        <v>17</v>
      </c>
      <c r="O135" s="32" t="str">
        <f t="shared" si="55"/>
        <v>n.r.</v>
      </c>
      <c r="P135" s="33">
        <f t="shared" si="49"/>
        <v>4.25</v>
      </c>
      <c r="Q135" s="34" t="s">
        <v>26</v>
      </c>
      <c r="R135" s="34">
        <f t="shared" si="43"/>
        <v>1</v>
      </c>
      <c r="S135" s="35" t="s">
        <v>27</v>
      </c>
      <c r="T135" s="35">
        <f t="shared" si="56"/>
        <v>2</v>
      </c>
      <c r="U135" s="41" t="s">
        <v>488</v>
      </c>
      <c r="V135" s="34">
        <f t="shared" si="45"/>
        <v>1</v>
      </c>
      <c r="W135" s="35"/>
      <c r="X135" s="35"/>
      <c r="Y135" s="35">
        <v>89.180000000000106</v>
      </c>
      <c r="Z135" s="35" t="str">
        <f>INDEX(Sheet1!F:F,MATCH(AC135,Sheet1!R:R,0))</f>
        <v>Event-related design</v>
      </c>
      <c r="AA135" s="35">
        <f t="shared" si="58"/>
        <v>1</v>
      </c>
      <c r="AB135" s="35">
        <v>1</v>
      </c>
      <c r="AC135" s="14" t="s">
        <v>753</v>
      </c>
    </row>
    <row r="136" spans="1:29" ht="47.25">
      <c r="A136" s="14">
        <v>136</v>
      </c>
      <c r="B136" s="42">
        <v>15</v>
      </c>
      <c r="C136" s="30" t="s">
        <v>445</v>
      </c>
      <c r="D136" s="30">
        <v>2014</v>
      </c>
      <c r="E136" s="30" t="str">
        <f t="shared" si="57"/>
        <v>Puente2014_olders</v>
      </c>
      <c r="F136" s="30" t="s">
        <v>476</v>
      </c>
      <c r="G136" s="30">
        <f t="shared" si="46"/>
        <v>1</v>
      </c>
      <c r="H136" s="29" t="s">
        <v>177</v>
      </c>
      <c r="I136" s="30" t="str">
        <f t="shared" si="50"/>
        <v xml:space="preserve">26 </v>
      </c>
      <c r="J136" s="31" t="s">
        <v>446</v>
      </c>
      <c r="K136" s="31" t="s">
        <v>447</v>
      </c>
      <c r="L136" s="32" t="str">
        <f t="shared" si="53"/>
        <v>65</v>
      </c>
      <c r="M136" s="32" t="str">
        <f t="shared" si="54"/>
        <v>85</v>
      </c>
      <c r="N136" s="32">
        <f t="shared" si="51"/>
        <v>20</v>
      </c>
      <c r="O136" s="32" t="str">
        <f t="shared" si="55"/>
        <v>5.5</v>
      </c>
      <c r="P136" s="33" t="str">
        <f t="shared" si="49"/>
        <v>5.5</v>
      </c>
      <c r="Q136" s="34" t="s">
        <v>256</v>
      </c>
      <c r="R136" s="34">
        <f t="shared" si="43"/>
        <v>2</v>
      </c>
      <c r="S136" s="35" t="s">
        <v>33</v>
      </c>
      <c r="T136" s="35">
        <f t="shared" si="56"/>
        <v>1</v>
      </c>
      <c r="U136" s="41" t="s">
        <v>488</v>
      </c>
      <c r="V136" s="34">
        <f t="shared" si="45"/>
        <v>1</v>
      </c>
      <c r="W136" s="35">
        <v>0.97</v>
      </c>
      <c r="X136" s="35">
        <v>0.99</v>
      </c>
      <c r="Y136" s="35">
        <v>240</v>
      </c>
      <c r="Z136" s="35" t="str">
        <f>INDEX(Sheet1!F:F,MATCH(AC136,Sheet1!R:R,0))</f>
        <v>Event-related design</v>
      </c>
      <c r="AA136" s="35">
        <f t="shared" si="58"/>
        <v>1</v>
      </c>
      <c r="AB136" s="35">
        <v>1</v>
      </c>
      <c r="AC136" s="14" t="s">
        <v>754</v>
      </c>
    </row>
    <row r="137" spans="1:29" ht="31.5">
      <c r="A137" s="14">
        <v>137</v>
      </c>
      <c r="B137" s="42">
        <v>16</v>
      </c>
      <c r="C137" s="30" t="s">
        <v>448</v>
      </c>
      <c r="D137" s="30">
        <v>2017</v>
      </c>
      <c r="E137" s="30" t="str">
        <f t="shared" si="57"/>
        <v>Rizio2017_olders</v>
      </c>
      <c r="F137" s="30" t="s">
        <v>476</v>
      </c>
      <c r="G137" s="30">
        <f t="shared" si="46"/>
        <v>1</v>
      </c>
      <c r="H137" s="29" t="s">
        <v>614</v>
      </c>
      <c r="I137" s="30" t="str">
        <f t="shared" si="50"/>
        <v xml:space="preserve">20 </v>
      </c>
      <c r="J137" s="31" t="s">
        <v>615</v>
      </c>
      <c r="K137" s="31" t="s">
        <v>450</v>
      </c>
      <c r="L137" s="32" t="str">
        <f t="shared" si="53"/>
        <v>60</v>
      </c>
      <c r="M137" s="32" t="str">
        <f t="shared" si="54"/>
        <v>79</v>
      </c>
      <c r="N137" s="32">
        <f t="shared" si="51"/>
        <v>19</v>
      </c>
      <c r="O137" s="32" t="str">
        <f t="shared" si="55"/>
        <v>n.r.</v>
      </c>
      <c r="P137" s="33">
        <f t="shared" si="49"/>
        <v>4.75</v>
      </c>
      <c r="Q137" s="34" t="s">
        <v>26</v>
      </c>
      <c r="R137" s="34">
        <f t="shared" si="43"/>
        <v>1</v>
      </c>
      <c r="S137" s="35" t="s">
        <v>27</v>
      </c>
      <c r="T137" s="35">
        <f t="shared" si="56"/>
        <v>2</v>
      </c>
      <c r="U137" s="41" t="s">
        <v>488</v>
      </c>
      <c r="V137" s="34">
        <f t="shared" si="45"/>
        <v>1</v>
      </c>
      <c r="W137" s="35"/>
      <c r="X137" s="35"/>
      <c r="Y137" s="35">
        <v>80.77</v>
      </c>
      <c r="Z137" s="35" t="str">
        <f>INDEX(Sheet1!F:F,MATCH(AC137,Sheet1!R:R,0))</f>
        <v>Event-related design</v>
      </c>
      <c r="AA137" s="35">
        <f t="shared" si="58"/>
        <v>1</v>
      </c>
      <c r="AB137" s="35">
        <v>1</v>
      </c>
      <c r="AC137" s="14" t="s">
        <v>755</v>
      </c>
    </row>
    <row r="138" spans="1:29" ht="31.5">
      <c r="A138" s="14">
        <v>138</v>
      </c>
      <c r="B138" s="42">
        <v>17</v>
      </c>
      <c r="C138" s="30" t="s">
        <v>374</v>
      </c>
      <c r="D138" s="30">
        <v>2010</v>
      </c>
      <c r="E138" s="30" t="str">
        <f t="shared" si="57"/>
        <v>Zhu2010_olders</v>
      </c>
      <c r="F138" s="30" t="s">
        <v>480</v>
      </c>
      <c r="G138" s="30">
        <f t="shared" si="46"/>
        <v>3</v>
      </c>
      <c r="H138" s="29" t="s">
        <v>455</v>
      </c>
      <c r="I138" s="30" t="str">
        <f t="shared" si="50"/>
        <v xml:space="preserve">22 </v>
      </c>
      <c r="J138" s="31" t="s">
        <v>456</v>
      </c>
      <c r="K138" s="31" t="s">
        <v>32</v>
      </c>
      <c r="L138" s="32" t="str">
        <f t="shared" si="53"/>
        <v>NaN</v>
      </c>
      <c r="M138" s="32" t="str">
        <f t="shared" si="54"/>
        <v>NaN</v>
      </c>
      <c r="N138" s="32" t="e">
        <f t="shared" si="51"/>
        <v>#VALUE!</v>
      </c>
      <c r="O138" s="32" t="str">
        <f t="shared" si="55"/>
        <v>6</v>
      </c>
      <c r="P138" s="33" t="str">
        <f t="shared" si="49"/>
        <v>6</v>
      </c>
      <c r="Q138" s="34" t="s">
        <v>32</v>
      </c>
      <c r="R138" s="34">
        <f t="shared" si="43"/>
        <v>3</v>
      </c>
      <c r="S138" s="35" t="s">
        <v>33</v>
      </c>
      <c r="T138" s="35">
        <f t="shared" si="56"/>
        <v>1</v>
      </c>
      <c r="U138" s="41" t="s">
        <v>488</v>
      </c>
      <c r="V138" s="34">
        <f t="shared" si="45"/>
        <v>1</v>
      </c>
      <c r="W138" s="35">
        <v>0.9</v>
      </c>
      <c r="X138" s="35">
        <v>0.93700000000000006</v>
      </c>
      <c r="Y138" s="35">
        <v>206</v>
      </c>
      <c r="Z138" s="35" t="str">
        <f>INDEX(Sheet1!F:F,MATCH(AC138,Sheet1!R:R,0))</f>
        <v>Event-related design</v>
      </c>
      <c r="AA138" s="35">
        <f t="shared" si="58"/>
        <v>1</v>
      </c>
      <c r="AB138" s="35">
        <v>1</v>
      </c>
      <c r="AC138" s="14" t="s">
        <v>756</v>
      </c>
    </row>
    <row r="139" spans="1:29" ht="31.5">
      <c r="A139" s="14">
        <v>139</v>
      </c>
      <c r="B139" s="30">
        <v>18</v>
      </c>
      <c r="C139" s="30" t="s">
        <v>451</v>
      </c>
      <c r="D139" s="30">
        <v>2019</v>
      </c>
      <c r="E139" s="30" t="s">
        <v>616</v>
      </c>
      <c r="F139" s="30" t="s">
        <v>480</v>
      </c>
      <c r="G139" s="30">
        <f t="shared" si="46"/>
        <v>3</v>
      </c>
      <c r="H139" s="30" t="s">
        <v>617</v>
      </c>
      <c r="I139" s="30" t="str">
        <f t="shared" si="50"/>
        <v>32</v>
      </c>
      <c r="J139" s="31" t="s">
        <v>618</v>
      </c>
      <c r="K139" s="31" t="s">
        <v>454</v>
      </c>
      <c r="L139" s="32" t="str" cm="1">
        <f t="array" ref="L139">IF(ISNUMBER(_xlfn.NUMBERVALUE(LEFT(K139,1))),_xlfn.TEXTBEFORE(K139,"−"),NaN)</f>
        <v>55</v>
      </c>
      <c r="M139" s="32" t="str" cm="1">
        <f t="array" ref="M139">IF(ISNUMBER(_xlfn.NUMBERVALUE(LEFT(K139,1))),_xlfn.TEXTAFTER(K139,"−"),NaN)</f>
        <v>80</v>
      </c>
      <c r="N139" s="32">
        <f t="shared" si="51"/>
        <v>25</v>
      </c>
      <c r="O139" s="32" t="str">
        <f>MID(J139, SEARCH("(", J139)+1, SEARCH(")", J139) - SEARCH("(", J139) -1)</f>
        <v>7.3</v>
      </c>
      <c r="P139" s="33" t="str">
        <f t="shared" si="49"/>
        <v>7.3</v>
      </c>
      <c r="Q139" s="34" t="s">
        <v>26</v>
      </c>
      <c r="R139" s="34">
        <f t="shared" si="43"/>
        <v>1</v>
      </c>
      <c r="S139" s="35" t="s">
        <v>33</v>
      </c>
      <c r="T139" s="35">
        <f t="shared" si="56"/>
        <v>1</v>
      </c>
      <c r="U139" s="34" t="s">
        <v>32</v>
      </c>
      <c r="V139" s="34">
        <f t="shared" si="45"/>
        <v>3</v>
      </c>
      <c r="W139" s="35">
        <v>0.89</v>
      </c>
      <c r="X139" s="35">
        <v>0.92349999999999999</v>
      </c>
      <c r="Y139" s="35">
        <v>14.2</v>
      </c>
      <c r="Z139" s="35" t="s">
        <v>36</v>
      </c>
      <c r="AA139" s="35">
        <f t="shared" si="58"/>
        <v>1</v>
      </c>
      <c r="AB139" s="35">
        <v>1</v>
      </c>
      <c r="AC139" s="14" t="s">
        <v>757</v>
      </c>
    </row>
    <row r="140" spans="1:29" ht="48" thickBot="1">
      <c r="A140" s="14">
        <v>140</v>
      </c>
      <c r="B140" s="30">
        <v>19</v>
      </c>
      <c r="C140" s="30" t="s">
        <v>266</v>
      </c>
      <c r="D140" s="30">
        <v>2009</v>
      </c>
      <c r="E140" s="30" t="s">
        <v>619</v>
      </c>
      <c r="F140" s="30" t="s">
        <v>476</v>
      </c>
      <c r="G140" s="30">
        <v>1</v>
      </c>
      <c r="H140" s="30" t="s">
        <v>271</v>
      </c>
      <c r="I140" s="30" t="str">
        <f t="shared" si="50"/>
        <v xml:space="preserve">12 </v>
      </c>
      <c r="J140" s="31" t="s">
        <v>272</v>
      </c>
      <c r="K140" s="31" t="s">
        <v>620</v>
      </c>
      <c r="L140" s="32" t="str">
        <f>_xlfn.TEXTBEFORE(K140,"−")</f>
        <v>46</v>
      </c>
      <c r="M140" s="32" t="str" cm="1">
        <f t="array" ref="M140">IF(ISNUMBER(_xlfn.NUMBERVALUE(LEFT(K140,1))),_xlfn.TEXTAFTER(K140,"−"),NaN)</f>
        <v xml:space="preserve">55 </v>
      </c>
      <c r="N140" s="32">
        <f t="shared" si="51"/>
        <v>9</v>
      </c>
      <c r="O140" s="32" t="s">
        <v>621</v>
      </c>
      <c r="P140" s="35">
        <v>3.1</v>
      </c>
      <c r="Q140" s="34" t="s">
        <v>32</v>
      </c>
      <c r="R140" s="34">
        <v>3</v>
      </c>
      <c r="S140" s="35" t="s">
        <v>270</v>
      </c>
      <c r="T140" s="35">
        <v>3</v>
      </c>
      <c r="U140" s="41" t="s">
        <v>488</v>
      </c>
      <c r="V140" s="34">
        <v>1</v>
      </c>
      <c r="W140" s="35">
        <v>0.76</v>
      </c>
      <c r="X140" s="35">
        <v>0.9365</v>
      </c>
      <c r="Y140" s="35">
        <v>63.5</v>
      </c>
      <c r="Z140" s="35" t="str">
        <f>INDEX(Sheet1!F:F,MATCH(AC140,Sheet1!R:R,0))</f>
        <v>Block design</v>
      </c>
      <c r="AA140" s="35">
        <f t="shared" si="58"/>
        <v>0</v>
      </c>
      <c r="AB140" s="35">
        <v>1</v>
      </c>
      <c r="AC140" s="14" t="s">
        <v>758</v>
      </c>
    </row>
    <row r="141" spans="1:29" ht="26.25">
      <c r="A141" s="14">
        <v>141</v>
      </c>
      <c r="B141" s="43" t="s">
        <v>622</v>
      </c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AA141" s="35"/>
      <c r="AB141" s="35"/>
    </row>
  </sheetData>
  <mergeCells count="1">
    <mergeCell ref="B141:Y141"/>
  </mergeCells>
  <phoneticPr fontId="0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Guochun Yang</dc:creator>
  <cp:keywords/>
  <dc:description/>
  <cp:lastModifiedBy>Yang, Guochun</cp:lastModifiedBy>
  <cp:revision/>
  <dcterms:created xsi:type="dcterms:W3CDTF">2024-01-19T13:02:00Z</dcterms:created>
  <dcterms:modified xsi:type="dcterms:W3CDTF">2024-07-22T14:48:58Z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135342CF0EBD4A02BACC8FF105F8BBC0_12</vt:lpwstr>
  </property>
</Properties>
</file>