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https://iowa-my.sharepoint.com/personal/guocyang_uiowa_edu/Documents/WithLi/Paper/code/code_20241029/"/>
    </mc:Choice>
  </mc:AlternateContent>
  <xr:revisionPtr revIDLastSave="287" documentId="11_B3E7E51EDB6301C0CD47BCBFFBBDB3970A162723" xr6:coauthVersionLast="47" xr6:coauthVersionMax="47" xr10:uidLastSave="{E1176A7C-D6D1-4297-99A3-4FE9DBAAE5B9}"/>
  <bookViews>
    <workbookView xWindow="28680" yWindow="-120" windowWidth="29040" windowHeight="15720" xr2:uid="{00000000-000D-0000-FFFF-FFFF00000000}"/>
  </bookViews>
  <sheets>
    <sheet name="covariates" sheetId="3" r:id="rId1"/>
    <sheet name="covariates_sorted" sheetId="5" r:id="rId2"/>
    <sheet name="TableS1" sheetId="6" r:id="rId3"/>
  </sheets>
  <definedNames>
    <definedName name="_xlnm._FilterDatabase" localSheetId="0" hidden="1">covariates!$A$1:$U$129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6" l="1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1" i="3"/>
  <c r="Q121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P129" i="3"/>
  <c r="Q129" i="3"/>
  <c r="Q2" i="3"/>
  <c r="P2" i="3"/>
  <c r="AE119" i="6"/>
  <c r="AF119" i="6"/>
  <c r="AE120" i="6"/>
  <c r="AF120" i="6"/>
  <c r="AE121" i="6"/>
  <c r="AF121" i="6"/>
  <c r="AE122" i="6"/>
  <c r="AF122" i="6"/>
  <c r="AE123" i="6"/>
  <c r="AF123" i="6"/>
  <c r="AE124" i="6"/>
  <c r="AF124" i="6"/>
  <c r="AE125" i="6"/>
  <c r="AF125" i="6"/>
  <c r="AE126" i="6"/>
  <c r="AF126" i="6"/>
  <c r="AE127" i="6"/>
  <c r="AF127" i="6"/>
  <c r="AE128" i="6"/>
  <c r="AF128" i="6"/>
  <c r="AE129" i="6"/>
  <c r="AF129" i="6"/>
  <c r="AE130" i="6"/>
  <c r="AF130" i="6"/>
  <c r="AE131" i="6"/>
  <c r="AF131" i="6"/>
  <c r="AE132" i="6"/>
  <c r="AF132" i="6"/>
  <c r="AE133" i="6"/>
  <c r="AF133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32" i="6"/>
  <c r="AF118" i="6"/>
  <c r="AE118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32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4" i="6"/>
  <c r="AE4" i="6"/>
  <c r="AB33" i="6"/>
  <c r="AC33" i="6"/>
  <c r="AD33" i="6"/>
  <c r="AB34" i="6"/>
  <c r="AC34" i="6"/>
  <c r="AD34" i="6"/>
  <c r="AB35" i="6"/>
  <c r="AC35" i="6"/>
  <c r="AD35" i="6"/>
  <c r="AB36" i="6"/>
  <c r="AC36" i="6"/>
  <c r="AD36" i="6"/>
  <c r="AB37" i="6"/>
  <c r="AC37" i="6"/>
  <c r="AD37" i="6"/>
  <c r="AB38" i="6"/>
  <c r="AC38" i="6"/>
  <c r="AD38" i="6"/>
  <c r="AB39" i="6"/>
  <c r="AC39" i="6"/>
  <c r="AD39" i="6"/>
  <c r="AB40" i="6"/>
  <c r="AC40" i="6"/>
  <c r="AD40" i="6"/>
  <c r="AB41" i="6"/>
  <c r="AC41" i="6"/>
  <c r="AD41" i="6"/>
  <c r="AB42" i="6"/>
  <c r="AC42" i="6"/>
  <c r="AD42" i="6"/>
  <c r="AB43" i="6"/>
  <c r="AC43" i="6"/>
  <c r="AD43" i="6"/>
  <c r="AB44" i="6"/>
  <c r="AC44" i="6"/>
  <c r="AD44" i="6"/>
  <c r="AB45" i="6"/>
  <c r="AC45" i="6"/>
  <c r="AD45" i="6"/>
  <c r="AB46" i="6"/>
  <c r="AC46" i="6"/>
  <c r="AD46" i="6"/>
  <c r="AB47" i="6"/>
  <c r="AC47" i="6"/>
  <c r="AD47" i="6"/>
  <c r="AB48" i="6"/>
  <c r="AC48" i="6"/>
  <c r="AD48" i="6"/>
  <c r="AB49" i="6"/>
  <c r="AC49" i="6"/>
  <c r="AD49" i="6"/>
  <c r="AB50" i="6"/>
  <c r="AC50" i="6"/>
  <c r="AD50" i="6"/>
  <c r="AB51" i="6"/>
  <c r="AC51" i="6"/>
  <c r="AD51" i="6"/>
  <c r="AB52" i="6"/>
  <c r="AC52" i="6"/>
  <c r="AD52" i="6"/>
  <c r="AB53" i="6"/>
  <c r="AC53" i="6"/>
  <c r="AD53" i="6"/>
  <c r="AB54" i="6"/>
  <c r="AC54" i="6"/>
  <c r="AD54" i="6"/>
  <c r="AB55" i="6"/>
  <c r="AC55" i="6"/>
  <c r="AD55" i="6"/>
  <c r="AB56" i="6"/>
  <c r="AC56" i="6"/>
  <c r="AD56" i="6"/>
  <c r="AB57" i="6"/>
  <c r="AC57" i="6"/>
  <c r="AD57" i="6"/>
  <c r="AB58" i="6"/>
  <c r="AC58" i="6"/>
  <c r="AD58" i="6"/>
  <c r="AB59" i="6"/>
  <c r="AC59" i="6"/>
  <c r="AD59" i="6"/>
  <c r="AB60" i="6"/>
  <c r="AC60" i="6"/>
  <c r="AD60" i="6"/>
  <c r="AB61" i="6"/>
  <c r="AC61" i="6"/>
  <c r="AD61" i="6"/>
  <c r="AB62" i="6"/>
  <c r="AC62" i="6"/>
  <c r="AD62" i="6"/>
  <c r="AB63" i="6"/>
  <c r="AC63" i="6"/>
  <c r="AD63" i="6"/>
  <c r="AB64" i="6"/>
  <c r="AC64" i="6"/>
  <c r="AD64" i="6"/>
  <c r="AB65" i="6"/>
  <c r="AC65" i="6"/>
  <c r="AD65" i="6"/>
  <c r="AB66" i="6"/>
  <c r="AC66" i="6"/>
  <c r="AD66" i="6"/>
  <c r="AB67" i="6"/>
  <c r="AC67" i="6"/>
  <c r="AD67" i="6"/>
  <c r="AB68" i="6"/>
  <c r="AC68" i="6"/>
  <c r="AD68" i="6"/>
  <c r="AB69" i="6"/>
  <c r="AC69" i="6"/>
  <c r="AD69" i="6"/>
  <c r="AB70" i="6"/>
  <c r="AC70" i="6"/>
  <c r="AD70" i="6"/>
  <c r="AB71" i="6"/>
  <c r="AC71" i="6"/>
  <c r="AD71" i="6"/>
  <c r="AB72" i="6"/>
  <c r="AC72" i="6"/>
  <c r="AD72" i="6"/>
  <c r="AB73" i="6"/>
  <c r="AC73" i="6"/>
  <c r="AD73" i="6"/>
  <c r="AB74" i="6"/>
  <c r="AC74" i="6"/>
  <c r="AD74" i="6"/>
  <c r="AB75" i="6"/>
  <c r="AC75" i="6"/>
  <c r="AD75" i="6"/>
  <c r="AB76" i="6"/>
  <c r="AC76" i="6"/>
  <c r="AD76" i="6"/>
  <c r="AB77" i="6"/>
  <c r="AC77" i="6"/>
  <c r="AD77" i="6"/>
  <c r="AB78" i="6"/>
  <c r="AC78" i="6"/>
  <c r="AD78" i="6"/>
  <c r="AB79" i="6"/>
  <c r="AC79" i="6"/>
  <c r="AD79" i="6"/>
  <c r="AB80" i="6"/>
  <c r="AC80" i="6"/>
  <c r="AD80" i="6"/>
  <c r="AB81" i="6"/>
  <c r="AC81" i="6"/>
  <c r="AD81" i="6"/>
  <c r="AB82" i="6"/>
  <c r="AC82" i="6"/>
  <c r="AD82" i="6"/>
  <c r="AB83" i="6"/>
  <c r="AC83" i="6"/>
  <c r="AD83" i="6"/>
  <c r="AB84" i="6"/>
  <c r="AC84" i="6"/>
  <c r="AD84" i="6"/>
  <c r="AB85" i="6"/>
  <c r="AC85" i="6"/>
  <c r="AD85" i="6"/>
  <c r="AB86" i="6"/>
  <c r="AC86" i="6"/>
  <c r="AD86" i="6"/>
  <c r="AB87" i="6"/>
  <c r="AC87" i="6"/>
  <c r="AD87" i="6"/>
  <c r="AB88" i="6"/>
  <c r="AC88" i="6"/>
  <c r="AD88" i="6"/>
  <c r="AB89" i="6"/>
  <c r="AC89" i="6"/>
  <c r="AD89" i="6"/>
  <c r="AB90" i="6"/>
  <c r="AC90" i="6"/>
  <c r="AD90" i="6"/>
  <c r="AB91" i="6"/>
  <c r="AC91" i="6"/>
  <c r="AD91" i="6"/>
  <c r="AB92" i="6"/>
  <c r="AC92" i="6"/>
  <c r="AD92" i="6"/>
  <c r="AB93" i="6"/>
  <c r="AC93" i="6"/>
  <c r="AD93" i="6"/>
  <c r="AB94" i="6"/>
  <c r="AC94" i="6"/>
  <c r="AD94" i="6"/>
  <c r="AB95" i="6"/>
  <c r="AC95" i="6"/>
  <c r="AD95" i="6"/>
  <c r="AB96" i="6"/>
  <c r="AC96" i="6"/>
  <c r="AD96" i="6"/>
  <c r="AB97" i="6"/>
  <c r="AC97" i="6"/>
  <c r="AD97" i="6"/>
  <c r="AB98" i="6"/>
  <c r="AC98" i="6"/>
  <c r="AD98" i="6"/>
  <c r="AB99" i="6"/>
  <c r="AC99" i="6"/>
  <c r="AD99" i="6"/>
  <c r="AB100" i="6"/>
  <c r="AC100" i="6"/>
  <c r="AD100" i="6"/>
  <c r="AB101" i="6"/>
  <c r="AC101" i="6"/>
  <c r="AD101" i="6"/>
  <c r="AB102" i="6"/>
  <c r="AC102" i="6"/>
  <c r="AD102" i="6"/>
  <c r="AB103" i="6"/>
  <c r="AC103" i="6"/>
  <c r="AD103" i="6"/>
  <c r="AB104" i="6"/>
  <c r="AC104" i="6"/>
  <c r="AD104" i="6"/>
  <c r="AB105" i="6"/>
  <c r="AC105" i="6"/>
  <c r="AD105" i="6"/>
  <c r="AB106" i="6"/>
  <c r="AC106" i="6"/>
  <c r="AD106" i="6"/>
  <c r="AB107" i="6"/>
  <c r="AC107" i="6"/>
  <c r="AD107" i="6"/>
  <c r="AB108" i="6"/>
  <c r="AC108" i="6"/>
  <c r="AD108" i="6"/>
  <c r="AB109" i="6"/>
  <c r="AC109" i="6"/>
  <c r="AD109" i="6"/>
  <c r="AB110" i="6"/>
  <c r="AC110" i="6"/>
  <c r="AD110" i="6"/>
  <c r="AB111" i="6"/>
  <c r="AC111" i="6"/>
  <c r="AD111" i="6"/>
  <c r="AB112" i="6"/>
  <c r="AC112" i="6"/>
  <c r="AD112" i="6"/>
  <c r="AB113" i="6"/>
  <c r="AC113" i="6"/>
  <c r="AD113" i="6"/>
  <c r="AB114" i="6"/>
  <c r="AC114" i="6"/>
  <c r="AD114" i="6"/>
  <c r="AB115" i="6"/>
  <c r="AC115" i="6"/>
  <c r="AD115" i="6"/>
  <c r="AB116" i="6"/>
  <c r="AC116" i="6"/>
  <c r="AD116" i="6"/>
  <c r="AB118" i="6"/>
  <c r="AC118" i="6"/>
  <c r="AD118" i="6"/>
  <c r="AB119" i="6"/>
  <c r="AC119" i="6"/>
  <c r="AD119" i="6"/>
  <c r="AB120" i="6"/>
  <c r="AC120" i="6"/>
  <c r="AD120" i="6"/>
  <c r="AB121" i="6"/>
  <c r="AC121" i="6"/>
  <c r="AD121" i="6"/>
  <c r="AB122" i="6"/>
  <c r="AC122" i="6"/>
  <c r="AD122" i="6"/>
  <c r="AB123" i="6"/>
  <c r="AC123" i="6"/>
  <c r="AD123" i="6"/>
  <c r="AB124" i="6"/>
  <c r="AC124" i="6"/>
  <c r="AD124" i="6"/>
  <c r="AB125" i="6"/>
  <c r="AC125" i="6"/>
  <c r="AD125" i="6"/>
  <c r="AB126" i="6"/>
  <c r="AC126" i="6"/>
  <c r="AD126" i="6"/>
  <c r="AB127" i="6"/>
  <c r="AC127" i="6"/>
  <c r="AD127" i="6"/>
  <c r="AB128" i="6"/>
  <c r="AC128" i="6"/>
  <c r="AD128" i="6"/>
  <c r="AB129" i="6"/>
  <c r="AC129" i="6"/>
  <c r="AD129" i="6"/>
  <c r="AB130" i="6"/>
  <c r="AC130" i="6"/>
  <c r="AD130" i="6"/>
  <c r="AB131" i="6"/>
  <c r="AC131" i="6"/>
  <c r="AD131" i="6"/>
  <c r="AB132" i="6"/>
  <c r="AC132" i="6"/>
  <c r="AD132" i="6"/>
  <c r="AB133" i="6"/>
  <c r="AC133" i="6"/>
  <c r="AD133" i="6"/>
  <c r="AD32" i="6"/>
  <c r="AC32" i="6"/>
  <c r="AB32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4" i="6"/>
  <c r="AC5" i="6"/>
  <c r="AD5" i="6"/>
  <c r="AC6" i="6"/>
  <c r="AD6" i="6"/>
  <c r="AC7" i="6"/>
  <c r="AD7" i="6"/>
  <c r="AC8" i="6"/>
  <c r="AD8" i="6"/>
  <c r="AC9" i="6"/>
  <c r="AD9" i="6"/>
  <c r="AC10" i="6"/>
  <c r="AD10" i="6"/>
  <c r="AC11" i="6"/>
  <c r="AD11" i="6"/>
  <c r="AC12" i="6"/>
  <c r="AD12" i="6"/>
  <c r="AC13" i="6"/>
  <c r="AD13" i="6"/>
  <c r="AC14" i="6"/>
  <c r="AD14" i="6"/>
  <c r="AC15" i="6"/>
  <c r="AD15" i="6"/>
  <c r="AC16" i="6"/>
  <c r="AD16" i="6"/>
  <c r="AC17" i="6"/>
  <c r="AD17" i="6"/>
  <c r="AC18" i="6"/>
  <c r="AD18" i="6"/>
  <c r="AC19" i="6"/>
  <c r="AD19" i="6"/>
  <c r="AC20" i="6"/>
  <c r="AD20" i="6"/>
  <c r="AC21" i="6"/>
  <c r="AD21" i="6"/>
  <c r="AC22" i="6"/>
  <c r="AD22" i="6"/>
  <c r="AC23" i="6"/>
  <c r="AD23" i="6"/>
  <c r="AC24" i="6"/>
  <c r="AD24" i="6"/>
  <c r="AC25" i="6"/>
  <c r="AD25" i="6"/>
  <c r="AC26" i="6"/>
  <c r="AD26" i="6"/>
  <c r="AC27" i="6"/>
  <c r="AD27" i="6"/>
  <c r="AC28" i="6"/>
  <c r="AD28" i="6"/>
  <c r="AC29" i="6"/>
  <c r="AD29" i="6"/>
  <c r="AC30" i="6"/>
  <c r="AD30" i="6"/>
  <c r="AD4" i="6"/>
  <c r="AC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20" i="6"/>
  <c r="AA21" i="6"/>
  <c r="AA22" i="6"/>
  <c r="AA23" i="6"/>
  <c r="AA24" i="6"/>
  <c r="AA25" i="6"/>
  <c r="AA26" i="6"/>
  <c r="AA27" i="6"/>
  <c r="AA28" i="6"/>
  <c r="AA29" i="6"/>
  <c r="AA30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4" i="6"/>
  <c r="O2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18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5" i="6"/>
  <c r="P116" i="6"/>
  <c r="P32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4" i="6"/>
  <c r="O71" i="6"/>
  <c r="O75" i="6"/>
  <c r="O98" i="6"/>
  <c r="Q98" i="6" s="1"/>
  <c r="O96" i="6"/>
  <c r="Q96" i="6" s="1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5" i="6"/>
  <c r="Z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4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6" i="6"/>
  <c r="Y4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9" i="6"/>
  <c r="X61" i="6"/>
  <c r="X62" i="6"/>
  <c r="X63" i="6"/>
  <c r="X64" i="6"/>
  <c r="X65" i="6"/>
  <c r="X66" i="6"/>
  <c r="X67" i="6"/>
  <c r="X68" i="6"/>
  <c r="X69" i="6"/>
  <c r="X70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5" i="6"/>
  <c r="V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4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5" i="6"/>
  <c r="T4" i="6"/>
  <c r="R33" i="6"/>
  <c r="R34" i="6"/>
  <c r="R35" i="6"/>
  <c r="R36" i="6"/>
  <c r="R37" i="6"/>
  <c r="R38" i="6"/>
  <c r="R39" i="6"/>
  <c r="R40" i="6"/>
  <c r="R41" i="6"/>
  <c r="R42" i="6"/>
  <c r="R43" i="6"/>
  <c r="R44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32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4" i="6"/>
  <c r="Q29" i="6"/>
  <c r="Q30" i="6"/>
  <c r="Q67" i="6"/>
  <c r="Q75" i="6"/>
  <c r="Q113" i="6"/>
  <c r="Q114" i="6"/>
  <c r="O119" i="6"/>
  <c r="Q119" i="6" s="1"/>
  <c r="O120" i="6"/>
  <c r="O121" i="6"/>
  <c r="O122" i="6"/>
  <c r="O123" i="6"/>
  <c r="Q123" i="6" s="1"/>
  <c r="O124" i="6"/>
  <c r="O125" i="6"/>
  <c r="Q125" i="6" s="1"/>
  <c r="O126" i="6"/>
  <c r="Q126" i="6" s="1"/>
  <c r="O127" i="6"/>
  <c r="Q127" i="6" s="1"/>
  <c r="O128" i="6"/>
  <c r="Q128" i="6" s="1"/>
  <c r="O129" i="6"/>
  <c r="Q129" i="6" s="1"/>
  <c r="O130" i="6"/>
  <c r="R128" i="5" s="1"/>
  <c r="O131" i="6"/>
  <c r="Q131" i="6" s="1"/>
  <c r="O132" i="6"/>
  <c r="R130" i="5" s="1"/>
  <c r="O133" i="6"/>
  <c r="Q133" i="6" s="1"/>
  <c r="O118" i="6"/>
  <c r="Q118" i="6" s="1"/>
  <c r="O33" i="6"/>
  <c r="O34" i="6"/>
  <c r="O35" i="6"/>
  <c r="Q35" i="6" s="1"/>
  <c r="O36" i="6"/>
  <c r="O37" i="6"/>
  <c r="Q37" i="6" s="1"/>
  <c r="O38" i="6"/>
  <c r="Q38" i="6" s="1"/>
  <c r="O39" i="6"/>
  <c r="O40" i="6"/>
  <c r="Q40" i="6" s="1"/>
  <c r="O41" i="6"/>
  <c r="O42" i="6"/>
  <c r="Q42" i="6" s="1"/>
  <c r="O43" i="6"/>
  <c r="Q43" i="6" s="1"/>
  <c r="O44" i="6"/>
  <c r="Q44" i="6" s="1"/>
  <c r="O45" i="6"/>
  <c r="Q45" i="6" s="1"/>
  <c r="O46" i="6"/>
  <c r="Q46" i="6" s="1"/>
  <c r="O47" i="6"/>
  <c r="Q47" i="6" s="1"/>
  <c r="O48" i="6"/>
  <c r="O49" i="6"/>
  <c r="Q49" i="6" s="1"/>
  <c r="O50" i="6"/>
  <c r="O51" i="6"/>
  <c r="Q51" i="6" s="1"/>
  <c r="O52" i="6"/>
  <c r="O53" i="6"/>
  <c r="O54" i="6"/>
  <c r="Q54" i="6" s="1"/>
  <c r="O55" i="6"/>
  <c r="Q55" i="6" s="1"/>
  <c r="O56" i="6"/>
  <c r="O57" i="6"/>
  <c r="Q57" i="6" s="1"/>
  <c r="O58" i="6"/>
  <c r="Q58" i="6" s="1"/>
  <c r="O59" i="6"/>
  <c r="Q59" i="6" s="1"/>
  <c r="O60" i="6"/>
  <c r="R58" i="5" s="1"/>
  <c r="O61" i="6"/>
  <c r="Q61" i="6" s="1"/>
  <c r="O62" i="6"/>
  <c r="Q62" i="6" s="1"/>
  <c r="O63" i="6"/>
  <c r="Q63" i="6" s="1"/>
  <c r="O64" i="6"/>
  <c r="O65" i="6"/>
  <c r="Q65" i="6" s="1"/>
  <c r="O66" i="6"/>
  <c r="Q66" i="6" s="1"/>
  <c r="O67" i="6"/>
  <c r="O68" i="6"/>
  <c r="Q68" i="6" s="1"/>
  <c r="O69" i="6"/>
  <c r="O70" i="6"/>
  <c r="Q70" i="6" s="1"/>
  <c r="Q71" i="6"/>
  <c r="O72" i="6"/>
  <c r="Q72" i="6" s="1"/>
  <c r="O73" i="6"/>
  <c r="Q73" i="6" s="1"/>
  <c r="O74" i="6"/>
  <c r="Q74" i="6" s="1"/>
  <c r="O76" i="6"/>
  <c r="O77" i="6"/>
  <c r="R75" i="5" s="1"/>
  <c r="O78" i="6"/>
  <c r="Q78" i="6" s="1"/>
  <c r="O79" i="6"/>
  <c r="Q79" i="6" s="1"/>
  <c r="O80" i="6"/>
  <c r="R78" i="5" s="1"/>
  <c r="O81" i="6"/>
  <c r="R79" i="5" s="1"/>
  <c r="O82" i="6"/>
  <c r="Q82" i="6" s="1"/>
  <c r="O83" i="6"/>
  <c r="Q83" i="6" s="1"/>
  <c r="O84" i="6"/>
  <c r="Q84" i="6" s="1"/>
  <c r="O85" i="6"/>
  <c r="Q85" i="6" s="1"/>
  <c r="O86" i="6"/>
  <c r="Q86" i="6" s="1"/>
  <c r="O87" i="6"/>
  <c r="Q87" i="6" s="1"/>
  <c r="O88" i="6"/>
  <c r="Q88" i="6" s="1"/>
  <c r="O89" i="6"/>
  <c r="Q89" i="6" s="1"/>
  <c r="O90" i="6"/>
  <c r="Q90" i="6" s="1"/>
  <c r="O91" i="6"/>
  <c r="Q91" i="6" s="1"/>
  <c r="O92" i="6"/>
  <c r="Q92" i="6" s="1"/>
  <c r="O93" i="6"/>
  <c r="Q93" i="6" s="1"/>
  <c r="O94" i="6"/>
  <c r="Q94" i="6" s="1"/>
  <c r="O95" i="6"/>
  <c r="Q95" i="6" s="1"/>
  <c r="O97" i="6"/>
  <c r="Q97" i="6" s="1"/>
  <c r="O99" i="6"/>
  <c r="Q99" i="6" s="1"/>
  <c r="O100" i="6"/>
  <c r="Q100" i="6" s="1"/>
  <c r="O101" i="6"/>
  <c r="Q101" i="6" s="1"/>
  <c r="O102" i="6"/>
  <c r="Q102" i="6" s="1"/>
  <c r="O103" i="6"/>
  <c r="Q103" i="6" s="1"/>
  <c r="O104" i="6"/>
  <c r="Q104" i="6" s="1"/>
  <c r="O105" i="6"/>
  <c r="Q105" i="6" s="1"/>
  <c r="O106" i="6"/>
  <c r="Q106" i="6" s="1"/>
  <c r="O107" i="6"/>
  <c r="Q107" i="6" s="1"/>
  <c r="O108" i="6"/>
  <c r="Q108" i="6" s="1"/>
  <c r="O109" i="6"/>
  <c r="Q109" i="6" s="1"/>
  <c r="O110" i="6"/>
  <c r="Q110" i="6" s="1"/>
  <c r="O111" i="6"/>
  <c r="Q111" i="6" s="1"/>
  <c r="O112" i="6"/>
  <c r="Q112" i="6" s="1"/>
  <c r="O115" i="6"/>
  <c r="O116" i="6"/>
  <c r="Q116" i="6" s="1"/>
  <c r="O5" i="6"/>
  <c r="Q5" i="6" s="1"/>
  <c r="O6" i="6"/>
  <c r="Q6" i="6" s="1"/>
  <c r="O7" i="6"/>
  <c r="Q7" i="6" s="1"/>
  <c r="O8" i="6"/>
  <c r="Q8" i="6" s="1"/>
  <c r="O9" i="6"/>
  <c r="O10" i="6"/>
  <c r="Q10" i="6" s="1"/>
  <c r="O11" i="6"/>
  <c r="Q11" i="6" s="1"/>
  <c r="O12" i="6"/>
  <c r="Q12" i="6" s="1"/>
  <c r="O13" i="6"/>
  <c r="Q13" i="6" s="1"/>
  <c r="O14" i="6"/>
  <c r="Q14" i="6" s="1"/>
  <c r="O15" i="6"/>
  <c r="Q15" i="6" s="1"/>
  <c r="O16" i="6"/>
  <c r="Q16" i="6" s="1"/>
  <c r="O17" i="6"/>
  <c r="Q17" i="6" s="1"/>
  <c r="O18" i="6"/>
  <c r="Q18" i="6" s="1"/>
  <c r="O19" i="6"/>
  <c r="Q19" i="6" s="1"/>
  <c r="O20" i="6"/>
  <c r="Q20" i="6" s="1"/>
  <c r="O21" i="6"/>
  <c r="Q21" i="6" s="1"/>
  <c r="O22" i="6"/>
  <c r="Q22" i="6" s="1"/>
  <c r="O23" i="6"/>
  <c r="Q23" i="6" s="1"/>
  <c r="O24" i="6"/>
  <c r="Q24" i="6" s="1"/>
  <c r="O25" i="6"/>
  <c r="Q25" i="6" s="1"/>
  <c r="O26" i="6"/>
  <c r="Q26" i="6" s="1"/>
  <c r="O27" i="6"/>
  <c r="Q27" i="6" s="1"/>
  <c r="O4" i="6"/>
  <c r="Q4" i="6" s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R37" i="5" l="1"/>
  <c r="R67" i="5"/>
  <c r="R51" i="5"/>
  <c r="R50" i="5"/>
  <c r="R34" i="5"/>
  <c r="R120" i="5"/>
  <c r="R119" i="5"/>
  <c r="R118" i="5"/>
  <c r="R63" i="5"/>
  <c r="R31" i="5"/>
  <c r="R46" i="5"/>
  <c r="Q39" i="6"/>
  <c r="R74" i="5"/>
  <c r="Q80" i="6"/>
  <c r="Q33" i="6"/>
  <c r="J48" i="3"/>
  <c r="Q76" i="6"/>
  <c r="C85" i="3" s="1"/>
  <c r="B11" i="3"/>
  <c r="B68" i="3"/>
  <c r="L120" i="3"/>
  <c r="L34" i="3"/>
  <c r="Q122" i="6"/>
  <c r="R115" i="5"/>
  <c r="B126" i="3"/>
  <c r="D95" i="3"/>
  <c r="C39" i="3"/>
  <c r="B7" i="3"/>
  <c r="I10" i="3"/>
  <c r="G119" i="3"/>
  <c r="K101" i="3"/>
  <c r="G69" i="3"/>
  <c r="J32" i="3"/>
  <c r="D99" i="3"/>
  <c r="I103" i="3"/>
  <c r="R48" i="5"/>
  <c r="R32" i="5"/>
  <c r="Q121" i="6"/>
  <c r="Q69" i="6"/>
  <c r="Q53" i="6"/>
  <c r="B122" i="3"/>
  <c r="B95" i="3"/>
  <c r="C66" i="3"/>
  <c r="C35" i="3"/>
  <c r="D5" i="3"/>
  <c r="L9" i="3"/>
  <c r="J118" i="3"/>
  <c r="G101" i="3"/>
  <c r="L66" i="3"/>
  <c r="H30" i="3"/>
  <c r="R116" i="5"/>
  <c r="D126" i="3"/>
  <c r="B40" i="3"/>
  <c r="G12" i="3"/>
  <c r="I71" i="3"/>
  <c r="R47" i="5"/>
  <c r="R117" i="5"/>
  <c r="Q120" i="6"/>
  <c r="Q52" i="6"/>
  <c r="Q36" i="6"/>
  <c r="R72" i="5"/>
  <c r="C94" i="3"/>
  <c r="C62" i="3"/>
  <c r="D34" i="3"/>
  <c r="J2" i="3"/>
  <c r="G8" i="3"/>
  <c r="L116" i="3"/>
  <c r="I99" i="3"/>
  <c r="J64" i="3"/>
  <c r="F28" i="3"/>
  <c r="Q32" i="6"/>
  <c r="R28" i="5"/>
  <c r="R29" i="5"/>
  <c r="R62" i="5"/>
  <c r="C120" i="3"/>
  <c r="C90" i="3"/>
  <c r="D61" i="3"/>
  <c r="B34" i="3"/>
  <c r="L25" i="3"/>
  <c r="J7" i="3"/>
  <c r="H116" i="3"/>
  <c r="L98" i="3"/>
  <c r="H62" i="3"/>
  <c r="Q50" i="6"/>
  <c r="Q34" i="6"/>
  <c r="B116" i="3"/>
  <c r="D89" i="3"/>
  <c r="B61" i="3"/>
  <c r="B30" i="3"/>
  <c r="G24" i="3"/>
  <c r="L5" i="3"/>
  <c r="J114" i="3"/>
  <c r="J96" i="3"/>
  <c r="F60" i="3"/>
  <c r="R60" i="5"/>
  <c r="C115" i="3"/>
  <c r="B89" i="3"/>
  <c r="B57" i="3"/>
  <c r="C29" i="3"/>
  <c r="J23" i="3"/>
  <c r="H5" i="3"/>
  <c r="F114" i="3"/>
  <c r="H94" i="3"/>
  <c r="K57" i="3"/>
  <c r="R43" i="5"/>
  <c r="R129" i="5"/>
  <c r="Q132" i="6"/>
  <c r="C121" i="3" s="1"/>
  <c r="Q81" i="6"/>
  <c r="Q64" i="6"/>
  <c r="Q48" i="6"/>
  <c r="C67" i="3" s="1"/>
  <c r="R56" i="5"/>
  <c r="D114" i="3"/>
  <c r="B85" i="3"/>
  <c r="C56" i="3"/>
  <c r="D28" i="3"/>
  <c r="L21" i="3"/>
  <c r="J3" i="3"/>
  <c r="F92" i="3"/>
  <c r="I55" i="3"/>
  <c r="R127" i="5"/>
  <c r="R55" i="5"/>
  <c r="D111" i="3"/>
  <c r="C84" i="3"/>
  <c r="D55" i="3"/>
  <c r="C24" i="3"/>
  <c r="H21" i="3"/>
  <c r="F3" i="3"/>
  <c r="J112" i="3"/>
  <c r="K89" i="3"/>
  <c r="G53" i="3"/>
  <c r="Q130" i="6"/>
  <c r="C128" i="3" s="1"/>
  <c r="R126" i="5"/>
  <c r="B111" i="3"/>
  <c r="D83" i="3"/>
  <c r="C51" i="3"/>
  <c r="D23" i="3"/>
  <c r="J19" i="3"/>
  <c r="H128" i="3"/>
  <c r="L110" i="3"/>
  <c r="I87" i="3"/>
  <c r="L50" i="3"/>
  <c r="R125" i="5"/>
  <c r="C110" i="3"/>
  <c r="D79" i="3"/>
  <c r="D50" i="3"/>
  <c r="B23" i="3"/>
  <c r="F19" i="3"/>
  <c r="K127" i="3"/>
  <c r="H110" i="3"/>
  <c r="G85" i="3"/>
  <c r="F26" i="3"/>
  <c r="H28" i="3"/>
  <c r="J30" i="3"/>
  <c r="L32" i="3"/>
  <c r="G35" i="3"/>
  <c r="I37" i="3"/>
  <c r="K39" i="3"/>
  <c r="F42" i="3"/>
  <c r="H44" i="3"/>
  <c r="J46" i="3"/>
  <c r="L48" i="3"/>
  <c r="G51" i="3"/>
  <c r="I53" i="3"/>
  <c r="K55" i="3"/>
  <c r="F58" i="3"/>
  <c r="H60" i="3"/>
  <c r="J62" i="3"/>
  <c r="L64" i="3"/>
  <c r="G67" i="3"/>
  <c r="I69" i="3"/>
  <c r="K71" i="3"/>
  <c r="F74" i="3"/>
  <c r="H76" i="3"/>
  <c r="J78" i="3"/>
  <c r="L80" i="3"/>
  <c r="G83" i="3"/>
  <c r="I85" i="3"/>
  <c r="K87" i="3"/>
  <c r="F90" i="3"/>
  <c r="H92" i="3"/>
  <c r="J94" i="3"/>
  <c r="L96" i="3"/>
  <c r="G99" i="3"/>
  <c r="I101" i="3"/>
  <c r="K103" i="3"/>
  <c r="F106" i="3"/>
  <c r="H108" i="3"/>
  <c r="J110" i="3"/>
  <c r="L112" i="3"/>
  <c r="H114" i="3"/>
  <c r="J116" i="3"/>
  <c r="L118" i="3"/>
  <c r="G121" i="3"/>
  <c r="I123" i="3"/>
  <c r="K125" i="3"/>
  <c r="F128" i="3"/>
  <c r="H3" i="3"/>
  <c r="J5" i="3"/>
  <c r="L7" i="3"/>
  <c r="G10" i="3"/>
  <c r="I12" i="3"/>
  <c r="K14" i="3"/>
  <c r="F17" i="3"/>
  <c r="H19" i="3"/>
  <c r="J21" i="3"/>
  <c r="L23" i="3"/>
  <c r="H2" i="3"/>
  <c r="C6" i="3"/>
  <c r="G26" i="3"/>
  <c r="I28" i="3"/>
  <c r="M28" i="3" s="1"/>
  <c r="K30" i="3"/>
  <c r="F33" i="3"/>
  <c r="H35" i="3"/>
  <c r="J37" i="3"/>
  <c r="L39" i="3"/>
  <c r="G42" i="3"/>
  <c r="I44" i="3"/>
  <c r="K46" i="3"/>
  <c r="F49" i="3"/>
  <c r="H51" i="3"/>
  <c r="J53" i="3"/>
  <c r="L55" i="3"/>
  <c r="G58" i="3"/>
  <c r="I60" i="3"/>
  <c r="K62" i="3"/>
  <c r="F65" i="3"/>
  <c r="H67" i="3"/>
  <c r="J69" i="3"/>
  <c r="L71" i="3"/>
  <c r="G74" i="3"/>
  <c r="I76" i="3"/>
  <c r="K78" i="3"/>
  <c r="F81" i="3"/>
  <c r="H83" i="3"/>
  <c r="J85" i="3"/>
  <c r="L87" i="3"/>
  <c r="G90" i="3"/>
  <c r="I92" i="3"/>
  <c r="K94" i="3"/>
  <c r="F97" i="3"/>
  <c r="H99" i="3"/>
  <c r="J101" i="3"/>
  <c r="L103" i="3"/>
  <c r="G106" i="3"/>
  <c r="I108" i="3"/>
  <c r="K110" i="3"/>
  <c r="I114" i="3"/>
  <c r="K116" i="3"/>
  <c r="F119" i="3"/>
  <c r="H121" i="3"/>
  <c r="J123" i="3"/>
  <c r="L125" i="3"/>
  <c r="G128" i="3"/>
  <c r="I3" i="3"/>
  <c r="K5" i="3"/>
  <c r="F8" i="3"/>
  <c r="H10" i="3"/>
  <c r="J12" i="3"/>
  <c r="L14" i="3"/>
  <c r="G17" i="3"/>
  <c r="I19" i="3"/>
  <c r="K21" i="3"/>
  <c r="F24" i="3"/>
  <c r="I2" i="3"/>
  <c r="D6" i="3"/>
  <c r="B12" i="3"/>
  <c r="C18" i="3"/>
  <c r="B24" i="3"/>
  <c r="D29" i="3"/>
  <c r="B35" i="3"/>
  <c r="C40" i="3"/>
  <c r="D45" i="3"/>
  <c r="B51" i="3"/>
  <c r="D56" i="3"/>
  <c r="B62" i="3"/>
  <c r="D67" i="3"/>
  <c r="D73" i="3"/>
  <c r="C79" i="3"/>
  <c r="D84" i="3"/>
  <c r="B90" i="3"/>
  <c r="C95" i="3"/>
  <c r="D100" i="3"/>
  <c r="B106" i="3"/>
  <c r="C111" i="3"/>
  <c r="D115" i="3"/>
  <c r="D121" i="3"/>
  <c r="B127" i="3"/>
  <c r="H26" i="3"/>
  <c r="J28" i="3"/>
  <c r="L30" i="3"/>
  <c r="G33" i="3"/>
  <c r="I35" i="3"/>
  <c r="K37" i="3"/>
  <c r="F40" i="3"/>
  <c r="H42" i="3"/>
  <c r="J44" i="3"/>
  <c r="L46" i="3"/>
  <c r="G49" i="3"/>
  <c r="I51" i="3"/>
  <c r="K53" i="3"/>
  <c r="F56" i="3"/>
  <c r="H58" i="3"/>
  <c r="J60" i="3"/>
  <c r="L62" i="3"/>
  <c r="G65" i="3"/>
  <c r="I67" i="3"/>
  <c r="K69" i="3"/>
  <c r="F72" i="3"/>
  <c r="H74" i="3"/>
  <c r="J76" i="3"/>
  <c r="L78" i="3"/>
  <c r="G81" i="3"/>
  <c r="I83" i="3"/>
  <c r="K85" i="3"/>
  <c r="F88" i="3"/>
  <c r="H90" i="3"/>
  <c r="J92" i="3"/>
  <c r="L94" i="3"/>
  <c r="G97" i="3"/>
  <c r="I26" i="3"/>
  <c r="K28" i="3"/>
  <c r="F31" i="3"/>
  <c r="H33" i="3"/>
  <c r="J35" i="3"/>
  <c r="L37" i="3"/>
  <c r="G40" i="3"/>
  <c r="I42" i="3"/>
  <c r="K44" i="3"/>
  <c r="F47" i="3"/>
  <c r="H49" i="3"/>
  <c r="J51" i="3"/>
  <c r="L53" i="3"/>
  <c r="G56" i="3"/>
  <c r="I58" i="3"/>
  <c r="K60" i="3"/>
  <c r="F63" i="3"/>
  <c r="H65" i="3"/>
  <c r="J67" i="3"/>
  <c r="L69" i="3"/>
  <c r="G72" i="3"/>
  <c r="I74" i="3"/>
  <c r="K76" i="3"/>
  <c r="F79" i="3"/>
  <c r="H81" i="3"/>
  <c r="J83" i="3"/>
  <c r="L85" i="3"/>
  <c r="G88" i="3"/>
  <c r="I90" i="3"/>
  <c r="K92" i="3"/>
  <c r="F95" i="3"/>
  <c r="H97" i="3"/>
  <c r="J99" i="3"/>
  <c r="L101" i="3"/>
  <c r="G104" i="3"/>
  <c r="I106" i="3"/>
  <c r="K108" i="3"/>
  <c r="F111" i="3"/>
  <c r="K114" i="3"/>
  <c r="F117" i="3"/>
  <c r="H119" i="3"/>
  <c r="J121" i="3"/>
  <c r="L123" i="3"/>
  <c r="G126" i="3"/>
  <c r="I128" i="3"/>
  <c r="K3" i="3"/>
  <c r="F6" i="3"/>
  <c r="H8" i="3"/>
  <c r="J10" i="3"/>
  <c r="L12" i="3"/>
  <c r="G15" i="3"/>
  <c r="I17" i="3"/>
  <c r="K19" i="3"/>
  <c r="F22" i="3"/>
  <c r="H24" i="3"/>
  <c r="K2" i="3"/>
  <c r="C7" i="3"/>
  <c r="D12" i="3"/>
  <c r="B19" i="3"/>
  <c r="D24" i="3"/>
  <c r="C30" i="3"/>
  <c r="D35" i="3"/>
  <c r="B41" i="3"/>
  <c r="D51" i="3"/>
  <c r="D62" i="3"/>
  <c r="C68" i="3"/>
  <c r="C74" i="3"/>
  <c r="B80" i="3"/>
  <c r="D90" i="3"/>
  <c r="B96" i="3"/>
  <c r="C101" i="3"/>
  <c r="D106" i="3"/>
  <c r="B112" i="3"/>
  <c r="C116" i="3"/>
  <c r="C122" i="3"/>
  <c r="D127" i="3"/>
  <c r="J26" i="3"/>
  <c r="L28" i="3"/>
  <c r="G31" i="3"/>
  <c r="I33" i="3"/>
  <c r="K35" i="3"/>
  <c r="F38" i="3"/>
  <c r="H40" i="3"/>
  <c r="J42" i="3"/>
  <c r="L44" i="3"/>
  <c r="G47" i="3"/>
  <c r="I49" i="3"/>
  <c r="K51" i="3"/>
  <c r="F54" i="3"/>
  <c r="H56" i="3"/>
  <c r="J58" i="3"/>
  <c r="L60" i="3"/>
  <c r="G63" i="3"/>
  <c r="I65" i="3"/>
  <c r="K67" i="3"/>
  <c r="F70" i="3"/>
  <c r="H72" i="3"/>
  <c r="J74" i="3"/>
  <c r="L76" i="3"/>
  <c r="G79" i="3"/>
  <c r="I81" i="3"/>
  <c r="K83" i="3"/>
  <c r="F86" i="3"/>
  <c r="H88" i="3"/>
  <c r="J90" i="3"/>
  <c r="L92" i="3"/>
  <c r="G95" i="3"/>
  <c r="I97" i="3"/>
  <c r="K99" i="3"/>
  <c r="F102" i="3"/>
  <c r="H104" i="3"/>
  <c r="J106" i="3"/>
  <c r="L108" i="3"/>
  <c r="G111" i="3"/>
  <c r="L114" i="3"/>
  <c r="G117" i="3"/>
  <c r="I119" i="3"/>
  <c r="K121" i="3"/>
  <c r="F124" i="3"/>
  <c r="H126" i="3"/>
  <c r="J128" i="3"/>
  <c r="L3" i="3"/>
  <c r="G6" i="3"/>
  <c r="I8" i="3"/>
  <c r="K10" i="3"/>
  <c r="F13" i="3"/>
  <c r="H15" i="3"/>
  <c r="J17" i="3"/>
  <c r="L19" i="3"/>
  <c r="G22" i="3"/>
  <c r="I24" i="3"/>
  <c r="L2" i="3"/>
  <c r="D7" i="3"/>
  <c r="B13" i="3"/>
  <c r="C19" i="3"/>
  <c r="C25" i="3"/>
  <c r="D30" i="3"/>
  <c r="B36" i="3"/>
  <c r="C41" i="3"/>
  <c r="D46" i="3"/>
  <c r="B52" i="3"/>
  <c r="D57" i="3"/>
  <c r="B63" i="3"/>
  <c r="D68" i="3"/>
  <c r="D74" i="3"/>
  <c r="C80" i="3"/>
  <c r="D85" i="3"/>
  <c r="B91" i="3"/>
  <c r="C96" i="3"/>
  <c r="D101" i="3"/>
  <c r="B107" i="3"/>
  <c r="C112" i="3"/>
  <c r="D116" i="3"/>
  <c r="D122" i="3"/>
  <c r="B128" i="3"/>
  <c r="K26" i="3"/>
  <c r="F29" i="3"/>
  <c r="H31" i="3"/>
  <c r="J33" i="3"/>
  <c r="L35" i="3"/>
  <c r="G38" i="3"/>
  <c r="I40" i="3"/>
  <c r="K42" i="3"/>
  <c r="F45" i="3"/>
  <c r="H47" i="3"/>
  <c r="J49" i="3"/>
  <c r="L51" i="3"/>
  <c r="G54" i="3"/>
  <c r="I56" i="3"/>
  <c r="K58" i="3"/>
  <c r="F61" i="3"/>
  <c r="H63" i="3"/>
  <c r="J65" i="3"/>
  <c r="L67" i="3"/>
  <c r="G70" i="3"/>
  <c r="I72" i="3"/>
  <c r="K74" i="3"/>
  <c r="F77" i="3"/>
  <c r="H79" i="3"/>
  <c r="J81" i="3"/>
  <c r="L83" i="3"/>
  <c r="G86" i="3"/>
  <c r="I88" i="3"/>
  <c r="K90" i="3"/>
  <c r="F93" i="3"/>
  <c r="H95" i="3"/>
  <c r="J97" i="3"/>
  <c r="L99" i="3"/>
  <c r="G102" i="3"/>
  <c r="I104" i="3"/>
  <c r="K106" i="3"/>
  <c r="F109" i="3"/>
  <c r="H111" i="3"/>
  <c r="F115" i="3"/>
  <c r="H117" i="3"/>
  <c r="J119" i="3"/>
  <c r="L121" i="3"/>
  <c r="G124" i="3"/>
  <c r="I126" i="3"/>
  <c r="K128" i="3"/>
  <c r="F4" i="3"/>
  <c r="H6" i="3"/>
  <c r="J8" i="3"/>
  <c r="L10" i="3"/>
  <c r="G13" i="3"/>
  <c r="I15" i="3"/>
  <c r="K17" i="3"/>
  <c r="F20" i="3"/>
  <c r="H22" i="3"/>
  <c r="J24" i="3"/>
  <c r="F2" i="3"/>
  <c r="B8" i="3"/>
  <c r="C13" i="3"/>
  <c r="D19" i="3"/>
  <c r="D25" i="3"/>
  <c r="B31" i="3"/>
  <c r="C36" i="3"/>
  <c r="D41" i="3"/>
  <c r="B47" i="3"/>
  <c r="C52" i="3"/>
  <c r="B58" i="3"/>
  <c r="C63" i="3"/>
  <c r="C69" i="3"/>
  <c r="B75" i="3"/>
  <c r="D80" i="3"/>
  <c r="B86" i="3"/>
  <c r="C91" i="3"/>
  <c r="D96" i="3"/>
  <c r="B102" i="3"/>
  <c r="C107" i="3"/>
  <c r="D112" i="3"/>
  <c r="B117" i="3"/>
  <c r="B123" i="3"/>
  <c r="L26" i="3"/>
  <c r="G29" i="3"/>
  <c r="I31" i="3"/>
  <c r="K33" i="3"/>
  <c r="F36" i="3"/>
  <c r="H38" i="3"/>
  <c r="J40" i="3"/>
  <c r="L42" i="3"/>
  <c r="G45" i="3"/>
  <c r="I47" i="3"/>
  <c r="K49" i="3"/>
  <c r="F52" i="3"/>
  <c r="H54" i="3"/>
  <c r="J56" i="3"/>
  <c r="L58" i="3"/>
  <c r="G61" i="3"/>
  <c r="I63" i="3"/>
  <c r="K65" i="3"/>
  <c r="F68" i="3"/>
  <c r="H70" i="3"/>
  <c r="J72" i="3"/>
  <c r="L74" i="3"/>
  <c r="G77" i="3"/>
  <c r="I79" i="3"/>
  <c r="K81" i="3"/>
  <c r="F84" i="3"/>
  <c r="H86" i="3"/>
  <c r="J88" i="3"/>
  <c r="L90" i="3"/>
  <c r="G93" i="3"/>
  <c r="I95" i="3"/>
  <c r="K97" i="3"/>
  <c r="F100" i="3"/>
  <c r="H102" i="3"/>
  <c r="J104" i="3"/>
  <c r="L106" i="3"/>
  <c r="G109" i="3"/>
  <c r="I111" i="3"/>
  <c r="G115" i="3"/>
  <c r="I117" i="3"/>
  <c r="K119" i="3"/>
  <c r="F122" i="3"/>
  <c r="H124" i="3"/>
  <c r="J126" i="3"/>
  <c r="L128" i="3"/>
  <c r="G4" i="3"/>
  <c r="I6" i="3"/>
  <c r="K8" i="3"/>
  <c r="F11" i="3"/>
  <c r="H13" i="3"/>
  <c r="J15" i="3"/>
  <c r="L17" i="3"/>
  <c r="G20" i="3"/>
  <c r="I22" i="3"/>
  <c r="K24" i="3"/>
  <c r="B3" i="3"/>
  <c r="C8" i="3"/>
  <c r="D13" i="3"/>
  <c r="B20" i="3"/>
  <c r="B26" i="3"/>
  <c r="C31" i="3"/>
  <c r="D36" i="3"/>
  <c r="B42" i="3"/>
  <c r="C47" i="3"/>
  <c r="D52" i="3"/>
  <c r="C58" i="3"/>
  <c r="D63" i="3"/>
  <c r="D69" i="3"/>
  <c r="C75" i="3"/>
  <c r="B81" i="3"/>
  <c r="C86" i="3"/>
  <c r="D91" i="3"/>
  <c r="B97" i="3"/>
  <c r="C102" i="3"/>
  <c r="D107" i="3"/>
  <c r="C117" i="3"/>
  <c r="C123" i="3"/>
  <c r="D128" i="3"/>
  <c r="F27" i="3"/>
  <c r="H29" i="3"/>
  <c r="J31" i="3"/>
  <c r="L33" i="3"/>
  <c r="G36" i="3"/>
  <c r="I38" i="3"/>
  <c r="K40" i="3"/>
  <c r="F43" i="3"/>
  <c r="H45" i="3"/>
  <c r="J47" i="3"/>
  <c r="L49" i="3"/>
  <c r="G52" i="3"/>
  <c r="I54" i="3"/>
  <c r="K56" i="3"/>
  <c r="F59" i="3"/>
  <c r="H61" i="3"/>
  <c r="J63" i="3"/>
  <c r="L65" i="3"/>
  <c r="G68" i="3"/>
  <c r="I70" i="3"/>
  <c r="K72" i="3"/>
  <c r="F75" i="3"/>
  <c r="H77" i="3"/>
  <c r="J79" i="3"/>
  <c r="L81" i="3"/>
  <c r="G84" i="3"/>
  <c r="I86" i="3"/>
  <c r="K88" i="3"/>
  <c r="F91" i="3"/>
  <c r="H93" i="3"/>
  <c r="J95" i="3"/>
  <c r="L97" i="3"/>
  <c r="G100" i="3"/>
  <c r="I102" i="3"/>
  <c r="K104" i="3"/>
  <c r="F107" i="3"/>
  <c r="H109" i="3"/>
  <c r="J111" i="3"/>
  <c r="F113" i="3"/>
  <c r="H115" i="3"/>
  <c r="J117" i="3"/>
  <c r="L119" i="3"/>
  <c r="G122" i="3"/>
  <c r="I124" i="3"/>
  <c r="K126" i="3"/>
  <c r="F129" i="3"/>
  <c r="H4" i="3"/>
  <c r="J6" i="3"/>
  <c r="L8" i="3"/>
  <c r="G11" i="3"/>
  <c r="I13" i="3"/>
  <c r="K15" i="3"/>
  <c r="F18" i="3"/>
  <c r="H20" i="3"/>
  <c r="J22" i="3"/>
  <c r="L24" i="3"/>
  <c r="C3" i="3"/>
  <c r="D8" i="3"/>
  <c r="C14" i="3"/>
  <c r="C20" i="3"/>
  <c r="C26" i="3"/>
  <c r="D31" i="3"/>
  <c r="B37" i="3"/>
  <c r="C42" i="3"/>
  <c r="D47" i="3"/>
  <c r="C53" i="3"/>
  <c r="D58" i="3"/>
  <c r="B64" i="3"/>
  <c r="C70" i="3"/>
  <c r="D75" i="3"/>
  <c r="C81" i="3"/>
  <c r="D86" i="3"/>
  <c r="B92" i="3"/>
  <c r="C97" i="3"/>
  <c r="D102" i="3"/>
  <c r="B108" i="3"/>
  <c r="D117" i="3"/>
  <c r="D123" i="3"/>
  <c r="B129" i="3"/>
  <c r="G27" i="3"/>
  <c r="I29" i="3"/>
  <c r="K31" i="3"/>
  <c r="F34" i="3"/>
  <c r="H36" i="3"/>
  <c r="J38" i="3"/>
  <c r="L40" i="3"/>
  <c r="G43" i="3"/>
  <c r="I45" i="3"/>
  <c r="K47" i="3"/>
  <c r="F50" i="3"/>
  <c r="H52" i="3"/>
  <c r="J54" i="3"/>
  <c r="L56" i="3"/>
  <c r="G59" i="3"/>
  <c r="I61" i="3"/>
  <c r="K63" i="3"/>
  <c r="F66" i="3"/>
  <c r="H68" i="3"/>
  <c r="J70" i="3"/>
  <c r="L72" i="3"/>
  <c r="G75" i="3"/>
  <c r="I77" i="3"/>
  <c r="K79" i="3"/>
  <c r="F82" i="3"/>
  <c r="H84" i="3"/>
  <c r="J86" i="3"/>
  <c r="L88" i="3"/>
  <c r="G91" i="3"/>
  <c r="I93" i="3"/>
  <c r="K95" i="3"/>
  <c r="F98" i="3"/>
  <c r="H100" i="3"/>
  <c r="J102" i="3"/>
  <c r="L104" i="3"/>
  <c r="G107" i="3"/>
  <c r="I109" i="3"/>
  <c r="K111" i="3"/>
  <c r="G113" i="3"/>
  <c r="I115" i="3"/>
  <c r="K117" i="3"/>
  <c r="F120" i="3"/>
  <c r="H122" i="3"/>
  <c r="J124" i="3"/>
  <c r="L126" i="3"/>
  <c r="G129" i="3"/>
  <c r="I4" i="3"/>
  <c r="K6" i="3"/>
  <c r="F9" i="3"/>
  <c r="H11" i="3"/>
  <c r="J13" i="3"/>
  <c r="L15" i="3"/>
  <c r="G18" i="3"/>
  <c r="I20" i="3"/>
  <c r="K22" i="3"/>
  <c r="F25" i="3"/>
  <c r="D3" i="3"/>
  <c r="B9" i="3"/>
  <c r="D14" i="3"/>
  <c r="D20" i="3"/>
  <c r="D26" i="3"/>
  <c r="B32" i="3"/>
  <c r="D42" i="3"/>
  <c r="B48" i="3"/>
  <c r="D53" i="3"/>
  <c r="B59" i="3"/>
  <c r="C64" i="3"/>
  <c r="D70" i="3"/>
  <c r="B76" i="3"/>
  <c r="D81" i="3"/>
  <c r="B87" i="3"/>
  <c r="C92" i="3"/>
  <c r="D97" i="3"/>
  <c r="B103" i="3"/>
  <c r="C108" i="3"/>
  <c r="B118" i="3"/>
  <c r="B124" i="3"/>
  <c r="C129" i="3"/>
  <c r="H27" i="3"/>
  <c r="J29" i="3"/>
  <c r="L31" i="3"/>
  <c r="G34" i="3"/>
  <c r="I36" i="3"/>
  <c r="K38" i="3"/>
  <c r="F41" i="3"/>
  <c r="H43" i="3"/>
  <c r="J45" i="3"/>
  <c r="L47" i="3"/>
  <c r="G50" i="3"/>
  <c r="I52" i="3"/>
  <c r="K54" i="3"/>
  <c r="F57" i="3"/>
  <c r="H59" i="3"/>
  <c r="J61" i="3"/>
  <c r="L63" i="3"/>
  <c r="G66" i="3"/>
  <c r="I68" i="3"/>
  <c r="K70" i="3"/>
  <c r="F73" i="3"/>
  <c r="H75" i="3"/>
  <c r="J77" i="3"/>
  <c r="L79" i="3"/>
  <c r="G82" i="3"/>
  <c r="I84" i="3"/>
  <c r="K86" i="3"/>
  <c r="F89" i="3"/>
  <c r="H91" i="3"/>
  <c r="J93" i="3"/>
  <c r="L95" i="3"/>
  <c r="G98" i="3"/>
  <c r="I100" i="3"/>
  <c r="K102" i="3"/>
  <c r="F105" i="3"/>
  <c r="H107" i="3"/>
  <c r="J109" i="3"/>
  <c r="L111" i="3"/>
  <c r="H113" i="3"/>
  <c r="J115" i="3"/>
  <c r="L117" i="3"/>
  <c r="G120" i="3"/>
  <c r="I122" i="3"/>
  <c r="K124" i="3"/>
  <c r="F127" i="3"/>
  <c r="H129" i="3"/>
  <c r="J4" i="3"/>
  <c r="L6" i="3"/>
  <c r="G9" i="3"/>
  <c r="I11" i="3"/>
  <c r="K13" i="3"/>
  <c r="F16" i="3"/>
  <c r="H18" i="3"/>
  <c r="J20" i="3"/>
  <c r="L22" i="3"/>
  <c r="G25" i="3"/>
  <c r="B4" i="3"/>
  <c r="C9" i="3"/>
  <c r="B15" i="3"/>
  <c r="C21" i="3"/>
  <c r="B27" i="3"/>
  <c r="C32" i="3"/>
  <c r="D37" i="3"/>
  <c r="B43" i="3"/>
  <c r="C48" i="3"/>
  <c r="B54" i="3"/>
  <c r="C59" i="3"/>
  <c r="D64" i="3"/>
  <c r="B71" i="3"/>
  <c r="C76" i="3"/>
  <c r="B82" i="3"/>
  <c r="C87" i="3"/>
  <c r="D92" i="3"/>
  <c r="B98" i="3"/>
  <c r="C103" i="3"/>
  <c r="D108" i="3"/>
  <c r="B113" i="3"/>
  <c r="C118" i="3"/>
  <c r="C124" i="3"/>
  <c r="D129" i="3"/>
  <c r="I27" i="3"/>
  <c r="K29" i="3"/>
  <c r="F32" i="3"/>
  <c r="H34" i="3"/>
  <c r="J36" i="3"/>
  <c r="L38" i="3"/>
  <c r="G41" i="3"/>
  <c r="I43" i="3"/>
  <c r="K45" i="3"/>
  <c r="F48" i="3"/>
  <c r="H50" i="3"/>
  <c r="J52" i="3"/>
  <c r="L54" i="3"/>
  <c r="G57" i="3"/>
  <c r="I59" i="3"/>
  <c r="K61" i="3"/>
  <c r="F64" i="3"/>
  <c r="H66" i="3"/>
  <c r="J68" i="3"/>
  <c r="L70" i="3"/>
  <c r="G73" i="3"/>
  <c r="I75" i="3"/>
  <c r="K77" i="3"/>
  <c r="F80" i="3"/>
  <c r="H82" i="3"/>
  <c r="J84" i="3"/>
  <c r="L86" i="3"/>
  <c r="G89" i="3"/>
  <c r="I91" i="3"/>
  <c r="K93" i="3"/>
  <c r="F96" i="3"/>
  <c r="H98" i="3"/>
  <c r="J100" i="3"/>
  <c r="L102" i="3"/>
  <c r="G105" i="3"/>
  <c r="I107" i="3"/>
  <c r="K109" i="3"/>
  <c r="F112" i="3"/>
  <c r="I113" i="3"/>
  <c r="K115" i="3"/>
  <c r="F118" i="3"/>
  <c r="H120" i="3"/>
  <c r="J122" i="3"/>
  <c r="L124" i="3"/>
  <c r="G127" i="3"/>
  <c r="I129" i="3"/>
  <c r="K4" i="3"/>
  <c r="F7" i="3"/>
  <c r="H9" i="3"/>
  <c r="J11" i="3"/>
  <c r="L13" i="3"/>
  <c r="G16" i="3"/>
  <c r="I18" i="3"/>
  <c r="K20" i="3"/>
  <c r="F23" i="3"/>
  <c r="H25" i="3"/>
  <c r="C4" i="3"/>
  <c r="D9" i="3"/>
  <c r="C15" i="3"/>
  <c r="D21" i="3"/>
  <c r="C27" i="3"/>
  <c r="D32" i="3"/>
  <c r="B38" i="3"/>
  <c r="D48" i="3"/>
  <c r="C54" i="3"/>
  <c r="D59" i="3"/>
  <c r="B65" i="3"/>
  <c r="C71" i="3"/>
  <c r="D76" i="3"/>
  <c r="C82" i="3"/>
  <c r="D87" i="3"/>
  <c r="B93" i="3"/>
  <c r="C98" i="3"/>
  <c r="D103" i="3"/>
  <c r="B109" i="3"/>
  <c r="C113" i="3"/>
  <c r="D118" i="3"/>
  <c r="D124" i="3"/>
  <c r="D2" i="3"/>
  <c r="J27" i="3"/>
  <c r="L29" i="3"/>
  <c r="G32" i="3"/>
  <c r="I34" i="3"/>
  <c r="K36" i="3"/>
  <c r="F39" i="3"/>
  <c r="H41" i="3"/>
  <c r="J43" i="3"/>
  <c r="L45" i="3"/>
  <c r="G48" i="3"/>
  <c r="I50" i="3"/>
  <c r="K52" i="3"/>
  <c r="F55" i="3"/>
  <c r="H57" i="3"/>
  <c r="J59" i="3"/>
  <c r="L61" i="3"/>
  <c r="G64" i="3"/>
  <c r="I66" i="3"/>
  <c r="K68" i="3"/>
  <c r="F71" i="3"/>
  <c r="H73" i="3"/>
  <c r="J75" i="3"/>
  <c r="L77" i="3"/>
  <c r="G80" i="3"/>
  <c r="I82" i="3"/>
  <c r="K84" i="3"/>
  <c r="F87" i="3"/>
  <c r="H89" i="3"/>
  <c r="J91" i="3"/>
  <c r="L93" i="3"/>
  <c r="G96" i="3"/>
  <c r="I98" i="3"/>
  <c r="K100" i="3"/>
  <c r="F103" i="3"/>
  <c r="H105" i="3"/>
  <c r="J107" i="3"/>
  <c r="L109" i="3"/>
  <c r="G112" i="3"/>
  <c r="J113" i="3"/>
  <c r="L115" i="3"/>
  <c r="G118" i="3"/>
  <c r="I120" i="3"/>
  <c r="K122" i="3"/>
  <c r="F125" i="3"/>
  <c r="H127" i="3"/>
  <c r="J129" i="3"/>
  <c r="L4" i="3"/>
  <c r="G7" i="3"/>
  <c r="I9" i="3"/>
  <c r="M9" i="3" s="1"/>
  <c r="K11" i="3"/>
  <c r="F14" i="3"/>
  <c r="H16" i="3"/>
  <c r="J18" i="3"/>
  <c r="L20" i="3"/>
  <c r="G23" i="3"/>
  <c r="I25" i="3"/>
  <c r="O25" i="3" s="1"/>
  <c r="D4" i="3"/>
  <c r="B10" i="3"/>
  <c r="D15" i="3"/>
  <c r="B22" i="3"/>
  <c r="D27" i="3"/>
  <c r="B33" i="3"/>
  <c r="D43" i="3"/>
  <c r="B49" i="3"/>
  <c r="D54" i="3"/>
  <c r="B60" i="3"/>
  <c r="C65" i="3"/>
  <c r="D71" i="3"/>
  <c r="B77" i="3"/>
  <c r="D82" i="3"/>
  <c r="B88" i="3"/>
  <c r="C93" i="3"/>
  <c r="D98" i="3"/>
  <c r="B104" i="3"/>
  <c r="C109" i="3"/>
  <c r="D113" i="3"/>
  <c r="C119" i="3"/>
  <c r="B125" i="3"/>
  <c r="C2" i="3"/>
  <c r="K27" i="3"/>
  <c r="F30" i="3"/>
  <c r="H32" i="3"/>
  <c r="J34" i="3"/>
  <c r="L36" i="3"/>
  <c r="G39" i="3"/>
  <c r="I41" i="3"/>
  <c r="K43" i="3"/>
  <c r="F46" i="3"/>
  <c r="H48" i="3"/>
  <c r="J50" i="3"/>
  <c r="L52" i="3"/>
  <c r="G55" i="3"/>
  <c r="I57" i="3"/>
  <c r="K59" i="3"/>
  <c r="F62" i="3"/>
  <c r="H64" i="3"/>
  <c r="J66" i="3"/>
  <c r="L68" i="3"/>
  <c r="G71" i="3"/>
  <c r="I73" i="3"/>
  <c r="K75" i="3"/>
  <c r="F78" i="3"/>
  <c r="H80" i="3"/>
  <c r="J82" i="3"/>
  <c r="L84" i="3"/>
  <c r="G87" i="3"/>
  <c r="I89" i="3"/>
  <c r="K91" i="3"/>
  <c r="F94" i="3"/>
  <c r="H96" i="3"/>
  <c r="J98" i="3"/>
  <c r="L100" i="3"/>
  <c r="G103" i="3"/>
  <c r="I105" i="3"/>
  <c r="K107" i="3"/>
  <c r="F110" i="3"/>
  <c r="H112" i="3"/>
  <c r="K113" i="3"/>
  <c r="F116" i="3"/>
  <c r="H118" i="3"/>
  <c r="J120" i="3"/>
  <c r="L122" i="3"/>
  <c r="G125" i="3"/>
  <c r="I127" i="3"/>
  <c r="K129" i="3"/>
  <c r="F5" i="3"/>
  <c r="H7" i="3"/>
  <c r="J9" i="3"/>
  <c r="L11" i="3"/>
  <c r="G14" i="3"/>
  <c r="I16" i="3"/>
  <c r="K18" i="3"/>
  <c r="F21" i="3"/>
  <c r="H23" i="3"/>
  <c r="J25" i="3"/>
  <c r="B5" i="3"/>
  <c r="C10" i="3"/>
  <c r="B16" i="3"/>
  <c r="B28" i="3"/>
  <c r="C33" i="3"/>
  <c r="D38" i="3"/>
  <c r="B44" i="3"/>
  <c r="C49" i="3"/>
  <c r="B55" i="3"/>
  <c r="C60" i="3"/>
  <c r="D65" i="3"/>
  <c r="B72" i="3"/>
  <c r="C77" i="3"/>
  <c r="B83" i="3"/>
  <c r="C88" i="3"/>
  <c r="D93" i="3"/>
  <c r="B99" i="3"/>
  <c r="C104" i="3"/>
  <c r="D109" i="3"/>
  <c r="B114" i="3"/>
  <c r="D119" i="3"/>
  <c r="C125" i="3"/>
  <c r="L27" i="3"/>
  <c r="G30" i="3"/>
  <c r="I32" i="3"/>
  <c r="K34" i="3"/>
  <c r="F37" i="3"/>
  <c r="H39" i="3"/>
  <c r="J41" i="3"/>
  <c r="L43" i="3"/>
  <c r="G46" i="3"/>
  <c r="I48" i="3"/>
  <c r="K50" i="3"/>
  <c r="F53" i="3"/>
  <c r="H55" i="3"/>
  <c r="J57" i="3"/>
  <c r="L59" i="3"/>
  <c r="G62" i="3"/>
  <c r="I64" i="3"/>
  <c r="K66" i="3"/>
  <c r="F69" i="3"/>
  <c r="H71" i="3"/>
  <c r="J73" i="3"/>
  <c r="L75" i="3"/>
  <c r="G78" i="3"/>
  <c r="I80" i="3"/>
  <c r="K82" i="3"/>
  <c r="F85" i="3"/>
  <c r="H87" i="3"/>
  <c r="J89" i="3"/>
  <c r="L91" i="3"/>
  <c r="G94" i="3"/>
  <c r="I96" i="3"/>
  <c r="K98" i="3"/>
  <c r="F101" i="3"/>
  <c r="H103" i="3"/>
  <c r="J105" i="3"/>
  <c r="L107" i="3"/>
  <c r="G110" i="3"/>
  <c r="I112" i="3"/>
  <c r="L113" i="3"/>
  <c r="G116" i="3"/>
  <c r="I118" i="3"/>
  <c r="K120" i="3"/>
  <c r="F123" i="3"/>
  <c r="H125" i="3"/>
  <c r="J127" i="3"/>
  <c r="L129" i="3"/>
  <c r="G5" i="3"/>
  <c r="I7" i="3"/>
  <c r="K9" i="3"/>
  <c r="F12" i="3"/>
  <c r="H14" i="3"/>
  <c r="J16" i="3"/>
  <c r="L18" i="3"/>
  <c r="G21" i="3"/>
  <c r="I23" i="3"/>
  <c r="M23" i="3" s="1"/>
  <c r="K25" i="3"/>
  <c r="C5" i="3"/>
  <c r="D10" i="3"/>
  <c r="C16" i="3"/>
  <c r="D22" i="3"/>
  <c r="C28" i="3"/>
  <c r="D33" i="3"/>
  <c r="B39" i="3"/>
  <c r="C44" i="3"/>
  <c r="D49" i="3"/>
  <c r="C55" i="3"/>
  <c r="D60" i="3"/>
  <c r="B66" i="3"/>
  <c r="C72" i="3"/>
  <c r="D77" i="3"/>
  <c r="C83" i="3"/>
  <c r="D88" i="3"/>
  <c r="B94" i="3"/>
  <c r="C99" i="3"/>
  <c r="D104" i="3"/>
  <c r="B110" i="3"/>
  <c r="B120" i="3"/>
  <c r="D125" i="3"/>
  <c r="G28" i="3"/>
  <c r="I30" i="3"/>
  <c r="K32" i="3"/>
  <c r="F35" i="3"/>
  <c r="H37" i="3"/>
  <c r="J39" i="3"/>
  <c r="L41" i="3"/>
  <c r="G44" i="3"/>
  <c r="I46" i="3"/>
  <c r="N46" i="3" s="1"/>
  <c r="K48" i="3"/>
  <c r="F51" i="3"/>
  <c r="H53" i="3"/>
  <c r="J55" i="3"/>
  <c r="L57" i="3"/>
  <c r="G60" i="3"/>
  <c r="I62" i="3"/>
  <c r="O62" i="3" s="1"/>
  <c r="K64" i="3"/>
  <c r="F67" i="3"/>
  <c r="H69" i="3"/>
  <c r="J71" i="3"/>
  <c r="L73" i="3"/>
  <c r="G76" i="3"/>
  <c r="I78" i="3"/>
  <c r="O78" i="3" s="1"/>
  <c r="K80" i="3"/>
  <c r="F83" i="3"/>
  <c r="H85" i="3"/>
  <c r="J87" i="3"/>
  <c r="L89" i="3"/>
  <c r="G92" i="3"/>
  <c r="I94" i="3"/>
  <c r="O94" i="3" s="1"/>
  <c r="K96" i="3"/>
  <c r="F99" i="3"/>
  <c r="H101" i="3"/>
  <c r="J103" i="3"/>
  <c r="L105" i="3"/>
  <c r="G108" i="3"/>
  <c r="I110" i="3"/>
  <c r="K112" i="3"/>
  <c r="G114" i="3"/>
  <c r="I116" i="3"/>
  <c r="K118" i="3"/>
  <c r="F121" i="3"/>
  <c r="H123" i="3"/>
  <c r="J125" i="3"/>
  <c r="L127" i="3"/>
  <c r="G3" i="3"/>
  <c r="I5" i="3"/>
  <c r="K7" i="3"/>
  <c r="F10" i="3"/>
  <c r="H12" i="3"/>
  <c r="J14" i="3"/>
  <c r="L16" i="3"/>
  <c r="G19" i="3"/>
  <c r="I21" i="3"/>
  <c r="K23" i="3"/>
  <c r="G2" i="3"/>
  <c r="B6" i="3"/>
  <c r="C17" i="3"/>
  <c r="C23" i="3"/>
  <c r="B29" i="3"/>
  <c r="C34" i="3"/>
  <c r="D39" i="3"/>
  <c r="B45" i="3"/>
  <c r="C50" i="3"/>
  <c r="B56" i="3"/>
  <c r="C61" i="3"/>
  <c r="D66" i="3"/>
  <c r="B73" i="3"/>
  <c r="D78" i="3"/>
  <c r="B84" i="3"/>
  <c r="C89" i="3"/>
  <c r="D94" i="3"/>
  <c r="B100" i="3"/>
  <c r="C105" i="3"/>
  <c r="D110" i="3"/>
  <c r="B115" i="3"/>
  <c r="D120" i="3"/>
  <c r="C126" i="3"/>
  <c r="R39" i="5"/>
  <c r="Q77" i="6"/>
  <c r="C37" i="3" s="1"/>
  <c r="Q60" i="6"/>
  <c r="C43" i="3" s="1"/>
  <c r="R124" i="5"/>
  <c r="R40" i="5"/>
  <c r="C106" i="3"/>
  <c r="B79" i="3"/>
  <c r="B50" i="3"/>
  <c r="D18" i="3"/>
  <c r="H17" i="3"/>
  <c r="F126" i="3"/>
  <c r="J108" i="3"/>
  <c r="L82" i="3"/>
  <c r="H46" i="3"/>
  <c r="R54" i="5"/>
  <c r="R123" i="5"/>
  <c r="D105" i="3"/>
  <c r="C78" i="3"/>
  <c r="B46" i="3"/>
  <c r="D17" i="3"/>
  <c r="K16" i="3"/>
  <c r="I125" i="3"/>
  <c r="O125" i="3" s="1"/>
  <c r="F108" i="3"/>
  <c r="J80" i="3"/>
  <c r="F44" i="3"/>
  <c r="R121" i="5"/>
  <c r="R73" i="5"/>
  <c r="B105" i="3"/>
  <c r="B74" i="3"/>
  <c r="C45" i="3"/>
  <c r="D16" i="3"/>
  <c r="F15" i="3"/>
  <c r="K123" i="3"/>
  <c r="H106" i="3"/>
  <c r="H78" i="3"/>
  <c r="K41" i="3"/>
  <c r="R53" i="5"/>
  <c r="R36" i="5"/>
  <c r="R122" i="5"/>
  <c r="Q41" i="6"/>
  <c r="C46" i="3" s="1"/>
  <c r="B101" i="3"/>
  <c r="C73" i="3"/>
  <c r="D44" i="3"/>
  <c r="C12" i="3"/>
  <c r="I14" i="3"/>
  <c r="G123" i="3"/>
  <c r="K105" i="3"/>
  <c r="F76" i="3"/>
  <c r="I39" i="3"/>
  <c r="Q124" i="6"/>
  <c r="C114" i="3" s="1"/>
  <c r="Q56" i="6"/>
  <c r="C57" i="3" s="1"/>
  <c r="R30" i="5"/>
  <c r="C127" i="3"/>
  <c r="C100" i="3"/>
  <c r="D72" i="3"/>
  <c r="D40" i="3"/>
  <c r="D11" i="3"/>
  <c r="K12" i="3"/>
  <c r="I121" i="3"/>
  <c r="F104" i="3"/>
  <c r="K73" i="3"/>
  <c r="G37" i="3"/>
  <c r="B121" i="3"/>
  <c r="B119" i="3"/>
  <c r="B14" i="3"/>
  <c r="B18" i="3"/>
  <c r="B2" i="3"/>
  <c r="B21" i="3"/>
  <c r="B17" i="3"/>
  <c r="B25" i="3"/>
  <c r="B69" i="3"/>
  <c r="B53" i="3"/>
  <c r="B70" i="3"/>
  <c r="B78" i="3"/>
  <c r="B67" i="3"/>
  <c r="N94" i="3"/>
  <c r="M25" i="3"/>
  <c r="O9" i="3"/>
  <c r="N9" i="3"/>
  <c r="R69" i="5"/>
  <c r="R65" i="5"/>
  <c r="R41" i="5"/>
  <c r="R71" i="5"/>
  <c r="R42" i="5"/>
  <c r="R114" i="5"/>
  <c r="R105" i="5"/>
  <c r="R103" i="5"/>
  <c r="R89" i="5"/>
  <c r="R57" i="5"/>
  <c r="R87" i="5"/>
  <c r="R104" i="5"/>
  <c r="R88" i="5"/>
  <c r="R102" i="5"/>
  <c r="R86" i="5"/>
  <c r="R70" i="5"/>
  <c r="R38" i="5"/>
  <c r="R101" i="5"/>
  <c r="R85" i="5"/>
  <c r="R100" i="5"/>
  <c r="R84" i="5"/>
  <c r="R68" i="5"/>
  <c r="R52" i="5"/>
  <c r="R99" i="5"/>
  <c r="R83" i="5"/>
  <c r="R35" i="5"/>
  <c r="R98" i="5"/>
  <c r="R82" i="5"/>
  <c r="R66" i="5"/>
  <c r="R113" i="5"/>
  <c r="R97" i="5"/>
  <c r="R81" i="5"/>
  <c r="R49" i="5"/>
  <c r="R33" i="5"/>
  <c r="R112" i="5"/>
  <c r="R96" i="5"/>
  <c r="R80" i="5"/>
  <c r="R64" i="5"/>
  <c r="R111" i="5"/>
  <c r="R95" i="5"/>
  <c r="R110" i="5"/>
  <c r="R94" i="5"/>
  <c r="Q115" i="6"/>
  <c r="C38" i="3" s="1"/>
  <c r="R109" i="5"/>
  <c r="R93" i="5"/>
  <c r="R77" i="5"/>
  <c r="R61" i="5"/>
  <c r="R45" i="5"/>
  <c r="R108" i="5"/>
  <c r="R92" i="5"/>
  <c r="R76" i="5"/>
  <c r="R44" i="5"/>
  <c r="R107" i="5"/>
  <c r="R91" i="5"/>
  <c r="R59" i="5"/>
  <c r="R27" i="5"/>
  <c r="R106" i="5"/>
  <c r="R90" i="5"/>
  <c r="Q9" i="6"/>
  <c r="C22" i="3" s="1"/>
  <c r="R21" i="5"/>
  <c r="R5" i="5"/>
  <c r="R20" i="5"/>
  <c r="R4" i="5"/>
  <c r="R19" i="5"/>
  <c r="R3" i="5"/>
  <c r="R18" i="5"/>
  <c r="R17" i="5"/>
  <c r="R16" i="5"/>
  <c r="R15" i="5"/>
  <c r="R14" i="5"/>
  <c r="R13" i="5"/>
  <c r="R12" i="5"/>
  <c r="R11" i="5"/>
  <c r="R26" i="5"/>
  <c r="R10" i="5"/>
  <c r="Q28" i="6"/>
  <c r="C11" i="3" s="1"/>
  <c r="R25" i="5"/>
  <c r="R9" i="5"/>
  <c r="R24" i="5"/>
  <c r="R8" i="5"/>
  <c r="R23" i="5"/>
  <c r="R7" i="5"/>
  <c r="R2" i="5"/>
  <c r="R22" i="5"/>
  <c r="R6" i="5"/>
  <c r="M125" i="3" l="1"/>
  <c r="N25" i="3"/>
  <c r="N78" i="3"/>
  <c r="T3" i="3"/>
  <c r="N110" i="3" s="1"/>
  <c r="N30" i="3"/>
  <c r="S4" i="3"/>
  <c r="U2" i="3"/>
  <c r="U3" i="3"/>
  <c r="O30" i="3"/>
  <c r="M30" i="3"/>
  <c r="M129" i="3"/>
  <c r="N125" i="3"/>
  <c r="B130" i="3"/>
  <c r="T4" i="3"/>
  <c r="N129" i="3" s="1"/>
  <c r="S2" i="3"/>
  <c r="M27" i="3" s="1"/>
  <c r="O46" i="3"/>
  <c r="O7" i="3"/>
  <c r="M7" i="3"/>
  <c r="O59" i="3"/>
  <c r="N59" i="3"/>
  <c r="M59" i="3"/>
  <c r="O4" i="3"/>
  <c r="N4" i="3"/>
  <c r="M4" i="3"/>
  <c r="O95" i="3"/>
  <c r="N95" i="3"/>
  <c r="M95" i="3"/>
  <c r="N58" i="3"/>
  <c r="M58" i="3"/>
  <c r="O58" i="3"/>
  <c r="O3" i="3"/>
  <c r="N3" i="3"/>
  <c r="M3" i="3"/>
  <c r="M39" i="3"/>
  <c r="O39" i="3"/>
  <c r="N39" i="3"/>
  <c r="N96" i="3"/>
  <c r="O96" i="3"/>
  <c r="M96" i="3"/>
  <c r="O57" i="3"/>
  <c r="N57" i="3"/>
  <c r="M57" i="3"/>
  <c r="O93" i="3"/>
  <c r="N93" i="3"/>
  <c r="M93" i="3"/>
  <c r="M56" i="3"/>
  <c r="O56" i="3"/>
  <c r="N56" i="3"/>
  <c r="N128" i="3"/>
  <c r="O128" i="3"/>
  <c r="M128" i="3"/>
  <c r="N92" i="3"/>
  <c r="M92" i="3"/>
  <c r="O92" i="3"/>
  <c r="O5" i="3"/>
  <c r="N5" i="3"/>
  <c r="M5" i="3"/>
  <c r="O127" i="3"/>
  <c r="N127" i="3"/>
  <c r="M127" i="3"/>
  <c r="N91" i="3"/>
  <c r="O91" i="3"/>
  <c r="M91" i="3"/>
  <c r="O54" i="3"/>
  <c r="N54" i="3"/>
  <c r="M54" i="3"/>
  <c r="O126" i="3"/>
  <c r="N126" i="3"/>
  <c r="M126" i="3"/>
  <c r="M90" i="3"/>
  <c r="O90" i="3"/>
  <c r="N90" i="3"/>
  <c r="O89" i="3"/>
  <c r="N89" i="3"/>
  <c r="M89" i="3"/>
  <c r="N52" i="3"/>
  <c r="O52" i="3"/>
  <c r="M52" i="3"/>
  <c r="N124" i="3"/>
  <c r="M124" i="3"/>
  <c r="O124" i="3"/>
  <c r="O88" i="3"/>
  <c r="N88" i="3"/>
  <c r="M88" i="3"/>
  <c r="O51" i="3"/>
  <c r="N51" i="3"/>
  <c r="M51" i="3"/>
  <c r="O37" i="3"/>
  <c r="N37" i="3"/>
  <c r="M37" i="3"/>
  <c r="M87" i="3"/>
  <c r="N87" i="3"/>
  <c r="O87" i="3"/>
  <c r="O49" i="3"/>
  <c r="N49" i="3"/>
  <c r="M49" i="3"/>
  <c r="M14" i="3"/>
  <c r="N14" i="3"/>
  <c r="O14" i="3"/>
  <c r="O120" i="3"/>
  <c r="N120" i="3"/>
  <c r="M120" i="3"/>
  <c r="O84" i="3"/>
  <c r="N84" i="3"/>
  <c r="M84" i="3"/>
  <c r="O47" i="3"/>
  <c r="N47" i="3"/>
  <c r="M47" i="3"/>
  <c r="M119" i="3"/>
  <c r="N119" i="3"/>
  <c r="O119" i="3"/>
  <c r="O83" i="3"/>
  <c r="N83" i="3"/>
  <c r="M83" i="3"/>
  <c r="M69" i="3"/>
  <c r="O69" i="3"/>
  <c r="N69" i="3"/>
  <c r="O10" i="3"/>
  <c r="N10" i="3"/>
  <c r="M10" i="3"/>
  <c r="M122" i="3"/>
  <c r="O122" i="3"/>
  <c r="N122" i="3"/>
  <c r="M48" i="3"/>
  <c r="O48" i="3"/>
  <c r="N48" i="3"/>
  <c r="M82" i="3"/>
  <c r="O82" i="3"/>
  <c r="N82" i="3"/>
  <c r="O45" i="3"/>
  <c r="N45" i="3"/>
  <c r="M45" i="3"/>
  <c r="O117" i="3"/>
  <c r="N117" i="3"/>
  <c r="M117" i="3"/>
  <c r="O81" i="3"/>
  <c r="M81" i="3"/>
  <c r="N81" i="3"/>
  <c r="T2" i="3"/>
  <c r="M2" i="3"/>
  <c r="N2" i="3"/>
  <c r="O2" i="3"/>
  <c r="O44" i="3"/>
  <c r="M44" i="3"/>
  <c r="N44" i="3"/>
  <c r="O12" i="3"/>
  <c r="N12" i="3"/>
  <c r="M12" i="3"/>
  <c r="O121" i="3"/>
  <c r="N121" i="3"/>
  <c r="M121" i="3"/>
  <c r="M118" i="3"/>
  <c r="O118" i="3"/>
  <c r="N118" i="3"/>
  <c r="O43" i="3"/>
  <c r="N43" i="3"/>
  <c r="M43" i="3"/>
  <c r="O115" i="3"/>
  <c r="N115" i="3"/>
  <c r="M115" i="3"/>
  <c r="N79" i="3"/>
  <c r="O79" i="3"/>
  <c r="M79" i="3"/>
  <c r="O24" i="3"/>
  <c r="N24" i="3"/>
  <c r="M24" i="3"/>
  <c r="O42" i="3"/>
  <c r="N42" i="3"/>
  <c r="M42" i="3"/>
  <c r="M114" i="3"/>
  <c r="O114" i="3"/>
  <c r="N114" i="3"/>
  <c r="N101" i="3"/>
  <c r="M101" i="3"/>
  <c r="O101" i="3"/>
  <c r="O80" i="3"/>
  <c r="N80" i="3"/>
  <c r="M80" i="3"/>
  <c r="N41" i="3"/>
  <c r="M41" i="3"/>
  <c r="O41" i="3"/>
  <c r="U4" i="3"/>
  <c r="O129" i="3" s="1"/>
  <c r="O113" i="3"/>
  <c r="N113" i="3"/>
  <c r="M113" i="3"/>
  <c r="O77" i="3"/>
  <c r="N77" i="3"/>
  <c r="M77" i="3"/>
  <c r="N22" i="3"/>
  <c r="O22" i="3"/>
  <c r="M22" i="3"/>
  <c r="O40" i="3"/>
  <c r="N40" i="3"/>
  <c r="M40" i="3"/>
  <c r="O76" i="3"/>
  <c r="N76" i="3"/>
  <c r="M76" i="3"/>
  <c r="O55" i="3"/>
  <c r="N55" i="3"/>
  <c r="M55" i="3"/>
  <c r="N75" i="3"/>
  <c r="M75" i="3"/>
  <c r="O75" i="3"/>
  <c r="O20" i="3"/>
  <c r="N20" i="3"/>
  <c r="M20" i="3"/>
  <c r="O38" i="3"/>
  <c r="N38" i="3"/>
  <c r="M38" i="3"/>
  <c r="N74" i="3"/>
  <c r="O74" i="3"/>
  <c r="M74" i="3"/>
  <c r="N19" i="3"/>
  <c r="M19" i="3"/>
  <c r="O19" i="3"/>
  <c r="N50" i="3"/>
  <c r="M50" i="3"/>
  <c r="O50" i="3"/>
  <c r="O73" i="3"/>
  <c r="N73" i="3"/>
  <c r="M73" i="3"/>
  <c r="O18" i="3"/>
  <c r="N18" i="3"/>
  <c r="M18" i="3"/>
  <c r="M36" i="3"/>
  <c r="N36" i="3"/>
  <c r="O36" i="3"/>
  <c r="O72" i="3"/>
  <c r="N72" i="3"/>
  <c r="M72" i="3"/>
  <c r="O17" i="3"/>
  <c r="N17" i="3"/>
  <c r="M17" i="3"/>
  <c r="N35" i="3"/>
  <c r="O35" i="3"/>
  <c r="M35" i="3"/>
  <c r="O71" i="3"/>
  <c r="N71" i="3"/>
  <c r="M71" i="3"/>
  <c r="N62" i="3"/>
  <c r="M94" i="3"/>
  <c r="O21" i="3"/>
  <c r="N21" i="3"/>
  <c r="M21" i="3"/>
  <c r="O16" i="3"/>
  <c r="N16" i="3"/>
  <c r="M16" i="3"/>
  <c r="O34" i="3"/>
  <c r="N34" i="3"/>
  <c r="M34" i="3"/>
  <c r="O107" i="3"/>
  <c r="N107" i="3"/>
  <c r="M107" i="3"/>
  <c r="M70" i="3"/>
  <c r="N70" i="3"/>
  <c r="O70" i="3"/>
  <c r="O15" i="3"/>
  <c r="N15" i="3"/>
  <c r="M15" i="3"/>
  <c r="O33" i="3"/>
  <c r="N33" i="3"/>
  <c r="M33" i="3"/>
  <c r="O106" i="3"/>
  <c r="N106" i="3"/>
  <c r="M106" i="3"/>
  <c r="N86" i="3"/>
  <c r="O86" i="3"/>
  <c r="M86" i="3"/>
  <c r="O23" i="3"/>
  <c r="M78" i="3"/>
  <c r="O105" i="3"/>
  <c r="N105" i="3"/>
  <c r="M105" i="3"/>
  <c r="O68" i="3"/>
  <c r="N68" i="3"/>
  <c r="M68" i="3"/>
  <c r="O13" i="3"/>
  <c r="M13" i="3"/>
  <c r="N13" i="3"/>
  <c r="M31" i="3"/>
  <c r="O31" i="3"/>
  <c r="N31" i="3"/>
  <c r="M104" i="3"/>
  <c r="N104" i="3"/>
  <c r="O104" i="3"/>
  <c r="O67" i="3"/>
  <c r="N67" i="3"/>
  <c r="M67" i="3"/>
  <c r="M53" i="3"/>
  <c r="N53" i="3"/>
  <c r="O53" i="3"/>
  <c r="M99" i="3"/>
  <c r="O99" i="3"/>
  <c r="N99" i="3"/>
  <c r="O116" i="3"/>
  <c r="N116" i="3"/>
  <c r="M116" i="3"/>
  <c r="N23" i="3"/>
  <c r="M62" i="3"/>
  <c r="O32" i="3"/>
  <c r="N32" i="3"/>
  <c r="M32" i="3"/>
  <c r="O66" i="3"/>
  <c r="N66" i="3"/>
  <c r="M66" i="3"/>
  <c r="N11" i="3"/>
  <c r="M11" i="3"/>
  <c r="O11" i="3"/>
  <c r="S3" i="3"/>
  <c r="M111" i="3" s="1"/>
  <c r="O29" i="3"/>
  <c r="N29" i="3"/>
  <c r="M29" i="3"/>
  <c r="O102" i="3"/>
  <c r="N102" i="3"/>
  <c r="M102" i="3"/>
  <c r="M65" i="3"/>
  <c r="O65" i="3"/>
  <c r="N65" i="3"/>
  <c r="O123" i="3"/>
  <c r="N123" i="3"/>
  <c r="M123" i="3"/>
  <c r="N7" i="3"/>
  <c r="M46" i="3"/>
  <c r="O100" i="3"/>
  <c r="N100" i="3"/>
  <c r="M100" i="3"/>
  <c r="O63" i="3"/>
  <c r="N63" i="3"/>
  <c r="M63" i="3"/>
  <c r="M8" i="3"/>
  <c r="O8" i="3"/>
  <c r="N8" i="3"/>
  <c r="O85" i="3"/>
  <c r="N85" i="3"/>
  <c r="M85" i="3"/>
  <c r="N103" i="3"/>
  <c r="O103" i="3"/>
  <c r="M103" i="3"/>
  <c r="O64" i="3"/>
  <c r="M64" i="3"/>
  <c r="N64" i="3"/>
  <c r="O98" i="3"/>
  <c r="M98" i="3"/>
  <c r="N98" i="3"/>
  <c r="O61" i="3"/>
  <c r="M61" i="3"/>
  <c r="N61" i="3"/>
  <c r="O6" i="3"/>
  <c r="N6" i="3"/>
  <c r="M6" i="3"/>
  <c r="O97" i="3"/>
  <c r="N97" i="3"/>
  <c r="M97" i="3"/>
  <c r="O60" i="3"/>
  <c r="N60" i="3"/>
  <c r="M60" i="3"/>
  <c r="M109" i="3"/>
  <c r="O28" i="3"/>
  <c r="M110" i="3" l="1"/>
  <c r="N108" i="3"/>
  <c r="N112" i="3"/>
  <c r="M112" i="3"/>
  <c r="N111" i="3"/>
  <c r="M108" i="3"/>
  <c r="N109" i="3"/>
  <c r="M26" i="3"/>
  <c r="N27" i="3"/>
  <c r="N26" i="3"/>
  <c r="O27" i="3"/>
  <c r="O26" i="3"/>
  <c r="O112" i="3"/>
  <c r="O109" i="3"/>
  <c r="O111" i="3"/>
  <c r="O110" i="3"/>
  <c r="O10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tc={411530F4-00FA-4FBD-B461-0C0DE6380BF4}</author>
  </authors>
  <commentList>
    <comment ref="Q2" authorId="0" shapeId="0" xr:uid="{411530F4-00FA-4FBD-B461-0C0DE6380BF4}">
      <text>
        <t>[Threaded comment]
Your version of Excel allows you to read this threaded comment; however, any edits to it will get removed if the file is opened in a newer version of Excel. Learn more: https://go.microsoft.com/fwlink/?linkid=870924
Comment:
    1:Stroop(like); 2:Flanker;3:Simon; 4:multiple</t>
      </text>
    </comment>
  </commentList>
</comments>
</file>

<file path=xl/sharedStrings.xml><?xml version="1.0" encoding="utf-8"?>
<sst xmlns="http://schemas.openxmlformats.org/spreadsheetml/2006/main" count="2042" uniqueCount="715">
  <si>
    <t>AuthoYear</t>
  </si>
  <si>
    <t>n</t>
  </si>
  <si>
    <t>group</t>
  </si>
  <si>
    <t>TaskCode</t>
  </si>
  <si>
    <t>Variance</t>
  </si>
  <si>
    <t>HandnessCode</t>
  </si>
  <si>
    <t>ContrastCode</t>
  </si>
  <si>
    <t>ErrorTrialCode</t>
  </si>
  <si>
    <t>SRC0</t>
  </si>
  <si>
    <t>DesignCode</t>
  </si>
  <si>
    <t>pubLanguage</t>
  </si>
  <si>
    <t>SRCcode</t>
  </si>
  <si>
    <t>SRC_imp_mean</t>
  </si>
  <si>
    <t>SRC_imp_median</t>
  </si>
  <si>
    <t>SRC_imp_mean_weighted</t>
  </si>
  <si>
    <t>GroupNumber</t>
  </si>
  <si>
    <t>mean</t>
  </si>
  <si>
    <t>median</t>
  </si>
  <si>
    <t>weightedmean</t>
  </si>
  <si>
    <t>Schulte2020_children</t>
  </si>
  <si>
    <t>2.3</t>
  </si>
  <si>
    <t>Wang2009_children_g1</t>
  </si>
  <si>
    <t>1.1</t>
  </si>
  <si>
    <t>Wang2009_children_g2</t>
  </si>
  <si>
    <t>1.2</t>
  </si>
  <si>
    <t>Margolis2017_children</t>
  </si>
  <si>
    <t>3.8</t>
  </si>
  <si>
    <t>Vaidya2005_children</t>
  </si>
  <si>
    <t>1.3</t>
  </si>
  <si>
    <t>Bunge2002_children</t>
  </si>
  <si>
    <t>Sheridan2014_children</t>
  </si>
  <si>
    <t>1.66</t>
  </si>
  <si>
    <t>Mincic2010_children</t>
  </si>
  <si>
    <t>Sebastian2021_children</t>
  </si>
  <si>
    <t>1.68</t>
  </si>
  <si>
    <t>vantEnt2009_children</t>
  </si>
  <si>
    <t>Fan2014_children</t>
  </si>
  <si>
    <t>2.9</t>
  </si>
  <si>
    <t>Tamm2002_children</t>
  </si>
  <si>
    <t>3.79</t>
  </si>
  <si>
    <t>Andrews-Hanna2011_children</t>
  </si>
  <si>
    <t>Kaufmann2006_children</t>
  </si>
  <si>
    <t>Konrad2005_children</t>
  </si>
  <si>
    <t>Posner2011_children</t>
  </si>
  <si>
    <t>Halari2009_children</t>
  </si>
  <si>
    <t>Puetz2016_children</t>
  </si>
  <si>
    <t>1.32</t>
  </si>
  <si>
    <t>Rubia2006_children</t>
  </si>
  <si>
    <t>2</t>
  </si>
  <si>
    <t>Cao2006_children</t>
  </si>
  <si>
    <t>deKieviet2014_children</t>
  </si>
  <si>
    <t>0.5</t>
  </si>
  <si>
    <t>Gee2022_children</t>
  </si>
  <si>
    <t>3.92</t>
  </si>
  <si>
    <t>Carp2012_children</t>
  </si>
  <si>
    <t>Liu2016_children</t>
  </si>
  <si>
    <t>3.3</t>
  </si>
  <si>
    <t>Bernal2009_children</t>
  </si>
  <si>
    <t>2.97</t>
  </si>
  <si>
    <t>Hansen2018_children</t>
  </si>
  <si>
    <t>1</t>
  </si>
  <si>
    <t>Kim-Spoon2021_children</t>
  </si>
  <si>
    <t>0.54</t>
  </si>
  <si>
    <t>Harrison2005_adults</t>
  </si>
  <si>
    <t>9.1</t>
  </si>
  <si>
    <t>Kim2012_adults</t>
  </si>
  <si>
    <t>Kerns2006_adults</t>
  </si>
  <si>
    <t>4.5</t>
  </si>
  <si>
    <t>Krebs2015_adults</t>
  </si>
  <si>
    <t>Forstmann2008_adults</t>
  </si>
  <si>
    <t>2.76</t>
  </si>
  <si>
    <t>Bunge2002_adults</t>
  </si>
  <si>
    <t>Piai2013_adults</t>
  </si>
  <si>
    <t>Ochsner2009_adults</t>
  </si>
  <si>
    <t>McNab2008_adults</t>
  </si>
  <si>
    <t>moubochuan2018_adults</t>
  </si>
  <si>
    <t>1.4</t>
  </si>
  <si>
    <t>Jiang2014_adults</t>
  </si>
  <si>
    <t>Korsch2014_adults</t>
  </si>
  <si>
    <t>2.72</t>
  </si>
  <si>
    <t>Ansari2006_adults</t>
  </si>
  <si>
    <t>Christensen2011_adults</t>
  </si>
  <si>
    <t>Hazeltine2000_adults</t>
  </si>
  <si>
    <t>Roelofs2006_adults</t>
  </si>
  <si>
    <t>Zurawska2011_adults</t>
  </si>
  <si>
    <t>Bush1998_adults</t>
  </si>
  <si>
    <t>Hazeltine2003_adults</t>
  </si>
  <si>
    <t>Basten2011_adults</t>
  </si>
  <si>
    <t>Wittfoth2006_adults</t>
  </si>
  <si>
    <t>Robertson2015_adults</t>
  </si>
  <si>
    <t>Fan2007_adults</t>
  </si>
  <si>
    <t>Barros-Loscertales2011_adults</t>
  </si>
  <si>
    <t>8.86</t>
  </si>
  <si>
    <t>Sebastian2013b_adults</t>
  </si>
  <si>
    <t>17.14</t>
  </si>
  <si>
    <t>Mead2002_adults</t>
  </si>
  <si>
    <t>Wittfoth2008_adults</t>
  </si>
  <si>
    <t>Fruhholz2011_adults</t>
  </si>
  <si>
    <t>5.31</t>
  </si>
  <si>
    <t>Georgiou-Karistianis2012_adults</t>
  </si>
  <si>
    <t>7.9</t>
  </si>
  <si>
    <t>Sebastian2013a_adults</t>
  </si>
  <si>
    <t>Mathis2009_adults</t>
  </si>
  <si>
    <t>3.4</t>
  </si>
  <si>
    <t>Sebastian2012_adults</t>
  </si>
  <si>
    <t>8.1</t>
  </si>
  <si>
    <t>Ullsperger2001_adults</t>
  </si>
  <si>
    <t>Ivanov2012_adults</t>
  </si>
  <si>
    <t>7.44</t>
  </si>
  <si>
    <t>Verstynen2014_adults</t>
  </si>
  <si>
    <t>Roberts2008_adults</t>
  </si>
  <si>
    <t>Cieslik2010_adults</t>
  </si>
  <si>
    <t>Mathis2009_middleolders</t>
  </si>
  <si>
    <t>Durston2003_adults</t>
  </si>
  <si>
    <t>Lutcke2009_adults</t>
  </si>
  <si>
    <t>6</t>
  </si>
  <si>
    <t>chenqi2022_adults</t>
  </si>
  <si>
    <t>2.83</t>
  </si>
  <si>
    <t>Mitchell2005_adults</t>
  </si>
  <si>
    <t>6.31</t>
  </si>
  <si>
    <t>Fechir2010_adults</t>
  </si>
  <si>
    <t>Terry2012_adults</t>
  </si>
  <si>
    <t>1.6</t>
  </si>
  <si>
    <t>Mitchell2010_adults</t>
  </si>
  <si>
    <t>Ye2009_adults</t>
  </si>
  <si>
    <t>Sommer2008_adults</t>
  </si>
  <si>
    <t>Kozasa2012_adults</t>
  </si>
  <si>
    <t>9.35</t>
  </si>
  <si>
    <t>Zysset2007_adults</t>
  </si>
  <si>
    <t>Kerns2005_adults</t>
  </si>
  <si>
    <t>8.9</t>
  </si>
  <si>
    <t>Coderre2008_adults</t>
  </si>
  <si>
    <t>9.4</t>
  </si>
  <si>
    <t>Aarts2008_adults</t>
  </si>
  <si>
    <t>qianqiaoyun2020_adults</t>
  </si>
  <si>
    <t>Carter1995_adults</t>
  </si>
  <si>
    <t>Fan2008_adults</t>
  </si>
  <si>
    <t>5.7</t>
  </si>
  <si>
    <t>King2012_adults</t>
  </si>
  <si>
    <t>Matthews2004_adults</t>
  </si>
  <si>
    <t>Polosan2011_adults</t>
  </si>
  <si>
    <t>7.2</t>
  </si>
  <si>
    <t>Nakao2005_adults</t>
  </si>
  <si>
    <t>5.13</t>
  </si>
  <si>
    <t>Li2015_adults</t>
  </si>
  <si>
    <t>3.26</t>
  </si>
  <si>
    <t>Zoccatelli2010_adults</t>
  </si>
  <si>
    <t>Page2009_adults</t>
  </si>
  <si>
    <t>10.1</t>
  </si>
  <si>
    <t>Rubia2006_adults</t>
  </si>
  <si>
    <t>Zhu2010_adults</t>
  </si>
  <si>
    <t>3</t>
  </si>
  <si>
    <t>cuilong2011_adults_g1</t>
  </si>
  <si>
    <t>1.9</t>
  </si>
  <si>
    <t>Fan2003_adults</t>
  </si>
  <si>
    <t>4.6</t>
  </si>
  <si>
    <t>cuilong2011_adults_g2</t>
  </si>
  <si>
    <t>3.0</t>
  </si>
  <si>
    <t>Milham2002_adults</t>
  </si>
  <si>
    <t>Schmidt2012_adults</t>
  </si>
  <si>
    <t>Brass2005_adults</t>
  </si>
  <si>
    <t>Grandjean2013_adults</t>
  </si>
  <si>
    <t>2.68</t>
  </si>
  <si>
    <t>George1994_adults</t>
  </si>
  <si>
    <t>13.2</t>
  </si>
  <si>
    <t>Kim2014_adults</t>
  </si>
  <si>
    <t>3.6</t>
  </si>
  <si>
    <t>Balodis2013_adults</t>
  </si>
  <si>
    <t>Carp2012_adults</t>
  </si>
  <si>
    <t>Pompei2011_adults</t>
  </si>
  <si>
    <t>12.8</t>
  </si>
  <si>
    <t>Ravnkilde2002_adults</t>
  </si>
  <si>
    <t>11.6</t>
  </si>
  <si>
    <t>Bush2003_adults</t>
  </si>
  <si>
    <t>5.6</t>
  </si>
  <si>
    <t>DeVito2012_adults</t>
  </si>
  <si>
    <t>8.6</t>
  </si>
  <si>
    <t>Adleman2002_adults</t>
  </si>
  <si>
    <t>1.72</t>
  </si>
  <si>
    <t>Rahm2014_adults</t>
  </si>
  <si>
    <t>7.8</t>
  </si>
  <si>
    <t>Schulze2013_adults</t>
  </si>
  <si>
    <t>Sheu2012_adults</t>
  </si>
  <si>
    <t>Soeda2005_adults</t>
  </si>
  <si>
    <t>4.7</t>
  </si>
  <si>
    <t>Weiss2007_adults</t>
  </si>
  <si>
    <t>3.1</t>
  </si>
  <si>
    <t>Gianaros2007_olders</t>
  </si>
  <si>
    <t>1.35</t>
  </si>
  <si>
    <t>Korsch2014_olders</t>
  </si>
  <si>
    <t>3.49</t>
  </si>
  <si>
    <t>Dash2019_olders</t>
  </si>
  <si>
    <t>2.8</t>
  </si>
  <si>
    <t>Onur2011_olders</t>
  </si>
  <si>
    <t>Chuang2014_olders</t>
  </si>
  <si>
    <t>3.7</t>
  </si>
  <si>
    <t>Laeng2011_olders</t>
  </si>
  <si>
    <t>14</t>
  </si>
  <si>
    <t>Rizio2017_olders</t>
  </si>
  <si>
    <t>Mathis2009_olders</t>
  </si>
  <si>
    <t>Won2019_olders</t>
  </si>
  <si>
    <t>7.3</t>
  </si>
  <si>
    <t>Prakash2009_olders</t>
  </si>
  <si>
    <t>Gordon2015_olders</t>
  </si>
  <si>
    <t>Huang2012_olders</t>
  </si>
  <si>
    <t>4.15</t>
  </si>
  <si>
    <t>Fernandez2019_olders</t>
  </si>
  <si>
    <t>5.3</t>
  </si>
  <si>
    <t>Zhu2010_olders</t>
  </si>
  <si>
    <t>Milham2002_olders</t>
  </si>
  <si>
    <t>Puente2014_olders</t>
  </si>
  <si>
    <t>5.5</t>
  </si>
  <si>
    <t>Nagamatsu2011_olders</t>
  </si>
  <si>
    <t>order</t>
  </si>
  <si>
    <t>SDM_order</t>
  </si>
  <si>
    <t>study</t>
  </si>
  <si>
    <t>Table S1. Studies included in the present study.</t>
  </si>
  <si>
    <t>Order</t>
  </si>
  <si>
    <t xml:space="preserve">First author </t>
  </si>
  <si>
    <t>Year</t>
  </si>
  <si>
    <t>Publication type</t>
  </si>
  <si>
    <t>Experimental design</t>
  </si>
  <si>
    <t>Sample size (male)</t>
  </si>
  <si>
    <t>Language</t>
  </si>
  <si>
    <t>Age range (years)</t>
  </si>
  <si>
    <t>Contrast</t>
  </si>
  <si>
    <t>Correct trials only</t>
  </si>
  <si>
    <t>Congruency effect (reaction time, ms)</t>
  </si>
  <si>
    <t>The youth</t>
  </si>
  <si>
    <t>Journal</t>
  </si>
  <si>
    <t>32 (17)</t>
  </si>
  <si>
    <t>English</t>
  </si>
  <si>
    <r>
      <t>15.6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</si>
  <si>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14−17</t>
  </si>
  <si>
    <t>Stroop task</t>
  </si>
  <si>
    <t>Hybrid block/event-related design</t>
  </si>
  <si>
    <t>18 (8)</t>
  </si>
  <si>
    <t>14.67 (2.97)</t>
  </si>
  <si>
    <t>n.r.</t>
  </si>
  <si>
    <t>right</t>
  </si>
  <si>
    <t>I &gt; C</t>
  </si>
  <si>
    <t>Flanker task</t>
  </si>
  <si>
    <t>Event-related design</t>
  </si>
  <si>
    <t>16 (10)</t>
  </si>
  <si>
    <r>
      <t>10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</si>
  <si>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8−12</t>
  </si>
  <si>
    <t>I &gt; N</t>
  </si>
  <si>
    <t>Yes</t>
  </si>
  <si>
    <t>rhyming task
(Stroop-like)</t>
  </si>
  <si>
    <t>14 (8)</t>
  </si>
  <si>
    <r>
      <t>11.5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</si>
  <si>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8.9−14.11</t>
  </si>
  <si>
    <t>No</t>
  </si>
  <si>
    <t>multi-source interference task</t>
  </si>
  <si>
    <t>18 (10)</t>
  </si>
  <si>
    <r>
      <t>14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</si>
  <si>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8−18</t>
  </si>
  <si>
    <t>Block design</t>
  </si>
  <si>
    <t>47 (21)</t>
  </si>
  <si>
    <t>8.7 (0.5)</t>
  </si>
  <si>
    <t>23 (21)</t>
  </si>
  <si>
    <t>11.2 (2.9)</t>
  </si>
  <si>
    <t>8−16</t>
  </si>
  <si>
    <t>40 (18)</t>
  </si>
  <si>
    <t>12.93 (3.92)</t>
  </si>
  <si>
    <t>5−19</t>
  </si>
  <si>
    <t>Simon task</t>
  </si>
  <si>
    <t>21 (10)</t>
  </si>
  <si>
    <t>16.3 (1.1)</t>
  </si>
  <si>
    <t>14-17</t>
  </si>
  <si>
    <t>171 (121)</t>
  </si>
  <si>
    <t>16.2 (1)</t>
  </si>
  <si>
    <t>14−18</t>
  </si>
  <si>
    <t>number-size congruity task (Stroop-like)</t>
  </si>
  <si>
    <t>17 (10)</t>
  </si>
  <si>
    <r>
      <t>9.6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</si>
  <si>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r>
      <t>151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</si>
  <si>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16 (0.54)</t>
  </si>
  <si>
    <t>13−17</t>
  </si>
  <si>
    <t>16 (16)</t>
  </si>
  <si>
    <r>
      <t>10.1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</si>
  <si>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13.9 (3.3)</t>
  </si>
  <si>
    <t>8−19</t>
  </si>
  <si>
    <t>16.1 (3.8)</t>
  </si>
  <si>
    <t>7−22</t>
  </si>
  <si>
    <t>35 (18)</t>
  </si>
  <si>
    <t>16−17</t>
  </si>
  <si>
    <t>15 (13)</t>
  </si>
  <si>
    <t>13.4 (1.2)</t>
  </si>
  <si>
    <t>11−16</t>
  </si>
  <si>
    <r>
      <t>19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</si>
  <si>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12.9 (1.32)</t>
  </si>
  <si>
    <t>10−14</t>
  </si>
  <si>
    <t>15 (2)</t>
  </si>
  <si>
    <t>10−17</t>
  </si>
  <si>
    <t>178 (87)</t>
  </si>
  <si>
    <t>16 (2.3)</t>
  </si>
  <si>
    <t>12−21</t>
  </si>
  <si>
    <t>14 (1.68)</t>
  </si>
  <si>
    <t>10−16</t>
  </si>
  <si>
    <t>33 (19)</t>
  </si>
  <si>
    <t>8.1 (1.66)</t>
  </si>
  <si>
    <t>5.7−10.7</t>
  </si>
  <si>
    <t>15.43 (3.79)</t>
  </si>
  <si>
    <t>10−22</t>
  </si>
  <si>
    <t>10 (7)</t>
  </si>
  <si>
    <t>9.2 (1.3)</t>
  </si>
  <si>
    <t>7-11</t>
  </si>
  <si>
    <r>
      <t>12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</si>
  <si>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7-12</t>
  </si>
  <si>
    <t>group1: 22 (15)</t>
  </si>
  <si>
    <t>15 (1.1)</t>
  </si>
  <si>
    <t>Wang</t>
  </si>
  <si>
    <t>group2: 22 (18)</t>
  </si>
  <si>
    <t>14.8 (1.2)</t>
  </si>
  <si>
    <t>Young to middle-aged adults</t>
  </si>
  <si>
    <t>Aarts</t>
  </si>
  <si>
    <t>12 (2)</t>
  </si>
  <si>
    <r>
      <t>21.2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</si>
  <si>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18−24</t>
  </si>
  <si>
    <t>Adleman</t>
  </si>
  <si>
    <t>11 (3)</t>
  </si>
  <si>
    <t>19.98 (1.72)</t>
  </si>
  <si>
    <t>17.39−22.68</t>
  </si>
  <si>
    <t>Ansari</t>
  </si>
  <si>
    <t>14 (6)</t>
  </si>
  <si>
    <r>
      <t>21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</si>
  <si>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Balodis</t>
  </si>
  <si>
    <t>Barros-Loscertales</t>
  </si>
  <si>
    <r>
      <t>16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</si>
  <si>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34.2 (8.86)</t>
  </si>
  <si>
    <t>22.3 (2)</t>
  </si>
  <si>
    <t>19−27</t>
  </si>
  <si>
    <t>Brass</t>
  </si>
  <si>
    <t>20 (8)</t>
  </si>
  <si>
    <r>
      <t>26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</si>
  <si>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21−37</t>
  </si>
  <si>
    <t>Bunge</t>
  </si>
  <si>
    <t>16(9)</t>
  </si>
  <si>
    <r>
      <t>27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</si>
  <si>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18−44</t>
  </si>
  <si>
    <t>8 (4)</t>
  </si>
  <si>
    <t>30.4 (5.6)</t>
  </si>
  <si>
    <t>Bush</t>
  </si>
  <si>
    <t>9 (5)</t>
  </si>
  <si>
    <t>24.2 (2.3)</t>
  </si>
  <si>
    <r>
      <t>21 (</t>
    </r>
    <r>
      <rPr>
        <i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)</t>
    </r>
  </si>
  <si>
    <r>
      <t>39.8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</si>
  <si>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23−51</t>
  </si>
  <si>
    <t>Carter</t>
  </si>
  <si>
    <r>
      <t>15 (</t>
    </r>
    <r>
      <rPr>
        <i/>
        <sz val="12"/>
        <color theme="1"/>
        <rFont val="Times New Roman"/>
        <family val="1"/>
      </rPr>
      <t>7</t>
    </r>
    <r>
      <rPr>
        <sz val="12"/>
        <color theme="1"/>
        <rFont val="Times New Roman"/>
        <family val="1"/>
      </rPr>
      <t>)</t>
    </r>
  </si>
  <si>
    <r>
      <t>34.3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</si>
  <si>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22−49</t>
  </si>
  <si>
    <t>I&gt;C</t>
  </si>
  <si>
    <t>Christensen</t>
  </si>
  <si>
    <t>26 (10)</t>
  </si>
  <si>
    <r>
      <t>25.9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</si>
  <si>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19−53</t>
  </si>
  <si>
    <t>24 (13)</t>
  </si>
  <si>
    <r>
      <t>29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</si>
  <si>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20−59</t>
  </si>
  <si>
    <t>Coderre</t>
  </si>
  <si>
    <t>9 (2)</t>
  </si>
  <si>
    <t>36 (9.4)</t>
  </si>
  <si>
    <t>DeVito</t>
  </si>
  <si>
    <t>12 (5)</t>
  </si>
  <si>
    <t>31.0 (8.6)</t>
  </si>
  <si>
    <t>18−50</t>
  </si>
  <si>
    <t>Durston</t>
  </si>
  <si>
    <r>
      <t>25.7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</si>
  <si>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Fan</t>
  </si>
  <si>
    <t>12 (6)</t>
  </si>
  <si>
    <t>24.7 (4.6)</t>
  </si>
  <si>
    <t>18−34</t>
  </si>
  <si>
    <t>16 (8)</t>
  </si>
  <si>
    <t>27.2 (5.7)</t>
  </si>
  <si>
    <t>18−36</t>
  </si>
  <si>
    <t>19 (10)</t>
  </si>
  <si>
    <t>18−59</t>
  </si>
  <si>
    <t>Fechir</t>
  </si>
  <si>
    <t>23.8 (1.4)</t>
  </si>
  <si>
    <t>21−26</t>
  </si>
  <si>
    <t>Forstmann</t>
  </si>
  <si>
    <t>24 (9)</t>
  </si>
  <si>
    <t>24.2 (2.76)</t>
  </si>
  <si>
    <t>Simon &amp; Flanker task</t>
  </si>
  <si>
    <t>24 (3)</t>
  </si>
  <si>
    <t>23.91 (5.31)</t>
  </si>
  <si>
    <t>18−43</t>
  </si>
  <si>
    <t>George</t>
  </si>
  <si>
    <t>21 (11)</t>
  </si>
  <si>
    <t>38.4 (13.2)</t>
  </si>
  <si>
    <t>Georgiou-Karistianis</t>
  </si>
  <si>
    <t>33.7 (7.9)</t>
  </si>
  <si>
    <t>Grandjean</t>
  </si>
  <si>
    <t>25 (12)</t>
  </si>
  <si>
    <t>21.8 (2.68)</t>
  </si>
  <si>
    <t>18−29</t>
  </si>
  <si>
    <t>Harrison</t>
  </si>
  <si>
    <t>Hybrid block/Event-related design</t>
  </si>
  <si>
    <t>9 (7)</t>
  </si>
  <si>
    <t>27.4 (9.1)</t>
  </si>
  <si>
    <t>Hazeltine</t>
  </si>
  <si>
    <t>10 (5)</t>
  </si>
  <si>
    <t>8 (3)</t>
  </si>
  <si>
    <t>Ivanov</t>
  </si>
  <si>
    <t>30.63 (7.44)</t>
  </si>
  <si>
    <t>21−45</t>
  </si>
  <si>
    <t>Jiang</t>
  </si>
  <si>
    <r>
      <t>21.3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</si>
  <si>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26 (12)</t>
  </si>
  <si>
    <t>24.2 (4.5)</t>
  </si>
  <si>
    <t>13 (9)</t>
  </si>
  <si>
    <t>16 (7)</t>
  </si>
  <si>
    <t>23.6 (2.9)</t>
  </si>
  <si>
    <t>18−35</t>
  </si>
  <si>
    <t>Kim</t>
  </si>
  <si>
    <t>25.3 (3.6)</t>
  </si>
  <si>
    <t>19−34</t>
  </si>
  <si>
    <t>King</t>
  </si>
  <si>
    <t>25 (11)</t>
  </si>
  <si>
    <r>
      <t>23.8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</si>
  <si>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18−33</t>
  </si>
  <si>
    <t>20 (10)</t>
  </si>
  <si>
    <t>22.95 (2.72)</t>
  </si>
  <si>
    <t>Kozasa</t>
  </si>
  <si>
    <t>19 (9)</t>
  </si>
  <si>
    <t>43.8 (9.35)</t>
  </si>
  <si>
    <t>Krebs</t>
  </si>
  <si>
    <r>
      <t>22.5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</si>
  <si>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both</t>
  </si>
  <si>
    <t>I &gt; (C+N)/2</t>
  </si>
  <si>
    <t>Laeng</t>
  </si>
  <si>
    <t>10 (0)</t>
  </si>
  <si>
    <t>53.8 (14)</t>
  </si>
  <si>
    <t>23 (3.26)</t>
  </si>
  <si>
    <t>12 (3)</t>
  </si>
  <si>
    <t>28 (6)</t>
  </si>
  <si>
    <t>Mathis</t>
  </si>
  <si>
    <t>12 (7)</t>
  </si>
  <si>
    <t>26.8 (3.4)</t>
  </si>
  <si>
    <t>22−30</t>
  </si>
  <si>
    <t>I &gt; N &amp; I &gt; C</t>
  </si>
  <si>
    <t>12 (4)</t>
  </si>
  <si>
    <t>51.7  (3.1)</t>
  </si>
  <si>
    <t>46–55</t>
  </si>
  <si>
    <t>Matthews</t>
  </si>
  <si>
    <t>18 (11)</t>
  </si>
  <si>
    <r>
      <t>39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</si>
  <si>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27−56</t>
  </si>
  <si>
    <t>McNab</t>
  </si>
  <si>
    <t>11(4)</t>
  </si>
  <si>
    <r>
      <t>24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</si>
  <si>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22−34</t>
  </si>
  <si>
    <t>Mead</t>
  </si>
  <si>
    <r>
      <t>26.7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</si>
  <si>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18−46</t>
  </si>
  <si>
    <t>Milham</t>
  </si>
  <si>
    <r>
      <t>23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</si>
  <si>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21−27</t>
  </si>
  <si>
    <t>I &gt; C &amp; I &gt; N</t>
  </si>
  <si>
    <t>Mitchell</t>
  </si>
  <si>
    <t>15 (4)</t>
  </si>
  <si>
    <t>23.3 (6.31)</t>
  </si>
  <si>
    <t>20.2 (2.9)</t>
  </si>
  <si>
    <t>Nakao</t>
  </si>
  <si>
    <t>14 (5)</t>
  </si>
  <si>
    <t>30.2 (5.13)</t>
  </si>
  <si>
    <t>24−43</t>
  </si>
  <si>
    <t>Ochsner</t>
  </si>
  <si>
    <r>
      <t>21.22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</si>
  <si>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34.1 (10.1)</t>
  </si>
  <si>
    <t>23 (11)</t>
  </si>
  <si>
    <t>Polosan</t>
  </si>
  <si>
    <t>14 (4)</t>
  </si>
  <si>
    <t>35.9 (7.2)</t>
  </si>
  <si>
    <t>Pompei</t>
  </si>
  <si>
    <t>36.33 (12.8)</t>
  </si>
  <si>
    <t>Rahm</t>
  </si>
  <si>
    <t>11 (8)</t>
  </si>
  <si>
    <t>34.9 (7.8)</t>
  </si>
  <si>
    <t>Ravnkilde</t>
  </si>
  <si>
    <t>46 (16)</t>
  </si>
  <si>
    <t>41 (11.6)</t>
  </si>
  <si>
    <t>21−65</t>
  </si>
  <si>
    <t>Roberts</t>
  </si>
  <si>
    <t>16 (9)</t>
  </si>
  <si>
    <r>
      <t>24.3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</si>
  <si>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16−42</t>
  </si>
  <si>
    <t>Robertson</t>
  </si>
  <si>
    <t>Roelofs</t>
  </si>
  <si>
    <t>arrow word Stroop task</t>
  </si>
  <si>
    <t>21−28</t>
  </si>
  <si>
    <t>21 (21)</t>
  </si>
  <si>
    <t>20−43</t>
  </si>
  <si>
    <t>Schmidt</t>
  </si>
  <si>
    <t>31 (14)</t>
  </si>
  <si>
    <r>
      <t>24.125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</si>
  <si>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22−32</t>
  </si>
  <si>
    <t>Schulze</t>
  </si>
  <si>
    <t>auditory Stroop task</t>
  </si>
  <si>
    <t>24.8 (2)</t>
  </si>
  <si>
    <t>22−27</t>
  </si>
  <si>
    <t>Sebastian</t>
  </si>
  <si>
    <t>39.96 (17.14)</t>
  </si>
  <si>
    <t>20−77</t>
  </si>
  <si>
    <t>24 (11)</t>
  </si>
  <si>
    <t>30.3 (8.1)</t>
  </si>
  <si>
    <t>27.42(5.6)</t>
  </si>
  <si>
    <t>Sheu</t>
  </si>
  <si>
    <t>Stroop &amp; MSIT task</t>
  </si>
  <si>
    <t>26 (14)</t>
  </si>
  <si>
    <t>40 (6)</t>
  </si>
  <si>
    <t>I&gt;N</t>
  </si>
  <si>
    <t>Soeda</t>
  </si>
  <si>
    <t>11 (7)</t>
  </si>
  <si>
    <t>28.1 (4.7)</t>
  </si>
  <si>
    <t>23−35</t>
  </si>
  <si>
    <t>Sommer</t>
  </si>
  <si>
    <t>12 (12)</t>
  </si>
  <si>
    <r>
      <t>29.1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</si>
  <si>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22−37</t>
  </si>
  <si>
    <t>Terry</t>
  </si>
  <si>
    <t>20 (20)</t>
  </si>
  <si>
    <t>20.4 (1.6)</t>
  </si>
  <si>
    <t>18−25</t>
  </si>
  <si>
    <t>Ullsperger</t>
  </si>
  <si>
    <t>9(n.r.)</t>
  </si>
  <si>
    <r>
      <t>24.9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</si>
  <si>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21−29</t>
  </si>
  <si>
    <t>Verstynen</t>
  </si>
  <si>
    <t>28(n.r.)</t>
  </si>
  <si>
    <r>
      <t>31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</si>
  <si>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Wittfoth</t>
  </si>
  <si>
    <t>20 (3)</t>
  </si>
  <si>
    <r>
      <t>25.5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</si>
  <si>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21−31</t>
  </si>
  <si>
    <t>15(n.r.)</t>
  </si>
  <si>
    <t>Ye</t>
  </si>
  <si>
    <t>19 (7)</t>
  </si>
  <si>
    <t>19−23</t>
  </si>
  <si>
    <t>Zhu</t>
  </si>
  <si>
    <t>22 (11)</t>
  </si>
  <si>
    <t>Zoccatelli</t>
  </si>
  <si>
    <t>10 (8)</t>
  </si>
  <si>
    <r>
      <t>28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</si>
  <si>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22−40</t>
  </si>
  <si>
    <t>Zurawska</t>
  </si>
  <si>
    <r>
      <t>25.3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</si>
  <si>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20−34</t>
  </si>
  <si>
    <t>Zysset</t>
  </si>
  <si>
    <t>47 (23)</t>
  </si>
  <si>
    <r>
      <t>42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</si>
  <si>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22−75</t>
  </si>
  <si>
    <t>Thesis</t>
  </si>
  <si>
    <t>41 (19)</t>
  </si>
  <si>
    <t>Chinese</t>
  </si>
  <si>
    <t>21.29 (2.83)</t>
  </si>
  <si>
    <t>Cui</t>
  </si>
  <si>
    <t>group1: 10 (1)</t>
  </si>
  <si>
    <t>21 (1.9)</t>
  </si>
  <si>
    <t>18−28</t>
  </si>
  <si>
    <t>group2: 10 (10)</t>
  </si>
  <si>
    <t>22.4 (3.0)</t>
  </si>
  <si>
    <t>37 (16)</t>
  </si>
  <si>
    <t>21.4 (1.4)</t>
  </si>
  <si>
    <t>17 (8)</t>
  </si>
  <si>
    <t>25 (2)</t>
  </si>
  <si>
    <t>22−28</t>
  </si>
  <si>
    <t>The elderly</t>
  </si>
  <si>
    <t>60 (15)</t>
  </si>
  <si>
    <t>64.6 (3.7)</t>
  </si>
  <si>
    <t>60−74</t>
  </si>
  <si>
    <r>
      <t>18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</si>
  <si>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73.94 (2.8)</t>
  </si>
  <si>
    <r>
      <t>34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</si>
  <si>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72.7 (5.3)</t>
  </si>
  <si>
    <t>46 (0)</t>
  </si>
  <si>
    <t>68.04 (1.35)</t>
  </si>
  <si>
    <t>71 (27)</t>
  </si>
  <si>
    <r>
      <t>63.5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</si>
  <si>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49−78</t>
  </si>
  <si>
    <t>physical Stroop task</t>
  </si>
  <si>
    <t>18 (9)</t>
  </si>
  <si>
    <t>66.07 (4.15)</t>
  </si>
  <si>
    <t>61−73</t>
  </si>
  <si>
    <t>Flanker &amp; Simon task</t>
  </si>
  <si>
    <t>70.26 (3.49)</t>
  </si>
  <si>
    <t>12 (9)</t>
  </si>
  <si>
    <t>62.8 (3)</t>
  </si>
  <si>
    <t>60−68</t>
  </si>
  <si>
    <r>
      <t>68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</si>
  <si>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60−75</t>
  </si>
  <si>
    <t>73 (0)</t>
  </si>
  <si>
    <t>69.6 (3.1)</t>
  </si>
  <si>
    <t>65−75</t>
  </si>
  <si>
    <t>visual-spatial Stroop &amp; 
Simon-like task</t>
  </si>
  <si>
    <t>13 (8)</t>
  </si>
  <si>
    <t>63.81 (6)</t>
  </si>
  <si>
    <r>
      <t>25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</si>
  <si>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r>
      <t>65.5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</si>
  <si>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58−75</t>
  </si>
  <si>
    <t>74 (5.5)</t>
  </si>
  <si>
    <t>65−85</t>
  </si>
  <si>
    <r>
      <t>20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</si>
  <si>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r>
      <t>67 (</t>
    </r>
    <r>
      <rPr>
        <i/>
        <sz val="12"/>
        <color theme="1"/>
        <rFont val="Times New Roman"/>
        <family val="1"/>
      </rPr>
      <t>n.r.</t>
    </r>
    <r>
      <rPr>
        <sz val="12"/>
        <color theme="1"/>
        <rFont val="Times New Roman"/>
        <family val="1"/>
      </rPr>
      <t>)</t>
    </r>
  </si>
  <si>
    <t>60−79</t>
  </si>
  <si>
    <t>32 (8)</t>
  </si>
  <si>
    <t>66.2 (7.3)</t>
  </si>
  <si>
    <t>55−80</t>
  </si>
  <si>
    <t>22 (9)</t>
  </si>
  <si>
    <t>74 (6)</t>
  </si>
  <si>
    <r>
      <t xml:space="preserve">Note. </t>
    </r>
    <r>
      <rPr>
        <i/>
        <sz val="20"/>
        <color theme="1"/>
        <rFont val="Times New Roman"/>
        <family val="1"/>
      </rPr>
      <t>n.r.</t>
    </r>
    <r>
      <rPr>
        <sz val="20"/>
        <color theme="1"/>
        <rFont val="Times New Roman"/>
        <family val="1"/>
      </rPr>
      <t xml:space="preserve"> = not reported; I = incongruent condition; C = congruent condition; N = neutral condition.</t>
    </r>
  </si>
  <si>
    <t>Study</t>
  </si>
  <si>
    <t>vantEnt</t>
  </si>
  <si>
    <t>deKieviet</t>
  </si>
  <si>
    <t>moubochuan</t>
  </si>
  <si>
    <t>chenqi</t>
  </si>
  <si>
    <t>qianqiaoyun</t>
  </si>
  <si>
    <t>Task type</t>
    <phoneticPr fontId="6" type="noConversion"/>
  </si>
  <si>
    <t>Mean age (SD) (years)</t>
    <phoneticPr fontId="6" type="noConversion"/>
  </si>
  <si>
    <t>Handness</t>
    <phoneticPr fontId="6" type="noConversion"/>
  </si>
  <si>
    <t>Andrews-Hanna</t>
    <phoneticPr fontId="6" type="noConversion"/>
  </si>
  <si>
    <t>Stroop task</t>
    <phoneticPr fontId="6" type="noConversion"/>
  </si>
  <si>
    <t>Hybrid block/event-related design</t>
    <phoneticPr fontId="6" type="noConversion"/>
  </si>
  <si>
    <t>right</t>
    <phoneticPr fontId="6" type="noConversion"/>
  </si>
  <si>
    <t>I &gt; N</t>
    <phoneticPr fontId="6" type="noConversion"/>
  </si>
  <si>
    <t>Yes</t>
    <phoneticPr fontId="6" type="noConversion"/>
  </si>
  <si>
    <t>Bernal</t>
    <phoneticPr fontId="6" type="noConversion"/>
  </si>
  <si>
    <t>Bunge</t>
    <phoneticPr fontId="6" type="noConversion"/>
  </si>
  <si>
    <t>Cao</t>
    <phoneticPr fontId="6" type="noConversion"/>
  </si>
  <si>
    <t>Carp</t>
    <phoneticPr fontId="6" type="noConversion"/>
  </si>
  <si>
    <t>Fan</t>
    <phoneticPr fontId="6" type="noConversion"/>
  </si>
  <si>
    <t>Gee</t>
    <phoneticPr fontId="6" type="noConversion"/>
  </si>
  <si>
    <t>Halari</t>
    <phoneticPr fontId="6" type="noConversion"/>
  </si>
  <si>
    <t>I &gt; C</t>
    <phoneticPr fontId="6" type="noConversion"/>
  </si>
  <si>
    <t>Hansen</t>
    <phoneticPr fontId="6" type="noConversion"/>
  </si>
  <si>
    <t>Kaufmann</t>
    <phoneticPr fontId="6" type="noConversion"/>
  </si>
  <si>
    <t>Block design</t>
    <phoneticPr fontId="6" type="noConversion"/>
  </si>
  <si>
    <t>Kim-Spoon</t>
    <phoneticPr fontId="6" type="noConversion"/>
  </si>
  <si>
    <t>Konrad</t>
    <phoneticPr fontId="6" type="noConversion"/>
  </si>
  <si>
    <t>Liu</t>
    <phoneticPr fontId="6" type="noConversion"/>
  </si>
  <si>
    <t>72 (40)</t>
    <phoneticPr fontId="6" type="noConversion"/>
  </si>
  <si>
    <t>Margolis</t>
    <phoneticPr fontId="6" type="noConversion"/>
  </si>
  <si>
    <t>55 (12)</t>
    <phoneticPr fontId="6" type="noConversion"/>
  </si>
  <si>
    <t>Mincic</t>
    <phoneticPr fontId="6" type="noConversion"/>
  </si>
  <si>
    <t>Posner</t>
    <phoneticPr fontId="6" type="noConversion"/>
  </si>
  <si>
    <t>Puetz</t>
    <phoneticPr fontId="6" type="noConversion"/>
  </si>
  <si>
    <t>Rubia</t>
    <phoneticPr fontId="6" type="noConversion"/>
  </si>
  <si>
    <t>28 (28)</t>
    <phoneticPr fontId="6" type="noConversion"/>
  </si>
  <si>
    <t>Schulte</t>
    <phoneticPr fontId="6" type="noConversion"/>
  </si>
  <si>
    <t>Sebastian</t>
    <phoneticPr fontId="6" type="noConversion"/>
  </si>
  <si>
    <t>52 (52)</t>
    <phoneticPr fontId="6" type="noConversion"/>
  </si>
  <si>
    <t>Sheridan</t>
    <phoneticPr fontId="6" type="noConversion"/>
  </si>
  <si>
    <t>Tamm</t>
    <phoneticPr fontId="6" type="noConversion"/>
  </si>
  <si>
    <t>14 (0)</t>
    <phoneticPr fontId="6" type="noConversion"/>
  </si>
  <si>
    <t>Vaidya</t>
    <phoneticPr fontId="6" type="noConversion"/>
  </si>
  <si>
    <t>Flanker task</t>
    <phoneticPr fontId="6" type="noConversion"/>
  </si>
  <si>
    <t>Stroop &amp; Flanker task</t>
    <phoneticPr fontId="6" type="noConversion"/>
  </si>
  <si>
    <t>18 (8)</t>
    <phoneticPr fontId="6" type="noConversion"/>
  </si>
  <si>
    <t>Wang</t>
    <phoneticPr fontId="6" type="noConversion"/>
  </si>
  <si>
    <t>21(n.r.)</t>
    <phoneticPr fontId="6" type="noConversion"/>
  </si>
  <si>
    <t>34.2(10.2)</t>
    <phoneticPr fontId="6" type="noConversion"/>
  </si>
  <si>
    <t>19−64</t>
    <phoneticPr fontId="6" type="noConversion"/>
  </si>
  <si>
    <t>Basten</t>
    <phoneticPr fontId="6" type="noConversion"/>
  </si>
  <si>
    <t>46 (24)</t>
    <phoneticPr fontId="6" type="noConversion"/>
  </si>
  <si>
    <t>Bush</t>
    <phoneticPr fontId="6" type="noConversion"/>
  </si>
  <si>
    <t>n.r.</t>
    <phoneticPr fontId="6" type="noConversion"/>
  </si>
  <si>
    <t>Cieslik</t>
    <phoneticPr fontId="6" type="noConversion"/>
  </si>
  <si>
    <t>Stimulus–response compatibility
task</t>
    <phoneticPr fontId="6" type="noConversion"/>
  </si>
  <si>
    <t>&gt; = 18</t>
    <phoneticPr fontId="6" type="noConversion"/>
  </si>
  <si>
    <t>Flanker &amp; Stroop &amp; Spatial conflict task</t>
    <phoneticPr fontId="6" type="noConversion"/>
  </si>
  <si>
    <t>Fruhholz</t>
    <phoneticPr fontId="6" type="noConversion"/>
  </si>
  <si>
    <t>Event-ralated design</t>
    <phoneticPr fontId="6" type="noConversion"/>
  </si>
  <si>
    <t>14 (9)</t>
    <phoneticPr fontId="6" type="noConversion"/>
  </si>
  <si>
    <t>Event-related design</t>
    <phoneticPr fontId="6" type="noConversion"/>
  </si>
  <si>
    <t>Stroop &amp; Simon task</t>
    <phoneticPr fontId="6" type="noConversion"/>
  </si>
  <si>
    <t>Kerns</t>
    <phoneticPr fontId="6" type="noConversion"/>
  </si>
  <si>
    <t>36 (4.6)</t>
    <phoneticPr fontId="6" type="noConversion"/>
  </si>
  <si>
    <t>Kim</t>
    <phoneticPr fontId="6" type="noConversion"/>
  </si>
  <si>
    <t>Korsch</t>
    <phoneticPr fontId="6" type="noConversion"/>
  </si>
  <si>
    <t>Li</t>
    <phoneticPr fontId="6" type="noConversion"/>
  </si>
  <si>
    <t>Hybrid block/Event-related design</t>
    <phoneticPr fontId="6" type="noConversion"/>
  </si>
  <si>
    <t>Lutcke</t>
    <phoneticPr fontId="6" type="noConversion"/>
  </si>
  <si>
    <t>I &gt; C &amp; I &gt; N</t>
    <phoneticPr fontId="6" type="noConversion"/>
  </si>
  <si>
    <t>Mitchell</t>
    <phoneticPr fontId="6" type="noConversion"/>
  </si>
  <si>
    <t>28 (5)</t>
    <phoneticPr fontId="6" type="noConversion"/>
  </si>
  <si>
    <t>Page</t>
    <phoneticPr fontId="6" type="noConversion"/>
  </si>
  <si>
    <t xml:space="preserve"> Stroop task </t>
    <phoneticPr fontId="6" type="noConversion"/>
  </si>
  <si>
    <t>11 (11)</t>
    <phoneticPr fontId="6" type="noConversion"/>
  </si>
  <si>
    <t>Piai</t>
    <phoneticPr fontId="6" type="noConversion"/>
  </si>
  <si>
    <t>45 (n.r.)</t>
    <phoneticPr fontId="6" type="noConversion"/>
  </si>
  <si>
    <t>48 (n.r.)</t>
    <phoneticPr fontId="6" type="noConversion"/>
  </si>
  <si>
    <t>24 (9)</t>
    <phoneticPr fontId="6" type="noConversion"/>
  </si>
  <si>
    <t>Chuang</t>
    <phoneticPr fontId="6" type="noConversion"/>
  </si>
  <si>
    <t>Dash</t>
    <phoneticPr fontId="6" type="noConversion"/>
  </si>
  <si>
    <t>Fernandez</t>
    <phoneticPr fontId="6" type="noConversion"/>
  </si>
  <si>
    <t>Gianaros</t>
    <phoneticPr fontId="6" type="noConversion"/>
  </si>
  <si>
    <t>Gordon</t>
    <phoneticPr fontId="6" type="noConversion"/>
  </si>
  <si>
    <t>Huang</t>
    <phoneticPr fontId="6" type="noConversion"/>
  </si>
  <si>
    <t>Mathis</t>
    <phoneticPr fontId="6" type="noConversion"/>
  </si>
  <si>
    <t>Milham</t>
    <phoneticPr fontId="6" type="noConversion"/>
  </si>
  <si>
    <t>Nagamatsu</t>
    <phoneticPr fontId="6" type="noConversion"/>
  </si>
  <si>
    <t>Onur</t>
    <phoneticPr fontId="6" type="noConversion"/>
  </si>
  <si>
    <t>Prakash</t>
    <phoneticPr fontId="6" type="noConversion"/>
  </si>
  <si>
    <t>Puente</t>
    <phoneticPr fontId="6" type="noConversion"/>
  </si>
  <si>
    <t>Rizio</t>
    <phoneticPr fontId="6" type="noConversion"/>
  </si>
  <si>
    <t>Won</t>
    <phoneticPr fontId="6" type="noConversion"/>
  </si>
  <si>
    <t>Zhu</t>
    <phoneticPr fontId="6" type="noConversion"/>
  </si>
  <si>
    <t>meanage</t>
  </si>
  <si>
    <t>from</t>
  </si>
  <si>
    <t>to</t>
  </si>
  <si>
    <t>upbound</t>
  </si>
  <si>
    <t>lowbound</t>
  </si>
  <si>
    <t>sdage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</si>
</sst>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39"/>
      <color theme="1"/>
      <name val="Times New Roman"/>
      <family val="1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3"/>
      <charset val="134"/>
      <scheme val="minor"/>
    </font>
    <font>
      <i/>
      <sz val="12"/>
      <color theme="1"/>
      <name val="Times New Roman"/>
      <family val="1"/>
    </font>
    <font>
      <sz val="20"/>
      <color theme="1"/>
      <name val="Times New Roman"/>
      <family val="1"/>
    </font>
    <font>
      <i/>
      <sz val="20"/>
      <color theme="1"/>
      <name val="Times New Roman"/>
      <family val="1"/>
    </font>
    <font>
      <sz val="10.5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9" fillId="0" borderId="0" xfId="0" applyFont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</cellXfs>
  <cellStyles count="2">
    <cellStyle name="Normal" xfId="0" builtinId="0"/>
    <cellStyle name="常规 2" xfId="1" xr:uid="{578F59BF-8607-4EB6-99C9-B0EFE4E004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ang, Guochun" id="{4DFE9508-13DA-4BAA-8FA8-764CA6A6D495}" userId="S::guocyang@uiowa.edu::0ec36032-700f-4bdb-8091-0f743a6ceaaa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2" dT="2024-10-30T01:48:19.48" personId="{4DFE9508-13DA-4BAA-8FA8-764CA6A6D495}" id="{411530F4-00FA-4FBD-B461-0C0DE6380BF4}">
    <text>1:Stroop(like); 2:Flanker;3:Simon; 4:multiple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workbookViewId="0">
      <pane ySplit="1" topLeftCell="A2" activePane="bottomLeft" state="frozen"/>
      <selection pane="bottomLeft" activeCell="F25" sqref="F25"/>
    </sheetView>
  </sheetViews>
  <sheetFormatPr defaultColWidth="9.140625" defaultRowHeight="15"/>
  <cols>
    <col min="1" max="1" width="32.42578125" customWidth="1"/>
    <col min="2" max="2" width="10.5703125" customWidth="1"/>
    <col min="3" max="3" width="6.7109375" customWidth="1"/>
    <col min="4" max="4" width="10" customWidth="1"/>
    <col min="5" max="5" width="12.85546875" customWidth="1"/>
    <col min="6" max="6" width="15.28515625" customWidth="1"/>
    <col min="7" max="7" width="14" customWidth="1"/>
    <col min="8" max="8" width="14.85546875" customWidth="1"/>
    <col min="9" max="9" width="7.5703125" customWidth="1"/>
    <col min="10" max="11" width="12.42578125" customWidth="1"/>
    <col min="13" max="13" width="16" customWidth="1"/>
    <col min="14" max="17" width="17.85546875" customWidth="1"/>
    <col min="18" max="18" width="13.85546875" style="1" customWidth="1"/>
    <col min="19" max="19" width="9.140625" style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713</v>
      </c>
      <c r="Q1" t="s">
        <v>712</v>
      </c>
      <c r="R1" s="1" t="s">
        <v>15</v>
      </c>
      <c r="S1" s="1" t="s">
        <v>16</v>
      </c>
      <c r="T1" t="s">
        <v>17</v>
      </c>
      <c r="U1" t="s">
        <v>18</v>
      </c>
    </row>
    <row r="2" spans="1:21">
      <c r="A2" t="s">
        <v>19</v>
      </c>
      <c r="B2">
        <f>INDEX(TableS1!P$4:P$133,MATCH($A2,TableS1!$O$4:$O$133,0))</f>
        <v>178</v>
      </c>
      <c r="C2">
        <f>INDEX(TableS1!Q$4:Q$133,MATCH($A2,TableS1!$O$4:$O$133,0))</f>
        <v>1</v>
      </c>
      <c r="D2">
        <f>INDEX(TableS1!R$4:R$133,MATCH($A2,TableS1!$O$4:$O$133,0))</f>
        <v>1</v>
      </c>
      <c r="E2" t="s">
        <v>20</v>
      </c>
      <c r="F2">
        <f>INDEX(TableS1!T$4:T$133,MATCH($A2,TableS1!$O$4:$O$133,0))</f>
        <v>3</v>
      </c>
      <c r="G2">
        <f>INDEX(TableS1!U$4:U$133,MATCH($A2,TableS1!$O$4:$O$133,0))</f>
        <v>1</v>
      </c>
      <c r="H2">
        <f>INDEX(TableS1!V$4:V$133,MATCH($A2,TableS1!$O$4:$O$133,0))</f>
        <v>3</v>
      </c>
      <c r="I2">
        <f>INDEX(TableS1!W$4:W$133,MATCH($A2,TableS1!$O$4:$O$133,0))</f>
        <v>10.35</v>
      </c>
      <c r="J2">
        <f>INDEX(TableS1!X$4:X$133,MATCH($A2,TableS1!$O$4:$O$133,0))</f>
        <v>3</v>
      </c>
      <c r="K2">
        <f>INDEX(TableS1!Y$4:Y$133,MATCH($A2,TableS1!$O$4:$O$133,0))</f>
        <v>1</v>
      </c>
      <c r="L2">
        <f>INDEX(TableS1!Z$4:Z$133,MATCH($A2,TableS1!$O$4:$O$133,0))</f>
        <v>0</v>
      </c>
      <c r="M2">
        <f t="shared" ref="M2:M33" si="0">IF(ISNUMBER(I2),I2,INDEX(S$2:S$4,MATCH(C2,R$2:R$4)))</f>
        <v>10.35</v>
      </c>
      <c r="N2">
        <f>IF(ISNUMBER(I2),I2,INDEX(T$2:T$4,MATCH(C2,R$2:R$4)))</f>
        <v>10.35</v>
      </c>
      <c r="O2">
        <f>IF(ISNUMBER(I2),I2,INDEX(U$2:U$4,MATCH(C2,R$2:R$4)))</f>
        <v>10.35</v>
      </c>
      <c r="P2">
        <f>VALUE(INDEX(TableS1!$AE$4:$AE$133, MATCH(A2,TableS1!$O$4:$O$133)))</f>
        <v>22</v>
      </c>
      <c r="Q2">
        <f>VALUE(INDEX(TableS1!$AF$4:$AF$133, MATCH(A2,TableS1!$O$4:$O$133)))</f>
        <v>32</v>
      </c>
      <c r="R2" s="1">
        <v>1</v>
      </c>
      <c r="S2" s="1">
        <f>AVERAGE(I2:I28)</f>
        <v>103.41800000000001</v>
      </c>
      <c r="T2">
        <f>MEDIAN(I2:I28)</f>
        <v>76.16</v>
      </c>
      <c r="U2">
        <f>SUMPRODUCT(I2:I28,B2:B28)/SUM(B2:B28)</f>
        <v>113.91066551426103</v>
      </c>
    </row>
    <row r="3" spans="1:21">
      <c r="A3" t="s">
        <v>21</v>
      </c>
      <c r="B3">
        <f>INDEX(TableS1!P$4:P$133,MATCH($A3,TableS1!$O$4:$O$133,0))</f>
        <v>22</v>
      </c>
      <c r="C3">
        <f>INDEX(TableS1!Q$4:Q$133,MATCH($A3,TableS1!$O$4:$O$133,0))</f>
        <v>1</v>
      </c>
      <c r="D3">
        <f>INDEX(TableS1!R$4:R$133,MATCH($A3,TableS1!$O$4:$O$133,0))</f>
        <v>1</v>
      </c>
      <c r="E3" t="s">
        <v>22</v>
      </c>
      <c r="F3">
        <f>INDEX(TableS1!T$4:T$133,MATCH($A3,TableS1!$O$4:$O$133,0))</f>
        <v>3</v>
      </c>
      <c r="G3">
        <f>INDEX(TableS1!U$4:U$133,MATCH($A3,TableS1!$O$4:$O$133,0))</f>
        <v>1</v>
      </c>
      <c r="H3">
        <f>INDEX(TableS1!V$4:V$133,MATCH($A3,TableS1!$O$4:$O$133,0))</f>
        <v>3</v>
      </c>
      <c r="I3">
        <f>INDEX(TableS1!W$4:W$133,MATCH($A3,TableS1!$O$4:$O$133,0))</f>
        <v>29.7</v>
      </c>
      <c r="J3">
        <f>INDEX(TableS1!X$4:X$133,MATCH($A3,TableS1!$O$4:$O$133,0))</f>
        <v>1</v>
      </c>
      <c r="K3">
        <f>INDEX(TableS1!Y$4:Y$133,MATCH($A3,TableS1!$O$4:$O$133,0))</f>
        <v>1</v>
      </c>
      <c r="L3">
        <f>INDEX(TableS1!Z$4:Z$133,MATCH($A3,TableS1!$O$4:$O$133,0))</f>
        <v>0</v>
      </c>
      <c r="M3">
        <f t="shared" si="0"/>
        <v>29.7</v>
      </c>
      <c r="N3">
        <f t="shared" ref="N3:N66" si="1">IF(ISNUMBER(I3),I3,INDEX(T$2:T$4,MATCH(C3,R$2:R$4)))</f>
        <v>29.7</v>
      </c>
      <c r="O3">
        <f t="shared" ref="O3:O66" si="2">IF(ISNUMBER(I3),I3,INDEX(U$2:U$4,MATCH(C3,R$2:R$4)))</f>
        <v>29.7</v>
      </c>
      <c r="P3">
        <f>VALUE(INDEX(TableS1!$AE$4:$AE$133, MATCH(A3,TableS1!$O$4:$O$133)))</f>
        <v>60</v>
      </c>
      <c r="Q3">
        <f>VALUE(INDEX(TableS1!$AF$4:$AF$133, MATCH(A3,TableS1!$O$4:$O$133)))</f>
        <v>79</v>
      </c>
      <c r="R3" s="1">
        <v>2</v>
      </c>
      <c r="S3" s="1">
        <f>AVERAGE(I29:I107)</f>
        <v>109.24335443037977</v>
      </c>
      <c r="T3">
        <f>MEDIAN(I29:I107)</f>
        <v>70.099999999999895</v>
      </c>
      <c r="U3">
        <f>SUMPRODUCT(I29:I107,B29:B107)/SUM(B29:B107)</f>
        <v>106.49749018324606</v>
      </c>
    </row>
    <row r="4" spans="1:21">
      <c r="A4" t="s">
        <v>23</v>
      </c>
      <c r="B4">
        <f>INDEX(TableS1!P$4:P$133,MATCH($A4,TableS1!$O$4:$O$133,0))</f>
        <v>22</v>
      </c>
      <c r="C4">
        <f>INDEX(TableS1!Q$4:Q$133,MATCH($A4,TableS1!$O$4:$O$133,0))</f>
        <v>1</v>
      </c>
      <c r="D4">
        <f>INDEX(TableS1!R$4:R$133,MATCH($A4,TableS1!$O$4:$O$133,0))</f>
        <v>1</v>
      </c>
      <c r="E4" t="s">
        <v>24</v>
      </c>
      <c r="F4">
        <f>INDEX(TableS1!T$4:T$133,MATCH($A4,TableS1!$O$4:$O$133,0))</f>
        <v>3</v>
      </c>
      <c r="G4">
        <f>INDEX(TableS1!U$4:U$133,MATCH($A4,TableS1!$O$4:$O$133,0))</f>
        <v>1</v>
      </c>
      <c r="H4">
        <f>INDEX(TableS1!V$4:V$133,MATCH($A4,TableS1!$O$4:$O$133,0))</f>
        <v>3</v>
      </c>
      <c r="I4">
        <f>INDEX(TableS1!W$4:W$133,MATCH($A4,TableS1!$O$4:$O$133,0))</f>
        <v>31.4</v>
      </c>
      <c r="J4">
        <f>INDEX(TableS1!X$4:X$133,MATCH($A4,TableS1!$O$4:$O$133,0))</f>
        <v>1</v>
      </c>
      <c r="K4">
        <f>INDEX(TableS1!Y$4:Y$133,MATCH($A4,TableS1!$O$4:$O$133,0))</f>
        <v>1</v>
      </c>
      <c r="L4">
        <f>INDEX(TableS1!Z$4:Z$133,MATCH($A4,TableS1!$O$4:$O$133,0))</f>
        <v>0</v>
      </c>
      <c r="M4">
        <f t="shared" si="0"/>
        <v>31.4</v>
      </c>
      <c r="N4">
        <f t="shared" si="1"/>
        <v>31.4</v>
      </c>
      <c r="O4">
        <f t="shared" si="2"/>
        <v>31.4</v>
      </c>
      <c r="P4">
        <f>VALUE(INDEX(TableS1!$AE$4:$AE$133, MATCH(A4,TableS1!$O$4:$O$133)))</f>
        <v>60</v>
      </c>
      <c r="Q4">
        <f>VALUE(INDEX(TableS1!$AF$4:$AF$133, MATCH(A4,TableS1!$O$4:$O$133)))</f>
        <v>79</v>
      </c>
      <c r="R4" s="1">
        <v>3</v>
      </c>
      <c r="S4" s="1">
        <f>AVERAGE(I113:I128)</f>
        <v>101.50562499999999</v>
      </c>
      <c r="T4">
        <f>MEDIAN(I113:I128)</f>
        <v>80.884999999999991</v>
      </c>
      <c r="U4">
        <f>SUMPRODUCT(I113:I128,B113:B128)/SUM(B113:B128)</f>
        <v>95.853302752293587</v>
      </c>
    </row>
    <row r="5" spans="1:21">
      <c r="A5" t="s">
        <v>25</v>
      </c>
      <c r="B5">
        <f>INDEX(TableS1!P$4:P$133,MATCH($A5,TableS1!$O$4:$O$133,0))</f>
        <v>55</v>
      </c>
      <c r="C5">
        <f>INDEX(TableS1!Q$4:Q$133,MATCH($A5,TableS1!$O$4:$O$133,0))</f>
        <v>1</v>
      </c>
      <c r="D5">
        <f>INDEX(TableS1!R$4:R$133,MATCH($A5,TableS1!$O$4:$O$133,0))</f>
        <v>3</v>
      </c>
      <c r="E5" t="s">
        <v>26</v>
      </c>
      <c r="F5">
        <f>INDEX(TableS1!T$4:T$133,MATCH($A5,TableS1!$O$4:$O$133,0))</f>
        <v>3</v>
      </c>
      <c r="G5">
        <f>INDEX(TableS1!U$4:U$133,MATCH($A5,TableS1!$O$4:$O$133,0))</f>
        <v>1</v>
      </c>
      <c r="H5">
        <f>INDEX(TableS1!V$4:V$133,MATCH($A5,TableS1!$O$4:$O$133,0))</f>
        <v>1</v>
      </c>
      <c r="I5">
        <f>INDEX(TableS1!W$4:W$133,MATCH($A5,TableS1!$O$4:$O$133,0))</f>
        <v>40</v>
      </c>
      <c r="J5">
        <f>INDEX(TableS1!X$4:X$133,MATCH($A5,TableS1!$O$4:$O$133,0))</f>
        <v>1</v>
      </c>
      <c r="K5">
        <f>INDEX(TableS1!Y$4:Y$133,MATCH($A5,TableS1!$O$4:$O$133,0))</f>
        <v>1</v>
      </c>
      <c r="L5">
        <f>INDEX(TableS1!Z$4:Z$133,MATCH($A5,TableS1!$O$4:$O$133,0))</f>
        <v>0</v>
      </c>
      <c r="M5">
        <f t="shared" si="0"/>
        <v>40</v>
      </c>
      <c r="N5">
        <f t="shared" si="1"/>
        <v>40</v>
      </c>
      <c r="O5">
        <f t="shared" si="2"/>
        <v>40</v>
      </c>
      <c r="P5">
        <f>VALUE(INDEX(TableS1!$AE$4:$AE$133, MATCH(A5,TableS1!$O$4:$O$133)))</f>
        <v>18</v>
      </c>
      <c r="Q5">
        <f>VALUE(INDEX(TableS1!$AF$4:$AF$133, MATCH(A5,TableS1!$O$4:$O$133)))</f>
        <v>59</v>
      </c>
    </row>
    <row r="6" spans="1:21">
      <c r="A6" t="s">
        <v>27</v>
      </c>
      <c r="B6">
        <f>INDEX(TableS1!P$4:P$133,MATCH($A6,TableS1!$O$4:$O$133,0))</f>
        <v>10</v>
      </c>
      <c r="C6">
        <f>INDEX(TableS1!Q$4:Q$133,MATCH($A6,TableS1!$O$4:$O$133,0))</f>
        <v>1</v>
      </c>
      <c r="D6">
        <f>INDEX(TableS1!R$4:R$133,MATCH($A6,TableS1!$O$4:$O$133,0))</f>
        <v>2</v>
      </c>
      <c r="E6" t="s">
        <v>28</v>
      </c>
      <c r="F6">
        <f>INDEX(TableS1!T$4:T$133,MATCH($A6,TableS1!$O$4:$O$133,0))</f>
        <v>3</v>
      </c>
      <c r="G6">
        <f>INDEX(TableS1!U$4:U$133,MATCH($A6,TableS1!$O$4:$O$133,0))</f>
        <v>2</v>
      </c>
      <c r="H6">
        <f>INDEX(TableS1!V$4:V$133,MATCH($A6,TableS1!$O$4:$O$133,0))</f>
        <v>1</v>
      </c>
      <c r="I6">
        <f>INDEX(TableS1!W$4:W$133,MATCH($A6,TableS1!$O$4:$O$133,0))</f>
        <v>43.3</v>
      </c>
      <c r="J6">
        <f>INDEX(TableS1!X$4:X$133,MATCH($A6,TableS1!$O$4:$O$133,0))</f>
        <v>1</v>
      </c>
      <c r="K6">
        <f>INDEX(TableS1!Y$4:Y$133,MATCH($A6,TableS1!$O$4:$O$133,0))</f>
        <v>1</v>
      </c>
      <c r="L6">
        <f>INDEX(TableS1!Z$4:Z$133,MATCH($A6,TableS1!$O$4:$O$133,0))</f>
        <v>0</v>
      </c>
      <c r="M6">
        <f t="shared" si="0"/>
        <v>43.3</v>
      </c>
      <c r="N6">
        <f t="shared" si="1"/>
        <v>43.3</v>
      </c>
      <c r="O6">
        <f t="shared" si="2"/>
        <v>43.3</v>
      </c>
      <c r="P6">
        <f>VALUE(INDEX(TableS1!$AE$4:$AE$133, MATCH(A6,TableS1!$O$4:$O$133)))</f>
        <v>60</v>
      </c>
      <c r="Q6">
        <f>VALUE(INDEX(TableS1!$AF$4:$AF$133, MATCH(A6,TableS1!$O$4:$O$133)))</f>
        <v>79</v>
      </c>
    </row>
    <row r="7" spans="1:21">
      <c r="A7" t="s">
        <v>29</v>
      </c>
      <c r="B7">
        <f>INDEX(TableS1!P$4:P$133,MATCH($A7,TableS1!$O$4:$O$133,0))</f>
        <v>16</v>
      </c>
      <c r="C7">
        <f>INDEX(TableS1!Q$4:Q$133,MATCH($A7,TableS1!$O$4:$O$133,0))</f>
        <v>1</v>
      </c>
      <c r="D7">
        <f>INDEX(TableS1!R$4:R$133,MATCH($A7,TableS1!$O$4:$O$133,0))</f>
        <v>2</v>
      </c>
      <c r="E7">
        <v>1</v>
      </c>
      <c r="F7">
        <f>INDEX(TableS1!T$4:T$133,MATCH($A7,TableS1!$O$4:$O$133,0))</f>
        <v>1</v>
      </c>
      <c r="G7">
        <f>INDEX(TableS1!U$4:U$133,MATCH($A7,TableS1!$O$4:$O$133,0))</f>
        <v>2</v>
      </c>
      <c r="H7">
        <f>INDEX(TableS1!V$4:V$133,MATCH($A7,TableS1!$O$4:$O$133,0))</f>
        <v>1</v>
      </c>
      <c r="I7">
        <f>INDEX(TableS1!W$4:W$133,MATCH($A7,TableS1!$O$4:$O$133,0))</f>
        <v>44.4</v>
      </c>
      <c r="J7">
        <f>INDEX(TableS1!X$4:X$133,MATCH($A7,TableS1!$O$4:$O$133,0))</f>
        <v>1</v>
      </c>
      <c r="K7">
        <f>INDEX(TableS1!Y$4:Y$133,MATCH($A7,TableS1!$O$4:$O$133,0))</f>
        <v>1</v>
      </c>
      <c r="L7">
        <f>INDEX(TableS1!Z$4:Z$133,MATCH($A7,TableS1!$O$4:$O$133,0))</f>
        <v>0</v>
      </c>
      <c r="M7">
        <f t="shared" si="0"/>
        <v>44.4</v>
      </c>
      <c r="N7">
        <f t="shared" si="1"/>
        <v>44.4</v>
      </c>
      <c r="O7">
        <f t="shared" si="2"/>
        <v>44.4</v>
      </c>
      <c r="P7">
        <f>VALUE(INDEX(TableS1!$AE$4:$AE$133, MATCH(A7,TableS1!$O$4:$O$133)))</f>
        <v>18</v>
      </c>
      <c r="Q7">
        <f>VALUE(INDEX(TableS1!$AF$4:$AF$133, MATCH(A7,TableS1!$O$4:$O$133)))</f>
        <v>44</v>
      </c>
    </row>
    <row r="8" spans="1:21">
      <c r="A8" t="s">
        <v>30</v>
      </c>
      <c r="B8">
        <f>INDEX(TableS1!P$4:P$133,MATCH($A8,TableS1!$O$4:$O$133,0))</f>
        <v>33</v>
      </c>
      <c r="C8">
        <f>INDEX(TableS1!Q$4:Q$133,MATCH($A8,TableS1!$O$4:$O$133,0))</f>
        <v>1</v>
      </c>
      <c r="D8">
        <f>INDEX(TableS1!R$4:R$133,MATCH($A8,TableS1!$O$4:$O$133,0))</f>
        <v>3</v>
      </c>
      <c r="E8" t="s">
        <v>31</v>
      </c>
      <c r="F8">
        <f>INDEX(TableS1!T$4:T$133,MATCH($A8,TableS1!$O$4:$O$133,0))</f>
        <v>3</v>
      </c>
      <c r="G8">
        <f>INDEX(TableS1!U$4:U$133,MATCH($A8,TableS1!$O$4:$O$133,0))</f>
        <v>1</v>
      </c>
      <c r="H8">
        <f>INDEX(TableS1!V$4:V$133,MATCH($A8,TableS1!$O$4:$O$133,0))</f>
        <v>3</v>
      </c>
      <c r="I8">
        <f>INDEX(TableS1!W$4:W$133,MATCH($A8,TableS1!$O$4:$O$133,0))</f>
        <v>44</v>
      </c>
      <c r="J8">
        <f>INDEX(TableS1!X$4:X$133,MATCH($A8,TableS1!$O$4:$O$133,0))</f>
        <v>3</v>
      </c>
      <c r="K8">
        <f>INDEX(TableS1!Y$4:Y$133,MATCH($A8,TableS1!$O$4:$O$133,0))</f>
        <v>1</v>
      </c>
      <c r="L8">
        <f>INDEX(TableS1!Z$4:Z$133,MATCH($A8,TableS1!$O$4:$O$133,0))</f>
        <v>0</v>
      </c>
      <c r="M8">
        <f t="shared" si="0"/>
        <v>44</v>
      </c>
      <c r="N8">
        <f t="shared" si="1"/>
        <v>44</v>
      </c>
      <c r="O8">
        <f t="shared" si="2"/>
        <v>44</v>
      </c>
      <c r="P8">
        <f>VALUE(INDEX(TableS1!$AE$4:$AE$133, MATCH(A8,TableS1!$O$4:$O$133)))</f>
        <v>18</v>
      </c>
      <c r="Q8">
        <f>VALUE(INDEX(TableS1!$AF$4:$AF$133, MATCH(A8,TableS1!$O$4:$O$133)))</f>
        <v>59</v>
      </c>
    </row>
    <row r="9" spans="1:21">
      <c r="A9" t="s">
        <v>32</v>
      </c>
      <c r="B9">
        <f>INDEX(TableS1!P$4:P$133,MATCH($A9,TableS1!$O$4:$O$133,0))</f>
        <v>35</v>
      </c>
      <c r="C9">
        <f>INDEX(TableS1!Q$4:Q$133,MATCH($A9,TableS1!$O$4:$O$133,0))</f>
        <v>1</v>
      </c>
      <c r="D9">
        <f>INDEX(TableS1!R$4:R$133,MATCH($A9,TableS1!$O$4:$O$133,0))</f>
        <v>1</v>
      </c>
      <c r="E9">
        <v>0.25</v>
      </c>
      <c r="F9">
        <f>INDEX(TableS1!T$4:T$133,MATCH($A9,TableS1!$O$4:$O$133,0))</f>
        <v>1</v>
      </c>
      <c r="G9">
        <f>INDEX(TableS1!U$4:U$133,MATCH($A9,TableS1!$O$4:$O$133,0))</f>
        <v>2</v>
      </c>
      <c r="H9">
        <f>INDEX(TableS1!V$4:V$133,MATCH($A9,TableS1!$O$4:$O$133,0))</f>
        <v>3</v>
      </c>
      <c r="I9">
        <f>INDEX(TableS1!W$4:W$133,MATCH($A9,TableS1!$O$4:$O$133,0))</f>
        <v>57.5</v>
      </c>
      <c r="J9">
        <f>INDEX(TableS1!X$4:X$133,MATCH($A9,TableS1!$O$4:$O$133,0))</f>
        <v>1</v>
      </c>
      <c r="K9">
        <f>INDEX(TableS1!Y$4:Y$133,MATCH($A9,TableS1!$O$4:$O$133,0))</f>
        <v>1</v>
      </c>
      <c r="L9">
        <f>INDEX(TableS1!Z$4:Z$133,MATCH($A9,TableS1!$O$4:$O$133,0))</f>
        <v>0</v>
      </c>
      <c r="M9">
        <f t="shared" si="0"/>
        <v>57.5</v>
      </c>
      <c r="N9">
        <f t="shared" si="1"/>
        <v>57.5</v>
      </c>
      <c r="O9">
        <f t="shared" si="2"/>
        <v>57.5</v>
      </c>
      <c r="P9">
        <f>VALUE(INDEX(TableS1!$AE$4:$AE$133, MATCH(A9,TableS1!$O$4:$O$133)))</f>
        <v>21</v>
      </c>
      <c r="Q9">
        <f>VALUE(INDEX(TableS1!$AF$4:$AF$133, MATCH(A9,TableS1!$O$4:$O$133)))</f>
        <v>27</v>
      </c>
    </row>
    <row r="10" spans="1:21">
      <c r="A10" t="s">
        <v>33</v>
      </c>
      <c r="B10">
        <f>INDEX(TableS1!P$4:P$133,MATCH($A10,TableS1!$O$4:$O$133,0))</f>
        <v>52</v>
      </c>
      <c r="C10">
        <f>INDEX(TableS1!Q$4:Q$133,MATCH($A10,TableS1!$O$4:$O$133,0))</f>
        <v>1</v>
      </c>
      <c r="D10">
        <f>INDEX(TableS1!R$4:R$133,MATCH($A10,TableS1!$O$4:$O$133,0))</f>
        <v>3</v>
      </c>
      <c r="E10" t="s">
        <v>34</v>
      </c>
      <c r="F10">
        <f>INDEX(TableS1!T$4:T$133,MATCH($A10,TableS1!$O$4:$O$133,0))</f>
        <v>3</v>
      </c>
      <c r="G10">
        <f>INDEX(TableS1!U$4:U$133,MATCH($A10,TableS1!$O$4:$O$133,0))</f>
        <v>1</v>
      </c>
      <c r="H10">
        <f>INDEX(TableS1!V$4:V$133,MATCH($A10,TableS1!$O$4:$O$133,0))</f>
        <v>3</v>
      </c>
      <c r="I10">
        <f>INDEX(TableS1!W$4:W$133,MATCH($A10,TableS1!$O$4:$O$133,0))</f>
        <v>59</v>
      </c>
      <c r="J10">
        <f>INDEX(TableS1!X$4:X$133,MATCH($A10,TableS1!$O$4:$O$133,0))</f>
        <v>3</v>
      </c>
      <c r="K10">
        <f>INDEX(TableS1!Y$4:Y$133,MATCH($A10,TableS1!$O$4:$O$133,0))</f>
        <v>1</v>
      </c>
      <c r="L10">
        <f>INDEX(TableS1!Z$4:Z$133,MATCH($A10,TableS1!$O$4:$O$133,0))</f>
        <v>0</v>
      </c>
      <c r="M10">
        <f t="shared" si="0"/>
        <v>59</v>
      </c>
      <c r="N10">
        <f t="shared" si="1"/>
        <v>59</v>
      </c>
      <c r="O10">
        <f t="shared" si="2"/>
        <v>59</v>
      </c>
      <c r="P10">
        <f>VALUE(INDEX(TableS1!$AE$4:$AE$133, MATCH(A10,TableS1!$O$4:$O$133)))</f>
        <v>18</v>
      </c>
      <c r="Q10">
        <f>VALUE(INDEX(TableS1!$AF$4:$AF$133, MATCH(A10,TableS1!$O$4:$O$133)))</f>
        <v>59</v>
      </c>
    </row>
    <row r="11" spans="1:21">
      <c r="A11" t="s">
        <v>35</v>
      </c>
      <c r="B11">
        <f>INDEX(TableS1!P$4:P$133,MATCH($A11,TableS1!$O$4:$O$133,0))</f>
        <v>18</v>
      </c>
      <c r="C11">
        <f>INDEX(TableS1!Q$4:Q$133,MATCH($A11,TableS1!$O$4:$O$133,0))</f>
        <v>1</v>
      </c>
      <c r="D11">
        <f>INDEX(TableS1!R$4:R$133,MATCH($A11,TableS1!$O$4:$O$133,0))</f>
        <v>4</v>
      </c>
      <c r="E11">
        <v>1.1299999999999999</v>
      </c>
      <c r="F11">
        <f>INDEX(TableS1!T$4:T$133,MATCH($A11,TableS1!$O$4:$O$133,0))</f>
        <v>3</v>
      </c>
      <c r="G11">
        <f>INDEX(TableS1!U$4:U$133,MATCH($A11,TableS1!$O$4:$O$133,0))</f>
        <v>1</v>
      </c>
      <c r="H11">
        <f>INDEX(TableS1!V$4:V$133,MATCH($A11,TableS1!$O$4:$O$133,0))</f>
        <v>1</v>
      </c>
      <c r="I11">
        <f>INDEX(TableS1!W$4:W$133,MATCH($A11,TableS1!$O$4:$O$133,0))</f>
        <v>64.7</v>
      </c>
      <c r="J11">
        <f>INDEX(TableS1!X$4:X$133,MATCH($A11,TableS1!$O$4:$O$133,0))</f>
        <v>1</v>
      </c>
      <c r="K11">
        <f>INDEX(TableS1!Y$4:Y$133,MATCH($A11,TableS1!$O$4:$O$133,0))</f>
        <v>1</v>
      </c>
      <c r="L11">
        <f>INDEX(TableS1!Z$4:Z$133,MATCH($A11,TableS1!$O$4:$O$133,0))</f>
        <v>0</v>
      </c>
      <c r="M11">
        <f t="shared" si="0"/>
        <v>64.7</v>
      </c>
      <c r="N11">
        <f t="shared" si="1"/>
        <v>64.7</v>
      </c>
      <c r="O11">
        <f t="shared" si="2"/>
        <v>64.7</v>
      </c>
      <c r="P11">
        <f>VALUE(INDEX(TableS1!$AE$4:$AE$133, MATCH(A11,TableS1!$O$4:$O$133)))</f>
        <v>60</v>
      </c>
      <c r="Q11">
        <f>VALUE(INDEX(TableS1!$AF$4:$AF$133, MATCH(A11,TableS1!$O$4:$O$133)))</f>
        <v>79</v>
      </c>
    </row>
    <row r="12" spans="1:21">
      <c r="A12" t="s">
        <v>36</v>
      </c>
      <c r="B12">
        <f>INDEX(TableS1!P$4:P$133,MATCH($A12,TableS1!$O$4:$O$133,0))</f>
        <v>23</v>
      </c>
      <c r="C12">
        <f>INDEX(TableS1!Q$4:Q$133,MATCH($A12,TableS1!$O$4:$O$133,0))</f>
        <v>1</v>
      </c>
      <c r="D12">
        <f>INDEX(TableS1!R$4:R$133,MATCH($A12,TableS1!$O$4:$O$133,0))</f>
        <v>1</v>
      </c>
      <c r="E12" t="s">
        <v>37</v>
      </c>
      <c r="F12">
        <f>INDEX(TableS1!T$4:T$133,MATCH($A12,TableS1!$O$4:$O$133,0))</f>
        <v>3</v>
      </c>
      <c r="G12">
        <f>INDEX(TableS1!U$4:U$133,MATCH($A12,TableS1!$O$4:$O$133,0))</f>
        <v>1</v>
      </c>
      <c r="H12">
        <f>INDEX(TableS1!V$4:V$133,MATCH($A12,TableS1!$O$4:$O$133,0))</f>
        <v>3</v>
      </c>
      <c r="I12">
        <f>INDEX(TableS1!W$4:W$133,MATCH($A12,TableS1!$O$4:$O$133,0))</f>
        <v>73</v>
      </c>
      <c r="J12">
        <f>INDEX(TableS1!X$4:X$133,MATCH($A12,TableS1!$O$4:$O$133,0))</f>
        <v>1</v>
      </c>
      <c r="K12">
        <f>INDEX(TableS1!Y$4:Y$133,MATCH($A12,TableS1!$O$4:$O$133,0))</f>
        <v>1</v>
      </c>
      <c r="L12">
        <f>INDEX(TableS1!Z$4:Z$133,MATCH($A12,TableS1!$O$4:$O$133,0))</f>
        <v>0</v>
      </c>
      <c r="M12">
        <f t="shared" si="0"/>
        <v>73</v>
      </c>
      <c r="N12">
        <f t="shared" si="1"/>
        <v>73</v>
      </c>
      <c r="O12">
        <f t="shared" si="2"/>
        <v>73</v>
      </c>
      <c r="P12">
        <f>VALUE(INDEX(TableS1!$AE$4:$AE$133, MATCH(A12,TableS1!$O$4:$O$133)))</f>
        <v>18</v>
      </c>
      <c r="Q12">
        <f>VALUE(INDEX(TableS1!$AF$4:$AF$133, MATCH(A12,TableS1!$O$4:$O$133)))</f>
        <v>59</v>
      </c>
    </row>
    <row r="13" spans="1:21">
      <c r="A13" t="s">
        <v>38</v>
      </c>
      <c r="B13">
        <f>INDEX(TableS1!P$4:P$133,MATCH($A13,TableS1!$O$4:$O$133,0))</f>
        <v>14</v>
      </c>
      <c r="C13">
        <f>INDEX(TableS1!Q$4:Q$133,MATCH($A13,TableS1!$O$4:$O$133,0))</f>
        <v>1</v>
      </c>
      <c r="D13">
        <f>INDEX(TableS1!R$4:R$133,MATCH($A13,TableS1!$O$4:$O$133,0))</f>
        <v>1</v>
      </c>
      <c r="E13" t="s">
        <v>39</v>
      </c>
      <c r="F13">
        <f>INDEX(TableS1!T$4:T$133,MATCH($A13,TableS1!$O$4:$O$133,0))</f>
        <v>3</v>
      </c>
      <c r="G13">
        <f>INDEX(TableS1!U$4:U$133,MATCH($A13,TableS1!$O$4:$O$133,0))</f>
        <v>2</v>
      </c>
      <c r="H13">
        <f>INDEX(TableS1!V$4:V$133,MATCH($A13,TableS1!$O$4:$O$133,0))</f>
        <v>3</v>
      </c>
      <c r="I13">
        <f>INDEX(TableS1!W$4:W$133,MATCH($A13,TableS1!$O$4:$O$133,0))</f>
        <v>76.16</v>
      </c>
      <c r="J13">
        <f>INDEX(TableS1!X$4:X$133,MATCH($A13,TableS1!$O$4:$O$133,0))</f>
        <v>1</v>
      </c>
      <c r="K13">
        <f>INDEX(TableS1!Y$4:Y$133,MATCH($A13,TableS1!$O$4:$O$133,0))</f>
        <v>1</v>
      </c>
      <c r="L13">
        <f>INDEX(TableS1!Z$4:Z$133,MATCH($A13,TableS1!$O$4:$O$133,0))</f>
        <v>0</v>
      </c>
      <c r="M13">
        <f t="shared" si="0"/>
        <v>76.16</v>
      </c>
      <c r="N13">
        <f t="shared" si="1"/>
        <v>76.16</v>
      </c>
      <c r="O13">
        <f t="shared" si="2"/>
        <v>76.16</v>
      </c>
      <c r="P13">
        <f>VALUE(INDEX(TableS1!$AE$4:$AE$133, MATCH(A13,TableS1!$O$4:$O$133)))</f>
        <v>60</v>
      </c>
      <c r="Q13">
        <f>VALUE(INDEX(TableS1!$AF$4:$AF$133, MATCH(A13,TableS1!$O$4:$O$133)))</f>
        <v>79</v>
      </c>
    </row>
    <row r="14" spans="1:21">
      <c r="A14" t="s">
        <v>40</v>
      </c>
      <c r="B14">
        <f>INDEX(TableS1!P$4:P$133,MATCH($A14,TableS1!$O$4:$O$133,0))</f>
        <v>32</v>
      </c>
      <c r="C14">
        <f>INDEX(TableS1!Q$4:Q$133,MATCH($A14,TableS1!$O$4:$O$133,0))</f>
        <v>1</v>
      </c>
      <c r="D14">
        <f>INDEX(TableS1!R$4:R$133,MATCH($A14,TableS1!$O$4:$O$133,0))</f>
        <v>1</v>
      </c>
      <c r="E14">
        <v>0.75</v>
      </c>
      <c r="F14">
        <f>INDEX(TableS1!T$4:T$133,MATCH($A14,TableS1!$O$4:$O$133,0))</f>
        <v>1</v>
      </c>
      <c r="G14">
        <f>INDEX(TableS1!U$4:U$133,MATCH($A14,TableS1!$O$4:$O$133,0))</f>
        <v>2</v>
      </c>
      <c r="H14">
        <f>INDEX(TableS1!V$4:V$133,MATCH($A14,TableS1!$O$4:$O$133,0))</f>
        <v>1</v>
      </c>
      <c r="I14">
        <f>INDEX(TableS1!W$4:W$133,MATCH($A14,TableS1!$O$4:$O$133,0))</f>
        <v>78</v>
      </c>
      <c r="J14">
        <f>INDEX(TableS1!X$4:X$133,MATCH($A14,TableS1!$O$4:$O$133,0))</f>
        <v>3</v>
      </c>
      <c r="K14">
        <f>INDEX(TableS1!Y$4:Y$133,MATCH($A14,TableS1!$O$4:$O$133,0))</f>
        <v>1</v>
      </c>
      <c r="L14">
        <f>INDEX(TableS1!Z$4:Z$133,MATCH($A14,TableS1!$O$4:$O$133,0))</f>
        <v>0</v>
      </c>
      <c r="M14">
        <f t="shared" si="0"/>
        <v>78</v>
      </c>
      <c r="N14">
        <f t="shared" si="1"/>
        <v>78</v>
      </c>
      <c r="O14">
        <f t="shared" si="2"/>
        <v>78</v>
      </c>
      <c r="P14">
        <f>VALUE(INDEX(TableS1!$AE$4:$AE$133, MATCH(A14,TableS1!$O$4:$O$133)))</f>
        <v>14</v>
      </c>
      <c r="Q14">
        <f>VALUE(INDEX(TableS1!$AF$4:$AF$133, MATCH(A14,TableS1!$O$4:$O$133)))</f>
        <v>17</v>
      </c>
    </row>
    <row r="15" spans="1:21">
      <c r="A15" t="s">
        <v>41</v>
      </c>
      <c r="B15">
        <f>INDEX(TableS1!P$4:P$133,MATCH($A15,TableS1!$O$4:$O$133,0))</f>
        <v>17</v>
      </c>
      <c r="C15">
        <f>INDEX(TableS1!Q$4:Q$133,MATCH($A15,TableS1!$O$4:$O$133,0))</f>
        <v>1</v>
      </c>
      <c r="D15">
        <f>INDEX(TableS1!R$4:R$133,MATCH($A15,TableS1!$O$4:$O$133,0))</f>
        <v>1</v>
      </c>
      <c r="E15">
        <v>1.1299999999999999</v>
      </c>
      <c r="F15">
        <f>INDEX(TableS1!T$4:T$133,MATCH($A15,TableS1!$O$4:$O$133,0))</f>
        <v>1</v>
      </c>
      <c r="G15">
        <f>INDEX(TableS1!U$4:U$133,MATCH($A15,TableS1!$O$4:$O$133,0))</f>
        <v>2</v>
      </c>
      <c r="H15">
        <f>INDEX(TableS1!V$4:V$133,MATCH($A15,TableS1!$O$4:$O$133,0))</f>
        <v>3</v>
      </c>
      <c r="I15">
        <f>INDEX(TableS1!W$4:W$133,MATCH($A15,TableS1!$O$4:$O$133,0))</f>
        <v>79</v>
      </c>
      <c r="J15">
        <f>INDEX(TableS1!X$4:X$133,MATCH($A15,TableS1!$O$4:$O$133,0))</f>
        <v>3</v>
      </c>
      <c r="K15">
        <f>INDEX(TableS1!Y$4:Y$133,MATCH($A15,TableS1!$O$4:$O$133,0))</f>
        <v>1</v>
      </c>
      <c r="L15">
        <f>INDEX(TableS1!Z$4:Z$133,MATCH($A15,TableS1!$O$4:$O$133,0))</f>
        <v>0</v>
      </c>
      <c r="M15">
        <f t="shared" si="0"/>
        <v>79</v>
      </c>
      <c r="N15">
        <f t="shared" si="1"/>
        <v>79</v>
      </c>
      <c r="O15">
        <f t="shared" si="2"/>
        <v>79</v>
      </c>
      <c r="P15">
        <f>VALUE(INDEX(TableS1!$AE$4:$AE$133, MATCH(A15,TableS1!$O$4:$O$133)))</f>
        <v>18</v>
      </c>
      <c r="Q15">
        <f>VALUE(INDEX(TableS1!$AF$4:$AF$133, MATCH(A15,TableS1!$O$4:$O$133)))</f>
        <v>59</v>
      </c>
    </row>
    <row r="16" spans="1:21">
      <c r="A16" t="s">
        <v>42</v>
      </c>
      <c r="B16">
        <f>INDEX(TableS1!P$4:P$133,MATCH($A16,TableS1!$O$4:$O$133,0))</f>
        <v>16</v>
      </c>
      <c r="C16">
        <f>INDEX(TableS1!Q$4:Q$133,MATCH($A16,TableS1!$O$4:$O$133,0))</f>
        <v>1</v>
      </c>
      <c r="D16">
        <f>INDEX(TableS1!R$4:R$133,MATCH($A16,TableS1!$O$4:$O$133,0))</f>
        <v>2</v>
      </c>
      <c r="E16">
        <v>1</v>
      </c>
      <c r="F16">
        <f>INDEX(TableS1!T$4:T$133,MATCH($A16,TableS1!$O$4:$O$133,0))</f>
        <v>1</v>
      </c>
      <c r="G16">
        <f>INDEX(TableS1!U$4:U$133,MATCH($A16,TableS1!$O$4:$O$133,0))</f>
        <v>1</v>
      </c>
      <c r="H16">
        <f>INDEX(TableS1!V$4:V$133,MATCH($A16,TableS1!$O$4:$O$133,0))</f>
        <v>1</v>
      </c>
      <c r="I16">
        <f>INDEX(TableS1!W$4:W$133,MATCH($A16,TableS1!$O$4:$O$133,0))</f>
        <v>80</v>
      </c>
      <c r="J16">
        <f>INDEX(TableS1!X$4:X$133,MATCH($A16,TableS1!$O$4:$O$133,0))</f>
        <v>1</v>
      </c>
      <c r="K16">
        <f>INDEX(TableS1!Y$4:Y$133,MATCH($A16,TableS1!$O$4:$O$133,0))</f>
        <v>1</v>
      </c>
      <c r="L16">
        <f>INDEX(TableS1!Z$4:Z$133,MATCH($A16,TableS1!$O$4:$O$133,0))</f>
        <v>0</v>
      </c>
      <c r="M16">
        <f t="shared" si="0"/>
        <v>80</v>
      </c>
      <c r="N16">
        <f t="shared" si="1"/>
        <v>80</v>
      </c>
      <c r="O16">
        <f t="shared" si="2"/>
        <v>80</v>
      </c>
      <c r="P16">
        <f>VALUE(INDEX(TableS1!$AE$4:$AE$133, MATCH(A16,TableS1!$O$4:$O$133)))</f>
        <v>18</v>
      </c>
      <c r="Q16">
        <f>VALUE(INDEX(TableS1!$AF$4:$AF$133, MATCH(A16,TableS1!$O$4:$O$133)))</f>
        <v>33</v>
      </c>
    </row>
    <row r="17" spans="1:17">
      <c r="A17" t="s">
        <v>43</v>
      </c>
      <c r="B17">
        <f>INDEX(TableS1!P$4:P$133,MATCH($A17,TableS1!$O$4:$O$133,0))</f>
        <v>15</v>
      </c>
      <c r="C17">
        <f>INDEX(TableS1!Q$4:Q$133,MATCH($A17,TableS1!$O$4:$O$133,0))</f>
        <v>1</v>
      </c>
      <c r="D17">
        <f>INDEX(TableS1!R$4:R$133,MATCH($A17,TableS1!$O$4:$O$133,0))</f>
        <v>1</v>
      </c>
      <c r="E17" t="s">
        <v>24</v>
      </c>
      <c r="F17">
        <f>INDEX(TableS1!T$4:T$133,MATCH($A17,TableS1!$O$4:$O$133,0))</f>
        <v>1</v>
      </c>
      <c r="G17">
        <f>INDEX(TableS1!U$4:U$133,MATCH($A17,TableS1!$O$4:$O$133,0))</f>
        <v>2</v>
      </c>
      <c r="H17">
        <f>INDEX(TableS1!V$4:V$133,MATCH($A17,TableS1!$O$4:$O$133,0))</f>
        <v>3</v>
      </c>
      <c r="I17">
        <f>INDEX(TableS1!W$4:W$133,MATCH($A17,TableS1!$O$4:$O$133,0))</f>
        <v>70.2</v>
      </c>
      <c r="J17">
        <f>INDEX(TableS1!X$4:X$133,MATCH($A17,TableS1!$O$4:$O$133,0))</f>
        <v>3</v>
      </c>
      <c r="K17">
        <f>INDEX(TableS1!Y$4:Y$133,MATCH($A17,TableS1!$O$4:$O$133,0))</f>
        <v>1</v>
      </c>
      <c r="L17">
        <f>INDEX(TableS1!Z$4:Z$133,MATCH($A17,TableS1!$O$4:$O$133,0))</f>
        <v>0</v>
      </c>
      <c r="M17">
        <f t="shared" si="0"/>
        <v>70.2</v>
      </c>
      <c r="N17">
        <f t="shared" si="1"/>
        <v>70.2</v>
      </c>
      <c r="O17">
        <f t="shared" si="2"/>
        <v>70.2</v>
      </c>
      <c r="P17">
        <f>VALUE(INDEX(TableS1!$AE$4:$AE$133, MATCH(A17,TableS1!$O$4:$O$133)))</f>
        <v>18</v>
      </c>
      <c r="Q17">
        <f>VALUE(INDEX(TableS1!$AF$4:$AF$133, MATCH(A17,TableS1!$O$4:$O$133)))</f>
        <v>59</v>
      </c>
    </row>
    <row r="18" spans="1:17">
      <c r="A18" t="s">
        <v>44</v>
      </c>
      <c r="B18">
        <f>INDEX(TableS1!P$4:P$133,MATCH($A18,TableS1!$O$4:$O$133,0))</f>
        <v>21</v>
      </c>
      <c r="C18">
        <f>INDEX(TableS1!Q$4:Q$133,MATCH($A18,TableS1!$O$4:$O$133,0))</f>
        <v>1</v>
      </c>
      <c r="D18">
        <f>INDEX(TableS1!R$4:R$133,MATCH($A18,TableS1!$O$4:$O$133,0))</f>
        <v>3</v>
      </c>
      <c r="E18" t="s">
        <v>22</v>
      </c>
      <c r="F18">
        <f>INDEX(TableS1!T$4:T$133,MATCH($A18,TableS1!$O$4:$O$133,0))</f>
        <v>3</v>
      </c>
      <c r="G18">
        <f>INDEX(TableS1!U$4:U$133,MATCH($A18,TableS1!$O$4:$O$133,0))</f>
        <v>1</v>
      </c>
      <c r="H18">
        <f>INDEX(TableS1!V$4:V$133,MATCH($A18,TableS1!$O$4:$O$133,0))</f>
        <v>3</v>
      </c>
      <c r="I18">
        <f>INDEX(TableS1!W$4:W$133,MATCH($A18,TableS1!$O$4:$O$133,0))</f>
        <v>94</v>
      </c>
      <c r="J18">
        <f>INDEX(TableS1!X$4:X$133,MATCH($A18,TableS1!$O$4:$O$133,0))</f>
        <v>1</v>
      </c>
      <c r="K18">
        <f>INDEX(TableS1!Y$4:Y$133,MATCH($A18,TableS1!$O$4:$O$133,0))</f>
        <v>1</v>
      </c>
      <c r="L18">
        <f>INDEX(TableS1!Z$4:Z$133,MATCH($A18,TableS1!$O$4:$O$133,0))</f>
        <v>0</v>
      </c>
      <c r="M18">
        <f t="shared" si="0"/>
        <v>94</v>
      </c>
      <c r="N18">
        <f t="shared" si="1"/>
        <v>94</v>
      </c>
      <c r="O18">
        <f t="shared" si="2"/>
        <v>94</v>
      </c>
      <c r="P18">
        <f>VALUE(INDEX(TableS1!$AE$4:$AE$133, MATCH(A18,TableS1!$O$4:$O$133)))</f>
        <v>18</v>
      </c>
      <c r="Q18">
        <f>VALUE(INDEX(TableS1!$AF$4:$AF$133, MATCH(A18,TableS1!$O$4:$O$133)))</f>
        <v>29</v>
      </c>
    </row>
    <row r="19" spans="1:17">
      <c r="A19" t="s">
        <v>45</v>
      </c>
      <c r="B19">
        <f>INDEX(TableS1!P$4:P$133,MATCH($A19,TableS1!$O$4:$O$133,0))</f>
        <v>19</v>
      </c>
      <c r="C19">
        <f>INDEX(TableS1!Q$4:Q$133,MATCH($A19,TableS1!$O$4:$O$133,0))</f>
        <v>1</v>
      </c>
      <c r="D19">
        <f>INDEX(TableS1!R$4:R$133,MATCH($A19,TableS1!$O$4:$O$133,0))</f>
        <v>1</v>
      </c>
      <c r="E19" t="s">
        <v>46</v>
      </c>
      <c r="F19">
        <f>INDEX(TableS1!T$4:T$133,MATCH($A19,TableS1!$O$4:$O$133,0))</f>
        <v>3</v>
      </c>
      <c r="G19">
        <f>INDEX(TableS1!U$4:U$133,MATCH($A19,TableS1!$O$4:$O$133,0))</f>
        <v>2</v>
      </c>
      <c r="H19">
        <f>INDEX(TableS1!V$4:V$133,MATCH($A19,TableS1!$O$4:$O$133,0))</f>
        <v>3</v>
      </c>
      <c r="I19">
        <f>INDEX(TableS1!W$4:W$133,MATCH($A19,TableS1!$O$4:$O$133,0))</f>
        <v>100</v>
      </c>
      <c r="J19">
        <f>INDEX(TableS1!X$4:X$133,MATCH($A19,TableS1!$O$4:$O$133,0))</f>
        <v>3</v>
      </c>
      <c r="K19">
        <f>INDEX(TableS1!Y$4:Y$133,MATCH($A19,TableS1!$O$4:$O$133,0))</f>
        <v>1</v>
      </c>
      <c r="L19">
        <f>INDEX(TableS1!Z$4:Z$133,MATCH($A19,TableS1!$O$4:$O$133,0))</f>
        <v>0</v>
      </c>
      <c r="M19">
        <f t="shared" si="0"/>
        <v>100</v>
      </c>
      <c r="N19">
        <f t="shared" si="1"/>
        <v>100</v>
      </c>
      <c r="O19">
        <f t="shared" si="2"/>
        <v>100</v>
      </c>
      <c r="P19">
        <f>VALUE(INDEX(TableS1!$AE$4:$AE$133, MATCH(A19,TableS1!$O$4:$O$133)))</f>
        <v>18</v>
      </c>
      <c r="Q19">
        <f>VALUE(INDEX(TableS1!$AF$4:$AF$133, MATCH(A19,TableS1!$O$4:$O$133)))</f>
        <v>59</v>
      </c>
    </row>
    <row r="20" spans="1:17">
      <c r="A20" t="s">
        <v>47</v>
      </c>
      <c r="B20">
        <f>INDEX(TableS1!P$4:P$133,MATCH($A20,TableS1!$O$4:$O$133,0))</f>
        <v>28</v>
      </c>
      <c r="C20">
        <f>INDEX(TableS1!Q$4:Q$133,MATCH($A20,TableS1!$O$4:$O$133,0))</f>
        <v>1</v>
      </c>
      <c r="D20">
        <f>INDEX(TableS1!R$4:R$133,MATCH($A20,TableS1!$O$4:$O$133,0))</f>
        <v>3</v>
      </c>
      <c r="E20" t="s">
        <v>48</v>
      </c>
      <c r="F20">
        <f>INDEX(TableS1!T$4:T$133,MATCH($A20,TableS1!$O$4:$O$133,0))</f>
        <v>1</v>
      </c>
      <c r="G20">
        <f>INDEX(TableS1!U$4:U$133,MATCH($A20,TableS1!$O$4:$O$133,0))</f>
        <v>1</v>
      </c>
      <c r="H20">
        <f>INDEX(TableS1!V$4:V$133,MATCH($A20,TableS1!$O$4:$O$133,0))</f>
        <v>1</v>
      </c>
      <c r="I20">
        <f>INDEX(TableS1!W$4:W$133,MATCH($A20,TableS1!$O$4:$O$133,0))</f>
        <v>102</v>
      </c>
      <c r="J20">
        <f>INDEX(TableS1!X$4:X$133,MATCH($A20,TableS1!$O$4:$O$133,0))</f>
        <v>1</v>
      </c>
      <c r="K20">
        <f>INDEX(TableS1!Y$4:Y$133,MATCH($A20,TableS1!$O$4:$O$133,0))</f>
        <v>1</v>
      </c>
      <c r="L20">
        <f>INDEX(TableS1!Z$4:Z$133,MATCH($A20,TableS1!$O$4:$O$133,0))</f>
        <v>0</v>
      </c>
      <c r="M20">
        <f t="shared" si="0"/>
        <v>102</v>
      </c>
      <c r="N20">
        <f t="shared" si="1"/>
        <v>102</v>
      </c>
      <c r="O20">
        <f t="shared" si="2"/>
        <v>102</v>
      </c>
      <c r="P20">
        <f>VALUE(INDEX(TableS1!$AE$4:$AE$133, MATCH(A20,TableS1!$O$4:$O$133)))</f>
        <v>20</v>
      </c>
      <c r="Q20">
        <f>VALUE(INDEX(TableS1!$AF$4:$AF$133, MATCH(A20,TableS1!$O$4:$O$133)))</f>
        <v>43</v>
      </c>
    </row>
    <row r="21" spans="1:17">
      <c r="A21" t="s">
        <v>49</v>
      </c>
      <c r="B21">
        <f>INDEX(TableS1!P$4:P$133,MATCH($A21,TableS1!$O$4:$O$133,0))</f>
        <v>14</v>
      </c>
      <c r="C21">
        <f>INDEX(TableS1!Q$4:Q$133,MATCH($A21,TableS1!$O$4:$O$133,0))</f>
        <v>1</v>
      </c>
      <c r="D21">
        <f>INDEX(TableS1!R$4:R$133,MATCH($A21,TableS1!$O$4:$O$133,0))</f>
        <v>1</v>
      </c>
      <c r="E21">
        <v>1.3025</v>
      </c>
      <c r="F21">
        <f>INDEX(TableS1!T$4:T$133,MATCH($A21,TableS1!$O$4:$O$133,0))</f>
        <v>1</v>
      </c>
      <c r="G21">
        <f>INDEX(TableS1!U$4:U$133,MATCH($A21,TableS1!$O$4:$O$133,0))</f>
        <v>2</v>
      </c>
      <c r="H21">
        <f>INDEX(TableS1!V$4:V$133,MATCH($A21,TableS1!$O$4:$O$133,0))</f>
        <v>2</v>
      </c>
      <c r="I21">
        <f>INDEX(TableS1!W$4:W$133,MATCH($A21,TableS1!$O$4:$O$133,0))</f>
        <v>121</v>
      </c>
      <c r="J21">
        <f>INDEX(TableS1!X$4:X$133,MATCH($A21,TableS1!$O$4:$O$133,0))</f>
        <v>1</v>
      </c>
      <c r="K21">
        <f>INDEX(TableS1!Y$4:Y$133,MATCH($A21,TableS1!$O$4:$O$133,0))</f>
        <v>1</v>
      </c>
      <c r="L21">
        <f>INDEX(TableS1!Z$4:Z$133,MATCH($A21,TableS1!$O$4:$O$133,0))</f>
        <v>0</v>
      </c>
      <c r="M21">
        <f t="shared" si="0"/>
        <v>121</v>
      </c>
      <c r="N21">
        <f t="shared" si="1"/>
        <v>121</v>
      </c>
      <c r="O21">
        <f t="shared" si="2"/>
        <v>121</v>
      </c>
      <c r="P21">
        <f>VALUE(INDEX(TableS1!$AE$4:$AE$133, MATCH(A21,TableS1!$O$4:$O$133)))</f>
        <v>18</v>
      </c>
      <c r="Q21">
        <f>VALUE(INDEX(TableS1!$AF$4:$AF$133, MATCH(A21,TableS1!$O$4:$O$133)))</f>
        <v>59</v>
      </c>
    </row>
    <row r="22" spans="1:17">
      <c r="A22" t="s">
        <v>50</v>
      </c>
      <c r="B22">
        <f>INDEX(TableS1!P$4:P$133,MATCH($A22,TableS1!$O$4:$O$133,0))</f>
        <v>47</v>
      </c>
      <c r="C22">
        <f>INDEX(TableS1!Q$4:Q$133,MATCH($A22,TableS1!$O$4:$O$133,0))</f>
        <v>1</v>
      </c>
      <c r="D22">
        <f>INDEX(TableS1!R$4:R$133,MATCH($A22,TableS1!$O$4:$O$133,0))</f>
        <v>2</v>
      </c>
      <c r="E22" t="s">
        <v>51</v>
      </c>
      <c r="F22">
        <f>INDEX(TableS1!T$4:T$133,MATCH($A22,TableS1!$O$4:$O$133,0))</f>
        <v>3</v>
      </c>
      <c r="G22">
        <f>INDEX(TableS1!U$4:U$133,MATCH($A22,TableS1!$O$4:$O$133,0))</f>
        <v>1</v>
      </c>
      <c r="H22">
        <f>INDEX(TableS1!V$4:V$133,MATCH($A22,TableS1!$O$4:$O$133,0))</f>
        <v>3</v>
      </c>
      <c r="I22">
        <f>INDEX(TableS1!W$4:W$133,MATCH($A22,TableS1!$O$4:$O$133,0))</f>
        <v>97</v>
      </c>
      <c r="J22">
        <f>INDEX(TableS1!X$4:X$133,MATCH($A22,TableS1!$O$4:$O$133,0))</f>
        <v>3</v>
      </c>
      <c r="K22">
        <f>INDEX(TableS1!Y$4:Y$133,MATCH($A22,TableS1!$O$4:$O$133,0))</f>
        <v>1</v>
      </c>
      <c r="L22">
        <f>INDEX(TableS1!Z$4:Z$133,MATCH($A22,TableS1!$O$4:$O$133,0))</f>
        <v>0</v>
      </c>
      <c r="M22">
        <f t="shared" si="0"/>
        <v>97</v>
      </c>
      <c r="N22">
        <f t="shared" si="1"/>
        <v>97</v>
      </c>
      <c r="O22">
        <f t="shared" si="2"/>
        <v>97</v>
      </c>
      <c r="P22">
        <f>VALUE(INDEX(TableS1!$AE$4:$AE$133, MATCH(A22,TableS1!$O$4:$O$133)))</f>
        <v>18</v>
      </c>
      <c r="Q22">
        <f>VALUE(INDEX(TableS1!$AF$4:$AF$133, MATCH(A22,TableS1!$O$4:$O$133)))</f>
        <v>59</v>
      </c>
    </row>
    <row r="23" spans="1:17">
      <c r="A23" t="s">
        <v>52</v>
      </c>
      <c r="B23">
        <f>INDEX(TableS1!P$4:P$133,MATCH($A23,TableS1!$O$4:$O$133,0))</f>
        <v>40</v>
      </c>
      <c r="C23">
        <f>INDEX(TableS1!Q$4:Q$133,MATCH($A23,TableS1!$O$4:$O$133,0))</f>
        <v>1</v>
      </c>
      <c r="D23">
        <f>INDEX(TableS1!R$4:R$133,MATCH($A23,TableS1!$O$4:$O$133,0))</f>
        <v>1</v>
      </c>
      <c r="E23" t="s">
        <v>53</v>
      </c>
      <c r="F23">
        <f>INDEX(TableS1!T$4:T$133,MATCH($A23,TableS1!$O$4:$O$133,0))</f>
        <v>1</v>
      </c>
      <c r="G23">
        <f>INDEX(TableS1!U$4:U$133,MATCH($A23,TableS1!$O$4:$O$133,0))</f>
        <v>1</v>
      </c>
      <c r="H23">
        <f>INDEX(TableS1!V$4:V$133,MATCH($A23,TableS1!$O$4:$O$133,0))</f>
        <v>3</v>
      </c>
      <c r="I23">
        <f>INDEX(TableS1!W$4:W$133,MATCH($A23,TableS1!$O$4:$O$133,0))</f>
        <v>195.04</v>
      </c>
      <c r="J23">
        <f>INDEX(TableS1!X$4:X$133,MATCH($A23,TableS1!$O$4:$O$133,0))</f>
        <v>3</v>
      </c>
      <c r="K23">
        <f>INDEX(TableS1!Y$4:Y$133,MATCH($A23,TableS1!$O$4:$O$133,0))</f>
        <v>1</v>
      </c>
      <c r="L23">
        <f>INDEX(TableS1!Z$4:Z$133,MATCH($A23,TableS1!$O$4:$O$133,0))</f>
        <v>0</v>
      </c>
      <c r="M23">
        <f t="shared" si="0"/>
        <v>195.04</v>
      </c>
      <c r="N23">
        <f t="shared" si="1"/>
        <v>195.04</v>
      </c>
      <c r="O23">
        <f t="shared" si="2"/>
        <v>195.04</v>
      </c>
      <c r="P23">
        <f>VALUE(INDEX(TableS1!$AE$4:$AE$133, MATCH(A23,TableS1!$O$4:$O$133)))</f>
        <v>18</v>
      </c>
      <c r="Q23">
        <f>VALUE(INDEX(TableS1!$AF$4:$AF$133, MATCH(A23,TableS1!$O$4:$O$133)))</f>
        <v>43</v>
      </c>
    </row>
    <row r="24" spans="1:17">
      <c r="A24" t="s">
        <v>54</v>
      </c>
      <c r="B24">
        <f>INDEX(TableS1!P$4:P$133,MATCH($A24,TableS1!$O$4:$O$133,0))</f>
        <v>18</v>
      </c>
      <c r="C24">
        <f>INDEX(TableS1!Q$4:Q$133,MATCH($A24,TableS1!$O$4:$O$133,0))</f>
        <v>1</v>
      </c>
      <c r="D24">
        <f>INDEX(TableS1!R$4:R$133,MATCH($A24,TableS1!$O$4:$O$133,0))</f>
        <v>4</v>
      </c>
      <c r="E24">
        <v>2.5</v>
      </c>
      <c r="F24">
        <f>INDEX(TableS1!T$4:T$133,MATCH($A24,TableS1!$O$4:$O$133,0))</f>
        <v>3</v>
      </c>
      <c r="G24">
        <f>INDEX(TableS1!U$4:U$133,MATCH($A24,TableS1!$O$4:$O$133,0))</f>
        <v>1</v>
      </c>
      <c r="H24">
        <f>INDEX(TableS1!V$4:V$133,MATCH($A24,TableS1!$O$4:$O$133,0))</f>
        <v>1</v>
      </c>
      <c r="I24">
        <f>INDEX(TableS1!W$4:W$133,MATCH($A24,TableS1!$O$4:$O$133,0))</f>
        <v>283.3</v>
      </c>
      <c r="J24">
        <f>INDEX(TableS1!X$4:X$133,MATCH($A24,TableS1!$O$4:$O$133,0))</f>
        <v>1</v>
      </c>
      <c r="K24">
        <f>INDEX(TableS1!Y$4:Y$133,MATCH($A24,TableS1!$O$4:$O$133,0))</f>
        <v>1</v>
      </c>
      <c r="L24">
        <f>INDEX(TableS1!Z$4:Z$133,MATCH($A24,TableS1!$O$4:$O$133,0))</f>
        <v>0</v>
      </c>
      <c r="M24">
        <f t="shared" si="0"/>
        <v>283.3</v>
      </c>
      <c r="N24">
        <f t="shared" si="1"/>
        <v>283.3</v>
      </c>
      <c r="O24">
        <f t="shared" si="2"/>
        <v>283.3</v>
      </c>
      <c r="P24">
        <f>VALUE(INDEX(TableS1!$AE$4:$AE$133, MATCH(A24,TableS1!$O$4:$O$133)))</f>
        <v>23</v>
      </c>
      <c r="Q24">
        <f>VALUE(INDEX(TableS1!$AF$4:$AF$133, MATCH(A24,TableS1!$O$4:$O$133)))</f>
        <v>51</v>
      </c>
    </row>
    <row r="25" spans="1:17">
      <c r="A25" t="s">
        <v>55</v>
      </c>
      <c r="B25">
        <f>INDEX(TableS1!P$4:P$133,MATCH($A25,TableS1!$O$4:$O$133,0))</f>
        <v>72</v>
      </c>
      <c r="C25">
        <f>INDEX(TableS1!Q$4:Q$133,MATCH($A25,TableS1!$O$4:$O$133,0))</f>
        <v>1</v>
      </c>
      <c r="D25">
        <f>INDEX(TableS1!R$4:R$133,MATCH($A25,TableS1!$O$4:$O$133,0))</f>
        <v>4</v>
      </c>
      <c r="E25" t="s">
        <v>56</v>
      </c>
      <c r="F25">
        <f>INDEX(TableS1!T$4:T$133,MATCH($A25,TableS1!$O$4:$O$133,0))</f>
        <v>3</v>
      </c>
      <c r="G25">
        <f>INDEX(TableS1!U$4:U$133,MATCH($A25,TableS1!$O$4:$O$133,0))</f>
        <v>1</v>
      </c>
      <c r="H25">
        <f>INDEX(TableS1!V$4:V$133,MATCH($A25,TableS1!$O$4:$O$133,0))</f>
        <v>1</v>
      </c>
      <c r="I25">
        <f>INDEX(TableS1!W$4:W$133,MATCH($A25,TableS1!$O$4:$O$133,0))</f>
        <v>314</v>
      </c>
      <c r="J25">
        <f>INDEX(TableS1!X$4:X$133,MATCH($A25,TableS1!$O$4:$O$133,0))</f>
        <v>1</v>
      </c>
      <c r="K25">
        <f>INDEX(TableS1!Y$4:Y$133,MATCH($A25,TableS1!$O$4:$O$133,0))</f>
        <v>1</v>
      </c>
      <c r="L25">
        <f>INDEX(TableS1!Z$4:Z$133,MATCH($A25,TableS1!$O$4:$O$133,0))</f>
        <v>0</v>
      </c>
      <c r="M25">
        <f t="shared" si="0"/>
        <v>314</v>
      </c>
      <c r="N25">
        <f t="shared" si="1"/>
        <v>314</v>
      </c>
      <c r="O25">
        <f t="shared" si="2"/>
        <v>314</v>
      </c>
      <c r="P25">
        <f>VALUE(INDEX(TableS1!$AE$4:$AE$133, MATCH(A25,TableS1!$O$4:$O$133)))</f>
        <v>18</v>
      </c>
      <c r="Q25">
        <f>VALUE(INDEX(TableS1!$AF$4:$AF$133, MATCH(A25,TableS1!$O$4:$O$133)))</f>
        <v>59</v>
      </c>
    </row>
    <row r="26" spans="1:17">
      <c r="A26" t="s">
        <v>57</v>
      </c>
      <c r="B26">
        <f>INDEX(TableS1!P$4:P$133,MATCH($A26,TableS1!$O$4:$O$133,0))</f>
        <v>18</v>
      </c>
      <c r="C26">
        <f>INDEX(TableS1!Q$4:Q$133,MATCH($A26,TableS1!$O$4:$O$133,0))</f>
        <v>1</v>
      </c>
      <c r="D26">
        <f>INDEX(TableS1!R$4:R$133,MATCH($A26,TableS1!$O$4:$O$133,0))</f>
        <v>1</v>
      </c>
      <c r="E26" t="s">
        <v>58</v>
      </c>
      <c r="F26">
        <f>INDEX(TableS1!T$4:T$133,MATCH($A26,TableS1!$O$4:$O$133,0))</f>
        <v>1</v>
      </c>
      <c r="G26">
        <f>INDEX(TableS1!U$4:U$133,MATCH($A26,TableS1!$O$4:$O$133,0))</f>
        <v>1</v>
      </c>
      <c r="H26">
        <f>INDEX(TableS1!V$4:V$133,MATCH($A26,TableS1!$O$4:$O$133,0))</f>
        <v>3</v>
      </c>
      <c r="I26" t="str">
        <f>INDEX(TableS1!W$4:W$133,MATCH($A26,TableS1!$O$4:$O$133,0))</f>
        <v/>
      </c>
      <c r="J26">
        <f>INDEX(TableS1!X$4:X$133,MATCH($A26,TableS1!$O$4:$O$133,0))</f>
        <v>3</v>
      </c>
      <c r="K26">
        <f>INDEX(TableS1!Y$4:Y$133,MATCH($A26,TableS1!$O$4:$O$133,0))</f>
        <v>1</v>
      </c>
      <c r="L26">
        <f>INDEX(TableS1!Z$4:Z$133,MATCH($A26,TableS1!$O$4:$O$133,0))</f>
        <v>1</v>
      </c>
      <c r="M26">
        <f t="shared" si="0"/>
        <v>103.41800000000001</v>
      </c>
      <c r="N26">
        <f t="shared" si="1"/>
        <v>76.16</v>
      </c>
      <c r="O26">
        <f t="shared" si="2"/>
        <v>113.91066551426103</v>
      </c>
      <c r="P26">
        <f>VALUE(INDEX(TableS1!$AE$4:$AE$133, MATCH(A26,TableS1!$O$4:$O$133)))</f>
        <v>19</v>
      </c>
      <c r="Q26">
        <f>VALUE(INDEX(TableS1!$AF$4:$AF$133, MATCH(A26,TableS1!$O$4:$O$133)))</f>
        <v>27</v>
      </c>
    </row>
    <row r="27" spans="1:17">
      <c r="A27" t="s">
        <v>59</v>
      </c>
      <c r="B27">
        <f>INDEX(TableS1!P$4:P$133,MATCH($A27,TableS1!$O$4:$O$133,0))</f>
        <v>171</v>
      </c>
      <c r="C27">
        <f>INDEX(TableS1!Q$4:Q$133,MATCH($A27,TableS1!$O$4:$O$133,0))</f>
        <v>1</v>
      </c>
      <c r="D27">
        <f>INDEX(TableS1!R$4:R$133,MATCH($A27,TableS1!$O$4:$O$133,0))</f>
        <v>1</v>
      </c>
      <c r="E27" t="s">
        <v>60</v>
      </c>
      <c r="F27">
        <f>INDEX(TableS1!T$4:T$133,MATCH($A27,TableS1!$O$4:$O$133,0))</f>
        <v>3</v>
      </c>
      <c r="G27">
        <f>INDEX(TableS1!U$4:U$133,MATCH($A27,TableS1!$O$4:$O$133,0))</f>
        <v>1</v>
      </c>
      <c r="H27">
        <f>INDEX(TableS1!V$4:V$133,MATCH($A27,TableS1!$O$4:$O$133,0))</f>
        <v>3</v>
      </c>
      <c r="I27" t="str">
        <f>INDEX(TableS1!W$4:W$133,MATCH($A27,TableS1!$O$4:$O$133,0))</f>
        <v/>
      </c>
      <c r="J27">
        <f>INDEX(TableS1!X$4:X$133,MATCH($A27,TableS1!$O$4:$O$133,0))</f>
        <v>3</v>
      </c>
      <c r="K27">
        <f>INDEX(TableS1!Y$4:Y$133,MATCH($A27,TableS1!$O$4:$O$133,0))</f>
        <v>1</v>
      </c>
      <c r="L27">
        <f>INDEX(TableS1!Z$4:Z$133,MATCH($A27,TableS1!$O$4:$O$133,0))</f>
        <v>1</v>
      </c>
      <c r="M27">
        <f t="shared" si="0"/>
        <v>103.41800000000001</v>
      </c>
      <c r="N27">
        <f t="shared" si="1"/>
        <v>76.16</v>
      </c>
      <c r="O27">
        <f t="shared" si="2"/>
        <v>113.91066551426103</v>
      </c>
      <c r="P27">
        <f>VALUE(INDEX(TableS1!$AE$4:$AE$133, MATCH(A27,TableS1!$O$4:$O$133)))</f>
        <v>18</v>
      </c>
      <c r="Q27">
        <f>VALUE(INDEX(TableS1!$AF$4:$AF$133, MATCH(A27,TableS1!$O$4:$O$133)))</f>
        <v>29</v>
      </c>
    </row>
    <row r="28" spans="1:17">
      <c r="A28" t="s">
        <v>61</v>
      </c>
      <c r="B28">
        <f>INDEX(TableS1!P$4:P$133,MATCH($A28,TableS1!$O$4:$O$133,0))</f>
        <v>151</v>
      </c>
      <c r="C28">
        <f>INDEX(TableS1!Q$4:Q$133,MATCH($A28,TableS1!$O$4:$O$133,0))</f>
        <v>1</v>
      </c>
      <c r="D28">
        <f>INDEX(TableS1!R$4:R$133,MATCH($A28,TableS1!$O$4:$O$133,0))</f>
        <v>4</v>
      </c>
      <c r="E28" t="s">
        <v>62</v>
      </c>
      <c r="F28">
        <f>INDEX(TableS1!T$4:T$133,MATCH($A28,TableS1!$O$4:$O$133,0))</f>
        <v>3</v>
      </c>
      <c r="G28">
        <f>INDEX(TableS1!U$4:U$133,MATCH($A28,TableS1!$O$4:$O$133,0))</f>
        <v>2</v>
      </c>
      <c r="H28">
        <f>INDEX(TableS1!V$4:V$133,MATCH($A28,TableS1!$O$4:$O$133,0))</f>
        <v>3</v>
      </c>
      <c r="I28">
        <f>INDEX(TableS1!W$4:W$133,MATCH($A28,TableS1!$O$4:$O$133,0))</f>
        <v>398.4</v>
      </c>
      <c r="J28">
        <f>INDEX(TableS1!X$4:X$133,MATCH($A28,TableS1!$O$4:$O$133,0))</f>
        <v>3</v>
      </c>
      <c r="K28">
        <f>INDEX(TableS1!Y$4:Y$133,MATCH($A28,TableS1!$O$4:$O$133,0))</f>
        <v>1</v>
      </c>
      <c r="L28">
        <f>INDEX(TableS1!Z$4:Z$133,MATCH($A28,TableS1!$O$4:$O$133,0))</f>
        <v>0</v>
      </c>
      <c r="M28">
        <f t="shared" si="0"/>
        <v>398.4</v>
      </c>
      <c r="N28">
        <v>398.4</v>
      </c>
      <c r="O28">
        <f t="shared" si="2"/>
        <v>398.4</v>
      </c>
      <c r="P28">
        <f>VALUE(INDEX(TableS1!$AE$4:$AE$133, MATCH(A28,TableS1!$O$4:$O$133)))</f>
        <v>19</v>
      </c>
      <c r="Q28">
        <f>VALUE(INDEX(TableS1!$AF$4:$AF$133, MATCH(A28,TableS1!$O$4:$O$133)))</f>
        <v>34</v>
      </c>
    </row>
    <row r="29" spans="1:17">
      <c r="A29" t="s">
        <v>63</v>
      </c>
      <c r="B29">
        <f>INDEX(TableS1!P$4:P$133,MATCH($A29,TableS1!$O$4:$O$133,0))</f>
        <v>9</v>
      </c>
      <c r="C29">
        <f>INDEX(TableS1!Q$4:Q$133,MATCH($A29,TableS1!$O$4:$O$133,0))</f>
        <v>2</v>
      </c>
      <c r="D29">
        <f>INDEX(TableS1!R$4:R$133,MATCH($A29,TableS1!$O$4:$O$133,0))</f>
        <v>1</v>
      </c>
      <c r="E29" t="s">
        <v>64</v>
      </c>
      <c r="F29">
        <f>INDEX(TableS1!T$4:T$133,MATCH($A29,TableS1!$O$4:$O$133,0))</f>
        <v>1</v>
      </c>
      <c r="G29">
        <f>INDEX(TableS1!U$4:U$133,MATCH($A29,TableS1!$O$4:$O$133,0))</f>
        <v>1</v>
      </c>
      <c r="H29">
        <f>INDEX(TableS1!V$4:V$133,MATCH($A29,TableS1!$O$4:$O$133,0))</f>
        <v>3</v>
      </c>
      <c r="I29">
        <f>INDEX(TableS1!W$4:W$133,MATCH($A29,TableS1!$O$4:$O$133,0))</f>
        <v>181.1</v>
      </c>
      <c r="J29">
        <f>INDEX(TableS1!X$4:X$133,MATCH($A29,TableS1!$O$4:$O$133,0))</f>
        <v>3</v>
      </c>
      <c r="K29">
        <f>INDEX(TableS1!Y$4:Y$133,MATCH($A29,TableS1!$O$4:$O$133,0))</f>
        <v>1</v>
      </c>
      <c r="L29">
        <f>INDEX(TableS1!Z$4:Z$133,MATCH($A29,TableS1!$O$4:$O$133,0))</f>
        <v>0</v>
      </c>
      <c r="M29">
        <f t="shared" si="0"/>
        <v>181.1</v>
      </c>
      <c r="N29">
        <f t="shared" si="1"/>
        <v>181.1</v>
      </c>
      <c r="O29">
        <f t="shared" si="2"/>
        <v>181.1</v>
      </c>
      <c r="P29">
        <f>VALUE(INDEX(TableS1!$AE$4:$AE$133, MATCH(A29,TableS1!$O$4:$O$133)))</f>
        <v>18</v>
      </c>
      <c r="Q29">
        <f>VALUE(INDEX(TableS1!$AF$4:$AF$133, MATCH(A29,TableS1!$O$4:$O$133)))</f>
        <v>59</v>
      </c>
    </row>
    <row r="30" spans="1:17">
      <c r="A30" t="s">
        <v>65</v>
      </c>
      <c r="B30">
        <f>INDEX(TableS1!P$4:P$133,MATCH($A30,TableS1!$O$4:$O$133,0))</f>
        <v>16</v>
      </c>
      <c r="C30">
        <f>INDEX(TableS1!Q$4:Q$133,MATCH($A30,TableS1!$O$4:$O$133,0))</f>
        <v>2</v>
      </c>
      <c r="D30">
        <f>INDEX(TableS1!R$4:R$133,MATCH($A30,TableS1!$O$4:$O$133,0))</f>
        <v>1</v>
      </c>
      <c r="E30" t="s">
        <v>37</v>
      </c>
      <c r="F30">
        <f>INDEX(TableS1!T$4:T$133,MATCH($A30,TableS1!$O$4:$O$133,0))</f>
        <v>1</v>
      </c>
      <c r="G30">
        <f>INDEX(TableS1!U$4:U$133,MATCH($A30,TableS1!$O$4:$O$133,0))</f>
        <v>1</v>
      </c>
      <c r="H30">
        <f>INDEX(TableS1!V$4:V$133,MATCH($A30,TableS1!$O$4:$O$133,0))</f>
        <v>1</v>
      </c>
      <c r="I30">
        <f>INDEX(TableS1!W$4:W$133,MATCH($A30,TableS1!$O$4:$O$133,0))</f>
        <v>84</v>
      </c>
      <c r="J30">
        <f>INDEX(TableS1!X$4:X$133,MATCH($A30,TableS1!$O$4:$O$133,0))</f>
        <v>1</v>
      </c>
      <c r="K30">
        <f>INDEX(TableS1!Y$4:Y$133,MATCH($A30,TableS1!$O$4:$O$133,0))</f>
        <v>1</v>
      </c>
      <c r="L30">
        <f>INDEX(TableS1!Z$4:Z$133,MATCH($A30,TableS1!$O$4:$O$133,0))</f>
        <v>0</v>
      </c>
      <c r="M30">
        <f t="shared" si="0"/>
        <v>84</v>
      </c>
      <c r="N30">
        <f t="shared" si="1"/>
        <v>84</v>
      </c>
      <c r="O30">
        <f t="shared" si="2"/>
        <v>84</v>
      </c>
      <c r="P30">
        <f>VALUE(INDEX(TableS1!$AE$4:$AE$133, MATCH(A30,TableS1!$O$4:$O$133)))</f>
        <v>18</v>
      </c>
      <c r="Q30">
        <f>VALUE(INDEX(TableS1!$AF$4:$AF$133, MATCH(A30,TableS1!$O$4:$O$133)))</f>
        <v>35</v>
      </c>
    </row>
    <row r="31" spans="1:17">
      <c r="A31" t="s">
        <v>66</v>
      </c>
      <c r="B31">
        <f>INDEX(TableS1!P$4:P$133,MATCH($A31,TableS1!$O$4:$O$133,0))</f>
        <v>26</v>
      </c>
      <c r="C31">
        <f>INDEX(TableS1!Q$4:Q$133,MATCH($A31,TableS1!$O$4:$O$133,0))</f>
        <v>2</v>
      </c>
      <c r="D31">
        <f>INDEX(TableS1!R$4:R$133,MATCH($A31,TableS1!$O$4:$O$133,0))</f>
        <v>3</v>
      </c>
      <c r="E31" t="s">
        <v>67</v>
      </c>
      <c r="F31">
        <f>INDEX(TableS1!T$4:T$133,MATCH($A31,TableS1!$O$4:$O$133,0))</f>
        <v>1</v>
      </c>
      <c r="G31">
        <f>INDEX(TableS1!U$4:U$133,MATCH($A31,TableS1!$O$4:$O$133,0))</f>
        <v>1</v>
      </c>
      <c r="H31">
        <f>INDEX(TableS1!V$4:V$133,MATCH($A31,TableS1!$O$4:$O$133,0))</f>
        <v>1</v>
      </c>
      <c r="I31">
        <f>INDEX(TableS1!W$4:W$133,MATCH($A31,TableS1!$O$4:$O$133,0))</f>
        <v>16.8000000000001</v>
      </c>
      <c r="J31">
        <f>INDEX(TableS1!X$4:X$133,MATCH($A31,TableS1!$O$4:$O$133,0))</f>
        <v>1</v>
      </c>
      <c r="K31">
        <f>INDEX(TableS1!Y$4:Y$133,MATCH($A31,TableS1!$O$4:$O$133,0))</f>
        <v>1</v>
      </c>
      <c r="L31">
        <f>INDEX(TableS1!Z$4:Z$133,MATCH($A31,TableS1!$O$4:$O$133,0))</f>
        <v>0</v>
      </c>
      <c r="M31">
        <f t="shared" si="0"/>
        <v>16.8000000000001</v>
      </c>
      <c r="N31">
        <f t="shared" si="1"/>
        <v>16.8000000000001</v>
      </c>
      <c r="O31">
        <f t="shared" si="2"/>
        <v>16.8000000000001</v>
      </c>
      <c r="P31">
        <f>VALUE(INDEX(TableS1!$AE$4:$AE$133, MATCH(A31,TableS1!$O$4:$O$133)))</f>
        <v>18</v>
      </c>
      <c r="Q31">
        <f>VALUE(INDEX(TableS1!$AF$4:$AF$133, MATCH(A31,TableS1!$O$4:$O$133)))</f>
        <v>36</v>
      </c>
    </row>
    <row r="32" spans="1:17">
      <c r="A32" t="s">
        <v>68</v>
      </c>
      <c r="B32">
        <f>INDEX(TableS1!P$4:P$133,MATCH($A32,TableS1!$O$4:$O$133,0))</f>
        <v>20</v>
      </c>
      <c r="C32">
        <f>INDEX(TableS1!Q$4:Q$133,MATCH($A32,TableS1!$O$4:$O$133,0))</f>
        <v>2</v>
      </c>
      <c r="D32">
        <f>INDEX(TableS1!R$4:R$133,MATCH($A32,TableS1!$O$4:$O$133,0))</f>
        <v>1</v>
      </c>
      <c r="E32">
        <v>4.25</v>
      </c>
      <c r="F32">
        <f>INDEX(TableS1!T$4:T$133,MATCH($A32,TableS1!$O$4:$O$133,0))</f>
        <v>2</v>
      </c>
      <c r="G32">
        <f>INDEX(TableS1!U$4:U$133,MATCH($A32,TableS1!$O$4:$O$133,0))</f>
        <v>3</v>
      </c>
      <c r="H32">
        <f>INDEX(TableS1!V$4:V$133,MATCH($A32,TableS1!$O$4:$O$133,0))</f>
        <v>3</v>
      </c>
      <c r="I32">
        <f>INDEX(TableS1!W$4:W$133,MATCH($A32,TableS1!$O$4:$O$133,0))</f>
        <v>20.8</v>
      </c>
      <c r="J32">
        <f>INDEX(TableS1!X$4:X$133,MATCH($A32,TableS1!$O$4:$O$133,0))</f>
        <v>1</v>
      </c>
      <c r="K32">
        <f>INDEX(TableS1!Y$4:Y$133,MATCH($A32,TableS1!$O$4:$O$133,0))</f>
        <v>1</v>
      </c>
      <c r="L32">
        <f>INDEX(TableS1!Z$4:Z$133,MATCH($A32,TableS1!$O$4:$O$133,0))</f>
        <v>0</v>
      </c>
      <c r="M32">
        <f t="shared" si="0"/>
        <v>20.8</v>
      </c>
      <c r="N32">
        <f t="shared" si="1"/>
        <v>20.8</v>
      </c>
      <c r="O32">
        <f t="shared" si="2"/>
        <v>20.8</v>
      </c>
      <c r="P32">
        <f>VALUE(INDEX(TableS1!$AE$4:$AE$133, MATCH(A32,TableS1!$O$4:$O$133)))</f>
        <v>18</v>
      </c>
      <c r="Q32">
        <f>VALUE(INDEX(TableS1!$AF$4:$AF$133, MATCH(A32,TableS1!$O$4:$O$133)))</f>
        <v>35</v>
      </c>
    </row>
    <row r="33" spans="1:17">
      <c r="A33" t="s">
        <v>69</v>
      </c>
      <c r="B33">
        <f>INDEX(TableS1!P$4:P$133,MATCH($A33,TableS1!$O$4:$O$133,0))</f>
        <v>24</v>
      </c>
      <c r="C33">
        <f>INDEX(TableS1!Q$4:Q$133,MATCH($A33,TableS1!$O$4:$O$133,0))</f>
        <v>2</v>
      </c>
      <c r="D33">
        <f>INDEX(TableS1!R$4:R$133,MATCH($A33,TableS1!$O$4:$O$133,0))</f>
        <v>3</v>
      </c>
      <c r="E33" t="s">
        <v>70</v>
      </c>
      <c r="F33">
        <f>INDEX(TableS1!T$4:T$133,MATCH($A33,TableS1!$O$4:$O$133,0))</f>
        <v>1</v>
      </c>
      <c r="G33">
        <f>INDEX(TableS1!U$4:U$133,MATCH($A33,TableS1!$O$4:$O$133,0))</f>
        <v>2</v>
      </c>
      <c r="H33">
        <f>INDEX(TableS1!V$4:V$133,MATCH($A33,TableS1!$O$4:$O$133,0))</f>
        <v>3</v>
      </c>
      <c r="I33">
        <f>INDEX(TableS1!W$4:W$133,MATCH($A33,TableS1!$O$4:$O$133,0))</f>
        <v>21</v>
      </c>
      <c r="J33">
        <f>INDEX(TableS1!X$4:X$133,MATCH($A33,TableS1!$O$4:$O$133,0))</f>
        <v>3</v>
      </c>
      <c r="K33">
        <f>INDEX(TableS1!Y$4:Y$133,MATCH($A33,TableS1!$O$4:$O$133,0))</f>
        <v>1</v>
      </c>
      <c r="L33">
        <f>INDEX(TableS1!Z$4:Z$133,MATCH($A33,TableS1!$O$4:$O$133,0))</f>
        <v>0</v>
      </c>
      <c r="M33">
        <f t="shared" si="0"/>
        <v>21</v>
      </c>
      <c r="N33">
        <f t="shared" si="1"/>
        <v>21</v>
      </c>
      <c r="O33">
        <f t="shared" si="2"/>
        <v>21</v>
      </c>
      <c r="P33">
        <f>VALUE(INDEX(TableS1!$AE$4:$AE$133, MATCH(A33,TableS1!$O$4:$O$133)))</f>
        <v>18</v>
      </c>
      <c r="Q33">
        <f>VALUE(INDEX(TableS1!$AF$4:$AF$133, MATCH(A33,TableS1!$O$4:$O$133)))</f>
        <v>59</v>
      </c>
    </row>
    <row r="34" spans="1:17">
      <c r="A34" t="s">
        <v>71</v>
      </c>
      <c r="B34">
        <f>INDEX(TableS1!P$4:P$133,MATCH($A34,TableS1!$O$4:$O$133,0))</f>
        <v>16</v>
      </c>
      <c r="C34">
        <f>INDEX(TableS1!Q$4:Q$133,MATCH($A34,TableS1!$O$4:$O$133,0))</f>
        <v>2</v>
      </c>
      <c r="D34">
        <f>INDEX(TableS1!R$4:R$133,MATCH($A34,TableS1!$O$4:$O$133,0))</f>
        <v>2</v>
      </c>
      <c r="E34">
        <v>6.5</v>
      </c>
      <c r="F34">
        <f>INDEX(TableS1!T$4:T$133,MATCH($A34,TableS1!$O$4:$O$133,0))</f>
        <v>1</v>
      </c>
      <c r="G34">
        <f>INDEX(TableS1!U$4:U$133,MATCH($A34,TableS1!$O$4:$O$133,0))</f>
        <v>2</v>
      </c>
      <c r="H34">
        <f>INDEX(TableS1!V$4:V$133,MATCH($A34,TableS1!$O$4:$O$133,0))</f>
        <v>1</v>
      </c>
      <c r="I34">
        <f>INDEX(TableS1!W$4:W$133,MATCH($A34,TableS1!$O$4:$O$133,0))</f>
        <v>23</v>
      </c>
      <c r="J34">
        <f>INDEX(TableS1!X$4:X$133,MATCH($A34,TableS1!$O$4:$O$133,0))</f>
        <v>1</v>
      </c>
      <c r="K34">
        <f>INDEX(TableS1!Y$4:Y$133,MATCH($A34,TableS1!$O$4:$O$133,0))</f>
        <v>1</v>
      </c>
      <c r="L34">
        <f>INDEX(TableS1!Z$4:Z$133,MATCH($A34,TableS1!$O$4:$O$133,0))</f>
        <v>0</v>
      </c>
      <c r="M34">
        <f t="shared" ref="M34:M65" si="3">IF(ISNUMBER(I34),I34,INDEX(S$2:S$4,MATCH(C34,R$2:R$4)))</f>
        <v>23</v>
      </c>
      <c r="N34">
        <f t="shared" si="1"/>
        <v>23</v>
      </c>
      <c r="O34">
        <f t="shared" si="2"/>
        <v>23</v>
      </c>
      <c r="P34">
        <f>VALUE(INDEX(TableS1!$AE$4:$AE$133, MATCH(A34,TableS1!$O$4:$O$133)))</f>
        <v>18</v>
      </c>
      <c r="Q34">
        <f>VALUE(INDEX(TableS1!$AF$4:$AF$133, MATCH(A34,TableS1!$O$4:$O$133)))</f>
        <v>44</v>
      </c>
    </row>
    <row r="35" spans="1:17">
      <c r="A35" t="s">
        <v>72</v>
      </c>
      <c r="B35">
        <f>INDEX(TableS1!P$4:P$133,MATCH($A35,TableS1!$O$4:$O$133,0))</f>
        <v>23</v>
      </c>
      <c r="C35">
        <f>INDEX(TableS1!Q$4:Q$133,MATCH($A35,TableS1!$O$4:$O$133,0))</f>
        <v>2</v>
      </c>
      <c r="D35">
        <f>INDEX(TableS1!R$4:R$133,MATCH($A35,TableS1!$O$4:$O$133,0))</f>
        <v>1</v>
      </c>
      <c r="E35">
        <v>2.75</v>
      </c>
      <c r="F35">
        <f>INDEX(TableS1!T$4:T$133,MATCH($A35,TableS1!$O$4:$O$133,0))</f>
        <v>1</v>
      </c>
      <c r="G35">
        <f>INDEX(TableS1!U$4:U$133,MATCH($A35,TableS1!$O$4:$O$133,0))</f>
        <v>3</v>
      </c>
      <c r="H35">
        <f>INDEX(TableS1!V$4:V$133,MATCH($A35,TableS1!$O$4:$O$133,0))</f>
        <v>1</v>
      </c>
      <c r="I35">
        <f>INDEX(TableS1!W$4:W$133,MATCH($A35,TableS1!$O$4:$O$133,0))</f>
        <v>75.5</v>
      </c>
      <c r="J35">
        <f>INDEX(TableS1!X$4:X$133,MATCH($A35,TableS1!$O$4:$O$133,0))</f>
        <v>1</v>
      </c>
      <c r="K35">
        <f>INDEX(TableS1!Y$4:Y$133,MATCH($A35,TableS1!$O$4:$O$133,0))</f>
        <v>1</v>
      </c>
      <c r="L35">
        <f>INDEX(TableS1!Z$4:Z$133,MATCH($A35,TableS1!$O$4:$O$133,0))</f>
        <v>0</v>
      </c>
      <c r="M35">
        <f t="shared" si="3"/>
        <v>75.5</v>
      </c>
      <c r="N35">
        <f t="shared" si="1"/>
        <v>75.5</v>
      </c>
      <c r="O35">
        <f t="shared" si="2"/>
        <v>75.5</v>
      </c>
      <c r="P35">
        <f>VALUE(INDEX(TableS1!$AE$4:$AE$133, MATCH(A35,TableS1!$O$4:$O$133)))</f>
        <v>18</v>
      </c>
      <c r="Q35">
        <f>VALUE(INDEX(TableS1!$AF$4:$AF$133, MATCH(A35,TableS1!$O$4:$O$133)))</f>
        <v>29</v>
      </c>
    </row>
    <row r="36" spans="1:17">
      <c r="A36" t="s">
        <v>73</v>
      </c>
      <c r="B36">
        <f>INDEX(TableS1!P$4:P$133,MATCH($A36,TableS1!$O$4:$O$133,0))</f>
        <v>16</v>
      </c>
      <c r="C36">
        <f>INDEX(TableS1!Q$4:Q$133,MATCH($A36,TableS1!$O$4:$O$133,0))</f>
        <v>2</v>
      </c>
      <c r="D36">
        <f>INDEX(TableS1!R$4:R$133,MATCH($A36,TableS1!$O$4:$O$133,0))</f>
        <v>2</v>
      </c>
      <c r="E36">
        <v>5.04</v>
      </c>
      <c r="F36">
        <f>INDEX(TableS1!T$4:T$133,MATCH($A36,TableS1!$O$4:$O$133,0))</f>
        <v>1</v>
      </c>
      <c r="G36">
        <f>INDEX(TableS1!U$4:U$133,MATCH($A36,TableS1!$O$4:$O$133,0))</f>
        <v>1</v>
      </c>
      <c r="H36">
        <f>INDEX(TableS1!V$4:V$133,MATCH($A36,TableS1!$O$4:$O$133,0))</f>
        <v>1</v>
      </c>
      <c r="I36">
        <f>INDEX(TableS1!W$4:W$133,MATCH($A36,TableS1!$O$4:$O$133,0))</f>
        <v>33.9</v>
      </c>
      <c r="J36">
        <f>INDEX(TableS1!X$4:X$133,MATCH($A36,TableS1!$O$4:$O$133,0))</f>
        <v>1</v>
      </c>
      <c r="K36">
        <f>INDEX(TableS1!Y$4:Y$133,MATCH($A36,TableS1!$O$4:$O$133,0))</f>
        <v>1</v>
      </c>
      <c r="L36">
        <f>INDEX(TableS1!Z$4:Z$133,MATCH($A36,TableS1!$O$4:$O$133,0))</f>
        <v>0</v>
      </c>
      <c r="M36">
        <f t="shared" si="3"/>
        <v>33.9</v>
      </c>
      <c r="N36">
        <f t="shared" si="1"/>
        <v>33.9</v>
      </c>
      <c r="O36">
        <f t="shared" si="2"/>
        <v>33.9</v>
      </c>
      <c r="P36">
        <f>VALUE(INDEX(TableS1!$AE$4:$AE$133, MATCH(A36,TableS1!$O$4:$O$133)))</f>
        <v>18</v>
      </c>
      <c r="Q36">
        <f>VALUE(INDEX(TableS1!$AF$4:$AF$133, MATCH(A36,TableS1!$O$4:$O$133)))</f>
        <v>59</v>
      </c>
    </row>
    <row r="37" spans="1:17">
      <c r="A37" t="s">
        <v>74</v>
      </c>
      <c r="B37">
        <f>INDEX(TableS1!P$4:P$133,MATCH($A37,TableS1!$O$4:$O$133,0))</f>
        <v>11</v>
      </c>
      <c r="C37">
        <f>INDEX(TableS1!Q$4:Q$133,MATCH($A37,TableS1!$O$4:$O$133,0))</f>
        <v>2</v>
      </c>
      <c r="D37">
        <f>INDEX(TableS1!R$4:R$133,MATCH($A37,TableS1!$O$4:$O$133,0))</f>
        <v>2</v>
      </c>
      <c r="E37">
        <v>3</v>
      </c>
      <c r="F37">
        <f>INDEX(TableS1!T$4:T$133,MATCH($A37,TableS1!$O$4:$O$133,0))</f>
        <v>1</v>
      </c>
      <c r="G37">
        <f>INDEX(TableS1!U$4:U$133,MATCH($A37,TableS1!$O$4:$O$133,0))</f>
        <v>1</v>
      </c>
      <c r="H37">
        <f>INDEX(TableS1!V$4:V$133,MATCH($A37,TableS1!$O$4:$O$133,0))</f>
        <v>3</v>
      </c>
      <c r="I37">
        <f>INDEX(TableS1!W$4:W$133,MATCH($A37,TableS1!$O$4:$O$133,0))</f>
        <v>30</v>
      </c>
      <c r="J37">
        <f>INDEX(TableS1!X$4:X$133,MATCH($A37,TableS1!$O$4:$O$133,0))</f>
        <v>1</v>
      </c>
      <c r="K37">
        <f>INDEX(TableS1!Y$4:Y$133,MATCH($A37,TableS1!$O$4:$O$133,0))</f>
        <v>1</v>
      </c>
      <c r="L37">
        <f>INDEX(TableS1!Z$4:Z$133,MATCH($A37,TableS1!$O$4:$O$133,0))</f>
        <v>0</v>
      </c>
      <c r="M37">
        <f t="shared" si="3"/>
        <v>30</v>
      </c>
      <c r="N37">
        <f t="shared" si="1"/>
        <v>30</v>
      </c>
      <c r="O37">
        <f t="shared" si="2"/>
        <v>30</v>
      </c>
      <c r="P37">
        <f>VALUE(INDEX(TableS1!$AE$4:$AE$133, MATCH(A37,TableS1!$O$4:$O$133)))</f>
        <v>22</v>
      </c>
      <c r="Q37">
        <f>VALUE(INDEX(TableS1!$AF$4:$AF$133, MATCH(A37,TableS1!$O$4:$O$133)))</f>
        <v>34</v>
      </c>
    </row>
    <row r="38" spans="1:17">
      <c r="A38" t="s">
        <v>75</v>
      </c>
      <c r="B38">
        <f>INDEX(TableS1!P$4:P$133,MATCH($A38,TableS1!$O$4:$O$133,0))</f>
        <v>37</v>
      </c>
      <c r="C38">
        <f>INDEX(TableS1!Q$4:Q$133,MATCH($A38,TableS1!$O$4:$O$133,0))</f>
        <v>2</v>
      </c>
      <c r="D38">
        <f>INDEX(TableS1!R$4:R$133,MATCH($A38,TableS1!$O$4:$O$133,0))</f>
        <v>1</v>
      </c>
      <c r="E38" t="s">
        <v>76</v>
      </c>
      <c r="F38">
        <f>INDEX(TableS1!T$4:T$133,MATCH($A38,TableS1!$O$4:$O$133,0))</f>
        <v>1</v>
      </c>
      <c r="G38">
        <f>INDEX(TableS1!U$4:U$133,MATCH($A38,TableS1!$O$4:$O$133,0))</f>
        <v>1</v>
      </c>
      <c r="H38">
        <f>INDEX(TableS1!V$4:V$133,MATCH($A38,TableS1!$O$4:$O$133,0))</f>
        <v>1</v>
      </c>
      <c r="I38">
        <f>INDEX(TableS1!W$4:W$133,MATCH($A38,TableS1!$O$4:$O$133,0))</f>
        <v>32.5</v>
      </c>
      <c r="J38">
        <f>INDEX(TableS1!X$4:X$133,MATCH($A38,TableS1!$O$4:$O$133,0))</f>
        <v>1</v>
      </c>
      <c r="K38">
        <f>INDEX(TableS1!Y$4:Y$133,MATCH($A38,TableS1!$O$4:$O$133,0))</f>
        <v>2</v>
      </c>
      <c r="L38">
        <f>INDEX(TableS1!Z$4:Z$133,MATCH($A38,TableS1!$O$4:$O$133,0))</f>
        <v>0</v>
      </c>
      <c r="M38">
        <f t="shared" si="3"/>
        <v>32.5</v>
      </c>
      <c r="N38">
        <f t="shared" si="1"/>
        <v>32.5</v>
      </c>
      <c r="O38">
        <f t="shared" si="2"/>
        <v>32.5</v>
      </c>
      <c r="P38">
        <f>VALUE(INDEX(TableS1!$AE$4:$AE$133, MATCH(A38,TableS1!$O$4:$O$133)))</f>
        <v>18</v>
      </c>
      <c r="Q38">
        <f>VALUE(INDEX(TableS1!$AF$4:$AF$133, MATCH(A38,TableS1!$O$4:$O$133)))</f>
        <v>59</v>
      </c>
    </row>
    <row r="39" spans="1:17">
      <c r="A39" t="s">
        <v>77</v>
      </c>
      <c r="B39">
        <f>INDEX(TableS1!P$4:P$133,MATCH($A39,TableS1!$O$4:$O$133,0))</f>
        <v>21</v>
      </c>
      <c r="C39">
        <f>INDEX(TableS1!Q$4:Q$133,MATCH($A39,TableS1!$O$4:$O$133,0))</f>
        <v>2</v>
      </c>
      <c r="D39">
        <f>INDEX(TableS1!R$4:R$133,MATCH($A39,TableS1!$O$4:$O$133,0))</f>
        <v>4</v>
      </c>
      <c r="E39">
        <v>5.04</v>
      </c>
      <c r="F39">
        <f>INDEX(TableS1!T$4:T$133,MATCH($A39,TableS1!$O$4:$O$133,0))</f>
        <v>3</v>
      </c>
      <c r="G39">
        <f>INDEX(TableS1!U$4:U$133,MATCH($A39,TableS1!$O$4:$O$133,0))</f>
        <v>1</v>
      </c>
      <c r="H39">
        <f>INDEX(TableS1!V$4:V$133,MATCH($A39,TableS1!$O$4:$O$133,0))</f>
        <v>1</v>
      </c>
      <c r="I39">
        <f>INDEX(TableS1!W$4:W$133,MATCH($A39,TableS1!$O$4:$O$133,0))</f>
        <v>28.5</v>
      </c>
      <c r="J39">
        <f>INDEX(TableS1!X$4:X$133,MATCH($A39,TableS1!$O$4:$O$133,0))</f>
        <v>1</v>
      </c>
      <c r="K39">
        <f>INDEX(TableS1!Y$4:Y$133,MATCH($A39,TableS1!$O$4:$O$133,0))</f>
        <v>1</v>
      </c>
      <c r="L39">
        <f>INDEX(TableS1!Z$4:Z$133,MATCH($A39,TableS1!$O$4:$O$133,0))</f>
        <v>0</v>
      </c>
      <c r="M39">
        <f t="shared" si="3"/>
        <v>28.5</v>
      </c>
      <c r="N39">
        <f t="shared" si="1"/>
        <v>28.5</v>
      </c>
      <c r="O39">
        <f t="shared" si="2"/>
        <v>28.5</v>
      </c>
      <c r="P39">
        <f>VALUE(INDEX(TableS1!$AE$4:$AE$133, MATCH(A39,TableS1!$O$4:$O$133)))</f>
        <v>18</v>
      </c>
      <c r="Q39">
        <f>VALUE(INDEX(TableS1!$AF$4:$AF$133, MATCH(A39,TableS1!$O$4:$O$133)))</f>
        <v>59</v>
      </c>
    </row>
    <row r="40" spans="1:17">
      <c r="A40" t="s">
        <v>78</v>
      </c>
      <c r="B40">
        <f>INDEX(TableS1!P$4:P$133,MATCH($A40,TableS1!$O$4:$O$133,0))</f>
        <v>20</v>
      </c>
      <c r="C40">
        <f>INDEX(TableS1!Q$4:Q$133,MATCH($A40,TableS1!$O$4:$O$133,0))</f>
        <v>2</v>
      </c>
      <c r="D40">
        <f>INDEX(TableS1!R$4:R$133,MATCH($A40,TableS1!$O$4:$O$133,0))</f>
        <v>4</v>
      </c>
      <c r="E40" t="s">
        <v>79</v>
      </c>
      <c r="F40">
        <f>INDEX(TableS1!T$4:T$133,MATCH($A40,TableS1!$O$4:$O$133,0))</f>
        <v>1</v>
      </c>
      <c r="G40">
        <f>INDEX(TableS1!U$4:U$133,MATCH($A40,TableS1!$O$4:$O$133,0))</f>
        <v>1</v>
      </c>
      <c r="H40">
        <f>INDEX(TableS1!V$4:V$133,MATCH($A40,TableS1!$O$4:$O$133,0))</f>
        <v>1</v>
      </c>
      <c r="I40">
        <f>INDEX(TableS1!W$4:W$133,MATCH($A40,TableS1!$O$4:$O$133,0))</f>
        <v>35</v>
      </c>
      <c r="J40">
        <f>INDEX(TableS1!X$4:X$133,MATCH($A40,TableS1!$O$4:$O$133,0))</f>
        <v>1</v>
      </c>
      <c r="K40">
        <f>INDEX(TableS1!Y$4:Y$133,MATCH($A40,TableS1!$O$4:$O$133,0))</f>
        <v>1</v>
      </c>
      <c r="L40">
        <f>INDEX(TableS1!Z$4:Z$133,MATCH($A40,TableS1!$O$4:$O$133,0))</f>
        <v>0</v>
      </c>
      <c r="M40">
        <f t="shared" si="3"/>
        <v>35</v>
      </c>
      <c r="N40">
        <f t="shared" si="1"/>
        <v>35</v>
      </c>
      <c r="O40">
        <f t="shared" si="2"/>
        <v>35</v>
      </c>
      <c r="P40">
        <f>VALUE(INDEX(TableS1!$AE$4:$AE$133, MATCH(A40,TableS1!$O$4:$O$133)))</f>
        <v>18</v>
      </c>
      <c r="Q40">
        <f>VALUE(INDEX(TableS1!$AF$4:$AF$133, MATCH(A40,TableS1!$O$4:$O$133)))</f>
        <v>59</v>
      </c>
    </row>
    <row r="41" spans="1:17">
      <c r="A41" t="s">
        <v>80</v>
      </c>
      <c r="B41">
        <f>INDEX(TableS1!P$4:P$133,MATCH($A41,TableS1!$O$4:$O$133,0))</f>
        <v>14</v>
      </c>
      <c r="C41">
        <f>INDEX(TableS1!Q$4:Q$133,MATCH($A41,TableS1!$O$4:$O$133,0))</f>
        <v>2</v>
      </c>
      <c r="D41">
        <f>INDEX(TableS1!R$4:R$133,MATCH($A41,TableS1!$O$4:$O$133,0))</f>
        <v>1</v>
      </c>
      <c r="E41">
        <v>1.5</v>
      </c>
      <c r="F41">
        <f>INDEX(TableS1!T$4:T$133,MATCH($A41,TableS1!$O$4:$O$133,0))</f>
        <v>1</v>
      </c>
      <c r="G41">
        <f>INDEX(TableS1!U$4:U$133,MATCH($A41,TableS1!$O$4:$O$133,0))</f>
        <v>1</v>
      </c>
      <c r="H41">
        <f>INDEX(TableS1!V$4:V$133,MATCH($A41,TableS1!$O$4:$O$133,0))</f>
        <v>3</v>
      </c>
      <c r="I41">
        <f>INDEX(TableS1!W$4:W$133,MATCH($A41,TableS1!$O$4:$O$133,0))</f>
        <v>38.399999999999899</v>
      </c>
      <c r="J41">
        <f>INDEX(TableS1!X$4:X$133,MATCH($A41,TableS1!$O$4:$O$133,0))</f>
        <v>1</v>
      </c>
      <c r="K41">
        <f>INDEX(TableS1!Y$4:Y$133,MATCH($A41,TableS1!$O$4:$O$133,0))</f>
        <v>1</v>
      </c>
      <c r="L41">
        <f>INDEX(TableS1!Z$4:Z$133,MATCH($A41,TableS1!$O$4:$O$133,0))</f>
        <v>0</v>
      </c>
      <c r="M41">
        <f t="shared" si="3"/>
        <v>38.399999999999899</v>
      </c>
      <c r="N41">
        <f t="shared" si="1"/>
        <v>38.399999999999899</v>
      </c>
      <c r="O41">
        <f t="shared" si="2"/>
        <v>38.399999999999899</v>
      </c>
      <c r="P41">
        <f>VALUE(INDEX(TableS1!$AE$4:$AE$133, MATCH(A41,TableS1!$O$4:$O$133)))</f>
        <v>14</v>
      </c>
      <c r="Q41">
        <f>VALUE(INDEX(TableS1!$AF$4:$AF$133, MATCH(A41,TableS1!$O$4:$O$133)))</f>
        <v>17</v>
      </c>
    </row>
    <row r="42" spans="1:17">
      <c r="A42" t="s">
        <v>81</v>
      </c>
      <c r="B42">
        <f>INDEX(TableS1!P$4:P$133,MATCH($A42,TableS1!$O$4:$O$133,0))</f>
        <v>26</v>
      </c>
      <c r="C42">
        <f>INDEX(TableS1!Q$4:Q$133,MATCH($A42,TableS1!$O$4:$O$133,0))</f>
        <v>2</v>
      </c>
      <c r="D42">
        <f>INDEX(TableS1!R$4:R$133,MATCH($A42,TableS1!$O$4:$O$133,0))</f>
        <v>1</v>
      </c>
      <c r="E42">
        <v>8.5</v>
      </c>
      <c r="F42">
        <f>INDEX(TableS1!T$4:T$133,MATCH($A42,TableS1!$O$4:$O$133,0))</f>
        <v>1</v>
      </c>
      <c r="G42">
        <f>INDEX(TableS1!U$4:U$133,MATCH($A42,TableS1!$O$4:$O$133,0))</f>
        <v>2</v>
      </c>
      <c r="H42">
        <f>INDEX(TableS1!V$4:V$133,MATCH($A42,TableS1!$O$4:$O$133,0))</f>
        <v>1</v>
      </c>
      <c r="I42">
        <f>INDEX(TableS1!W$4:W$133,MATCH($A42,TableS1!$O$4:$O$133,0))</f>
        <v>38.5</v>
      </c>
      <c r="J42">
        <f>INDEX(TableS1!X$4:X$133,MATCH($A42,TableS1!$O$4:$O$133,0))</f>
        <v>1</v>
      </c>
      <c r="K42">
        <f>INDEX(TableS1!Y$4:Y$133,MATCH($A42,TableS1!$O$4:$O$133,0))</f>
        <v>1</v>
      </c>
      <c r="L42">
        <f>INDEX(TableS1!Z$4:Z$133,MATCH($A42,TableS1!$O$4:$O$133,0))</f>
        <v>0</v>
      </c>
      <c r="M42">
        <f t="shared" si="3"/>
        <v>38.5</v>
      </c>
      <c r="N42">
        <f t="shared" si="1"/>
        <v>38.5</v>
      </c>
      <c r="O42">
        <f t="shared" si="2"/>
        <v>38.5</v>
      </c>
      <c r="P42">
        <f>VALUE(INDEX(TableS1!$AE$4:$AE$133, MATCH(A42,TableS1!$O$4:$O$133)))</f>
        <v>19</v>
      </c>
      <c r="Q42">
        <f>VALUE(INDEX(TableS1!$AF$4:$AF$133, MATCH(A42,TableS1!$O$4:$O$133)))</f>
        <v>53</v>
      </c>
    </row>
    <row r="43" spans="1:17">
      <c r="A43" t="s">
        <v>82</v>
      </c>
      <c r="B43">
        <f>INDEX(TableS1!P$4:P$133,MATCH($A43,TableS1!$O$4:$O$133,0))</f>
        <v>8</v>
      </c>
      <c r="C43">
        <f>INDEX(TableS1!Q$4:Q$133,MATCH($A43,TableS1!$O$4:$O$133,0))</f>
        <v>2</v>
      </c>
      <c r="D43">
        <f>INDEX(TableS1!R$4:R$133,MATCH($A43,TableS1!$O$4:$O$133,0))</f>
        <v>2</v>
      </c>
      <c r="E43">
        <v>6.5</v>
      </c>
      <c r="F43">
        <f>INDEX(TableS1!T$4:T$133,MATCH($A43,TableS1!$O$4:$O$133,0))</f>
        <v>1</v>
      </c>
      <c r="G43">
        <f>INDEX(TableS1!U$4:U$133,MATCH($A43,TableS1!$O$4:$O$133,0))</f>
        <v>1</v>
      </c>
      <c r="H43">
        <f>INDEX(TableS1!V$4:V$133,MATCH($A43,TableS1!$O$4:$O$133,0))</f>
        <v>3</v>
      </c>
      <c r="I43">
        <f>INDEX(TableS1!W$4:W$133,MATCH($A43,TableS1!$O$4:$O$133,0))</f>
        <v>39</v>
      </c>
      <c r="J43">
        <f>INDEX(TableS1!X$4:X$133,MATCH($A43,TableS1!$O$4:$O$133,0))</f>
        <v>3</v>
      </c>
      <c r="K43">
        <f>INDEX(TableS1!Y$4:Y$133,MATCH($A43,TableS1!$O$4:$O$133,0))</f>
        <v>1</v>
      </c>
      <c r="L43">
        <f>INDEX(TableS1!Z$4:Z$133,MATCH($A43,TableS1!$O$4:$O$133,0))</f>
        <v>0</v>
      </c>
      <c r="M43">
        <f t="shared" si="3"/>
        <v>39</v>
      </c>
      <c r="N43">
        <f t="shared" si="1"/>
        <v>39</v>
      </c>
      <c r="O43">
        <f t="shared" si="2"/>
        <v>39</v>
      </c>
      <c r="P43">
        <f>VALUE(INDEX(TableS1!$AE$4:$AE$133, MATCH(A43,TableS1!$O$4:$O$133)))</f>
        <v>18</v>
      </c>
      <c r="Q43">
        <f>VALUE(INDEX(TableS1!$AF$4:$AF$133, MATCH(A43,TableS1!$O$4:$O$133)))</f>
        <v>59</v>
      </c>
    </row>
    <row r="44" spans="1:17">
      <c r="A44" t="s">
        <v>83</v>
      </c>
      <c r="B44">
        <f>INDEX(TableS1!P$4:P$133,MATCH($A44,TableS1!$O$4:$O$133,0))</f>
        <v>12</v>
      </c>
      <c r="C44">
        <f>INDEX(TableS1!Q$4:Q$133,MATCH($A44,TableS1!$O$4:$O$133,0))</f>
        <v>2</v>
      </c>
      <c r="D44">
        <f>INDEX(TableS1!R$4:R$133,MATCH($A44,TableS1!$O$4:$O$133,0))</f>
        <v>1</v>
      </c>
      <c r="E44">
        <v>1.75</v>
      </c>
      <c r="F44">
        <f>INDEX(TableS1!T$4:T$133,MATCH($A44,TableS1!$O$4:$O$133,0))</f>
        <v>1</v>
      </c>
      <c r="G44">
        <f>INDEX(TableS1!U$4:U$133,MATCH($A44,TableS1!$O$4:$O$133,0))</f>
        <v>1</v>
      </c>
      <c r="H44">
        <f>INDEX(TableS1!V$4:V$133,MATCH($A44,TableS1!$O$4:$O$133,0))</f>
        <v>2</v>
      </c>
      <c r="I44">
        <f>INDEX(TableS1!W$4:W$133,MATCH($A44,TableS1!$O$4:$O$133,0))</f>
        <v>44.05</v>
      </c>
      <c r="J44">
        <f>INDEX(TableS1!X$4:X$133,MATCH($A44,TableS1!$O$4:$O$133,0))</f>
        <v>1</v>
      </c>
      <c r="K44">
        <f>INDEX(TableS1!Y$4:Y$133,MATCH($A44,TableS1!$O$4:$O$133,0))</f>
        <v>1</v>
      </c>
      <c r="L44">
        <f>INDEX(TableS1!Z$4:Z$133,MATCH($A44,TableS1!$O$4:$O$133,0))</f>
        <v>0</v>
      </c>
      <c r="M44">
        <f t="shared" si="3"/>
        <v>44.05</v>
      </c>
      <c r="N44">
        <f t="shared" si="1"/>
        <v>44.05</v>
      </c>
      <c r="O44">
        <f t="shared" si="2"/>
        <v>44.05</v>
      </c>
      <c r="P44">
        <f>VALUE(INDEX(TableS1!$AE$4:$AE$133, MATCH(A44,TableS1!$O$4:$O$133)))</f>
        <v>21</v>
      </c>
      <c r="Q44">
        <f>VALUE(INDEX(TableS1!$AF$4:$AF$133, MATCH(A44,TableS1!$O$4:$O$133)))</f>
        <v>28</v>
      </c>
    </row>
    <row r="45" spans="1:17">
      <c r="A45" t="s">
        <v>84</v>
      </c>
      <c r="B45">
        <f>INDEX(TableS1!P$4:P$133,MATCH($A45,TableS1!$O$4:$O$133,0))</f>
        <v>18</v>
      </c>
      <c r="C45">
        <f>INDEX(TableS1!Q$4:Q$133,MATCH($A45,TableS1!$O$4:$O$133,0))</f>
        <v>2</v>
      </c>
      <c r="D45">
        <f>INDEX(TableS1!R$4:R$133,MATCH($A45,TableS1!$O$4:$O$133,0))</f>
        <v>2</v>
      </c>
      <c r="E45">
        <v>3.5</v>
      </c>
      <c r="F45">
        <f>INDEX(TableS1!T$4:T$133,MATCH($A45,TableS1!$O$4:$O$133,0))</f>
        <v>1</v>
      </c>
      <c r="G45">
        <f>INDEX(TableS1!U$4:U$133,MATCH($A45,TableS1!$O$4:$O$133,0))</f>
        <v>1</v>
      </c>
      <c r="H45">
        <f>INDEX(TableS1!V$4:V$133,MATCH($A45,TableS1!$O$4:$O$133,0))</f>
        <v>1</v>
      </c>
      <c r="I45">
        <f>INDEX(TableS1!W$4:W$133,MATCH($A45,TableS1!$O$4:$O$133,0))</f>
        <v>45</v>
      </c>
      <c r="J45">
        <f>INDEX(TableS1!X$4:X$133,MATCH($A45,TableS1!$O$4:$O$133,0))</f>
        <v>1</v>
      </c>
      <c r="K45">
        <f>INDEX(TableS1!Y$4:Y$133,MATCH($A45,TableS1!$O$4:$O$133,0))</f>
        <v>1</v>
      </c>
      <c r="L45">
        <f>INDEX(TableS1!Z$4:Z$133,MATCH($A45,TableS1!$O$4:$O$133,0))</f>
        <v>0</v>
      </c>
      <c r="M45">
        <f t="shared" si="3"/>
        <v>45</v>
      </c>
      <c r="N45">
        <f t="shared" si="1"/>
        <v>45</v>
      </c>
      <c r="O45">
        <f t="shared" si="2"/>
        <v>45</v>
      </c>
      <c r="P45">
        <f>VALUE(INDEX(TableS1!$AE$4:$AE$133, MATCH(A45,TableS1!$O$4:$O$133)))</f>
        <v>60</v>
      </c>
      <c r="Q45">
        <f>VALUE(INDEX(TableS1!$AF$4:$AF$133, MATCH(A45,TableS1!$O$4:$O$133)))</f>
        <v>100</v>
      </c>
    </row>
    <row r="46" spans="1:17">
      <c r="A46" t="s">
        <v>85</v>
      </c>
      <c r="B46">
        <f>INDEX(TableS1!P$4:P$133,MATCH($A46,TableS1!$O$4:$O$133,0))</f>
        <v>9</v>
      </c>
      <c r="C46">
        <f>INDEX(TableS1!Q$4:Q$133,MATCH($A46,TableS1!$O$4:$O$133,0))</f>
        <v>2</v>
      </c>
      <c r="D46">
        <f>INDEX(TableS1!R$4:R$133,MATCH($A46,TableS1!$O$4:$O$133,0))</f>
        <v>1</v>
      </c>
      <c r="E46" t="s">
        <v>20</v>
      </c>
      <c r="F46">
        <f>INDEX(TableS1!T$4:T$133,MATCH($A46,TableS1!$O$4:$O$133,0))</f>
        <v>1</v>
      </c>
      <c r="G46">
        <f>INDEX(TableS1!U$4:U$133,MATCH($A46,TableS1!$O$4:$O$133,0))</f>
        <v>2</v>
      </c>
      <c r="H46">
        <f>INDEX(TableS1!V$4:V$133,MATCH($A46,TableS1!$O$4:$O$133,0))</f>
        <v>3</v>
      </c>
      <c r="I46">
        <f>INDEX(TableS1!W$4:W$133,MATCH($A46,TableS1!$O$4:$O$133,0))</f>
        <v>46</v>
      </c>
      <c r="J46">
        <f>INDEX(TableS1!X$4:X$133,MATCH($A46,TableS1!$O$4:$O$133,0))</f>
        <v>3</v>
      </c>
      <c r="K46">
        <f>INDEX(TableS1!Y$4:Y$133,MATCH($A46,TableS1!$O$4:$O$133,0))</f>
        <v>1</v>
      </c>
      <c r="L46">
        <f>INDEX(TableS1!Z$4:Z$133,MATCH($A46,TableS1!$O$4:$O$133,0))</f>
        <v>0</v>
      </c>
      <c r="M46">
        <f t="shared" si="3"/>
        <v>46</v>
      </c>
      <c r="N46">
        <f t="shared" si="1"/>
        <v>46</v>
      </c>
      <c r="O46">
        <f t="shared" si="2"/>
        <v>46</v>
      </c>
      <c r="P46">
        <f>VALUE(INDEX(TableS1!$AE$4:$AE$133, MATCH(A46,TableS1!$O$4:$O$133)))</f>
        <v>18</v>
      </c>
      <c r="Q46">
        <f>VALUE(INDEX(TableS1!$AF$4:$AF$133, MATCH(A46,TableS1!$O$4:$O$133)))</f>
        <v>59</v>
      </c>
    </row>
    <row r="47" spans="1:17">
      <c r="A47" t="s">
        <v>86</v>
      </c>
      <c r="B47">
        <f>INDEX(TableS1!P$4:P$133,MATCH($A47,TableS1!$O$4:$O$133,0))</f>
        <v>10</v>
      </c>
      <c r="C47">
        <f>INDEX(TableS1!Q$4:Q$133,MATCH($A47,TableS1!$O$4:$O$133,0))</f>
        <v>2</v>
      </c>
      <c r="D47">
        <f>INDEX(TableS1!R$4:R$133,MATCH($A47,TableS1!$O$4:$O$133,0))</f>
        <v>2</v>
      </c>
      <c r="E47">
        <v>6.5</v>
      </c>
      <c r="F47">
        <f>INDEX(TableS1!T$4:T$133,MATCH($A47,TableS1!$O$4:$O$133,0))</f>
        <v>1</v>
      </c>
      <c r="G47">
        <f>INDEX(TableS1!U$4:U$133,MATCH($A47,TableS1!$O$4:$O$133,0))</f>
        <v>2</v>
      </c>
      <c r="H47">
        <f>INDEX(TableS1!V$4:V$133,MATCH($A47,TableS1!$O$4:$O$133,0))</f>
        <v>3</v>
      </c>
      <c r="I47">
        <f>INDEX(TableS1!W$4:W$133,MATCH($A47,TableS1!$O$4:$O$133,0))</f>
        <v>46</v>
      </c>
      <c r="J47">
        <f>INDEX(TableS1!X$4:X$133,MATCH($A47,TableS1!$O$4:$O$133,0))</f>
        <v>1</v>
      </c>
      <c r="K47">
        <f>INDEX(TableS1!Y$4:Y$133,MATCH($A47,TableS1!$O$4:$O$133,0))</f>
        <v>1</v>
      </c>
      <c r="L47">
        <f>INDEX(TableS1!Z$4:Z$133,MATCH($A47,TableS1!$O$4:$O$133,0))</f>
        <v>0</v>
      </c>
      <c r="M47">
        <f t="shared" si="3"/>
        <v>46</v>
      </c>
      <c r="N47">
        <f t="shared" si="1"/>
        <v>46</v>
      </c>
      <c r="O47">
        <f t="shared" si="2"/>
        <v>46</v>
      </c>
      <c r="P47">
        <f>VALUE(INDEX(TableS1!$AE$4:$AE$133, MATCH(A47,TableS1!$O$4:$O$133)))</f>
        <v>18</v>
      </c>
      <c r="Q47">
        <f>VALUE(INDEX(TableS1!$AF$4:$AF$133, MATCH(A47,TableS1!$O$4:$O$133)))</f>
        <v>44</v>
      </c>
    </row>
    <row r="48" spans="1:17">
      <c r="A48" t="s">
        <v>87</v>
      </c>
      <c r="B48">
        <f>INDEX(TableS1!P$4:P$133,MATCH($A48,TableS1!$O$4:$O$133,0))</f>
        <v>46</v>
      </c>
      <c r="C48">
        <f>INDEX(TableS1!Q$4:Q$133,MATCH($A48,TableS1!$O$4:$O$133,0))</f>
        <v>2</v>
      </c>
      <c r="D48">
        <f>INDEX(TableS1!R$4:R$133,MATCH($A48,TableS1!$O$4:$O$133,0))</f>
        <v>1</v>
      </c>
      <c r="E48" t="s">
        <v>48</v>
      </c>
      <c r="F48">
        <f>INDEX(TableS1!T$4:T$133,MATCH($A48,TableS1!$O$4:$O$133,0))</f>
        <v>1</v>
      </c>
      <c r="G48">
        <f>INDEX(TableS1!U$4:U$133,MATCH($A48,TableS1!$O$4:$O$133,0))</f>
        <v>1</v>
      </c>
      <c r="H48">
        <f>INDEX(TableS1!V$4:V$133,MATCH($A48,TableS1!$O$4:$O$133,0))</f>
        <v>1</v>
      </c>
      <c r="I48">
        <f>INDEX(TableS1!W$4:W$133,MATCH($A48,TableS1!$O$4:$O$133,0))</f>
        <v>48.67</v>
      </c>
      <c r="J48">
        <f>INDEX(TableS1!X$4:X$133,MATCH($A48,TableS1!$O$4:$O$133,0))</f>
        <v>1</v>
      </c>
      <c r="K48">
        <f>INDEX(TableS1!Y$4:Y$133,MATCH($A48,TableS1!$O$4:$O$133,0))</f>
        <v>1</v>
      </c>
      <c r="L48">
        <f>INDEX(TableS1!Z$4:Z$133,MATCH($A48,TableS1!$O$4:$O$133,0))</f>
        <v>0</v>
      </c>
      <c r="M48">
        <f t="shared" si="3"/>
        <v>48.67</v>
      </c>
      <c r="N48">
        <f t="shared" si="1"/>
        <v>48.67</v>
      </c>
      <c r="O48">
        <f t="shared" si="2"/>
        <v>48.67</v>
      </c>
      <c r="P48">
        <f>VALUE(INDEX(TableS1!$AE$4:$AE$133, MATCH(A48,TableS1!$O$4:$O$133)))</f>
        <v>19</v>
      </c>
      <c r="Q48">
        <f>VALUE(INDEX(TableS1!$AF$4:$AF$133, MATCH(A48,TableS1!$O$4:$O$133)))</f>
        <v>27</v>
      </c>
    </row>
    <row r="49" spans="1:17">
      <c r="A49" t="s">
        <v>88</v>
      </c>
      <c r="B49">
        <f>INDEX(TableS1!P$4:P$133,MATCH($A49,TableS1!$O$4:$O$133,0))</f>
        <v>20</v>
      </c>
      <c r="C49">
        <f>INDEX(TableS1!Q$4:Q$133,MATCH($A49,TableS1!$O$4:$O$133,0))</f>
        <v>2</v>
      </c>
      <c r="D49">
        <f>INDEX(TableS1!R$4:R$133,MATCH($A49,TableS1!$O$4:$O$133,0))</f>
        <v>3</v>
      </c>
      <c r="E49">
        <v>2.5</v>
      </c>
      <c r="F49">
        <f>INDEX(TableS1!T$4:T$133,MATCH($A49,TableS1!$O$4:$O$133,0))</f>
        <v>3</v>
      </c>
      <c r="G49">
        <f>INDEX(TableS1!U$4:U$133,MATCH($A49,TableS1!$O$4:$O$133,0))</f>
        <v>1</v>
      </c>
      <c r="H49">
        <f>INDEX(TableS1!V$4:V$133,MATCH($A49,TableS1!$O$4:$O$133,0))</f>
        <v>1</v>
      </c>
      <c r="I49">
        <f>INDEX(TableS1!W$4:W$133,MATCH($A49,TableS1!$O$4:$O$133,0))</f>
        <v>62</v>
      </c>
      <c r="J49">
        <f>INDEX(TableS1!X$4:X$133,MATCH($A49,TableS1!$O$4:$O$133,0))</f>
        <v>1</v>
      </c>
      <c r="K49">
        <f>INDEX(TableS1!Y$4:Y$133,MATCH($A49,TableS1!$O$4:$O$133,0))</f>
        <v>1</v>
      </c>
      <c r="L49">
        <f>INDEX(TableS1!Z$4:Z$133,MATCH($A49,TableS1!$O$4:$O$133,0))</f>
        <v>0</v>
      </c>
      <c r="M49">
        <f t="shared" si="3"/>
        <v>62</v>
      </c>
      <c r="N49">
        <f t="shared" si="1"/>
        <v>62</v>
      </c>
      <c r="O49">
        <f t="shared" si="2"/>
        <v>62</v>
      </c>
      <c r="P49">
        <f>VALUE(INDEX(TableS1!$AE$4:$AE$133, MATCH(A49,TableS1!$O$4:$O$133)))</f>
        <v>60</v>
      </c>
      <c r="Q49">
        <f>VALUE(INDEX(TableS1!$AF$4:$AF$133, MATCH(A49,TableS1!$O$4:$O$133)))</f>
        <v>79</v>
      </c>
    </row>
    <row r="50" spans="1:17">
      <c r="A50" t="s">
        <v>89</v>
      </c>
      <c r="B50">
        <f>INDEX(TableS1!P$4:P$133,MATCH($A50,TableS1!$O$4:$O$133,0))</f>
        <v>16</v>
      </c>
      <c r="C50">
        <f>INDEX(TableS1!Q$4:Q$133,MATCH($A50,TableS1!$O$4:$O$133,0))</f>
        <v>2</v>
      </c>
      <c r="D50">
        <f>INDEX(TableS1!R$4:R$133,MATCH($A50,TableS1!$O$4:$O$133,0))</f>
        <v>1</v>
      </c>
      <c r="E50">
        <v>2</v>
      </c>
      <c r="F50">
        <f>INDEX(TableS1!T$4:T$133,MATCH($A50,TableS1!$O$4:$O$133,0))</f>
        <v>1</v>
      </c>
      <c r="G50">
        <f>INDEX(TableS1!U$4:U$133,MATCH($A50,TableS1!$O$4:$O$133,0))</f>
        <v>1</v>
      </c>
      <c r="H50">
        <f>INDEX(TableS1!V$4:V$133,MATCH($A50,TableS1!$O$4:$O$133,0))</f>
        <v>3</v>
      </c>
      <c r="I50">
        <f>INDEX(TableS1!W$4:W$133,MATCH($A50,TableS1!$O$4:$O$133,0))</f>
        <v>56.01</v>
      </c>
      <c r="J50">
        <f>INDEX(TableS1!X$4:X$133,MATCH($A50,TableS1!$O$4:$O$133,0))</f>
        <v>1</v>
      </c>
      <c r="K50">
        <f>INDEX(TableS1!Y$4:Y$133,MATCH($A50,TableS1!$O$4:$O$133,0))</f>
        <v>1</v>
      </c>
      <c r="L50">
        <f>INDEX(TableS1!Z$4:Z$133,MATCH($A50,TableS1!$O$4:$O$133,0))</f>
        <v>0</v>
      </c>
      <c r="M50">
        <f t="shared" si="3"/>
        <v>56.01</v>
      </c>
      <c r="N50">
        <f t="shared" si="1"/>
        <v>56.01</v>
      </c>
      <c r="O50">
        <f t="shared" si="2"/>
        <v>56.01</v>
      </c>
      <c r="P50">
        <f>VALUE(INDEX(TableS1!$AE$4:$AE$133, MATCH(A50,TableS1!$O$4:$O$133)))</f>
        <v>19</v>
      </c>
      <c r="Q50">
        <f>VALUE(INDEX(TableS1!$AF$4:$AF$133, MATCH(A50,TableS1!$O$4:$O$133)))</f>
        <v>27</v>
      </c>
    </row>
    <row r="51" spans="1:17">
      <c r="A51" t="s">
        <v>90</v>
      </c>
      <c r="B51">
        <f>INDEX(TableS1!P$4:P$133,MATCH($A51,TableS1!$O$4:$O$133,0))</f>
        <v>19</v>
      </c>
      <c r="C51">
        <f>INDEX(TableS1!Q$4:Q$133,MATCH($A51,TableS1!$O$4:$O$133,0))</f>
        <v>2</v>
      </c>
      <c r="D51">
        <f>INDEX(TableS1!R$4:R$133,MATCH($A51,TableS1!$O$4:$O$133,0))</f>
        <v>2</v>
      </c>
      <c r="E51">
        <v>10.25</v>
      </c>
      <c r="F51">
        <f>INDEX(TableS1!T$4:T$133,MATCH($A51,TableS1!$O$4:$O$133,0))</f>
        <v>3</v>
      </c>
      <c r="G51">
        <f>INDEX(TableS1!U$4:U$133,MATCH($A51,TableS1!$O$4:$O$133,0))</f>
        <v>1</v>
      </c>
      <c r="H51">
        <f>INDEX(TableS1!V$4:V$133,MATCH($A51,TableS1!$O$4:$O$133,0))</f>
        <v>3</v>
      </c>
      <c r="I51">
        <f>INDEX(TableS1!W$4:W$133,MATCH($A51,TableS1!$O$4:$O$133,0))</f>
        <v>61</v>
      </c>
      <c r="J51">
        <f>INDEX(TableS1!X$4:X$133,MATCH($A51,TableS1!$O$4:$O$133,0))</f>
        <v>1</v>
      </c>
      <c r="K51">
        <f>INDEX(TableS1!Y$4:Y$133,MATCH($A51,TableS1!$O$4:$O$133,0))</f>
        <v>1</v>
      </c>
      <c r="L51">
        <f>INDEX(TableS1!Z$4:Z$133,MATCH($A51,TableS1!$O$4:$O$133,0))</f>
        <v>0</v>
      </c>
      <c r="M51">
        <f t="shared" si="3"/>
        <v>61</v>
      </c>
      <c r="N51">
        <f t="shared" si="1"/>
        <v>61</v>
      </c>
      <c r="O51">
        <f t="shared" si="2"/>
        <v>61</v>
      </c>
      <c r="P51">
        <f>VALUE(INDEX(TableS1!$AE$4:$AE$133, MATCH(A51,TableS1!$O$4:$O$133)))</f>
        <v>18</v>
      </c>
      <c r="Q51">
        <f>VALUE(INDEX(TableS1!$AF$4:$AF$133, MATCH(A51,TableS1!$O$4:$O$133)))</f>
        <v>59</v>
      </c>
    </row>
    <row r="52" spans="1:17">
      <c r="A52" t="s">
        <v>91</v>
      </c>
      <c r="B52">
        <f>INDEX(TableS1!P$4:P$133,MATCH($A52,TableS1!$O$4:$O$133,0))</f>
        <v>16</v>
      </c>
      <c r="C52">
        <f>INDEX(TableS1!Q$4:Q$133,MATCH($A52,TableS1!$O$4:$O$133,0))</f>
        <v>2</v>
      </c>
      <c r="D52">
        <f>INDEX(TableS1!R$4:R$133,MATCH($A52,TableS1!$O$4:$O$133,0))</f>
        <v>1</v>
      </c>
      <c r="E52" t="s">
        <v>92</v>
      </c>
      <c r="F52">
        <f>INDEX(TableS1!T$4:T$133,MATCH($A52,TableS1!$O$4:$O$133,0))</f>
        <v>1</v>
      </c>
      <c r="G52">
        <f>INDEX(TableS1!U$4:U$133,MATCH($A52,TableS1!$O$4:$O$133,0))</f>
        <v>2</v>
      </c>
      <c r="H52">
        <f>INDEX(TableS1!V$4:V$133,MATCH($A52,TableS1!$O$4:$O$133,0))</f>
        <v>3</v>
      </c>
      <c r="I52">
        <f>INDEX(TableS1!W$4:W$133,MATCH($A52,TableS1!$O$4:$O$133,0))</f>
        <v>55.119999999999898</v>
      </c>
      <c r="J52">
        <f>INDEX(TableS1!X$4:X$133,MATCH($A52,TableS1!$O$4:$O$133,0))</f>
        <v>3</v>
      </c>
      <c r="K52">
        <f>INDEX(TableS1!Y$4:Y$133,MATCH($A52,TableS1!$O$4:$O$133,0))</f>
        <v>1</v>
      </c>
      <c r="L52">
        <f>INDEX(TableS1!Z$4:Z$133,MATCH($A52,TableS1!$O$4:$O$133,0))</f>
        <v>0</v>
      </c>
      <c r="M52">
        <f t="shared" si="3"/>
        <v>55.119999999999898</v>
      </c>
      <c r="N52">
        <f t="shared" si="1"/>
        <v>55.119999999999898</v>
      </c>
      <c r="O52">
        <f t="shared" si="2"/>
        <v>55.119999999999898</v>
      </c>
      <c r="P52">
        <f>VALUE(INDEX(TableS1!$AE$4:$AE$133, MATCH(A52,TableS1!$O$4:$O$133)))</f>
        <v>18</v>
      </c>
      <c r="Q52">
        <f>VALUE(INDEX(TableS1!$AF$4:$AF$133, MATCH(A52,TableS1!$O$4:$O$133)))</f>
        <v>59</v>
      </c>
    </row>
    <row r="53" spans="1:17">
      <c r="A53" t="s">
        <v>93</v>
      </c>
      <c r="B53">
        <f>INDEX(TableS1!P$4:P$133,MATCH($A53,TableS1!$O$4:$O$133,0))</f>
        <v>48</v>
      </c>
      <c r="C53">
        <f>INDEX(TableS1!Q$4:Q$133,MATCH($A53,TableS1!$O$4:$O$133,0))</f>
        <v>2</v>
      </c>
      <c r="D53">
        <f>INDEX(TableS1!R$4:R$133,MATCH($A53,TableS1!$O$4:$O$133,0))</f>
        <v>3</v>
      </c>
      <c r="E53" t="s">
        <v>94</v>
      </c>
      <c r="F53">
        <f>INDEX(TableS1!T$4:T$133,MATCH($A53,TableS1!$O$4:$O$133,0))</f>
        <v>1</v>
      </c>
      <c r="G53">
        <f>INDEX(TableS1!U$4:U$133,MATCH($A53,TableS1!$O$4:$O$133,0))</f>
        <v>1</v>
      </c>
      <c r="H53">
        <f>INDEX(TableS1!V$4:V$133,MATCH($A53,TableS1!$O$4:$O$133,0))</f>
        <v>1</v>
      </c>
      <c r="I53">
        <f>INDEX(TableS1!W$4:W$133,MATCH($A53,TableS1!$O$4:$O$133,0))</f>
        <v>55.62</v>
      </c>
      <c r="J53">
        <f>INDEX(TableS1!X$4:X$133,MATCH($A53,TableS1!$O$4:$O$133,0))</f>
        <v>1</v>
      </c>
      <c r="K53">
        <f>INDEX(TableS1!Y$4:Y$133,MATCH($A53,TableS1!$O$4:$O$133,0))</f>
        <v>1</v>
      </c>
      <c r="L53">
        <f>INDEX(TableS1!Z$4:Z$133,MATCH($A53,TableS1!$O$4:$O$133,0))</f>
        <v>0</v>
      </c>
      <c r="M53">
        <f t="shared" si="3"/>
        <v>55.62</v>
      </c>
      <c r="N53">
        <f t="shared" si="1"/>
        <v>55.62</v>
      </c>
      <c r="O53">
        <f t="shared" si="2"/>
        <v>55.62</v>
      </c>
      <c r="P53">
        <f>VALUE(INDEX(TableS1!$AE$4:$AE$133, MATCH(A53,TableS1!$O$4:$O$133)))</f>
        <v>20</v>
      </c>
      <c r="Q53">
        <f>VALUE(INDEX(TableS1!$AF$4:$AF$133, MATCH(A53,TableS1!$O$4:$O$133)))</f>
        <v>77</v>
      </c>
    </row>
    <row r="54" spans="1:17">
      <c r="A54" t="s">
        <v>95</v>
      </c>
      <c r="B54">
        <f>INDEX(TableS1!P$4:P$133,MATCH($A54,TableS1!$O$4:$O$133,0))</f>
        <v>18</v>
      </c>
      <c r="C54">
        <f>INDEX(TableS1!Q$4:Q$133,MATCH($A54,TableS1!$O$4:$O$133,0))</f>
        <v>2</v>
      </c>
      <c r="D54">
        <f>INDEX(TableS1!R$4:R$133,MATCH($A54,TableS1!$O$4:$O$133,0))</f>
        <v>1</v>
      </c>
      <c r="E54">
        <v>7</v>
      </c>
      <c r="F54">
        <f>INDEX(TableS1!T$4:T$133,MATCH($A54,TableS1!$O$4:$O$133,0))</f>
        <v>1</v>
      </c>
      <c r="G54">
        <f>INDEX(TableS1!U$4:U$133,MATCH($A54,TableS1!$O$4:$O$133,0))</f>
        <v>3</v>
      </c>
      <c r="H54">
        <f>INDEX(TableS1!V$4:V$133,MATCH($A54,TableS1!$O$4:$O$133,0))</f>
        <v>3</v>
      </c>
      <c r="I54">
        <f>INDEX(TableS1!W$4:W$133,MATCH($A54,TableS1!$O$4:$O$133,0))</f>
        <v>108</v>
      </c>
      <c r="J54">
        <f>INDEX(TableS1!X$4:X$133,MATCH($A54,TableS1!$O$4:$O$133,0))</f>
        <v>3</v>
      </c>
      <c r="K54">
        <f>INDEX(TableS1!Y$4:Y$133,MATCH($A54,TableS1!$O$4:$O$133,0))</f>
        <v>1</v>
      </c>
      <c r="L54">
        <f>INDEX(TableS1!Z$4:Z$133,MATCH($A54,TableS1!$O$4:$O$133,0))</f>
        <v>0</v>
      </c>
      <c r="M54">
        <f t="shared" si="3"/>
        <v>108</v>
      </c>
      <c r="N54">
        <f t="shared" si="1"/>
        <v>108</v>
      </c>
      <c r="O54">
        <f t="shared" si="2"/>
        <v>108</v>
      </c>
      <c r="P54">
        <f>VALUE(INDEX(TableS1!$AE$4:$AE$133, MATCH(A54,TableS1!$O$4:$O$133)))</f>
        <v>18</v>
      </c>
      <c r="Q54">
        <f>VALUE(INDEX(TableS1!$AF$4:$AF$133, MATCH(A54,TableS1!$O$4:$O$133)))</f>
        <v>46</v>
      </c>
    </row>
    <row r="55" spans="1:17">
      <c r="A55" t="s">
        <v>96</v>
      </c>
      <c r="B55">
        <f>INDEX(TableS1!P$4:P$133,MATCH($A55,TableS1!$O$4:$O$133,0))</f>
        <v>15</v>
      </c>
      <c r="C55">
        <f>INDEX(TableS1!Q$4:Q$133,MATCH($A55,TableS1!$O$4:$O$133,0))</f>
        <v>2</v>
      </c>
      <c r="D55">
        <f>INDEX(TableS1!R$4:R$133,MATCH($A55,TableS1!$O$4:$O$133,0))</f>
        <v>3</v>
      </c>
      <c r="E55">
        <v>2.5</v>
      </c>
      <c r="F55">
        <f>INDEX(TableS1!T$4:T$133,MATCH($A55,TableS1!$O$4:$O$133,0))</f>
        <v>1</v>
      </c>
      <c r="G55">
        <f>INDEX(TableS1!U$4:U$133,MATCH($A55,TableS1!$O$4:$O$133,0))</f>
        <v>1</v>
      </c>
      <c r="H55">
        <f>INDEX(TableS1!V$4:V$133,MATCH($A55,TableS1!$O$4:$O$133,0))</f>
        <v>1</v>
      </c>
      <c r="I55">
        <f>INDEX(TableS1!W$4:W$133,MATCH($A55,TableS1!$O$4:$O$133,0))</f>
        <v>56</v>
      </c>
      <c r="J55">
        <f>INDEX(TableS1!X$4:X$133,MATCH($A55,TableS1!$O$4:$O$133,0))</f>
        <v>1</v>
      </c>
      <c r="K55">
        <f>INDEX(TableS1!Y$4:Y$133,MATCH($A55,TableS1!$O$4:$O$133,0))</f>
        <v>1</v>
      </c>
      <c r="L55">
        <f>INDEX(TableS1!Z$4:Z$133,MATCH($A55,TableS1!$O$4:$O$133,0))</f>
        <v>0</v>
      </c>
      <c r="M55">
        <f t="shared" si="3"/>
        <v>56</v>
      </c>
      <c r="N55">
        <f t="shared" si="1"/>
        <v>56</v>
      </c>
      <c r="O55">
        <f t="shared" si="2"/>
        <v>56</v>
      </c>
      <c r="P55">
        <f>VALUE(INDEX(TableS1!$AE$4:$AE$133, MATCH(A55,TableS1!$O$4:$O$133)))</f>
        <v>60</v>
      </c>
      <c r="Q55">
        <f>VALUE(INDEX(TableS1!$AF$4:$AF$133, MATCH(A55,TableS1!$O$4:$O$133)))</f>
        <v>79</v>
      </c>
    </row>
    <row r="56" spans="1:17">
      <c r="A56" t="s">
        <v>97</v>
      </c>
      <c r="B56">
        <f>INDEX(TableS1!P$4:P$133,MATCH($A56,TableS1!$O$4:$O$133,0))</f>
        <v>24</v>
      </c>
      <c r="C56">
        <f>INDEX(TableS1!Q$4:Q$133,MATCH($A56,TableS1!$O$4:$O$133,0))</f>
        <v>2</v>
      </c>
      <c r="D56">
        <f>INDEX(TableS1!R$4:R$133,MATCH($A56,TableS1!$O$4:$O$133,0))</f>
        <v>4</v>
      </c>
      <c r="E56" t="s">
        <v>98</v>
      </c>
      <c r="F56">
        <f>INDEX(TableS1!T$4:T$133,MATCH($A56,TableS1!$O$4:$O$133,0))</f>
        <v>1</v>
      </c>
      <c r="G56">
        <f>INDEX(TableS1!U$4:U$133,MATCH($A56,TableS1!$O$4:$O$133,0))</f>
        <v>1</v>
      </c>
      <c r="H56">
        <f>INDEX(TableS1!V$4:V$133,MATCH($A56,TableS1!$O$4:$O$133,0))</f>
        <v>1</v>
      </c>
      <c r="I56">
        <f>INDEX(TableS1!W$4:W$133,MATCH($A56,TableS1!$O$4:$O$133,0))</f>
        <v>45.7</v>
      </c>
      <c r="J56">
        <f>INDEX(TableS1!X$4:X$133,MATCH($A56,TableS1!$O$4:$O$133,0))</f>
        <v>1</v>
      </c>
      <c r="K56">
        <f>INDEX(TableS1!Y$4:Y$133,MATCH($A56,TableS1!$O$4:$O$133,0))</f>
        <v>1</v>
      </c>
      <c r="L56">
        <f>INDEX(TableS1!Z$4:Z$133,MATCH($A56,TableS1!$O$4:$O$133,0))</f>
        <v>0</v>
      </c>
      <c r="M56">
        <f t="shared" si="3"/>
        <v>45.7</v>
      </c>
      <c r="N56">
        <f t="shared" si="1"/>
        <v>45.7</v>
      </c>
      <c r="O56">
        <f t="shared" si="2"/>
        <v>45.7</v>
      </c>
      <c r="P56">
        <f>VALUE(INDEX(TableS1!$AE$4:$AE$133, MATCH(A56,TableS1!$O$4:$O$133)))</f>
        <v>18</v>
      </c>
      <c r="Q56">
        <f>VALUE(INDEX(TableS1!$AF$4:$AF$133, MATCH(A56,TableS1!$O$4:$O$133)))</f>
        <v>43</v>
      </c>
    </row>
    <row r="57" spans="1:17">
      <c r="A57" t="s">
        <v>99</v>
      </c>
      <c r="B57">
        <f>INDEX(TableS1!P$4:P$133,MATCH($A57,TableS1!$O$4:$O$133,0))</f>
        <v>14</v>
      </c>
      <c r="C57">
        <f>INDEX(TableS1!Q$4:Q$133,MATCH($A57,TableS1!$O$4:$O$133,0))</f>
        <v>2</v>
      </c>
      <c r="D57">
        <f>INDEX(TableS1!R$4:R$133,MATCH($A57,TableS1!$O$4:$O$133,0))</f>
        <v>3</v>
      </c>
      <c r="E57" t="s">
        <v>100</v>
      </c>
      <c r="F57">
        <f>INDEX(TableS1!T$4:T$133,MATCH($A57,TableS1!$O$4:$O$133,0))</f>
        <v>1</v>
      </c>
      <c r="G57">
        <f>INDEX(TableS1!U$4:U$133,MATCH($A57,TableS1!$O$4:$O$133,0))</f>
        <v>1</v>
      </c>
      <c r="H57">
        <f>INDEX(TableS1!V$4:V$133,MATCH($A57,TableS1!$O$4:$O$133,0))</f>
        <v>3</v>
      </c>
      <c r="I57">
        <f>INDEX(TableS1!W$4:W$133,MATCH($A57,TableS1!$O$4:$O$133,0))</f>
        <v>58</v>
      </c>
      <c r="J57">
        <f>INDEX(TableS1!X$4:X$133,MATCH($A57,TableS1!$O$4:$O$133,0))</f>
        <v>1</v>
      </c>
      <c r="K57">
        <f>INDEX(TableS1!Y$4:Y$133,MATCH($A57,TableS1!$O$4:$O$133,0))</f>
        <v>1</v>
      </c>
      <c r="L57">
        <f>INDEX(TableS1!Z$4:Z$133,MATCH($A57,TableS1!$O$4:$O$133,0))</f>
        <v>0</v>
      </c>
      <c r="M57">
        <f t="shared" si="3"/>
        <v>58</v>
      </c>
      <c r="N57">
        <f t="shared" si="1"/>
        <v>58</v>
      </c>
      <c r="O57">
        <f t="shared" si="2"/>
        <v>58</v>
      </c>
      <c r="P57">
        <f>VALUE(INDEX(TableS1!$AE$4:$AE$133, MATCH(A57,TableS1!$O$4:$O$133)))</f>
        <v>18</v>
      </c>
      <c r="Q57">
        <f>VALUE(INDEX(TableS1!$AF$4:$AF$133, MATCH(A57,TableS1!$O$4:$O$133)))</f>
        <v>59</v>
      </c>
    </row>
    <row r="58" spans="1:17">
      <c r="A58" t="s">
        <v>101</v>
      </c>
      <c r="B58">
        <f>INDEX(TableS1!P$4:P$133,MATCH($A58,TableS1!$O$4:$O$133,0))</f>
        <v>24</v>
      </c>
      <c r="C58">
        <f>INDEX(TableS1!Q$4:Q$133,MATCH($A58,TableS1!$O$4:$O$133,0))</f>
        <v>2</v>
      </c>
      <c r="D58">
        <f>INDEX(TableS1!R$4:R$133,MATCH($A58,TableS1!$O$4:$O$133,0))</f>
        <v>3</v>
      </c>
      <c r="E58" t="s">
        <v>20</v>
      </c>
      <c r="F58">
        <f>INDEX(TableS1!T$4:T$133,MATCH($A58,TableS1!$O$4:$O$133,0))</f>
        <v>1</v>
      </c>
      <c r="G58">
        <f>INDEX(TableS1!U$4:U$133,MATCH($A58,TableS1!$O$4:$O$133,0))</f>
        <v>1</v>
      </c>
      <c r="H58">
        <f>INDEX(TableS1!V$4:V$133,MATCH($A58,TableS1!$O$4:$O$133,0))</f>
        <v>1</v>
      </c>
      <c r="I58">
        <f>INDEX(TableS1!W$4:W$133,MATCH($A58,TableS1!$O$4:$O$133,0))</f>
        <v>58.19</v>
      </c>
      <c r="J58">
        <f>INDEX(TableS1!X$4:X$133,MATCH($A58,TableS1!$O$4:$O$133,0))</f>
        <v>1</v>
      </c>
      <c r="K58">
        <f>INDEX(TableS1!Y$4:Y$133,MATCH($A58,TableS1!$O$4:$O$133,0))</f>
        <v>1</v>
      </c>
      <c r="L58">
        <f>INDEX(TableS1!Z$4:Z$133,MATCH($A58,TableS1!$O$4:$O$133,0))</f>
        <v>0</v>
      </c>
      <c r="M58">
        <f t="shared" si="3"/>
        <v>58.19</v>
      </c>
      <c r="N58">
        <f t="shared" si="1"/>
        <v>58.19</v>
      </c>
      <c r="O58">
        <f t="shared" si="2"/>
        <v>58.19</v>
      </c>
      <c r="P58">
        <f>VALUE(INDEX(TableS1!$AE$4:$AE$133, MATCH(A58,TableS1!$O$4:$O$133)))</f>
        <v>22</v>
      </c>
      <c r="Q58">
        <f>VALUE(INDEX(TableS1!$AF$4:$AF$133, MATCH(A58,TableS1!$O$4:$O$133)))</f>
        <v>27</v>
      </c>
    </row>
    <row r="59" spans="1:17">
      <c r="A59" t="s">
        <v>102</v>
      </c>
      <c r="B59">
        <f>INDEX(TableS1!P$4:P$133,MATCH($A59,TableS1!$O$4:$O$133,0))</f>
        <v>12</v>
      </c>
      <c r="C59">
        <f>INDEX(TableS1!Q$4:Q$133,MATCH($A59,TableS1!$O$4:$O$133,0))</f>
        <v>2</v>
      </c>
      <c r="D59">
        <f>INDEX(TableS1!R$4:R$133,MATCH($A59,TableS1!$O$4:$O$133,0))</f>
        <v>1</v>
      </c>
      <c r="E59" t="s">
        <v>103</v>
      </c>
      <c r="F59">
        <f>INDEX(TableS1!T$4:T$133,MATCH($A59,TableS1!$O$4:$O$133,0))</f>
        <v>3</v>
      </c>
      <c r="G59">
        <f>INDEX(TableS1!U$4:U$133,MATCH($A59,TableS1!$O$4:$O$133,0))</f>
        <v>3</v>
      </c>
      <c r="H59">
        <f>INDEX(TableS1!V$4:V$133,MATCH($A59,TableS1!$O$4:$O$133,0))</f>
        <v>3</v>
      </c>
      <c r="I59">
        <f>INDEX(TableS1!W$4:W$133,MATCH($A59,TableS1!$O$4:$O$133,0))</f>
        <v>60</v>
      </c>
      <c r="J59">
        <f>INDEX(TableS1!X$4:X$133,MATCH($A59,TableS1!$O$4:$O$133,0))</f>
        <v>3</v>
      </c>
      <c r="K59">
        <f>INDEX(TableS1!Y$4:Y$133,MATCH($A59,TableS1!$O$4:$O$133,0))</f>
        <v>1</v>
      </c>
      <c r="L59">
        <f>INDEX(TableS1!Z$4:Z$133,MATCH($A59,TableS1!$O$4:$O$133,0))</f>
        <v>0</v>
      </c>
      <c r="M59">
        <f t="shared" si="3"/>
        <v>60</v>
      </c>
      <c r="N59">
        <f t="shared" si="1"/>
        <v>60</v>
      </c>
      <c r="O59">
        <f t="shared" si="2"/>
        <v>60</v>
      </c>
      <c r="P59">
        <f>VALUE(INDEX(TableS1!$AE$4:$AE$133, MATCH(A59,TableS1!$O$4:$O$133)))</f>
        <v>22</v>
      </c>
      <c r="Q59">
        <f>VALUE(INDEX(TableS1!$AF$4:$AF$133, MATCH(A59,TableS1!$O$4:$O$133)))</f>
        <v>30</v>
      </c>
    </row>
    <row r="60" spans="1:17">
      <c r="A60" t="s">
        <v>104</v>
      </c>
      <c r="B60">
        <f>INDEX(TableS1!P$4:P$133,MATCH($A60,TableS1!$O$4:$O$133,0))</f>
        <v>24</v>
      </c>
      <c r="C60">
        <f>INDEX(TableS1!Q$4:Q$133,MATCH($A60,TableS1!$O$4:$O$133,0))</f>
        <v>2</v>
      </c>
      <c r="D60">
        <f>INDEX(TableS1!R$4:R$133,MATCH($A60,TableS1!$O$4:$O$133,0))</f>
        <v>3</v>
      </c>
      <c r="E60" t="s">
        <v>105</v>
      </c>
      <c r="F60">
        <f>INDEX(TableS1!T$4:T$133,MATCH($A60,TableS1!$O$4:$O$133,0))</f>
        <v>1</v>
      </c>
      <c r="G60">
        <f>INDEX(TableS1!U$4:U$133,MATCH($A60,TableS1!$O$4:$O$133,0))</f>
        <v>1</v>
      </c>
      <c r="H60">
        <f>INDEX(TableS1!V$4:V$133,MATCH($A60,TableS1!$O$4:$O$133,0))</f>
        <v>1</v>
      </c>
      <c r="I60">
        <f>INDEX(TableS1!W$4:W$133,MATCH($A60,TableS1!$O$4:$O$133,0))</f>
        <v>60.1799999999999</v>
      </c>
      <c r="J60">
        <f>INDEX(TableS1!X$4:X$133,MATCH($A60,TableS1!$O$4:$O$133,0))</f>
        <v>1</v>
      </c>
      <c r="K60">
        <f>INDEX(TableS1!Y$4:Y$133,MATCH($A60,TableS1!$O$4:$O$133,0))</f>
        <v>1</v>
      </c>
      <c r="L60">
        <f>INDEX(TableS1!Z$4:Z$133,MATCH($A60,TableS1!$O$4:$O$133,0))</f>
        <v>0</v>
      </c>
      <c r="M60">
        <f t="shared" si="3"/>
        <v>60.1799999999999</v>
      </c>
      <c r="N60">
        <f t="shared" si="1"/>
        <v>60.1799999999999</v>
      </c>
      <c r="O60">
        <f t="shared" si="2"/>
        <v>60.1799999999999</v>
      </c>
      <c r="P60">
        <f>VALUE(INDEX(TableS1!$AE$4:$AE$133, MATCH(A60,TableS1!$O$4:$O$133)))</f>
        <v>22</v>
      </c>
      <c r="Q60">
        <f>VALUE(INDEX(TableS1!$AF$4:$AF$133, MATCH(A60,TableS1!$O$4:$O$133)))</f>
        <v>27</v>
      </c>
    </row>
    <row r="61" spans="1:17">
      <c r="A61" t="s">
        <v>106</v>
      </c>
      <c r="B61">
        <f>INDEX(TableS1!P$4:P$133,MATCH($A61,TableS1!$O$4:$O$133,0))</f>
        <v>9</v>
      </c>
      <c r="C61">
        <f>INDEX(TableS1!Q$4:Q$133,MATCH($A61,TableS1!$O$4:$O$133,0))</f>
        <v>2</v>
      </c>
      <c r="D61">
        <f>INDEX(TableS1!R$4:R$133,MATCH($A61,TableS1!$O$4:$O$133,0))</f>
        <v>2</v>
      </c>
      <c r="E61">
        <v>2</v>
      </c>
      <c r="F61">
        <f>INDEX(TableS1!T$4:T$133,MATCH($A61,TableS1!$O$4:$O$133,0))</f>
        <v>1</v>
      </c>
      <c r="G61">
        <f>INDEX(TableS1!U$4:U$133,MATCH($A61,TableS1!$O$4:$O$133,0))</f>
        <v>1</v>
      </c>
      <c r="H61">
        <f>INDEX(TableS1!V$4:V$133,MATCH($A61,TableS1!$O$4:$O$133,0))</f>
        <v>1</v>
      </c>
      <c r="I61">
        <f>INDEX(TableS1!W$4:W$133,MATCH($A61,TableS1!$O$4:$O$133,0))</f>
        <v>61</v>
      </c>
      <c r="J61">
        <f>INDEX(TableS1!X$4:X$133,MATCH($A61,TableS1!$O$4:$O$133,0))</f>
        <v>1</v>
      </c>
      <c r="K61">
        <f>INDEX(TableS1!Y$4:Y$133,MATCH($A61,TableS1!$O$4:$O$133,0))</f>
        <v>1</v>
      </c>
      <c r="L61">
        <f>INDEX(TableS1!Z$4:Z$133,MATCH($A61,TableS1!$O$4:$O$133,0))</f>
        <v>0</v>
      </c>
      <c r="M61">
        <f t="shared" si="3"/>
        <v>61</v>
      </c>
      <c r="N61">
        <f t="shared" si="1"/>
        <v>61</v>
      </c>
      <c r="O61">
        <f t="shared" si="2"/>
        <v>61</v>
      </c>
      <c r="P61">
        <f>VALUE(INDEX(TableS1!$AE$4:$AE$133, MATCH(A61,TableS1!$O$4:$O$133)))</f>
        <v>60</v>
      </c>
      <c r="Q61">
        <f>VALUE(INDEX(TableS1!$AF$4:$AF$133, MATCH(A61,TableS1!$O$4:$O$133)))</f>
        <v>79</v>
      </c>
    </row>
    <row r="62" spans="1:17">
      <c r="A62" t="s">
        <v>107</v>
      </c>
      <c r="B62">
        <f>INDEX(TableS1!P$4:P$133,MATCH($A62,TableS1!$O$4:$O$133,0))</f>
        <v>16</v>
      </c>
      <c r="C62">
        <f>INDEX(TableS1!Q$4:Q$133,MATCH($A62,TableS1!$O$4:$O$133,0))</f>
        <v>2</v>
      </c>
      <c r="D62">
        <f>INDEX(TableS1!R$4:R$133,MATCH($A62,TableS1!$O$4:$O$133,0))</f>
        <v>2</v>
      </c>
      <c r="E62" t="s">
        <v>108</v>
      </c>
      <c r="F62">
        <f>INDEX(TableS1!T$4:T$133,MATCH($A62,TableS1!$O$4:$O$133,0))</f>
        <v>1</v>
      </c>
      <c r="G62">
        <f>INDEX(TableS1!U$4:U$133,MATCH($A62,TableS1!$O$4:$O$133,0))</f>
        <v>1</v>
      </c>
      <c r="H62">
        <f>INDEX(TableS1!V$4:V$133,MATCH($A62,TableS1!$O$4:$O$133,0))</f>
        <v>1</v>
      </c>
      <c r="I62">
        <f>INDEX(TableS1!W$4:W$133,MATCH($A62,TableS1!$O$4:$O$133,0))</f>
        <v>55.05</v>
      </c>
      <c r="J62">
        <f>INDEX(TableS1!X$4:X$133,MATCH($A62,TableS1!$O$4:$O$133,0))</f>
        <v>1</v>
      </c>
      <c r="K62">
        <f>INDEX(TableS1!Y$4:Y$133,MATCH($A62,TableS1!$O$4:$O$133,0))</f>
        <v>1</v>
      </c>
      <c r="L62">
        <f>INDEX(TableS1!Z$4:Z$133,MATCH($A62,TableS1!$O$4:$O$133,0))</f>
        <v>0</v>
      </c>
      <c r="M62">
        <f t="shared" si="3"/>
        <v>55.05</v>
      </c>
      <c r="N62">
        <f t="shared" si="1"/>
        <v>55.05</v>
      </c>
      <c r="O62">
        <f t="shared" si="2"/>
        <v>55.05</v>
      </c>
      <c r="P62">
        <f>VALUE(INDEX(TableS1!$AE$4:$AE$133, MATCH(A62,TableS1!$O$4:$O$133)))</f>
        <v>21</v>
      </c>
      <c r="Q62">
        <f>VALUE(INDEX(TableS1!$AF$4:$AF$133, MATCH(A62,TableS1!$O$4:$O$133)))</f>
        <v>45</v>
      </c>
    </row>
    <row r="63" spans="1:17">
      <c r="A63" t="s">
        <v>109</v>
      </c>
      <c r="B63">
        <f>INDEX(TableS1!P$4:P$133,MATCH($A63,TableS1!$O$4:$O$133,0))</f>
        <v>28</v>
      </c>
      <c r="C63">
        <f>INDEX(TableS1!Q$4:Q$133,MATCH($A63,TableS1!$O$4:$O$133,0))</f>
        <v>2</v>
      </c>
      <c r="D63">
        <f>INDEX(TableS1!R$4:R$133,MATCH($A63,TableS1!$O$4:$O$133,0))</f>
        <v>1</v>
      </c>
      <c r="E63">
        <v>6</v>
      </c>
      <c r="F63">
        <f>INDEX(TableS1!T$4:T$133,MATCH($A63,TableS1!$O$4:$O$133,0))</f>
        <v>2</v>
      </c>
      <c r="G63">
        <f>INDEX(TableS1!U$4:U$133,MATCH($A63,TableS1!$O$4:$O$133,0))</f>
        <v>2</v>
      </c>
      <c r="H63">
        <f>INDEX(TableS1!V$4:V$133,MATCH($A63,TableS1!$O$4:$O$133,0))</f>
        <v>1</v>
      </c>
      <c r="I63">
        <f>INDEX(TableS1!W$4:W$133,MATCH($A63,TableS1!$O$4:$O$133,0))</f>
        <v>61.4</v>
      </c>
      <c r="J63">
        <f>INDEX(TableS1!X$4:X$133,MATCH($A63,TableS1!$O$4:$O$133,0))</f>
        <v>1</v>
      </c>
      <c r="K63">
        <f>INDEX(TableS1!Y$4:Y$133,MATCH($A63,TableS1!$O$4:$O$133,0))</f>
        <v>1</v>
      </c>
      <c r="L63">
        <f>INDEX(TableS1!Z$4:Z$133,MATCH($A63,TableS1!$O$4:$O$133,0))</f>
        <v>0</v>
      </c>
      <c r="M63">
        <f t="shared" si="3"/>
        <v>61.4</v>
      </c>
      <c r="N63">
        <f t="shared" si="1"/>
        <v>61.4</v>
      </c>
      <c r="O63">
        <f t="shared" si="2"/>
        <v>61.4</v>
      </c>
      <c r="P63">
        <f>VALUE(INDEX(TableS1!$AE$4:$AE$133, MATCH(A63,TableS1!$O$4:$O$133)))</f>
        <v>60</v>
      </c>
      <c r="Q63">
        <f>VALUE(INDEX(TableS1!$AF$4:$AF$133, MATCH(A63,TableS1!$O$4:$O$133)))</f>
        <v>79</v>
      </c>
    </row>
    <row r="64" spans="1:17">
      <c r="A64" t="s">
        <v>110</v>
      </c>
      <c r="B64">
        <f>INDEX(TableS1!P$4:P$133,MATCH($A64,TableS1!$O$4:$O$133,0))</f>
        <v>16</v>
      </c>
      <c r="C64">
        <f>INDEX(TableS1!Q$4:Q$133,MATCH($A64,TableS1!$O$4:$O$133,0))</f>
        <v>2</v>
      </c>
      <c r="D64">
        <f>INDEX(TableS1!R$4:R$133,MATCH($A64,TableS1!$O$4:$O$133,0))</f>
        <v>1</v>
      </c>
      <c r="E64">
        <v>6.5</v>
      </c>
      <c r="F64">
        <f>INDEX(TableS1!T$4:T$133,MATCH($A64,TableS1!$O$4:$O$133,0))</f>
        <v>1</v>
      </c>
      <c r="G64">
        <f>INDEX(TableS1!U$4:U$133,MATCH($A64,TableS1!$O$4:$O$133,0))</f>
        <v>2</v>
      </c>
      <c r="H64">
        <f>INDEX(TableS1!V$4:V$133,MATCH($A64,TableS1!$O$4:$O$133,0))</f>
        <v>3</v>
      </c>
      <c r="I64">
        <f>INDEX(TableS1!W$4:W$133,MATCH($A64,TableS1!$O$4:$O$133,0))</f>
        <v>60.5</v>
      </c>
      <c r="J64">
        <f>INDEX(TableS1!X$4:X$133,MATCH($A64,TableS1!$O$4:$O$133,0))</f>
        <v>3</v>
      </c>
      <c r="K64">
        <f>INDEX(TableS1!Y$4:Y$133,MATCH($A64,TableS1!$O$4:$O$133,0))</f>
        <v>1</v>
      </c>
      <c r="L64">
        <f>INDEX(TableS1!Z$4:Z$133,MATCH($A64,TableS1!$O$4:$O$133,0))</f>
        <v>0</v>
      </c>
      <c r="M64">
        <f t="shared" si="3"/>
        <v>60.5</v>
      </c>
      <c r="N64">
        <f t="shared" si="1"/>
        <v>60.5</v>
      </c>
      <c r="O64">
        <f t="shared" si="2"/>
        <v>60.5</v>
      </c>
      <c r="P64">
        <f>VALUE(INDEX(TableS1!$AE$4:$AE$133, MATCH(A64,TableS1!$O$4:$O$133)))</f>
        <v>16</v>
      </c>
      <c r="Q64">
        <f>VALUE(INDEX(TableS1!$AF$4:$AF$133, MATCH(A64,TableS1!$O$4:$O$133)))</f>
        <v>42</v>
      </c>
    </row>
    <row r="65" spans="1:17">
      <c r="A65" t="s">
        <v>111</v>
      </c>
      <c r="B65">
        <f>INDEX(TableS1!P$4:P$133,MATCH($A65,TableS1!$O$4:$O$133,0))</f>
        <v>24</v>
      </c>
      <c r="C65">
        <f>INDEX(TableS1!Q$4:Q$133,MATCH($A65,TableS1!$O$4:$O$133,0))</f>
        <v>2</v>
      </c>
      <c r="D65">
        <f>INDEX(TableS1!R$4:R$133,MATCH($A65,TableS1!$O$4:$O$133,0))</f>
        <v>2</v>
      </c>
      <c r="E65">
        <v>9.75</v>
      </c>
      <c r="F65">
        <f>INDEX(TableS1!T$4:T$133,MATCH($A65,TableS1!$O$4:$O$133,0))</f>
        <v>1</v>
      </c>
      <c r="G65">
        <f>INDEX(TableS1!U$4:U$133,MATCH($A65,TableS1!$O$4:$O$133,0))</f>
        <v>1</v>
      </c>
      <c r="H65">
        <f>INDEX(TableS1!V$4:V$133,MATCH($A65,TableS1!$O$4:$O$133,0))</f>
        <v>1</v>
      </c>
      <c r="I65">
        <f>INDEX(TableS1!W$4:W$133,MATCH($A65,TableS1!$O$4:$O$133,0))</f>
        <v>62.749999999999901</v>
      </c>
      <c r="J65">
        <f>INDEX(TableS1!X$4:X$133,MATCH($A65,TableS1!$O$4:$O$133,0))</f>
        <v>1</v>
      </c>
      <c r="K65">
        <f>INDEX(TableS1!Y$4:Y$133,MATCH($A65,TableS1!$O$4:$O$133,0))</f>
        <v>1</v>
      </c>
      <c r="L65">
        <f>INDEX(TableS1!Z$4:Z$133,MATCH($A65,TableS1!$O$4:$O$133,0))</f>
        <v>0</v>
      </c>
      <c r="M65">
        <f t="shared" si="3"/>
        <v>62.749999999999901</v>
      </c>
      <c r="N65">
        <f t="shared" si="1"/>
        <v>62.749999999999901</v>
      </c>
      <c r="O65">
        <f t="shared" si="2"/>
        <v>62.749999999999901</v>
      </c>
      <c r="P65">
        <f>VALUE(INDEX(TableS1!$AE$4:$AE$133, MATCH(A65,TableS1!$O$4:$O$133)))</f>
        <v>20</v>
      </c>
      <c r="Q65">
        <f>VALUE(INDEX(TableS1!$AF$4:$AF$133, MATCH(A65,TableS1!$O$4:$O$133)))</f>
        <v>59</v>
      </c>
    </row>
    <row r="66" spans="1:17">
      <c r="A66" t="s">
        <v>112</v>
      </c>
      <c r="B66">
        <f>INDEX(TableS1!P$4:P$133,MATCH($A66,TableS1!$O$4:$O$133,0))</f>
        <v>12</v>
      </c>
      <c r="C66">
        <f>INDEX(TableS1!Q$4:Q$133,MATCH($A66,TableS1!$O$4:$O$133,0))</f>
        <v>3</v>
      </c>
      <c r="D66">
        <f>INDEX(TableS1!R$4:R$133,MATCH($A66,TableS1!$O$4:$O$133,0))</f>
        <v>1</v>
      </c>
      <c r="E66">
        <v>3.1</v>
      </c>
      <c r="F66">
        <f>INDEX(TableS1!T$4:T$133,MATCH($A66,TableS1!$O$4:$O$133,0))</f>
        <v>3</v>
      </c>
      <c r="G66">
        <f>INDEX(TableS1!U$4:U$133,MATCH($A66,TableS1!$O$4:$O$133,0))</f>
        <v>3</v>
      </c>
      <c r="H66">
        <f>INDEX(TableS1!V$4:V$133,MATCH($A66,TableS1!$O$4:$O$133,0))</f>
        <v>3</v>
      </c>
      <c r="I66">
        <f>INDEX(TableS1!W$4:W$133,MATCH($A66,TableS1!$O$4:$O$133,0))</f>
        <v>63.5</v>
      </c>
      <c r="J66">
        <f>INDEX(TableS1!X$4:X$133,MATCH($A66,TableS1!$O$4:$O$133,0))</f>
        <v>3</v>
      </c>
      <c r="K66">
        <f>INDEX(TableS1!Y$4:Y$133,MATCH($A66,TableS1!$O$4:$O$133,0))</f>
        <v>1</v>
      </c>
      <c r="L66">
        <f>INDEX(TableS1!Z$4:Z$133,MATCH($A66,TableS1!$O$4:$O$133,0))</f>
        <v>0</v>
      </c>
      <c r="M66">
        <f t="shared" ref="M66:M97" si="4">IF(ISNUMBER(I66),I66,INDEX(S$2:S$4,MATCH(C66,R$2:R$4)))</f>
        <v>63.5</v>
      </c>
      <c r="N66">
        <f t="shared" si="1"/>
        <v>63.5</v>
      </c>
      <c r="O66">
        <f t="shared" si="2"/>
        <v>63.5</v>
      </c>
      <c r="P66">
        <f>VALUE(INDEX(TableS1!$AE$4:$AE$133, MATCH(A66,TableS1!$O$4:$O$133)))</f>
        <v>18</v>
      </c>
      <c r="Q66">
        <f>VALUE(INDEX(TableS1!$AF$4:$AF$133, MATCH(A66,TableS1!$O$4:$O$133)))</f>
        <v>59</v>
      </c>
    </row>
    <row r="67" spans="1:17">
      <c r="A67" t="s">
        <v>113</v>
      </c>
      <c r="B67">
        <f>INDEX(TableS1!P$4:P$133,MATCH($A67,TableS1!$O$4:$O$133,0))</f>
        <v>9</v>
      </c>
      <c r="C67">
        <f>INDEX(TableS1!Q$4:Q$133,MATCH($A67,TableS1!$O$4:$O$133,0))</f>
        <v>2</v>
      </c>
      <c r="D67">
        <f>INDEX(TableS1!R$4:R$133,MATCH($A67,TableS1!$O$4:$O$133,0))</f>
        <v>2</v>
      </c>
      <c r="E67">
        <v>5.04</v>
      </c>
      <c r="F67">
        <f>INDEX(TableS1!T$4:T$133,MATCH($A67,TableS1!$O$4:$O$133,0))</f>
        <v>1</v>
      </c>
      <c r="G67">
        <f>INDEX(TableS1!U$4:U$133,MATCH($A67,TableS1!$O$4:$O$133,0))</f>
        <v>1</v>
      </c>
      <c r="H67">
        <f>INDEX(TableS1!V$4:V$133,MATCH($A67,TableS1!$O$4:$O$133,0))</f>
        <v>1</v>
      </c>
      <c r="I67">
        <f>INDEX(TableS1!W$4:W$133,MATCH($A67,TableS1!$O$4:$O$133,0))</f>
        <v>64</v>
      </c>
      <c r="J67">
        <f>INDEX(TableS1!X$4:X$133,MATCH($A67,TableS1!$O$4:$O$133,0))</f>
        <v>1</v>
      </c>
      <c r="K67">
        <f>INDEX(TableS1!Y$4:Y$133,MATCH($A67,TableS1!$O$4:$O$133,0))</f>
        <v>1</v>
      </c>
      <c r="L67">
        <f>INDEX(TableS1!Z$4:Z$133,MATCH($A67,TableS1!$O$4:$O$133,0))</f>
        <v>0</v>
      </c>
      <c r="M67">
        <f t="shared" si="4"/>
        <v>64</v>
      </c>
      <c r="N67">
        <f>IF(ISNUMBER(I67),I67,INDEX(T$2:T$4,MATCH(C67,R$2:R$4)))</f>
        <v>64</v>
      </c>
      <c r="O67">
        <f>IF(ISNUMBER(I67),I67,INDEX(U$2:U$4,MATCH(C67,R$2:R$4)))</f>
        <v>64</v>
      </c>
      <c r="P67">
        <f>VALUE(INDEX(TableS1!$AE$4:$AE$133, MATCH(A67,TableS1!$O$4:$O$133)))</f>
        <v>18</v>
      </c>
      <c r="Q67">
        <f>VALUE(INDEX(TableS1!$AF$4:$AF$133, MATCH(A67,TableS1!$O$4:$O$133)))</f>
        <v>59</v>
      </c>
    </row>
    <row r="68" spans="1:17">
      <c r="A68" t="s">
        <v>114</v>
      </c>
      <c r="B68">
        <f>INDEX(TableS1!P$4:P$133,MATCH($A68,TableS1!$O$4:$O$133,0))</f>
        <v>12</v>
      </c>
      <c r="C68">
        <f>INDEX(TableS1!Q$4:Q$133,MATCH($A68,TableS1!$O$4:$O$133,0))</f>
        <v>2</v>
      </c>
      <c r="D68">
        <f>INDEX(TableS1!R$4:R$133,MATCH($A68,TableS1!$O$4:$O$133,0))</f>
        <v>2</v>
      </c>
      <c r="E68" t="s">
        <v>115</v>
      </c>
      <c r="F68">
        <f>INDEX(TableS1!T$4:T$133,MATCH($A68,TableS1!$O$4:$O$133,0))</f>
        <v>1</v>
      </c>
      <c r="G68">
        <f>INDEX(TableS1!U$4:U$133,MATCH($A68,TableS1!$O$4:$O$133,0))</f>
        <v>1</v>
      </c>
      <c r="H68">
        <f>INDEX(TableS1!V$4:V$133,MATCH($A68,TableS1!$O$4:$O$133,0))</f>
        <v>1</v>
      </c>
      <c r="I68">
        <f>INDEX(TableS1!W$4:W$133,MATCH($A68,TableS1!$O$4:$O$133,0))</f>
        <v>66</v>
      </c>
      <c r="J68">
        <f>INDEX(TableS1!X$4:X$133,MATCH($A68,TableS1!$O$4:$O$133,0))</f>
        <v>1</v>
      </c>
      <c r="K68">
        <f>INDEX(TableS1!Y$4:Y$133,MATCH($A68,TableS1!$O$4:$O$133,0))</f>
        <v>1</v>
      </c>
      <c r="L68">
        <f>INDEX(TableS1!Z$4:Z$133,MATCH($A68,TableS1!$O$4:$O$133,0))</f>
        <v>0</v>
      </c>
      <c r="M68">
        <f t="shared" si="4"/>
        <v>66</v>
      </c>
      <c r="N68">
        <f>IF(ISNUMBER(I68),I68,INDEX(T$2:T$4,MATCH(C68,R$2:R$4)))</f>
        <v>66</v>
      </c>
      <c r="O68">
        <f>IF(ISNUMBER(I68),I68,INDEX(U$2:U$4,MATCH(C68,R$2:R$4)))</f>
        <v>66</v>
      </c>
      <c r="P68">
        <f>VALUE(INDEX(TableS1!$AE$4:$AE$133, MATCH(A68,TableS1!$O$4:$O$133)))</f>
        <v>18</v>
      </c>
      <c r="Q68">
        <f>VALUE(INDEX(TableS1!$AF$4:$AF$133, MATCH(A68,TableS1!$O$4:$O$133)))</f>
        <v>59</v>
      </c>
    </row>
    <row r="69" spans="1:17">
      <c r="A69" t="s">
        <v>116</v>
      </c>
      <c r="B69">
        <f>INDEX(TableS1!P$4:P$133,MATCH($A69,TableS1!$O$4:$O$133,0))</f>
        <v>41</v>
      </c>
      <c r="C69">
        <f>INDEX(TableS1!Q$4:Q$133,MATCH($A69,TableS1!$O$4:$O$133,0))</f>
        <v>2</v>
      </c>
      <c r="D69">
        <f>INDEX(TableS1!R$4:R$133,MATCH($A69,TableS1!$O$4:$O$133,0))</f>
        <v>1</v>
      </c>
      <c r="E69" t="s">
        <v>117</v>
      </c>
      <c r="F69">
        <f>INDEX(TableS1!T$4:T$133,MATCH($A69,TableS1!$O$4:$O$133,0))</f>
        <v>1</v>
      </c>
      <c r="G69">
        <f>INDEX(TableS1!U$4:U$133,MATCH($A69,TableS1!$O$4:$O$133,0))</f>
        <v>1</v>
      </c>
      <c r="H69">
        <f>INDEX(TableS1!V$4:V$133,MATCH($A69,TableS1!$O$4:$O$133,0))</f>
        <v>1</v>
      </c>
      <c r="I69">
        <f>INDEX(TableS1!W$4:W$133,MATCH($A69,TableS1!$O$4:$O$133,0))</f>
        <v>67</v>
      </c>
      <c r="J69">
        <f>INDEX(TableS1!X$4:X$133,MATCH($A69,TableS1!$O$4:$O$133,0))</f>
        <v>1</v>
      </c>
      <c r="K69">
        <f>INDEX(TableS1!Y$4:Y$133,MATCH($A69,TableS1!$O$4:$O$133,0))</f>
        <v>2</v>
      </c>
      <c r="L69">
        <f>INDEX(TableS1!Z$4:Z$133,MATCH($A69,TableS1!$O$4:$O$133,0))</f>
        <v>0</v>
      </c>
      <c r="M69">
        <f t="shared" si="4"/>
        <v>67</v>
      </c>
      <c r="N69">
        <f>IF(ISNUMBER(I69),I69,INDEX(T$2:T$4,MATCH(C69,R$2:R$4)))</f>
        <v>67</v>
      </c>
      <c r="O69">
        <f>IF(ISNUMBER(I69),I69,INDEX(U$2:U$4,MATCH(C69,R$2:R$4)))</f>
        <v>67</v>
      </c>
      <c r="P69">
        <f>VALUE(INDEX(TableS1!$AE$4:$AE$133, MATCH(A69,TableS1!$O$4:$O$133)))</f>
        <v>22</v>
      </c>
      <c r="Q69">
        <f>VALUE(INDEX(TableS1!$AF$4:$AF$133, MATCH(A69,TableS1!$O$4:$O$133)))</f>
        <v>49</v>
      </c>
    </row>
    <row r="70" spans="1:17">
      <c r="A70" t="s">
        <v>118</v>
      </c>
      <c r="B70">
        <f>INDEX(TableS1!P$4:P$133,MATCH($A70,TableS1!$O$4:$O$133,0))</f>
        <v>15</v>
      </c>
      <c r="C70">
        <f>INDEX(TableS1!Q$4:Q$133,MATCH($A70,TableS1!$O$4:$O$133,0))</f>
        <v>2</v>
      </c>
      <c r="D70">
        <f>INDEX(TableS1!R$4:R$133,MATCH($A70,TableS1!$O$4:$O$133,0))</f>
        <v>1</v>
      </c>
      <c r="E70" t="s">
        <v>119</v>
      </c>
      <c r="F70">
        <f>INDEX(TableS1!T$4:T$133,MATCH($A70,TableS1!$O$4:$O$133,0))</f>
        <v>1</v>
      </c>
      <c r="G70">
        <f>INDEX(TableS1!U$4:U$133,MATCH($A70,TableS1!$O$4:$O$133,0))</f>
        <v>2</v>
      </c>
      <c r="H70">
        <f>INDEX(TableS1!V$4:V$133,MATCH($A70,TableS1!$O$4:$O$133,0))</f>
        <v>3</v>
      </c>
      <c r="I70">
        <f>INDEX(TableS1!W$4:W$133,MATCH($A70,TableS1!$O$4:$O$133,0))</f>
        <v>68</v>
      </c>
      <c r="J70">
        <f>INDEX(TableS1!X$4:X$133,MATCH($A70,TableS1!$O$4:$O$133,0))</f>
        <v>3</v>
      </c>
      <c r="K70">
        <f>INDEX(TableS1!Y$4:Y$133,MATCH($A70,TableS1!$O$4:$O$133,0))</f>
        <v>1</v>
      </c>
      <c r="L70">
        <f>INDEX(TableS1!Z$4:Z$133,MATCH($A70,TableS1!$O$4:$O$133,0))</f>
        <v>0</v>
      </c>
      <c r="M70">
        <f t="shared" si="4"/>
        <v>68</v>
      </c>
      <c r="N70">
        <f>IF(ISNUMBER(I70),I70,INDEX(T$2:T$4,MATCH(C70,R$2:R$4)))</f>
        <v>68</v>
      </c>
      <c r="O70">
        <f>IF(ISNUMBER(I70),I70,INDEX(U$2:U$4,MATCH(C70,R$2:R$4)))</f>
        <v>68</v>
      </c>
      <c r="P70">
        <f>VALUE(INDEX(TableS1!$AE$4:$AE$133, MATCH(A70,TableS1!$O$4:$O$133)))</f>
        <v>18</v>
      </c>
      <c r="Q70">
        <f>VALUE(INDEX(TableS1!$AF$4:$AF$133, MATCH(A70,TableS1!$O$4:$O$133)))</f>
        <v>59</v>
      </c>
    </row>
    <row r="71" spans="1:17">
      <c r="A71" t="s">
        <v>120</v>
      </c>
      <c r="B71">
        <f>INDEX(TableS1!P$4:P$133,MATCH($A71,TableS1!$O$4:$O$133,0))</f>
        <v>16</v>
      </c>
      <c r="C71">
        <f>INDEX(TableS1!Q$4:Q$133,MATCH($A71,TableS1!$O$4:$O$133,0))</f>
        <v>2</v>
      </c>
      <c r="D71">
        <f>INDEX(TableS1!R$4:R$133,MATCH($A71,TableS1!$O$4:$O$133,0))</f>
        <v>1</v>
      </c>
      <c r="E71" t="s">
        <v>76</v>
      </c>
      <c r="F71">
        <f>INDEX(TableS1!T$4:T$133,MATCH($A71,TableS1!$O$4:$O$133,0))</f>
        <v>1</v>
      </c>
      <c r="G71">
        <f>INDEX(TableS1!U$4:U$133,MATCH($A71,TableS1!$O$4:$O$133,0))</f>
        <v>1</v>
      </c>
      <c r="H71">
        <f>INDEX(TableS1!V$4:V$133,MATCH($A71,TableS1!$O$4:$O$133,0))</f>
        <v>3</v>
      </c>
      <c r="I71">
        <f>INDEX(TableS1!W$4:W$133,MATCH($A71,TableS1!$O$4:$O$133,0))</f>
        <v>70.099999999999895</v>
      </c>
      <c r="J71">
        <f>INDEX(TableS1!X$4:X$133,MATCH($A71,TableS1!$O$4:$O$133,0))</f>
        <v>3</v>
      </c>
      <c r="K71">
        <f>INDEX(TableS1!Y$4:Y$133,MATCH($A71,TableS1!$O$4:$O$133,0))</f>
        <v>1</v>
      </c>
      <c r="L71">
        <f>INDEX(TableS1!Z$4:Z$133,MATCH($A71,TableS1!$O$4:$O$133,0))</f>
        <v>0</v>
      </c>
      <c r="M71">
        <f t="shared" si="4"/>
        <v>70.099999999999895</v>
      </c>
      <c r="N71">
        <f>IF(ISNUMBER(I71),I71,INDEX(T$2:T$4,MATCH(C71,R$2:R$4)))</f>
        <v>70.099999999999895</v>
      </c>
      <c r="O71">
        <f>IF(ISNUMBER(I71),I71,INDEX(U$2:U$4,MATCH(C71,R$2:R$4)))</f>
        <v>70.099999999999895</v>
      </c>
      <c r="P71">
        <f>VALUE(INDEX(TableS1!$AE$4:$AE$133, MATCH(A71,TableS1!$O$4:$O$133)))</f>
        <v>21</v>
      </c>
      <c r="Q71">
        <f>VALUE(INDEX(TableS1!$AF$4:$AF$133, MATCH(A71,TableS1!$O$4:$O$133)))</f>
        <v>26</v>
      </c>
    </row>
    <row r="72" spans="1:17">
      <c r="A72" t="s">
        <v>121</v>
      </c>
      <c r="B72">
        <f>INDEX(TableS1!P$4:P$133,MATCH($A72,TableS1!$O$4:$O$133,0))</f>
        <v>20</v>
      </c>
      <c r="C72">
        <f>INDEX(TableS1!Q$4:Q$133,MATCH($A72,TableS1!$O$4:$O$133,0))</f>
        <v>2</v>
      </c>
      <c r="D72">
        <f>INDEX(TableS1!R$4:R$133,MATCH($A72,TableS1!$O$4:$O$133,0))</f>
        <v>1</v>
      </c>
      <c r="E72" t="s">
        <v>122</v>
      </c>
      <c r="F72">
        <f>INDEX(TableS1!T$4:T$133,MATCH($A72,TableS1!$O$4:$O$133,0))</f>
        <v>1</v>
      </c>
      <c r="G72">
        <f>INDEX(TableS1!U$4:U$133,MATCH($A72,TableS1!$O$4:$O$133,0))</f>
        <v>1</v>
      </c>
      <c r="H72">
        <f>INDEX(TableS1!V$4:V$133,MATCH($A72,TableS1!$O$4:$O$133,0))</f>
        <v>3</v>
      </c>
      <c r="I72">
        <f>INDEX(TableS1!W$4:W$133,MATCH($A72,TableS1!$O$4:$O$133,0))</f>
        <v>76.81</v>
      </c>
      <c r="J72">
        <f>INDEX(TableS1!X$4:X$133,MATCH($A72,TableS1!$O$4:$O$133,0))</f>
        <v>1</v>
      </c>
      <c r="K72">
        <f>INDEX(TableS1!Y$4:Y$133,MATCH($A72,TableS1!$O$4:$O$133,0))</f>
        <v>1</v>
      </c>
      <c r="L72">
        <f>INDEX(TableS1!Z$4:Z$133,MATCH($A72,TableS1!$O$4:$O$133,0))</f>
        <v>0</v>
      </c>
      <c r="M72">
        <f t="shared" si="4"/>
        <v>76.81</v>
      </c>
      <c r="N72">
        <f>IF(ISNUMBER(I72),I72,INDEX(T$2:T$4,MATCH(C72,R$2:R$4)))</f>
        <v>76.81</v>
      </c>
      <c r="O72">
        <f>IF(ISNUMBER(I72),I72,INDEX(U$2:U$4,MATCH(C72,R$2:R$4)))</f>
        <v>76.81</v>
      </c>
      <c r="P72">
        <f>VALUE(INDEX(TableS1!$AE$4:$AE$133, MATCH(A72,TableS1!$O$4:$O$133)))</f>
        <v>60</v>
      </c>
      <c r="Q72">
        <f>VALUE(INDEX(TableS1!$AF$4:$AF$133, MATCH(A72,TableS1!$O$4:$O$133)))</f>
        <v>79</v>
      </c>
    </row>
    <row r="73" spans="1:17">
      <c r="A73" t="s">
        <v>123</v>
      </c>
      <c r="B73">
        <f>INDEX(TableS1!P$4:P$133,MATCH($A73,TableS1!$O$4:$O$133,0))</f>
        <v>28</v>
      </c>
      <c r="C73">
        <f>INDEX(TableS1!Q$4:Q$133,MATCH($A73,TableS1!$O$4:$O$133,0))</f>
        <v>2</v>
      </c>
      <c r="D73">
        <f>INDEX(TableS1!R$4:R$133,MATCH($A73,TableS1!$O$4:$O$133,0))</f>
        <v>1</v>
      </c>
      <c r="E73" t="s">
        <v>37</v>
      </c>
      <c r="F73">
        <f>INDEX(TableS1!T$4:T$133,MATCH($A73,TableS1!$O$4:$O$133,0))</f>
        <v>1</v>
      </c>
      <c r="G73">
        <f>INDEX(TableS1!U$4:U$133,MATCH($A73,TableS1!$O$4:$O$133,0))</f>
        <v>1</v>
      </c>
      <c r="H73">
        <f>INDEX(TableS1!V$4:V$133,MATCH($A73,TableS1!$O$4:$O$133,0))</f>
        <v>3</v>
      </c>
      <c r="I73">
        <f>INDEX(TableS1!W$4:W$133,MATCH($A73,TableS1!$O$4:$O$133,0))</f>
        <v>82.5</v>
      </c>
      <c r="J73">
        <f>INDEX(TableS1!X$4:X$133,MATCH($A73,TableS1!$O$4:$O$133,0))</f>
        <v>3</v>
      </c>
      <c r="K73">
        <f>INDEX(TableS1!Y$4:Y$133,MATCH($A73,TableS1!$O$4:$O$133,0))</f>
        <v>1</v>
      </c>
      <c r="L73">
        <f>INDEX(TableS1!Z$4:Z$133,MATCH($A73,TableS1!$O$4:$O$133,0))</f>
        <v>0</v>
      </c>
      <c r="M73">
        <f t="shared" si="4"/>
        <v>82.5</v>
      </c>
      <c r="N73">
        <f>IF(ISNUMBER(I73),I73,INDEX(T$2:T$4,MATCH(C73,R$2:R$4)))</f>
        <v>82.5</v>
      </c>
      <c r="O73">
        <f>IF(ISNUMBER(I73),I73,INDEX(U$2:U$4,MATCH(C73,R$2:R$4)))</f>
        <v>82.5</v>
      </c>
      <c r="P73">
        <f>VALUE(INDEX(TableS1!$AE$4:$AE$133, MATCH(A73,TableS1!$O$4:$O$133)))</f>
        <v>18</v>
      </c>
      <c r="Q73">
        <f>VALUE(INDEX(TableS1!$AF$4:$AF$133, MATCH(A73,TableS1!$O$4:$O$133)))</f>
        <v>59</v>
      </c>
    </row>
    <row r="74" spans="1:17">
      <c r="A74" t="s">
        <v>124</v>
      </c>
      <c r="B74">
        <f>INDEX(TableS1!P$4:P$133,MATCH($A74,TableS1!$O$4:$O$133,0))</f>
        <v>19</v>
      </c>
      <c r="C74">
        <f>INDEX(TableS1!Q$4:Q$133,MATCH($A74,TableS1!$O$4:$O$133,0))</f>
        <v>2</v>
      </c>
      <c r="D74">
        <f>INDEX(TableS1!R$4:R$133,MATCH($A74,TableS1!$O$4:$O$133,0))</f>
        <v>4</v>
      </c>
      <c r="E74">
        <v>1</v>
      </c>
      <c r="F74">
        <f>INDEX(TableS1!T$4:T$133,MATCH($A74,TableS1!$O$4:$O$133,0))</f>
        <v>1</v>
      </c>
      <c r="G74">
        <f>INDEX(TableS1!U$4:U$133,MATCH($A74,TableS1!$O$4:$O$133,0))</f>
        <v>1</v>
      </c>
      <c r="H74">
        <f>INDEX(TableS1!V$4:V$133,MATCH($A74,TableS1!$O$4:$O$133,0))</f>
        <v>1</v>
      </c>
      <c r="I74">
        <f>INDEX(TableS1!W$4:W$133,MATCH($A74,TableS1!$O$4:$O$133,0))</f>
        <v>77.5</v>
      </c>
      <c r="J74">
        <f>INDEX(TableS1!X$4:X$133,MATCH($A74,TableS1!$O$4:$O$133,0))</f>
        <v>1</v>
      </c>
      <c r="K74">
        <f>INDEX(TableS1!Y$4:Y$133,MATCH($A74,TableS1!$O$4:$O$133,0))</f>
        <v>1</v>
      </c>
      <c r="L74">
        <f>INDEX(TableS1!Z$4:Z$133,MATCH($A74,TableS1!$O$4:$O$133,0))</f>
        <v>0</v>
      </c>
      <c r="M74">
        <f t="shared" si="4"/>
        <v>77.5</v>
      </c>
      <c r="N74">
        <f>IF(ISNUMBER(I74),I74,INDEX(T$2:T$4,MATCH(C74,R$2:R$4)))</f>
        <v>77.5</v>
      </c>
      <c r="O74">
        <f>IF(ISNUMBER(I74),I74,INDEX(U$2:U$4,MATCH(C74,R$2:R$4)))</f>
        <v>77.5</v>
      </c>
      <c r="P74">
        <f>VALUE(INDEX(TableS1!$AE$4:$AE$133, MATCH(A74,TableS1!$O$4:$O$133)))</f>
        <v>55</v>
      </c>
      <c r="Q74">
        <f>VALUE(INDEX(TableS1!$AF$4:$AF$133, MATCH(A74,TableS1!$O$4:$O$133)))</f>
        <v>80</v>
      </c>
    </row>
    <row r="75" spans="1:17">
      <c r="A75" t="s">
        <v>125</v>
      </c>
      <c r="B75">
        <f>INDEX(TableS1!P$4:P$133,MATCH($A75,TableS1!$O$4:$O$133,0))</f>
        <v>12</v>
      </c>
      <c r="C75">
        <f>INDEX(TableS1!Q$4:Q$133,MATCH($A75,TableS1!$O$4:$O$133,0))</f>
        <v>2</v>
      </c>
      <c r="D75">
        <f>INDEX(TableS1!R$4:R$133,MATCH($A75,TableS1!$O$4:$O$133,0))</f>
        <v>3</v>
      </c>
      <c r="E75">
        <v>3.75</v>
      </c>
      <c r="F75">
        <f>INDEX(TableS1!T$4:T$133,MATCH($A75,TableS1!$O$4:$O$133,0))</f>
        <v>1</v>
      </c>
      <c r="G75">
        <f>INDEX(TableS1!U$4:U$133,MATCH($A75,TableS1!$O$4:$O$133,0))</f>
        <v>1</v>
      </c>
      <c r="H75">
        <f>INDEX(TableS1!V$4:V$133,MATCH($A75,TableS1!$O$4:$O$133,0))</f>
        <v>3</v>
      </c>
      <c r="I75">
        <f>INDEX(TableS1!W$4:W$133,MATCH($A75,TableS1!$O$4:$O$133,0))</f>
        <v>86.5</v>
      </c>
      <c r="J75">
        <f>INDEX(TableS1!X$4:X$133,MATCH($A75,TableS1!$O$4:$O$133,0))</f>
        <v>3</v>
      </c>
      <c r="K75">
        <f>INDEX(TableS1!Y$4:Y$133,MATCH($A75,TableS1!$O$4:$O$133,0))</f>
        <v>1</v>
      </c>
      <c r="L75">
        <f>INDEX(TableS1!Z$4:Z$133,MATCH($A75,TableS1!$O$4:$O$133,0))</f>
        <v>0</v>
      </c>
      <c r="M75">
        <f t="shared" si="4"/>
        <v>86.5</v>
      </c>
      <c r="N75">
        <f>IF(ISNUMBER(I75),I75,INDEX(T$2:T$4,MATCH(C75,R$2:R$4)))</f>
        <v>86.5</v>
      </c>
      <c r="O75">
        <f>IF(ISNUMBER(I75),I75,INDEX(U$2:U$4,MATCH(C75,R$2:R$4)))</f>
        <v>86.5</v>
      </c>
      <c r="P75">
        <f>VALUE(INDEX(TableS1!$AE$4:$AE$133, MATCH(A75,TableS1!$O$4:$O$133)))</f>
        <v>22</v>
      </c>
      <c r="Q75">
        <f>VALUE(INDEX(TableS1!$AF$4:$AF$133, MATCH(A75,TableS1!$O$4:$O$133)))</f>
        <v>37</v>
      </c>
    </row>
    <row r="76" spans="1:17">
      <c r="A76" t="s">
        <v>126</v>
      </c>
      <c r="B76">
        <f>INDEX(TableS1!P$4:P$133,MATCH($A76,TableS1!$O$4:$O$133,0))</f>
        <v>19</v>
      </c>
      <c r="C76">
        <f>INDEX(TableS1!Q$4:Q$133,MATCH($A76,TableS1!$O$4:$O$133,0))</f>
        <v>2</v>
      </c>
      <c r="D76">
        <f>INDEX(TableS1!R$4:R$133,MATCH($A76,TableS1!$O$4:$O$133,0))</f>
        <v>1</v>
      </c>
      <c r="E76" t="s">
        <v>127</v>
      </c>
      <c r="F76">
        <f>INDEX(TableS1!T$4:T$133,MATCH($A76,TableS1!$O$4:$O$133,0))</f>
        <v>1</v>
      </c>
      <c r="G76">
        <f>INDEX(TableS1!U$4:U$133,MATCH($A76,TableS1!$O$4:$O$133,0))</f>
        <v>1</v>
      </c>
      <c r="H76">
        <f>INDEX(TableS1!V$4:V$133,MATCH($A76,TableS1!$O$4:$O$133,0))</f>
        <v>3</v>
      </c>
      <c r="I76">
        <f>INDEX(TableS1!W$4:W$133,MATCH($A76,TableS1!$O$4:$O$133,0))</f>
        <v>87.8</v>
      </c>
      <c r="J76">
        <f>INDEX(TableS1!X$4:X$133,MATCH($A76,TableS1!$O$4:$O$133,0))</f>
        <v>3</v>
      </c>
      <c r="K76">
        <f>INDEX(TableS1!Y$4:Y$133,MATCH($A76,TableS1!$O$4:$O$133,0))</f>
        <v>1</v>
      </c>
      <c r="L76">
        <f>INDEX(TableS1!Z$4:Z$133,MATCH($A76,TableS1!$O$4:$O$133,0))</f>
        <v>0</v>
      </c>
      <c r="M76">
        <f t="shared" si="4"/>
        <v>87.8</v>
      </c>
      <c r="N76">
        <f>IF(ISNUMBER(I76),I76,INDEX(T$2:T$4,MATCH(C76,R$2:R$4)))</f>
        <v>87.8</v>
      </c>
      <c r="O76">
        <f>IF(ISNUMBER(I76),I76,INDEX(U$2:U$4,MATCH(C76,R$2:R$4)))</f>
        <v>87.8</v>
      </c>
      <c r="P76">
        <f>VALUE(INDEX(TableS1!$AE$4:$AE$133, MATCH(A76,TableS1!$O$4:$O$133)))</f>
        <v>18</v>
      </c>
      <c r="Q76">
        <f>VALUE(INDEX(TableS1!$AF$4:$AF$133, MATCH(A76,TableS1!$O$4:$O$133)))</f>
        <v>59</v>
      </c>
    </row>
    <row r="77" spans="1:17">
      <c r="A77" t="s">
        <v>128</v>
      </c>
      <c r="B77">
        <f>INDEX(TableS1!P$4:P$133,MATCH($A77,TableS1!$O$4:$O$133,0))</f>
        <v>47</v>
      </c>
      <c r="C77">
        <f>INDEX(TableS1!Q$4:Q$133,MATCH($A77,TableS1!$O$4:$O$133,0))</f>
        <v>2</v>
      </c>
      <c r="D77">
        <f>INDEX(TableS1!R$4:R$133,MATCH($A77,TableS1!$O$4:$O$133,0))</f>
        <v>1</v>
      </c>
      <c r="E77">
        <v>13.25</v>
      </c>
      <c r="F77">
        <f>INDEX(TableS1!T$4:T$133,MATCH($A77,TableS1!$O$4:$O$133,0))</f>
        <v>3</v>
      </c>
      <c r="G77">
        <f>INDEX(TableS1!U$4:U$133,MATCH($A77,TableS1!$O$4:$O$133,0))</f>
        <v>2</v>
      </c>
      <c r="H77">
        <f>INDEX(TableS1!V$4:V$133,MATCH($A77,TableS1!$O$4:$O$133,0))</f>
        <v>3</v>
      </c>
      <c r="I77">
        <f>INDEX(TableS1!W$4:W$133,MATCH($A77,TableS1!$O$4:$O$133,0))</f>
        <v>90.300000000000097</v>
      </c>
      <c r="J77">
        <f>INDEX(TableS1!X$4:X$133,MATCH($A77,TableS1!$O$4:$O$133,0))</f>
        <v>1</v>
      </c>
      <c r="K77">
        <f>INDEX(TableS1!Y$4:Y$133,MATCH($A77,TableS1!$O$4:$O$133,0))</f>
        <v>1</v>
      </c>
      <c r="L77">
        <f>INDEX(TableS1!Z$4:Z$133,MATCH($A77,TableS1!$O$4:$O$133,0))</f>
        <v>0</v>
      </c>
      <c r="M77">
        <f t="shared" si="4"/>
        <v>90.300000000000097</v>
      </c>
      <c r="N77">
        <f>IF(ISNUMBER(I77),I77,INDEX(T$2:T$4,MATCH(C77,R$2:R$4)))</f>
        <v>90.300000000000097</v>
      </c>
      <c r="O77">
        <f>IF(ISNUMBER(I77),I77,INDEX(U$2:U$4,MATCH(C77,R$2:R$4)))</f>
        <v>90.300000000000097</v>
      </c>
      <c r="P77">
        <f>VALUE(INDEX(TableS1!$AE$4:$AE$133, MATCH(A77,TableS1!$O$4:$O$133)))</f>
        <v>60</v>
      </c>
      <c r="Q77">
        <f>VALUE(INDEX(TableS1!$AF$4:$AF$133, MATCH(A77,TableS1!$O$4:$O$133)))</f>
        <v>100</v>
      </c>
    </row>
    <row r="78" spans="1:17">
      <c r="A78" t="s">
        <v>129</v>
      </c>
      <c r="B78">
        <f>INDEX(TableS1!P$4:P$133,MATCH($A78,TableS1!$O$4:$O$133,0))</f>
        <v>13</v>
      </c>
      <c r="C78">
        <f>INDEX(TableS1!Q$4:Q$133,MATCH($A78,TableS1!$O$4:$O$133,0))</f>
        <v>2</v>
      </c>
      <c r="D78">
        <f>INDEX(TableS1!R$4:R$133,MATCH($A78,TableS1!$O$4:$O$133,0))</f>
        <v>1</v>
      </c>
      <c r="E78" t="s">
        <v>130</v>
      </c>
      <c r="F78">
        <f>INDEX(TableS1!T$4:T$133,MATCH($A78,TableS1!$O$4:$O$133,0))</f>
        <v>1</v>
      </c>
      <c r="G78">
        <f>INDEX(TableS1!U$4:U$133,MATCH($A78,TableS1!$O$4:$O$133,0))</f>
        <v>1</v>
      </c>
      <c r="H78">
        <f>INDEX(TableS1!V$4:V$133,MATCH($A78,TableS1!$O$4:$O$133,0))</f>
        <v>1</v>
      </c>
      <c r="I78">
        <f>INDEX(TableS1!W$4:W$133,MATCH($A78,TableS1!$O$4:$O$133,0))</f>
        <v>90.4</v>
      </c>
      <c r="J78">
        <f>INDEX(TableS1!X$4:X$133,MATCH($A78,TableS1!$O$4:$O$133,0))</f>
        <v>1</v>
      </c>
      <c r="K78">
        <f>INDEX(TableS1!Y$4:Y$133,MATCH($A78,TableS1!$O$4:$O$133,0))</f>
        <v>1</v>
      </c>
      <c r="L78">
        <f>INDEX(TableS1!Z$4:Z$133,MATCH($A78,TableS1!$O$4:$O$133,0))</f>
        <v>0</v>
      </c>
      <c r="M78">
        <f t="shared" si="4"/>
        <v>90.4</v>
      </c>
      <c r="N78">
        <f>IF(ISNUMBER(I78),I78,INDEX(T$2:T$4,MATCH(C78,R$2:R$4)))</f>
        <v>90.4</v>
      </c>
      <c r="O78">
        <f>IF(ISNUMBER(I78),I78,INDEX(U$2:U$4,MATCH(C78,R$2:R$4)))</f>
        <v>90.4</v>
      </c>
      <c r="P78">
        <f>VALUE(INDEX(TableS1!$AE$4:$AE$133, MATCH(A78,TableS1!$O$4:$O$133)))</f>
        <v>18</v>
      </c>
      <c r="Q78">
        <f>VALUE(INDEX(TableS1!$AF$4:$AF$133, MATCH(A78,TableS1!$O$4:$O$133)))</f>
        <v>59</v>
      </c>
    </row>
    <row r="79" spans="1:17">
      <c r="A79" t="s">
        <v>131</v>
      </c>
      <c r="B79">
        <f>INDEX(TableS1!P$4:P$133,MATCH($A79,TableS1!$O$4:$O$133,0))</f>
        <v>9</v>
      </c>
      <c r="C79">
        <f>INDEX(TableS1!Q$4:Q$133,MATCH($A79,TableS1!$O$4:$O$133,0))</f>
        <v>2</v>
      </c>
      <c r="D79">
        <f>INDEX(TableS1!R$4:R$133,MATCH($A79,TableS1!$O$4:$O$133,0))</f>
        <v>1</v>
      </c>
      <c r="E79" t="s">
        <v>132</v>
      </c>
      <c r="F79">
        <f>INDEX(TableS1!T$4:T$133,MATCH($A79,TableS1!$O$4:$O$133,0))</f>
        <v>1</v>
      </c>
      <c r="G79">
        <f>INDEX(TableS1!U$4:U$133,MATCH($A79,TableS1!$O$4:$O$133,0))</f>
        <v>1</v>
      </c>
      <c r="H79">
        <f>INDEX(TableS1!V$4:V$133,MATCH($A79,TableS1!$O$4:$O$133,0))</f>
        <v>3</v>
      </c>
      <c r="I79">
        <f>INDEX(TableS1!W$4:W$133,MATCH($A79,TableS1!$O$4:$O$133,0))</f>
        <v>95.8</v>
      </c>
      <c r="J79">
        <f>INDEX(TableS1!X$4:X$133,MATCH($A79,TableS1!$O$4:$O$133,0))</f>
        <v>3</v>
      </c>
      <c r="K79">
        <f>INDEX(TableS1!Y$4:Y$133,MATCH($A79,TableS1!$O$4:$O$133,0))</f>
        <v>1</v>
      </c>
      <c r="L79">
        <f>INDEX(TableS1!Z$4:Z$133,MATCH($A79,TableS1!$O$4:$O$133,0))</f>
        <v>0</v>
      </c>
      <c r="M79">
        <f t="shared" si="4"/>
        <v>95.8</v>
      </c>
      <c r="N79">
        <f>IF(ISNUMBER(I79),I79,INDEX(T$2:T$4,MATCH(C79,R$2:R$4)))</f>
        <v>95.8</v>
      </c>
      <c r="O79">
        <f>IF(ISNUMBER(I79),I79,INDEX(U$2:U$4,MATCH(C79,R$2:R$4)))</f>
        <v>95.8</v>
      </c>
      <c r="P79">
        <f>VALUE(INDEX(TableS1!$AE$4:$AE$133, MATCH(A79,TableS1!$O$4:$O$133)))</f>
        <v>18</v>
      </c>
      <c r="Q79">
        <f>VALUE(INDEX(TableS1!$AF$4:$AF$133, MATCH(A79,TableS1!$O$4:$O$133)))</f>
        <v>59</v>
      </c>
    </row>
    <row r="80" spans="1:17">
      <c r="A80" t="s">
        <v>133</v>
      </c>
      <c r="B80">
        <f>INDEX(TableS1!P$4:P$133,MATCH($A80,TableS1!$O$4:$O$133,0))</f>
        <v>12</v>
      </c>
      <c r="C80">
        <f>INDEX(TableS1!Q$4:Q$133,MATCH($A80,TableS1!$O$4:$O$133,0))</f>
        <v>2</v>
      </c>
      <c r="D80">
        <f>INDEX(TableS1!R$4:R$133,MATCH($A80,TableS1!$O$4:$O$133,0))</f>
        <v>1</v>
      </c>
      <c r="E80">
        <v>1.5</v>
      </c>
      <c r="F80">
        <f>INDEX(TableS1!T$4:T$133,MATCH($A80,TableS1!$O$4:$O$133,0))</f>
        <v>1</v>
      </c>
      <c r="G80">
        <f>INDEX(TableS1!U$4:U$133,MATCH($A80,TableS1!$O$4:$O$133,0))</f>
        <v>1</v>
      </c>
      <c r="H80">
        <f>INDEX(TableS1!V$4:V$133,MATCH($A80,TableS1!$O$4:$O$133,0))</f>
        <v>1</v>
      </c>
      <c r="I80">
        <f>INDEX(TableS1!W$4:W$133,MATCH($A80,TableS1!$O$4:$O$133,0))</f>
        <v>94.85</v>
      </c>
      <c r="J80">
        <f>INDEX(TableS1!X$4:X$133,MATCH($A80,TableS1!$O$4:$O$133,0))</f>
        <v>1</v>
      </c>
      <c r="K80">
        <f>INDEX(TableS1!Y$4:Y$133,MATCH($A80,TableS1!$O$4:$O$133,0))</f>
        <v>1</v>
      </c>
      <c r="L80">
        <f>INDEX(TableS1!Z$4:Z$133,MATCH($A80,TableS1!$O$4:$O$133,0))</f>
        <v>0</v>
      </c>
      <c r="M80">
        <f t="shared" si="4"/>
        <v>94.85</v>
      </c>
      <c r="N80">
        <f>IF(ISNUMBER(I80),I80,INDEX(T$2:T$4,MATCH(C80,R$2:R$4)))</f>
        <v>94.85</v>
      </c>
      <c r="O80">
        <f>IF(ISNUMBER(I80),I80,INDEX(U$2:U$4,MATCH(C80,R$2:R$4)))</f>
        <v>94.85</v>
      </c>
      <c r="P80">
        <v>18</v>
      </c>
      <c r="Q80">
        <v>24</v>
      </c>
    </row>
    <row r="81" spans="1:17">
      <c r="A81" t="s">
        <v>134</v>
      </c>
      <c r="B81">
        <f>INDEX(TableS1!P$4:P$133,MATCH($A81,TableS1!$O$4:$O$133,0))</f>
        <v>17</v>
      </c>
      <c r="C81">
        <f>INDEX(TableS1!Q$4:Q$133,MATCH($A81,TableS1!$O$4:$O$133,0))</f>
        <v>2</v>
      </c>
      <c r="D81">
        <f>INDEX(TableS1!R$4:R$133,MATCH($A81,TableS1!$O$4:$O$133,0))</f>
        <v>1</v>
      </c>
      <c r="E81" t="s">
        <v>48</v>
      </c>
      <c r="F81">
        <f>INDEX(TableS1!T$4:T$133,MATCH($A81,TableS1!$O$4:$O$133,0))</f>
        <v>1</v>
      </c>
      <c r="G81">
        <f>INDEX(TableS1!U$4:U$133,MATCH($A81,TableS1!$O$4:$O$133,0))</f>
        <v>1</v>
      </c>
      <c r="H81">
        <f>INDEX(TableS1!V$4:V$133,MATCH($A81,TableS1!$O$4:$O$133,0))</f>
        <v>3</v>
      </c>
      <c r="I81">
        <f>INDEX(TableS1!W$4:W$133,MATCH($A81,TableS1!$O$4:$O$133,0))</f>
        <v>95.784999999999997</v>
      </c>
      <c r="J81">
        <f>INDEX(TableS1!X$4:X$133,MATCH($A81,TableS1!$O$4:$O$133,0))</f>
        <v>3</v>
      </c>
      <c r="K81">
        <f>INDEX(TableS1!Y$4:Y$133,MATCH($A81,TableS1!$O$4:$O$133,0))</f>
        <v>2</v>
      </c>
      <c r="L81">
        <f>INDEX(TableS1!Z$4:Z$133,MATCH($A81,TableS1!$O$4:$O$133,0))</f>
        <v>0</v>
      </c>
      <c r="M81">
        <f t="shared" si="4"/>
        <v>95.784999999999997</v>
      </c>
      <c r="N81">
        <f>IF(ISNUMBER(I81),I81,INDEX(T$2:T$4,MATCH(C81,R$2:R$4)))</f>
        <v>95.784999999999997</v>
      </c>
      <c r="O81">
        <f>IF(ISNUMBER(I81),I81,INDEX(U$2:U$4,MATCH(C81,R$2:R$4)))</f>
        <v>95.784999999999997</v>
      </c>
      <c r="P81">
        <f>VALUE(INDEX(TableS1!$AE$4:$AE$133, MATCH(A81,TableS1!$O$4:$O$133)))</f>
        <v>18</v>
      </c>
      <c r="Q81">
        <f>VALUE(INDEX(TableS1!$AF$4:$AF$133, MATCH(A81,TableS1!$O$4:$O$133)))</f>
        <v>59</v>
      </c>
    </row>
    <row r="82" spans="1:17">
      <c r="A82" t="s">
        <v>135</v>
      </c>
      <c r="B82">
        <f>INDEX(TableS1!P$4:P$133,MATCH($A82,TableS1!$O$4:$O$133,0))</f>
        <v>15</v>
      </c>
      <c r="C82">
        <f>INDEX(TableS1!Q$4:Q$133,MATCH($A82,TableS1!$O$4:$O$133,0))</f>
        <v>2</v>
      </c>
      <c r="D82">
        <f>INDEX(TableS1!R$4:R$133,MATCH($A82,TableS1!$O$4:$O$133,0))</f>
        <v>1</v>
      </c>
      <c r="E82">
        <v>6.75</v>
      </c>
      <c r="F82">
        <f>INDEX(TableS1!T$4:T$133,MATCH($A82,TableS1!$O$4:$O$133,0))</f>
        <v>1</v>
      </c>
      <c r="G82">
        <f>INDEX(TableS1!U$4:U$133,MATCH($A82,TableS1!$O$4:$O$133,0))</f>
        <v>3</v>
      </c>
      <c r="H82">
        <f>INDEX(TableS1!V$4:V$133,MATCH($A82,TableS1!$O$4:$O$133,0))</f>
        <v>2</v>
      </c>
      <c r="I82">
        <f>INDEX(TableS1!W$4:W$133,MATCH($A82,TableS1!$O$4:$O$133,0))</f>
        <v>236.6</v>
      </c>
      <c r="J82">
        <f>INDEX(TableS1!X$4:X$133,MATCH($A82,TableS1!$O$4:$O$133,0))</f>
        <v>1</v>
      </c>
      <c r="K82">
        <f>INDEX(TableS1!Y$4:Y$133,MATCH($A82,TableS1!$O$4:$O$133,0))</f>
        <v>1</v>
      </c>
      <c r="L82">
        <f>INDEX(TableS1!Z$4:Z$133,MATCH($A82,TableS1!$O$4:$O$133,0))</f>
        <v>0</v>
      </c>
      <c r="M82">
        <f t="shared" si="4"/>
        <v>236.6</v>
      </c>
      <c r="N82">
        <f>IF(ISNUMBER(I82),I82,INDEX(T$2:T$4,MATCH(C82,R$2:R$4)))</f>
        <v>236.6</v>
      </c>
      <c r="O82">
        <f>IF(ISNUMBER(I82),I82,INDEX(U$2:U$4,MATCH(C82,R$2:R$4)))</f>
        <v>236.6</v>
      </c>
      <c r="P82">
        <f>VALUE(INDEX(TableS1!$AE$4:$AE$133, MATCH(A82,TableS1!$O$4:$O$133)))</f>
        <v>22</v>
      </c>
      <c r="Q82">
        <f>VALUE(INDEX(TableS1!$AF$4:$AF$133, MATCH(A82,TableS1!$O$4:$O$133)))</f>
        <v>49</v>
      </c>
    </row>
    <row r="83" spans="1:17">
      <c r="A83" t="s">
        <v>136</v>
      </c>
      <c r="B83">
        <f>INDEX(TableS1!P$4:P$133,MATCH($A83,TableS1!$O$4:$O$133,0))</f>
        <v>16</v>
      </c>
      <c r="C83">
        <f>INDEX(TableS1!Q$4:Q$133,MATCH($A83,TableS1!$O$4:$O$133,0))</f>
        <v>2</v>
      </c>
      <c r="D83">
        <f>INDEX(TableS1!R$4:R$133,MATCH($A83,TableS1!$O$4:$O$133,0))</f>
        <v>2</v>
      </c>
      <c r="E83" t="s">
        <v>137</v>
      </c>
      <c r="F83">
        <f>INDEX(TableS1!T$4:T$133,MATCH($A83,TableS1!$O$4:$O$133,0))</f>
        <v>1</v>
      </c>
      <c r="G83">
        <f>INDEX(TableS1!U$4:U$133,MATCH($A83,TableS1!$O$4:$O$133,0))</f>
        <v>1</v>
      </c>
      <c r="H83">
        <f>INDEX(TableS1!V$4:V$133,MATCH($A83,TableS1!$O$4:$O$133,0))</f>
        <v>1</v>
      </c>
      <c r="I83">
        <f>INDEX(TableS1!W$4:W$133,MATCH($A83,TableS1!$O$4:$O$133,0))</f>
        <v>101</v>
      </c>
      <c r="J83">
        <f>INDEX(TableS1!X$4:X$133,MATCH($A83,TableS1!$O$4:$O$133,0))</f>
        <v>1</v>
      </c>
      <c r="K83">
        <f>INDEX(TableS1!Y$4:Y$133,MATCH($A83,TableS1!$O$4:$O$133,0))</f>
        <v>1</v>
      </c>
      <c r="L83">
        <f>INDEX(TableS1!Z$4:Z$133,MATCH($A83,TableS1!$O$4:$O$133,0))</f>
        <v>0</v>
      </c>
      <c r="M83">
        <f t="shared" si="4"/>
        <v>101</v>
      </c>
      <c r="N83">
        <f>IF(ISNUMBER(I83),I83,INDEX(T$2:T$4,MATCH(C83,R$2:R$4)))</f>
        <v>101</v>
      </c>
      <c r="O83">
        <f>IF(ISNUMBER(I83),I83,INDEX(U$2:U$4,MATCH(C83,R$2:R$4)))</f>
        <v>101</v>
      </c>
      <c r="P83">
        <f>VALUE(INDEX(TableS1!$AE$4:$AE$133, MATCH(A83,TableS1!$O$4:$O$133)))</f>
        <v>18</v>
      </c>
      <c r="Q83">
        <f>VALUE(INDEX(TableS1!$AF$4:$AF$133, MATCH(A83,TableS1!$O$4:$O$133)))</f>
        <v>59</v>
      </c>
    </row>
    <row r="84" spans="1:17">
      <c r="A84" t="s">
        <v>138</v>
      </c>
      <c r="B84">
        <f>INDEX(TableS1!P$4:P$133,MATCH($A84,TableS1!$O$4:$O$133,0))</f>
        <v>25</v>
      </c>
      <c r="C84">
        <f>INDEX(TableS1!Q$4:Q$133,MATCH($A84,TableS1!$O$4:$O$133,0))</f>
        <v>2</v>
      </c>
      <c r="D84">
        <f>INDEX(TableS1!R$4:R$133,MATCH($A84,TableS1!$O$4:$O$133,0))</f>
        <v>2</v>
      </c>
      <c r="E84">
        <v>3.75</v>
      </c>
      <c r="F84">
        <f>INDEX(TableS1!T$4:T$133,MATCH($A84,TableS1!$O$4:$O$133,0))</f>
        <v>1</v>
      </c>
      <c r="G84">
        <f>INDEX(TableS1!U$4:U$133,MATCH($A84,TableS1!$O$4:$O$133,0))</f>
        <v>1</v>
      </c>
      <c r="H84">
        <f>INDEX(TableS1!V$4:V$133,MATCH($A84,TableS1!$O$4:$O$133,0))</f>
        <v>1</v>
      </c>
      <c r="I84">
        <f>INDEX(TableS1!W$4:W$133,MATCH($A84,TableS1!$O$4:$O$133,0))</f>
        <v>109</v>
      </c>
      <c r="J84">
        <f>INDEX(TableS1!X$4:X$133,MATCH($A84,TableS1!$O$4:$O$133,0))</f>
        <v>1</v>
      </c>
      <c r="K84">
        <f>INDEX(TableS1!Y$4:Y$133,MATCH($A84,TableS1!$O$4:$O$133,0))</f>
        <v>1</v>
      </c>
      <c r="L84">
        <f>INDEX(TableS1!Z$4:Z$133,MATCH($A84,TableS1!$O$4:$O$133,0))</f>
        <v>0</v>
      </c>
      <c r="M84">
        <f t="shared" si="4"/>
        <v>109</v>
      </c>
      <c r="N84">
        <f>IF(ISNUMBER(I84),I84,INDEX(T$2:T$4,MATCH(C84,R$2:R$4)))</f>
        <v>109</v>
      </c>
      <c r="O84">
        <f>IF(ISNUMBER(I84),I84,INDEX(U$2:U$4,MATCH(C84,R$2:R$4)))</f>
        <v>109</v>
      </c>
      <c r="P84">
        <f>VALUE(INDEX(TableS1!$AE$4:$AE$133, MATCH(A84,TableS1!$O$4:$O$133)))</f>
        <v>18</v>
      </c>
      <c r="Q84">
        <f>VALUE(INDEX(TableS1!$AF$4:$AF$133, MATCH(A84,TableS1!$O$4:$O$133)))</f>
        <v>33</v>
      </c>
    </row>
    <row r="85" spans="1:17">
      <c r="A85" t="s">
        <v>139</v>
      </c>
      <c r="B85">
        <f>INDEX(TableS1!P$4:P$133,MATCH($A85,TableS1!$O$4:$O$133,0))</f>
        <v>18</v>
      </c>
      <c r="C85">
        <f>INDEX(TableS1!Q$4:Q$133,MATCH($A85,TableS1!$O$4:$O$133,0))</f>
        <v>2</v>
      </c>
      <c r="D85">
        <f>INDEX(TableS1!R$4:R$133,MATCH($A85,TableS1!$O$4:$O$133,0))</f>
        <v>1</v>
      </c>
      <c r="E85">
        <v>7.25</v>
      </c>
      <c r="F85">
        <f>INDEX(TableS1!T$4:T$133,MATCH($A85,TableS1!$O$4:$O$133,0))</f>
        <v>3</v>
      </c>
      <c r="G85">
        <f>INDEX(TableS1!U$4:U$133,MATCH($A85,TableS1!$O$4:$O$133,0))</f>
        <v>1</v>
      </c>
      <c r="H85">
        <f>INDEX(TableS1!V$4:V$133,MATCH($A85,TableS1!$O$4:$O$133,0))</f>
        <v>3</v>
      </c>
      <c r="I85">
        <f>INDEX(TableS1!W$4:W$133,MATCH($A85,TableS1!$O$4:$O$133,0))</f>
        <v>112</v>
      </c>
      <c r="J85">
        <f>INDEX(TableS1!X$4:X$133,MATCH($A85,TableS1!$O$4:$O$133,0))</f>
        <v>3</v>
      </c>
      <c r="K85">
        <f>INDEX(TableS1!Y$4:Y$133,MATCH($A85,TableS1!$O$4:$O$133,0))</f>
        <v>1</v>
      </c>
      <c r="L85">
        <f>INDEX(TableS1!Z$4:Z$133,MATCH($A85,TableS1!$O$4:$O$133,0))</f>
        <v>0</v>
      </c>
      <c r="M85">
        <f t="shared" si="4"/>
        <v>112</v>
      </c>
      <c r="N85">
        <f>IF(ISNUMBER(I85),I85,INDEX(T$2:T$4,MATCH(C85,R$2:R$4)))</f>
        <v>112</v>
      </c>
      <c r="O85">
        <f>IF(ISNUMBER(I85),I85,INDEX(U$2:U$4,MATCH(C85,R$2:R$4)))</f>
        <v>112</v>
      </c>
      <c r="P85">
        <f>VALUE(INDEX(TableS1!$AE$4:$AE$133, MATCH(A85,TableS1!$O$4:$O$133)))</f>
        <v>27</v>
      </c>
      <c r="Q85">
        <f>VALUE(INDEX(TableS1!$AF$4:$AF$133, MATCH(A85,TableS1!$O$4:$O$133)))</f>
        <v>56</v>
      </c>
    </row>
    <row r="86" spans="1:17">
      <c r="A86" t="s">
        <v>140</v>
      </c>
      <c r="B86">
        <f>INDEX(TableS1!P$4:P$133,MATCH($A86,TableS1!$O$4:$O$133,0))</f>
        <v>14</v>
      </c>
      <c r="C86">
        <f>INDEX(TableS1!Q$4:Q$133,MATCH($A86,TableS1!$O$4:$O$133,0))</f>
        <v>2</v>
      </c>
      <c r="D86">
        <f>INDEX(TableS1!R$4:R$133,MATCH($A86,TableS1!$O$4:$O$133,0))</f>
        <v>1</v>
      </c>
      <c r="E86" t="s">
        <v>141</v>
      </c>
      <c r="F86">
        <f>INDEX(TableS1!T$4:T$133,MATCH($A86,TableS1!$O$4:$O$133,0))</f>
        <v>1</v>
      </c>
      <c r="G86">
        <f>INDEX(TableS1!U$4:U$133,MATCH($A86,TableS1!$O$4:$O$133,0))</f>
        <v>1</v>
      </c>
      <c r="H86">
        <f>INDEX(TableS1!V$4:V$133,MATCH($A86,TableS1!$O$4:$O$133,0))</f>
        <v>3</v>
      </c>
      <c r="I86">
        <f>INDEX(TableS1!W$4:W$133,MATCH($A86,TableS1!$O$4:$O$133,0))</f>
        <v>113.23</v>
      </c>
      <c r="J86">
        <f>INDEX(TableS1!X$4:X$133,MATCH($A86,TableS1!$O$4:$O$133,0))</f>
        <v>3</v>
      </c>
      <c r="K86">
        <f>INDEX(TableS1!Y$4:Y$133,MATCH($A86,TableS1!$O$4:$O$133,0))</f>
        <v>1</v>
      </c>
      <c r="L86">
        <f>INDEX(TableS1!Z$4:Z$133,MATCH($A86,TableS1!$O$4:$O$133,0))</f>
        <v>0</v>
      </c>
      <c r="M86">
        <f t="shared" si="4"/>
        <v>113.23</v>
      </c>
      <c r="N86">
        <f>IF(ISNUMBER(I86),I86,INDEX(T$2:T$4,MATCH(C86,R$2:R$4)))</f>
        <v>113.23</v>
      </c>
      <c r="O86">
        <f>IF(ISNUMBER(I86),I86,INDEX(U$2:U$4,MATCH(C86,R$2:R$4)))</f>
        <v>113.23</v>
      </c>
      <c r="P86">
        <f>VALUE(INDEX(TableS1!$AE$4:$AE$133, MATCH(A86,TableS1!$O$4:$O$133)))</f>
        <v>18</v>
      </c>
      <c r="Q86">
        <f>VALUE(INDEX(TableS1!$AF$4:$AF$133, MATCH(A86,TableS1!$O$4:$O$133)))</f>
        <v>59</v>
      </c>
    </row>
    <row r="87" spans="1:17">
      <c r="A87" t="s">
        <v>142</v>
      </c>
      <c r="B87">
        <f>INDEX(TableS1!P$4:P$133,MATCH($A87,TableS1!$O$4:$O$133,0))</f>
        <v>14</v>
      </c>
      <c r="C87">
        <f>INDEX(TableS1!Q$4:Q$133,MATCH($A87,TableS1!$O$4:$O$133,0))</f>
        <v>2</v>
      </c>
      <c r="D87">
        <f>INDEX(TableS1!R$4:R$133,MATCH($A87,TableS1!$O$4:$O$133,0))</f>
        <v>1</v>
      </c>
      <c r="E87" t="s">
        <v>143</v>
      </c>
      <c r="F87">
        <f>INDEX(TableS1!T$4:T$133,MATCH($A87,TableS1!$O$4:$O$133,0))</f>
        <v>2</v>
      </c>
      <c r="G87">
        <f>INDEX(TableS1!U$4:U$133,MATCH($A87,TableS1!$O$4:$O$133,0))</f>
        <v>1</v>
      </c>
      <c r="H87">
        <f>INDEX(TableS1!V$4:V$133,MATCH($A87,TableS1!$O$4:$O$133,0))</f>
        <v>3</v>
      </c>
      <c r="I87">
        <f>INDEX(TableS1!W$4:W$133,MATCH($A87,TableS1!$O$4:$O$133,0))</f>
        <v>116</v>
      </c>
      <c r="J87">
        <f>INDEX(TableS1!X$4:X$133,MATCH($A87,TableS1!$O$4:$O$133,0))</f>
        <v>1</v>
      </c>
      <c r="K87">
        <f>INDEX(TableS1!Y$4:Y$133,MATCH($A87,TableS1!$O$4:$O$133,0))</f>
        <v>1</v>
      </c>
      <c r="L87">
        <f>INDEX(TableS1!Z$4:Z$133,MATCH($A87,TableS1!$O$4:$O$133,0))</f>
        <v>0</v>
      </c>
      <c r="M87">
        <f t="shared" si="4"/>
        <v>116</v>
      </c>
      <c r="N87">
        <f>IF(ISNUMBER(I87),I87,INDEX(T$2:T$4,MATCH(C87,R$2:R$4)))</f>
        <v>116</v>
      </c>
      <c r="O87">
        <f>IF(ISNUMBER(I87),I87,INDEX(U$2:U$4,MATCH(C87,R$2:R$4)))</f>
        <v>116</v>
      </c>
      <c r="P87">
        <f>VALUE(INDEX(TableS1!$AE$4:$AE$133, MATCH(A87,TableS1!$O$4:$O$133)))</f>
        <v>24</v>
      </c>
      <c r="Q87">
        <f>VALUE(INDEX(TableS1!$AF$4:$AF$133, MATCH(A87,TableS1!$O$4:$O$133)))</f>
        <v>43</v>
      </c>
    </row>
    <row r="88" spans="1:17">
      <c r="A88" t="s">
        <v>144</v>
      </c>
      <c r="B88">
        <f>INDEX(TableS1!P$4:P$133,MATCH($A88,TableS1!$O$4:$O$133,0))</f>
        <v>24</v>
      </c>
      <c r="C88">
        <f>INDEX(TableS1!Q$4:Q$133,MATCH($A88,TableS1!$O$4:$O$133,0))</f>
        <v>2</v>
      </c>
      <c r="D88">
        <f>INDEX(TableS1!R$4:R$133,MATCH($A88,TableS1!$O$4:$O$133,0))</f>
        <v>3</v>
      </c>
      <c r="E88" t="s">
        <v>145</v>
      </c>
      <c r="F88">
        <f>INDEX(TableS1!T$4:T$133,MATCH($A88,TableS1!$O$4:$O$133,0))</f>
        <v>1</v>
      </c>
      <c r="G88">
        <f>INDEX(TableS1!U$4:U$133,MATCH($A88,TableS1!$O$4:$O$133,0))</f>
        <v>1</v>
      </c>
      <c r="H88">
        <f>INDEX(TableS1!V$4:V$133,MATCH($A88,TableS1!$O$4:$O$133,0))</f>
        <v>1</v>
      </c>
      <c r="I88">
        <f>INDEX(TableS1!W$4:W$133,MATCH($A88,TableS1!$O$4:$O$133,0))</f>
        <v>116.25</v>
      </c>
      <c r="J88">
        <f>INDEX(TableS1!X$4:X$133,MATCH($A88,TableS1!$O$4:$O$133,0))</f>
        <v>3</v>
      </c>
      <c r="K88">
        <f>INDEX(TableS1!Y$4:Y$133,MATCH($A88,TableS1!$O$4:$O$133,0))</f>
        <v>1</v>
      </c>
      <c r="L88">
        <f>INDEX(TableS1!Z$4:Z$133,MATCH($A88,TableS1!$O$4:$O$133,0))</f>
        <v>0</v>
      </c>
      <c r="M88">
        <f t="shared" si="4"/>
        <v>116.25</v>
      </c>
      <c r="N88">
        <f>IF(ISNUMBER(I88),I88,INDEX(T$2:T$4,MATCH(C88,R$2:R$4)))</f>
        <v>116.25</v>
      </c>
      <c r="O88">
        <f>IF(ISNUMBER(I88),I88,INDEX(U$2:U$4,MATCH(C88,R$2:R$4)))</f>
        <v>116.25</v>
      </c>
      <c r="P88">
        <f>VALUE(INDEX(TableS1!$AE$4:$AE$133, MATCH(A88,TableS1!$O$4:$O$133)))</f>
        <v>18</v>
      </c>
      <c r="Q88">
        <f>VALUE(INDEX(TableS1!$AF$4:$AF$133, MATCH(A88,TableS1!$O$4:$O$133)))</f>
        <v>59</v>
      </c>
    </row>
    <row r="89" spans="1:17">
      <c r="A89" t="s">
        <v>146</v>
      </c>
      <c r="B89">
        <f>INDEX(TableS1!P$4:P$133,MATCH($A89,TableS1!$O$4:$O$133,0))</f>
        <v>10</v>
      </c>
      <c r="C89">
        <f>INDEX(TableS1!Q$4:Q$133,MATCH($A89,TableS1!$O$4:$O$133,0))</f>
        <v>2</v>
      </c>
      <c r="D89">
        <f>INDEX(TableS1!R$4:R$133,MATCH($A89,TableS1!$O$4:$O$133,0))</f>
        <v>1</v>
      </c>
      <c r="E89">
        <v>4.5</v>
      </c>
      <c r="F89">
        <f>INDEX(TableS1!T$4:T$133,MATCH($A89,TableS1!$O$4:$O$133,0))</f>
        <v>1</v>
      </c>
      <c r="G89">
        <f>INDEX(TableS1!U$4:U$133,MATCH($A89,TableS1!$O$4:$O$133,0))</f>
        <v>1</v>
      </c>
      <c r="H89">
        <f>INDEX(TableS1!V$4:V$133,MATCH($A89,TableS1!$O$4:$O$133,0))</f>
        <v>3</v>
      </c>
      <c r="I89">
        <f>INDEX(TableS1!W$4:W$133,MATCH($A89,TableS1!$O$4:$O$133,0))</f>
        <v>98.7</v>
      </c>
      <c r="J89">
        <f>INDEX(TableS1!X$4:X$133,MATCH($A89,TableS1!$O$4:$O$133,0))</f>
        <v>3</v>
      </c>
      <c r="K89">
        <f>INDEX(TableS1!Y$4:Y$133,MATCH($A89,TableS1!$O$4:$O$133,0))</f>
        <v>1</v>
      </c>
      <c r="L89">
        <f>INDEX(TableS1!Z$4:Z$133,MATCH($A89,TableS1!$O$4:$O$133,0))</f>
        <v>0</v>
      </c>
      <c r="M89">
        <f t="shared" si="4"/>
        <v>98.7</v>
      </c>
      <c r="N89">
        <f>IF(ISNUMBER(I89),I89,INDEX(T$2:T$4,MATCH(C89,R$2:R$4)))</f>
        <v>98.7</v>
      </c>
      <c r="O89">
        <f>IF(ISNUMBER(I89),I89,INDEX(U$2:U$4,MATCH(C89,R$2:R$4)))</f>
        <v>98.7</v>
      </c>
      <c r="P89">
        <f>VALUE(INDEX(TableS1!$AE$4:$AE$133, MATCH(A89,TableS1!$O$4:$O$133)))</f>
        <v>60</v>
      </c>
      <c r="Q89">
        <f>VALUE(INDEX(TableS1!$AF$4:$AF$133, MATCH(A89,TableS1!$O$4:$O$133)))</f>
        <v>100</v>
      </c>
    </row>
    <row r="90" spans="1:17">
      <c r="A90" t="s">
        <v>147</v>
      </c>
      <c r="B90">
        <f>INDEX(TableS1!P$4:P$133,MATCH($A90,TableS1!$O$4:$O$133,0))</f>
        <v>11</v>
      </c>
      <c r="C90">
        <f>INDEX(TableS1!Q$4:Q$133,MATCH($A90,TableS1!$O$4:$O$133,0))</f>
        <v>2</v>
      </c>
      <c r="D90">
        <f>INDEX(TableS1!R$4:R$133,MATCH($A90,TableS1!$O$4:$O$133,0))</f>
        <v>1</v>
      </c>
      <c r="E90" t="s">
        <v>148</v>
      </c>
      <c r="F90">
        <f>INDEX(TableS1!T$4:T$133,MATCH($A90,TableS1!$O$4:$O$133,0))</f>
        <v>1</v>
      </c>
      <c r="G90">
        <f>INDEX(TableS1!U$4:U$133,MATCH($A90,TableS1!$O$4:$O$133,0))</f>
        <v>1</v>
      </c>
      <c r="H90">
        <f>INDEX(TableS1!V$4:V$133,MATCH($A90,TableS1!$O$4:$O$133,0))</f>
        <v>1</v>
      </c>
      <c r="I90">
        <f>INDEX(TableS1!W$4:W$133,MATCH($A90,TableS1!$O$4:$O$133,0))</f>
        <v>120.1</v>
      </c>
      <c r="J90">
        <f>INDEX(TableS1!X$4:X$133,MATCH($A90,TableS1!$O$4:$O$133,0))</f>
        <v>1</v>
      </c>
      <c r="K90">
        <f>INDEX(TableS1!Y$4:Y$133,MATCH($A90,TableS1!$O$4:$O$133,0))</f>
        <v>1</v>
      </c>
      <c r="L90">
        <f>INDEX(TableS1!Z$4:Z$133,MATCH($A90,TableS1!$O$4:$O$133,0))</f>
        <v>0</v>
      </c>
      <c r="M90">
        <f t="shared" si="4"/>
        <v>120.1</v>
      </c>
      <c r="N90">
        <f>IF(ISNUMBER(I90),I90,INDEX(T$2:T$4,MATCH(C90,R$2:R$4)))</f>
        <v>120.1</v>
      </c>
      <c r="O90">
        <f>IF(ISNUMBER(I90),I90,INDEX(U$2:U$4,MATCH(C90,R$2:R$4)))</f>
        <v>120.1</v>
      </c>
      <c r="P90">
        <f>VALUE(INDEX(TableS1!$AE$4:$AE$133, MATCH(A90,TableS1!$O$4:$O$133)))</f>
        <v>18</v>
      </c>
      <c r="Q90">
        <f>VALUE(INDEX(TableS1!$AF$4:$AF$133, MATCH(A90,TableS1!$O$4:$O$133)))</f>
        <v>59</v>
      </c>
    </row>
    <row r="91" spans="1:17">
      <c r="A91" t="s">
        <v>149</v>
      </c>
      <c r="B91">
        <f>INDEX(TableS1!P$4:P$133,MATCH($A91,TableS1!$O$4:$O$133,0))</f>
        <v>21</v>
      </c>
      <c r="C91">
        <f>INDEX(TableS1!Q$4:Q$133,MATCH($A91,TableS1!$O$4:$O$133,0))</f>
        <v>2</v>
      </c>
      <c r="D91">
        <f>INDEX(TableS1!R$4:R$133,MATCH($A91,TableS1!$O$4:$O$133,0))</f>
        <v>3</v>
      </c>
      <c r="E91" t="s">
        <v>115</v>
      </c>
      <c r="F91">
        <f>INDEX(TableS1!T$4:T$133,MATCH($A91,TableS1!$O$4:$O$133,0))</f>
        <v>1</v>
      </c>
      <c r="G91">
        <f>INDEX(TableS1!U$4:U$133,MATCH($A91,TableS1!$O$4:$O$133,0))</f>
        <v>1</v>
      </c>
      <c r="H91">
        <f>INDEX(TableS1!V$4:V$133,MATCH($A91,TableS1!$O$4:$O$133,0))</f>
        <v>1</v>
      </c>
      <c r="I91">
        <f>INDEX(TableS1!W$4:W$133,MATCH($A91,TableS1!$O$4:$O$133,0))</f>
        <v>127</v>
      </c>
      <c r="J91">
        <f>INDEX(TableS1!X$4:X$133,MATCH($A91,TableS1!$O$4:$O$133,0))</f>
        <v>1</v>
      </c>
      <c r="K91">
        <f>INDEX(TableS1!Y$4:Y$133,MATCH($A91,TableS1!$O$4:$O$133,0))</f>
        <v>1</v>
      </c>
      <c r="L91">
        <f>INDEX(TableS1!Z$4:Z$133,MATCH($A91,TableS1!$O$4:$O$133,0))</f>
        <v>0</v>
      </c>
      <c r="M91">
        <f t="shared" si="4"/>
        <v>127</v>
      </c>
      <c r="N91">
        <f>IF(ISNUMBER(I91),I91,INDEX(T$2:T$4,MATCH(C91,R$2:R$4)))</f>
        <v>127</v>
      </c>
      <c r="O91">
        <f>IF(ISNUMBER(I91),I91,INDEX(U$2:U$4,MATCH(C91,R$2:R$4)))</f>
        <v>127</v>
      </c>
      <c r="P91">
        <f>VALUE(INDEX(TableS1!$AE$4:$AE$133, MATCH(A91,TableS1!$O$4:$O$133)))</f>
        <v>20</v>
      </c>
      <c r="Q91">
        <f>VALUE(INDEX(TableS1!$AF$4:$AF$133, MATCH(A91,TableS1!$O$4:$O$133)))</f>
        <v>43</v>
      </c>
    </row>
    <row r="92" spans="1:17">
      <c r="A92" t="s">
        <v>150</v>
      </c>
      <c r="B92">
        <f>INDEX(TableS1!P$4:P$133,MATCH($A92,TableS1!$O$4:$O$133,0))</f>
        <v>22</v>
      </c>
      <c r="C92">
        <f>INDEX(TableS1!Q$4:Q$133,MATCH($A92,TableS1!$O$4:$O$133,0))</f>
        <v>2</v>
      </c>
      <c r="D92">
        <f>INDEX(TableS1!R$4:R$133,MATCH($A92,TableS1!$O$4:$O$133,0))</f>
        <v>2</v>
      </c>
      <c r="E92" t="s">
        <v>151</v>
      </c>
      <c r="F92">
        <f>INDEX(TableS1!T$4:T$133,MATCH($A92,TableS1!$O$4:$O$133,0))</f>
        <v>3</v>
      </c>
      <c r="G92">
        <f>INDEX(TableS1!U$4:U$133,MATCH($A92,TableS1!$O$4:$O$133,0))</f>
        <v>1</v>
      </c>
      <c r="H92">
        <f>INDEX(TableS1!V$4:V$133,MATCH($A92,TableS1!$O$4:$O$133,0))</f>
        <v>1</v>
      </c>
      <c r="I92">
        <f>INDEX(TableS1!W$4:W$133,MATCH($A92,TableS1!$O$4:$O$133,0))</f>
        <v>130</v>
      </c>
      <c r="J92">
        <f>INDEX(TableS1!X$4:X$133,MATCH($A92,TableS1!$O$4:$O$133,0))</f>
        <v>1</v>
      </c>
      <c r="K92">
        <f>INDEX(TableS1!Y$4:Y$133,MATCH($A92,TableS1!$O$4:$O$133,0))</f>
        <v>1</v>
      </c>
      <c r="L92">
        <f>INDEX(TableS1!Z$4:Z$133,MATCH($A92,TableS1!$O$4:$O$133,0))</f>
        <v>0</v>
      </c>
      <c r="M92">
        <f t="shared" si="4"/>
        <v>130</v>
      </c>
      <c r="N92">
        <f>IF(ISNUMBER(I92),I92,INDEX(T$2:T$4,MATCH(C92,R$2:R$4)))</f>
        <v>130</v>
      </c>
      <c r="O92">
        <f>IF(ISNUMBER(I92),I92,INDEX(U$2:U$4,MATCH(C92,R$2:R$4)))</f>
        <v>130</v>
      </c>
      <c r="P92">
        <f>VALUE(INDEX(TableS1!$AE$4:$AE$133, MATCH(A92,TableS1!$O$4:$O$133)))</f>
        <v>55</v>
      </c>
      <c r="Q92">
        <f>VALUE(INDEX(TableS1!$AF$4:$AF$133, MATCH(A92,TableS1!$O$4:$O$133)))</f>
        <v>80</v>
      </c>
    </row>
    <row r="93" spans="1:17">
      <c r="A93" t="s">
        <v>152</v>
      </c>
      <c r="B93">
        <f>INDEX(TableS1!P$4:P$133,MATCH($A93,TableS1!$O$4:$O$133,0))</f>
        <v>10</v>
      </c>
      <c r="C93">
        <f>INDEX(TableS1!Q$4:Q$133,MATCH($A93,TableS1!$O$4:$O$133,0))</f>
        <v>2</v>
      </c>
      <c r="D93">
        <f>INDEX(TableS1!R$4:R$133,MATCH($A93,TableS1!$O$4:$O$133,0))</f>
        <v>1</v>
      </c>
      <c r="E93" t="s">
        <v>153</v>
      </c>
      <c r="F93">
        <f>INDEX(TableS1!T$4:T$133,MATCH($A93,TableS1!$O$4:$O$133,0))</f>
        <v>1</v>
      </c>
      <c r="G93">
        <f>INDEX(TableS1!U$4:U$133,MATCH($A93,TableS1!$O$4:$O$133,0))</f>
        <v>1</v>
      </c>
      <c r="H93">
        <f>INDEX(TableS1!V$4:V$133,MATCH($A93,TableS1!$O$4:$O$133,0))</f>
        <v>3</v>
      </c>
      <c r="I93">
        <f>INDEX(TableS1!W$4:W$133,MATCH($A93,TableS1!$O$4:$O$133,0))</f>
        <v>136</v>
      </c>
      <c r="J93">
        <f>INDEX(TableS1!X$4:X$133,MATCH($A93,TableS1!$O$4:$O$133,0))</f>
        <v>1</v>
      </c>
      <c r="K93">
        <f>INDEX(TableS1!Y$4:Y$133,MATCH($A93,TableS1!$O$4:$O$133,0))</f>
        <v>2</v>
      </c>
      <c r="L93">
        <f>INDEX(TableS1!Z$4:Z$133,MATCH($A93,TableS1!$O$4:$O$133,0))</f>
        <v>0</v>
      </c>
      <c r="M93">
        <f t="shared" si="4"/>
        <v>136</v>
      </c>
      <c r="N93">
        <f>IF(ISNUMBER(I93),I93,INDEX(T$2:T$4,MATCH(C93,R$2:R$4)))</f>
        <v>136</v>
      </c>
      <c r="O93">
        <f>IF(ISNUMBER(I93),I93,INDEX(U$2:U$4,MATCH(C93,R$2:R$4)))</f>
        <v>136</v>
      </c>
      <c r="P93">
        <f>VALUE(INDEX(TableS1!$AE$4:$AE$133, MATCH(A93,TableS1!$O$4:$O$133)))</f>
        <v>18</v>
      </c>
      <c r="Q93">
        <f>VALUE(INDEX(TableS1!$AF$4:$AF$133, MATCH(A93,TableS1!$O$4:$O$133)))</f>
        <v>59</v>
      </c>
    </row>
    <row r="94" spans="1:17">
      <c r="A94" t="s">
        <v>154</v>
      </c>
      <c r="B94">
        <f>INDEX(TableS1!P$4:P$133,MATCH($A94,TableS1!$O$4:$O$133,0))</f>
        <v>12</v>
      </c>
      <c r="C94">
        <f>INDEX(TableS1!Q$4:Q$133,MATCH($A94,TableS1!$O$4:$O$133,0))</f>
        <v>2</v>
      </c>
      <c r="D94">
        <f>INDEX(TableS1!R$4:R$133,MATCH($A94,TableS1!$O$4:$O$133,0))</f>
        <v>4</v>
      </c>
      <c r="E94" t="s">
        <v>155</v>
      </c>
      <c r="F94">
        <f>INDEX(TableS1!T$4:T$133,MATCH($A94,TableS1!$O$4:$O$133,0))</f>
        <v>1</v>
      </c>
      <c r="G94">
        <f>INDEX(TableS1!U$4:U$133,MATCH($A94,TableS1!$O$4:$O$133,0))</f>
        <v>1</v>
      </c>
      <c r="H94">
        <f>INDEX(TableS1!V$4:V$133,MATCH($A94,TableS1!$O$4:$O$133,0))</f>
        <v>3</v>
      </c>
      <c r="I94">
        <f>INDEX(TableS1!W$4:W$133,MATCH($A94,TableS1!$O$4:$O$133,0))</f>
        <v>63</v>
      </c>
      <c r="J94">
        <f>INDEX(TableS1!X$4:X$133,MATCH($A94,TableS1!$O$4:$O$133,0))</f>
        <v>1</v>
      </c>
      <c r="K94">
        <f>INDEX(TableS1!Y$4:Y$133,MATCH($A94,TableS1!$O$4:$O$133,0))</f>
        <v>1</v>
      </c>
      <c r="L94">
        <f>INDEX(TableS1!Z$4:Z$133,MATCH($A94,TableS1!$O$4:$O$133,0))</f>
        <v>0</v>
      </c>
      <c r="M94">
        <f t="shared" si="4"/>
        <v>63</v>
      </c>
      <c r="N94">
        <f>IF(ISNUMBER(I94),I94,INDEX(T$2:T$4,MATCH(C94,R$2:R$4)))</f>
        <v>63</v>
      </c>
      <c r="O94">
        <f>IF(ISNUMBER(I94),I94,INDEX(U$2:U$4,MATCH(C94,R$2:R$4)))</f>
        <v>63</v>
      </c>
      <c r="P94">
        <f>VALUE(INDEX(TableS1!$AE$4:$AE$133, MATCH(A94,TableS1!$O$4:$O$133)))</f>
        <v>18</v>
      </c>
      <c r="Q94">
        <f>VALUE(INDEX(TableS1!$AF$4:$AF$133, MATCH(A94,TableS1!$O$4:$O$133)))</f>
        <v>34</v>
      </c>
    </row>
    <row r="95" spans="1:17">
      <c r="A95" t="s">
        <v>156</v>
      </c>
      <c r="B95">
        <f>INDEX(TableS1!P$4:P$133,MATCH($A95,TableS1!$O$4:$O$133,0))</f>
        <v>10</v>
      </c>
      <c r="C95">
        <f>INDEX(TableS1!Q$4:Q$133,MATCH($A95,TableS1!$O$4:$O$133,0))</f>
        <v>2</v>
      </c>
      <c r="D95">
        <f>INDEX(TableS1!R$4:R$133,MATCH($A95,TableS1!$O$4:$O$133,0))</f>
        <v>1</v>
      </c>
      <c r="E95" t="s">
        <v>157</v>
      </c>
      <c r="F95">
        <f>INDEX(TableS1!T$4:T$133,MATCH($A95,TableS1!$O$4:$O$133,0))</f>
        <v>1</v>
      </c>
      <c r="G95">
        <f>INDEX(TableS1!U$4:U$133,MATCH($A95,TableS1!$O$4:$O$133,0))</f>
        <v>1</v>
      </c>
      <c r="H95">
        <f>INDEX(TableS1!V$4:V$133,MATCH($A95,TableS1!$O$4:$O$133,0))</f>
        <v>3</v>
      </c>
      <c r="I95">
        <f>INDEX(TableS1!W$4:W$133,MATCH($A95,TableS1!$O$4:$O$133,0))</f>
        <v>143</v>
      </c>
      <c r="J95">
        <f>INDEX(TableS1!X$4:X$133,MATCH($A95,TableS1!$O$4:$O$133,0))</f>
        <v>1</v>
      </c>
      <c r="K95">
        <f>INDEX(TableS1!Y$4:Y$133,MATCH($A95,TableS1!$O$4:$O$133,0))</f>
        <v>2</v>
      </c>
      <c r="L95">
        <f>INDEX(TableS1!Z$4:Z$133,MATCH($A95,TableS1!$O$4:$O$133,0))</f>
        <v>0</v>
      </c>
      <c r="M95">
        <f t="shared" si="4"/>
        <v>143</v>
      </c>
      <c r="N95">
        <f>IF(ISNUMBER(I95),I95,INDEX(T$2:T$4,MATCH(C95,R$2:R$4)))</f>
        <v>143</v>
      </c>
      <c r="O95">
        <f>IF(ISNUMBER(I95),I95,INDEX(U$2:U$4,MATCH(C95,R$2:R$4)))</f>
        <v>143</v>
      </c>
      <c r="P95">
        <f>VALUE(INDEX(TableS1!$AE$4:$AE$133, MATCH(A95,TableS1!$O$4:$O$133)))</f>
        <v>18</v>
      </c>
      <c r="Q95">
        <f>VALUE(INDEX(TableS1!$AF$4:$AF$133, MATCH(A95,TableS1!$O$4:$O$133)))</f>
        <v>59</v>
      </c>
    </row>
    <row r="96" spans="1:17">
      <c r="A96" t="s">
        <v>158</v>
      </c>
      <c r="B96">
        <f>INDEX(TableS1!P$4:P$133,MATCH($A96,TableS1!$O$4:$O$133,0))</f>
        <v>12</v>
      </c>
      <c r="C96">
        <f>INDEX(TableS1!Q$4:Q$133,MATCH($A96,TableS1!$O$4:$O$133,0))</f>
        <v>2</v>
      </c>
      <c r="D96">
        <f>INDEX(TableS1!R$4:R$133,MATCH($A96,TableS1!$O$4:$O$133,0))</f>
        <v>1</v>
      </c>
      <c r="E96">
        <v>1.5</v>
      </c>
      <c r="F96">
        <f>INDEX(TableS1!T$4:T$133,MATCH($A96,TableS1!$O$4:$O$133,0))</f>
        <v>1</v>
      </c>
      <c r="G96">
        <f>INDEX(TableS1!U$4:U$133,MATCH($A96,TableS1!$O$4:$O$133,0))</f>
        <v>3</v>
      </c>
      <c r="H96">
        <f>INDEX(TableS1!V$4:V$133,MATCH($A96,TableS1!$O$4:$O$133,0))</f>
        <v>3</v>
      </c>
      <c r="I96">
        <f>INDEX(TableS1!W$4:W$133,MATCH($A96,TableS1!$O$4:$O$133,0))</f>
        <v>147</v>
      </c>
      <c r="J96">
        <f>INDEX(TableS1!X$4:X$133,MATCH($A96,TableS1!$O$4:$O$133,0))</f>
        <v>3</v>
      </c>
      <c r="K96">
        <f>INDEX(TableS1!Y$4:Y$133,MATCH($A96,TableS1!$O$4:$O$133,0))</f>
        <v>1</v>
      </c>
      <c r="L96">
        <f>INDEX(TableS1!Z$4:Z$133,MATCH($A96,TableS1!$O$4:$O$133,0))</f>
        <v>0</v>
      </c>
      <c r="M96">
        <f t="shared" si="4"/>
        <v>147</v>
      </c>
      <c r="N96">
        <f>IF(ISNUMBER(I96),I96,INDEX(T$2:T$4,MATCH(C96,R$2:R$4)))</f>
        <v>147</v>
      </c>
      <c r="O96">
        <f>IF(ISNUMBER(I96),I96,INDEX(U$2:U$4,MATCH(C96,R$2:R$4)))</f>
        <v>147</v>
      </c>
      <c r="P96">
        <f>VALUE(INDEX(TableS1!$AE$4:$AE$133, MATCH(A96,TableS1!$O$4:$O$133)))</f>
        <v>21</v>
      </c>
      <c r="Q96">
        <f>VALUE(INDEX(TableS1!$AF$4:$AF$133, MATCH(A96,TableS1!$O$4:$O$133)))</f>
        <v>27</v>
      </c>
    </row>
    <row r="97" spans="1:17">
      <c r="A97" t="s">
        <v>159</v>
      </c>
      <c r="B97">
        <f>INDEX(TableS1!P$4:P$133,MATCH($A97,TableS1!$O$4:$O$133,0))</f>
        <v>31</v>
      </c>
      <c r="C97">
        <f>INDEX(TableS1!Q$4:Q$133,MATCH($A97,TableS1!$O$4:$O$133,0))</f>
        <v>2</v>
      </c>
      <c r="D97">
        <f>INDEX(TableS1!R$4:R$133,MATCH($A97,TableS1!$O$4:$O$133,0))</f>
        <v>1</v>
      </c>
      <c r="E97">
        <v>2.5</v>
      </c>
      <c r="F97">
        <f>INDEX(TableS1!T$4:T$133,MATCH($A97,TableS1!$O$4:$O$133,0))</f>
        <v>2</v>
      </c>
      <c r="G97">
        <f>INDEX(TableS1!U$4:U$133,MATCH($A97,TableS1!$O$4:$O$133,0))</f>
        <v>1</v>
      </c>
      <c r="H97">
        <f>INDEX(TableS1!V$4:V$133,MATCH($A97,TableS1!$O$4:$O$133,0))</f>
        <v>1</v>
      </c>
      <c r="I97">
        <f>INDEX(TableS1!W$4:W$133,MATCH($A97,TableS1!$O$4:$O$133,0))</f>
        <v>148.25</v>
      </c>
      <c r="J97">
        <f>INDEX(TableS1!X$4:X$133,MATCH($A97,TableS1!$O$4:$O$133,0))</f>
        <v>1</v>
      </c>
      <c r="K97">
        <f>INDEX(TableS1!Y$4:Y$133,MATCH($A97,TableS1!$O$4:$O$133,0))</f>
        <v>1</v>
      </c>
      <c r="L97">
        <f>INDEX(TableS1!Z$4:Z$133,MATCH($A97,TableS1!$O$4:$O$133,0))</f>
        <v>0</v>
      </c>
      <c r="M97">
        <f t="shared" si="4"/>
        <v>148.25</v>
      </c>
      <c r="N97">
        <f>IF(ISNUMBER(I97),I97,INDEX(T$2:T$4,MATCH(C97,R$2:R$4)))</f>
        <v>148.25</v>
      </c>
      <c r="O97">
        <f>IF(ISNUMBER(I97),I97,INDEX(U$2:U$4,MATCH(C97,R$2:R$4)))</f>
        <v>148.25</v>
      </c>
      <c r="P97">
        <f>VALUE(INDEX(TableS1!$AE$4:$AE$133, MATCH(A97,TableS1!$O$4:$O$133)))</f>
        <v>22</v>
      </c>
      <c r="Q97">
        <f>VALUE(INDEX(TableS1!$AF$4:$AF$133, MATCH(A97,TableS1!$O$4:$O$133)))</f>
        <v>32</v>
      </c>
    </row>
    <row r="98" spans="1:17">
      <c r="A98" t="s">
        <v>160</v>
      </c>
      <c r="B98">
        <f>INDEX(TableS1!P$4:P$133,MATCH($A98,TableS1!$O$4:$O$133,0))</f>
        <v>20</v>
      </c>
      <c r="C98">
        <f>INDEX(TableS1!Q$4:Q$133,MATCH($A98,TableS1!$O$4:$O$133,0))</f>
        <v>2</v>
      </c>
      <c r="D98">
        <f>INDEX(TableS1!R$4:R$133,MATCH($A98,TableS1!$O$4:$O$133,0))</f>
        <v>1</v>
      </c>
      <c r="E98">
        <v>4</v>
      </c>
      <c r="F98">
        <f>INDEX(TableS1!T$4:T$133,MATCH($A98,TableS1!$O$4:$O$133,0))</f>
        <v>1</v>
      </c>
      <c r="G98">
        <f>INDEX(TableS1!U$4:U$133,MATCH($A98,TableS1!$O$4:$O$133,0))</f>
        <v>1</v>
      </c>
      <c r="H98">
        <f>INDEX(TableS1!V$4:V$133,MATCH($A98,TableS1!$O$4:$O$133,0))</f>
        <v>3</v>
      </c>
      <c r="I98">
        <f>INDEX(TableS1!W$4:W$133,MATCH($A98,TableS1!$O$4:$O$133,0))</f>
        <v>163.1</v>
      </c>
      <c r="J98">
        <f>INDEX(TableS1!X$4:X$133,MATCH($A98,TableS1!$O$4:$O$133,0))</f>
        <v>1</v>
      </c>
      <c r="K98">
        <f>INDEX(TableS1!Y$4:Y$133,MATCH($A98,TableS1!$O$4:$O$133,0))</f>
        <v>1</v>
      </c>
      <c r="L98">
        <f>INDEX(TableS1!Z$4:Z$133,MATCH($A98,TableS1!$O$4:$O$133,0))</f>
        <v>0</v>
      </c>
      <c r="M98">
        <f>IF(ISNUMBER(I98),I98,INDEX(S$2:S$4,MATCH(C98,R$2:R$4)))</f>
        <v>163.1</v>
      </c>
      <c r="N98">
        <f>IF(ISNUMBER(I98),I98,INDEX(T$2:T$4,MATCH(C98,R$2:R$4)))</f>
        <v>163.1</v>
      </c>
      <c r="O98">
        <f>IF(ISNUMBER(I98),I98,INDEX(U$2:U$4,MATCH(C98,R$2:R$4)))</f>
        <v>163.1</v>
      </c>
      <c r="P98">
        <f>VALUE(INDEX(TableS1!$AE$4:$AE$133, MATCH(A98,TableS1!$O$4:$O$133)))</f>
        <v>21</v>
      </c>
      <c r="Q98">
        <f>VALUE(INDEX(TableS1!$AF$4:$AF$133, MATCH(A98,TableS1!$O$4:$O$133)))</f>
        <v>37</v>
      </c>
    </row>
    <row r="99" spans="1:17">
      <c r="A99" t="s">
        <v>161</v>
      </c>
      <c r="B99">
        <f>INDEX(TableS1!P$4:P$133,MATCH($A99,TableS1!$O$4:$O$133,0))</f>
        <v>25</v>
      </c>
      <c r="C99">
        <f>INDEX(TableS1!Q$4:Q$133,MATCH($A99,TableS1!$O$4:$O$133,0))</f>
        <v>2</v>
      </c>
      <c r="D99">
        <f>INDEX(TableS1!R$4:R$133,MATCH($A99,TableS1!$O$4:$O$133,0))</f>
        <v>1</v>
      </c>
      <c r="E99" t="s">
        <v>162</v>
      </c>
      <c r="F99">
        <f>INDEX(TableS1!T$4:T$133,MATCH($A99,TableS1!$O$4:$O$133,0))</f>
        <v>1</v>
      </c>
      <c r="G99">
        <f>INDEX(TableS1!U$4:U$133,MATCH($A99,TableS1!$O$4:$O$133,0))</f>
        <v>1</v>
      </c>
      <c r="H99">
        <f>INDEX(TableS1!V$4:V$133,MATCH($A99,TableS1!$O$4:$O$133,0))</f>
        <v>1</v>
      </c>
      <c r="I99">
        <f>INDEX(TableS1!W$4:W$133,MATCH($A99,TableS1!$O$4:$O$133,0))</f>
        <v>182.05</v>
      </c>
      <c r="J99">
        <f>INDEX(TableS1!X$4:X$133,MATCH($A99,TableS1!$O$4:$O$133,0))</f>
        <v>1</v>
      </c>
      <c r="K99">
        <f>INDEX(TableS1!Y$4:Y$133,MATCH($A99,TableS1!$O$4:$O$133,0))</f>
        <v>1</v>
      </c>
      <c r="L99">
        <f>INDEX(TableS1!Z$4:Z$133,MATCH($A99,TableS1!$O$4:$O$133,0))</f>
        <v>0</v>
      </c>
      <c r="M99">
        <f>IF(ISNUMBER(I99),I99,INDEX(S$2:S$4,MATCH(C99,R$2:R$4)))</f>
        <v>182.05</v>
      </c>
      <c r="N99">
        <f>IF(ISNUMBER(I99),I99,INDEX(T$2:T$4,MATCH(C99,R$2:R$4)))</f>
        <v>182.05</v>
      </c>
      <c r="O99">
        <f>IF(ISNUMBER(I99),I99,INDEX(U$2:U$4,MATCH(C99,R$2:R$4)))</f>
        <v>182.05</v>
      </c>
      <c r="P99">
        <f>VALUE(INDEX(TableS1!$AE$4:$AE$133, MATCH(A99,TableS1!$O$4:$O$133)))</f>
        <v>18</v>
      </c>
      <c r="Q99">
        <f>VALUE(INDEX(TableS1!$AF$4:$AF$133, MATCH(A99,TableS1!$O$4:$O$133)))</f>
        <v>29</v>
      </c>
    </row>
    <row r="100" spans="1:17">
      <c r="A100" t="s">
        <v>163</v>
      </c>
      <c r="B100">
        <f>INDEX(TableS1!P$4:P$133,MATCH($A100,TableS1!$O$4:$O$133,0))</f>
        <v>21</v>
      </c>
      <c r="C100">
        <f>INDEX(TableS1!Q$4:Q$133,MATCH($A100,TableS1!$O$4:$O$133,0))</f>
        <v>2</v>
      </c>
      <c r="D100">
        <f>INDEX(TableS1!R$4:R$133,MATCH($A100,TableS1!$O$4:$O$133,0))</f>
        <v>1</v>
      </c>
      <c r="E100" t="s">
        <v>164</v>
      </c>
      <c r="F100">
        <f>INDEX(TableS1!T$4:T$133,MATCH($A100,TableS1!$O$4:$O$133,0))</f>
        <v>1</v>
      </c>
      <c r="G100">
        <f>INDEX(TableS1!U$4:U$133,MATCH($A100,TableS1!$O$4:$O$133,0))</f>
        <v>2</v>
      </c>
      <c r="H100">
        <f>INDEX(TableS1!V$4:V$133,MATCH($A100,TableS1!$O$4:$O$133,0))</f>
        <v>3</v>
      </c>
      <c r="I100">
        <f>INDEX(TableS1!W$4:W$133,MATCH($A100,TableS1!$O$4:$O$133,0))</f>
        <v>192</v>
      </c>
      <c r="J100">
        <f>INDEX(TableS1!X$4:X$133,MATCH($A100,TableS1!$O$4:$O$133,0))</f>
        <v>1</v>
      </c>
      <c r="K100">
        <f>INDEX(TableS1!Y$4:Y$133,MATCH($A100,TableS1!$O$4:$O$133,0))</f>
        <v>1</v>
      </c>
      <c r="L100">
        <f>INDEX(TableS1!Z$4:Z$133,MATCH($A100,TableS1!$O$4:$O$133,0))</f>
        <v>0</v>
      </c>
      <c r="M100">
        <f>IF(ISNUMBER(I100),I100,INDEX(S$2:S$4,MATCH(C100,R$2:R$4)))</f>
        <v>192</v>
      </c>
      <c r="N100">
        <f>IF(ISNUMBER(I100),I100,INDEX(T$2:T$4,MATCH(C100,R$2:R$4)))</f>
        <v>192</v>
      </c>
      <c r="O100">
        <f>IF(ISNUMBER(I100),I100,INDEX(U$2:U$4,MATCH(C100,R$2:R$4)))</f>
        <v>192</v>
      </c>
      <c r="P100">
        <f>VALUE(INDEX(TableS1!$AE$4:$AE$133, MATCH(A100,TableS1!$O$4:$O$133)))</f>
        <v>18</v>
      </c>
      <c r="Q100">
        <f>VALUE(INDEX(TableS1!$AF$4:$AF$133, MATCH(A100,TableS1!$O$4:$O$133)))</f>
        <v>59</v>
      </c>
    </row>
    <row r="101" spans="1:17">
      <c r="A101" t="s">
        <v>165</v>
      </c>
      <c r="B101">
        <f>INDEX(TableS1!P$4:P$133,MATCH($A101,TableS1!$O$4:$O$133,0))</f>
        <v>18</v>
      </c>
      <c r="C101">
        <f>INDEX(TableS1!Q$4:Q$133,MATCH($A101,TableS1!$O$4:$O$133,0))</f>
        <v>2</v>
      </c>
      <c r="D101">
        <f>INDEX(TableS1!R$4:R$133,MATCH($A101,TableS1!$O$4:$O$133,0))</f>
        <v>1</v>
      </c>
      <c r="E101" t="s">
        <v>166</v>
      </c>
      <c r="F101">
        <f>INDEX(TableS1!T$4:T$133,MATCH($A101,TableS1!$O$4:$O$133,0))</f>
        <v>1</v>
      </c>
      <c r="G101">
        <f>INDEX(TableS1!U$4:U$133,MATCH($A101,TableS1!$O$4:$O$133,0))</f>
        <v>1</v>
      </c>
      <c r="H101">
        <f>INDEX(TableS1!V$4:V$133,MATCH($A101,TableS1!$O$4:$O$133,0))</f>
        <v>1</v>
      </c>
      <c r="I101">
        <f>INDEX(TableS1!W$4:W$133,MATCH($A101,TableS1!$O$4:$O$133,0))</f>
        <v>205.8</v>
      </c>
      <c r="J101">
        <f>INDEX(TableS1!X$4:X$133,MATCH($A101,TableS1!$O$4:$O$133,0))</f>
        <v>1</v>
      </c>
      <c r="K101">
        <f>INDEX(TableS1!Y$4:Y$133,MATCH($A101,TableS1!$O$4:$O$133,0))</f>
        <v>1</v>
      </c>
      <c r="L101">
        <f>INDEX(TableS1!Z$4:Z$133,MATCH($A101,TableS1!$O$4:$O$133,0))</f>
        <v>0</v>
      </c>
      <c r="M101">
        <f>IF(ISNUMBER(I101),I101,INDEX(S$2:S$4,MATCH(C101,R$2:R$4)))</f>
        <v>205.8</v>
      </c>
      <c r="N101">
        <f>IF(ISNUMBER(I101),I101,INDEX(T$2:T$4,MATCH(C101,R$2:R$4)))</f>
        <v>205.8</v>
      </c>
      <c r="O101">
        <f>IF(ISNUMBER(I101),I101,INDEX(U$2:U$4,MATCH(C101,R$2:R$4)))</f>
        <v>205.8</v>
      </c>
      <c r="P101">
        <f>VALUE(INDEX(TableS1!$AE$4:$AE$133, MATCH(A101,TableS1!$O$4:$O$133)))</f>
        <v>19</v>
      </c>
      <c r="Q101">
        <f>VALUE(INDEX(TableS1!$AF$4:$AF$133, MATCH(A101,TableS1!$O$4:$O$133)))</f>
        <v>34</v>
      </c>
    </row>
    <row r="102" spans="1:17">
      <c r="A102" t="s">
        <v>167</v>
      </c>
      <c r="B102">
        <f>INDEX(TableS1!P$4:P$133,MATCH($A102,TableS1!$O$4:$O$133,0))</f>
        <v>21</v>
      </c>
      <c r="C102">
        <f>INDEX(TableS1!Q$4:Q$133,MATCH($A102,TableS1!$O$4:$O$133,0))</f>
        <v>2</v>
      </c>
      <c r="D102">
        <f>INDEX(TableS1!R$4:R$133,MATCH($A102,TableS1!$O$4:$O$133,0))</f>
        <v>1</v>
      </c>
      <c r="E102">
        <v>11.25</v>
      </c>
      <c r="F102">
        <f>INDEX(TableS1!T$4:T$133,MATCH($A102,TableS1!$O$4:$O$133,0))</f>
        <v>3</v>
      </c>
      <c r="G102">
        <f>INDEX(TableS1!U$4:U$133,MATCH($A102,TableS1!$O$4:$O$133,0))</f>
        <v>1</v>
      </c>
      <c r="H102">
        <f>INDEX(TableS1!V$4:V$133,MATCH($A102,TableS1!$O$4:$O$133,0))</f>
        <v>3</v>
      </c>
      <c r="I102">
        <f>INDEX(TableS1!W$4:W$133,MATCH($A102,TableS1!$O$4:$O$133,0))</f>
        <v>218.46</v>
      </c>
      <c r="J102">
        <f>INDEX(TableS1!X$4:X$133,MATCH($A102,TableS1!$O$4:$O$133,0))</f>
        <v>1</v>
      </c>
      <c r="K102">
        <f>INDEX(TableS1!Y$4:Y$133,MATCH($A102,TableS1!$O$4:$O$133,0))</f>
        <v>1</v>
      </c>
      <c r="L102">
        <f>INDEX(TableS1!Z$4:Z$133,MATCH($A102,TableS1!$O$4:$O$133,0))</f>
        <v>0</v>
      </c>
      <c r="M102">
        <f>IF(ISNUMBER(I102),I102,INDEX(S$2:S$4,MATCH(C102,R$2:R$4)))</f>
        <v>218.46</v>
      </c>
      <c r="N102">
        <f>IF(ISNUMBER(I102),I102,INDEX(T$2:T$4,MATCH(C102,R$2:R$4)))</f>
        <v>218.46</v>
      </c>
      <c r="O102">
        <f>IF(ISNUMBER(I102),I102,INDEX(U$2:U$4,MATCH(C102,R$2:R$4)))</f>
        <v>218.46</v>
      </c>
      <c r="P102">
        <f>VALUE(INDEX(TableS1!$AE$4:$AE$133, MATCH(A102,TableS1!$O$4:$O$133)))</f>
        <v>19</v>
      </c>
      <c r="Q102">
        <f>VALUE(INDEX(TableS1!$AF$4:$AF$133, MATCH(A102,TableS1!$O$4:$O$133)))</f>
        <v>64</v>
      </c>
    </row>
    <row r="103" spans="1:17">
      <c r="A103" t="s">
        <v>168</v>
      </c>
      <c r="B103">
        <f>INDEX(TableS1!P$4:P$133,MATCH($A103,TableS1!$O$4:$O$133,0))</f>
        <v>21</v>
      </c>
      <c r="C103">
        <f>INDEX(TableS1!Q$4:Q$133,MATCH($A103,TableS1!$O$4:$O$133,0))</f>
        <v>2</v>
      </c>
      <c r="D103">
        <f>INDEX(TableS1!R$4:R$133,MATCH($A103,TableS1!$O$4:$O$133,0))</f>
        <v>4</v>
      </c>
      <c r="E103">
        <v>7</v>
      </c>
      <c r="F103">
        <f>INDEX(TableS1!T$4:T$133,MATCH($A103,TableS1!$O$4:$O$133,0))</f>
        <v>3</v>
      </c>
      <c r="G103">
        <f>INDEX(TableS1!U$4:U$133,MATCH($A103,TableS1!$O$4:$O$133,0))</f>
        <v>1</v>
      </c>
      <c r="H103">
        <f>INDEX(TableS1!V$4:V$133,MATCH($A103,TableS1!$O$4:$O$133,0))</f>
        <v>1</v>
      </c>
      <c r="I103">
        <f>INDEX(TableS1!W$4:W$133,MATCH($A103,TableS1!$O$4:$O$133,0))</f>
        <v>237.3</v>
      </c>
      <c r="J103">
        <f>INDEX(TableS1!X$4:X$133,MATCH($A103,TableS1!$O$4:$O$133,0))</f>
        <v>1</v>
      </c>
      <c r="K103">
        <f>INDEX(TableS1!Y$4:Y$133,MATCH($A103,TableS1!$O$4:$O$133,0))</f>
        <v>1</v>
      </c>
      <c r="L103">
        <f>INDEX(TableS1!Z$4:Z$133,MATCH($A103,TableS1!$O$4:$O$133,0))</f>
        <v>0</v>
      </c>
      <c r="M103">
        <f>IF(ISNUMBER(I103),I103,INDEX(S$2:S$4,MATCH(C103,R$2:R$4)))</f>
        <v>237.3</v>
      </c>
      <c r="N103">
        <f>IF(ISNUMBER(I103),I103,INDEX(T$2:T$4,MATCH(C103,R$2:R$4)))</f>
        <v>237.3</v>
      </c>
      <c r="O103">
        <f>IF(ISNUMBER(I103),I103,INDEX(U$2:U$4,MATCH(C103,R$2:R$4)))</f>
        <v>237.3</v>
      </c>
      <c r="P103">
        <f>VALUE(INDEX(TableS1!$AE$4:$AE$133, MATCH(A103,TableS1!$O$4:$O$133)))</f>
        <v>23</v>
      </c>
      <c r="Q103">
        <f>VALUE(INDEX(TableS1!$AF$4:$AF$133, MATCH(A103,TableS1!$O$4:$O$133)))</f>
        <v>51</v>
      </c>
    </row>
    <row r="104" spans="1:17">
      <c r="A104" t="s">
        <v>169</v>
      </c>
      <c r="B104">
        <f>INDEX(TableS1!P$4:P$133,MATCH($A104,TableS1!$O$4:$O$133,0))</f>
        <v>45</v>
      </c>
      <c r="C104">
        <f>INDEX(TableS1!Q$4:Q$133,MATCH($A104,TableS1!$O$4:$O$133,0))</f>
        <v>2</v>
      </c>
      <c r="D104">
        <f>INDEX(TableS1!R$4:R$133,MATCH($A104,TableS1!$O$4:$O$133,0))</f>
        <v>1</v>
      </c>
      <c r="E104" t="s">
        <v>170</v>
      </c>
      <c r="F104">
        <f>INDEX(TableS1!T$4:T$133,MATCH($A104,TableS1!$O$4:$O$133,0))</f>
        <v>3</v>
      </c>
      <c r="G104">
        <f>INDEX(TableS1!U$4:U$133,MATCH($A104,TableS1!$O$4:$O$133,0))</f>
        <v>2</v>
      </c>
      <c r="H104">
        <f>INDEX(TableS1!V$4:V$133,MATCH($A104,TableS1!$O$4:$O$133,0))</f>
        <v>1</v>
      </c>
      <c r="I104">
        <f>INDEX(TableS1!W$4:W$133,MATCH($A104,TableS1!$O$4:$O$133,0))</f>
        <v>250</v>
      </c>
      <c r="J104">
        <f>INDEX(TableS1!X$4:X$133,MATCH($A104,TableS1!$O$4:$O$133,0))</f>
        <v>3</v>
      </c>
      <c r="K104">
        <f>INDEX(TableS1!Y$4:Y$133,MATCH($A104,TableS1!$O$4:$O$133,0))</f>
        <v>1</v>
      </c>
      <c r="L104">
        <f>INDEX(TableS1!Z$4:Z$133,MATCH($A104,TableS1!$O$4:$O$133,0))</f>
        <v>0</v>
      </c>
      <c r="M104">
        <f>IF(ISNUMBER(I104),I104,INDEX(S$2:S$4,MATCH(C104,R$2:R$4)))</f>
        <v>250</v>
      </c>
      <c r="N104">
        <f>IF(ISNUMBER(I104),I104,INDEX(T$2:T$4,MATCH(C104,R$2:R$4)))</f>
        <v>250</v>
      </c>
      <c r="O104">
        <f>IF(ISNUMBER(I104),I104,INDEX(U$2:U$4,MATCH(C104,R$2:R$4)))</f>
        <v>250</v>
      </c>
      <c r="P104">
        <f>VALUE(INDEX(TableS1!$AE$4:$AE$133, MATCH(A104,TableS1!$O$4:$O$133)))</f>
        <v>18</v>
      </c>
      <c r="Q104">
        <f>VALUE(INDEX(TableS1!$AF$4:$AF$133, MATCH(A104,TableS1!$O$4:$O$133)))</f>
        <v>59</v>
      </c>
    </row>
    <row r="105" spans="1:17">
      <c r="A105" t="s">
        <v>171</v>
      </c>
      <c r="B105">
        <f>INDEX(TableS1!P$4:P$133,MATCH($A105,TableS1!$O$4:$O$133,0))</f>
        <v>46</v>
      </c>
      <c r="C105">
        <f>INDEX(TableS1!Q$4:Q$133,MATCH($A105,TableS1!$O$4:$O$133,0))</f>
        <v>2</v>
      </c>
      <c r="D105">
        <f>INDEX(TableS1!R$4:R$133,MATCH($A105,TableS1!$O$4:$O$133,0))</f>
        <v>1</v>
      </c>
      <c r="E105" t="s">
        <v>172</v>
      </c>
      <c r="F105">
        <f>INDEX(TableS1!T$4:T$133,MATCH($A105,TableS1!$O$4:$O$133,0))</f>
        <v>2</v>
      </c>
      <c r="G105">
        <f>INDEX(TableS1!U$4:U$133,MATCH($A105,TableS1!$O$4:$O$133,0))</f>
        <v>1</v>
      </c>
      <c r="H105">
        <f>INDEX(TableS1!V$4:V$133,MATCH($A105,TableS1!$O$4:$O$133,0))</f>
        <v>3</v>
      </c>
      <c r="I105">
        <f>INDEX(TableS1!W$4:W$133,MATCH($A105,TableS1!$O$4:$O$133,0))</f>
        <v>292.3</v>
      </c>
      <c r="J105">
        <f>INDEX(TableS1!X$4:X$133,MATCH($A105,TableS1!$O$4:$O$133,0))</f>
        <v>1</v>
      </c>
      <c r="K105">
        <f>INDEX(TableS1!Y$4:Y$133,MATCH($A105,TableS1!$O$4:$O$133,0))</f>
        <v>1</v>
      </c>
      <c r="L105">
        <f>INDEX(TableS1!Z$4:Z$133,MATCH($A105,TableS1!$O$4:$O$133,0))</f>
        <v>0</v>
      </c>
      <c r="M105">
        <f>IF(ISNUMBER(I105),I105,INDEX(S$2:S$4,MATCH(C105,R$2:R$4)))</f>
        <v>292.3</v>
      </c>
      <c r="N105">
        <f>IF(ISNUMBER(I105),I105,INDEX(T$2:T$4,MATCH(C105,R$2:R$4)))</f>
        <v>292.3</v>
      </c>
      <c r="O105">
        <f>IF(ISNUMBER(I105),I105,INDEX(U$2:U$4,MATCH(C105,R$2:R$4)))</f>
        <v>292.3</v>
      </c>
      <c r="P105">
        <f>VALUE(INDEX(TableS1!$AE$4:$AE$133, MATCH(A105,TableS1!$O$4:$O$133)))</f>
        <v>21</v>
      </c>
      <c r="Q105">
        <f>VALUE(INDEX(TableS1!$AF$4:$AF$133, MATCH(A105,TableS1!$O$4:$O$133)))</f>
        <v>65</v>
      </c>
    </row>
    <row r="106" spans="1:17">
      <c r="A106" t="s">
        <v>173</v>
      </c>
      <c r="B106">
        <f>INDEX(TableS1!P$4:P$133,MATCH($A106,TableS1!$O$4:$O$133,0))</f>
        <v>8</v>
      </c>
      <c r="C106">
        <f>INDEX(TableS1!Q$4:Q$133,MATCH($A106,TableS1!$O$4:$O$133,0))</f>
        <v>2</v>
      </c>
      <c r="D106">
        <f>INDEX(TableS1!R$4:R$133,MATCH($A106,TableS1!$O$4:$O$133,0))</f>
        <v>4</v>
      </c>
      <c r="E106" t="s">
        <v>174</v>
      </c>
      <c r="F106">
        <f>INDEX(TableS1!T$4:T$133,MATCH($A106,TableS1!$O$4:$O$133,0))</f>
        <v>1</v>
      </c>
      <c r="G106">
        <f>INDEX(TableS1!U$4:U$133,MATCH($A106,TableS1!$O$4:$O$133,0))</f>
        <v>1</v>
      </c>
      <c r="H106">
        <f>INDEX(TableS1!V$4:V$133,MATCH($A106,TableS1!$O$4:$O$133,0))</f>
        <v>3</v>
      </c>
      <c r="I106">
        <f>INDEX(TableS1!W$4:W$133,MATCH($A106,TableS1!$O$4:$O$133,0))</f>
        <v>308</v>
      </c>
      <c r="J106">
        <f>INDEX(TableS1!X$4:X$133,MATCH($A106,TableS1!$O$4:$O$133,0))</f>
        <v>3</v>
      </c>
      <c r="K106">
        <f>INDEX(TableS1!Y$4:Y$133,MATCH($A106,TableS1!$O$4:$O$133,0))</f>
        <v>1</v>
      </c>
      <c r="L106">
        <f>INDEX(TableS1!Z$4:Z$133,MATCH($A106,TableS1!$O$4:$O$133,0))</f>
        <v>0</v>
      </c>
      <c r="M106">
        <f>IF(ISNUMBER(I106),I106,INDEX(S$2:S$4,MATCH(C106,R$2:R$4)))</f>
        <v>308</v>
      </c>
      <c r="N106">
        <f>IF(ISNUMBER(I106),I106,INDEX(T$2:T$4,MATCH(C106,R$2:R$4)))</f>
        <v>308</v>
      </c>
      <c r="O106">
        <f>IF(ISNUMBER(I106),I106,INDEX(U$2:U$4,MATCH(C106,R$2:R$4)))</f>
        <v>308</v>
      </c>
      <c r="P106">
        <f>VALUE(INDEX(TableS1!$AE$4:$AE$133, MATCH(A106,TableS1!$O$4:$O$133)))</f>
        <v>18</v>
      </c>
      <c r="Q106">
        <f>VALUE(INDEX(TableS1!$AF$4:$AF$133, MATCH(A106,TableS1!$O$4:$O$133)))</f>
        <v>59</v>
      </c>
    </row>
    <row r="107" spans="1:17">
      <c r="A107" t="s">
        <v>175</v>
      </c>
      <c r="B107">
        <f>INDEX(TableS1!P$4:P$133,MATCH($A107,TableS1!$O$4:$O$133,0))</f>
        <v>12</v>
      </c>
      <c r="C107">
        <f>INDEX(TableS1!Q$4:Q$133,MATCH($A107,TableS1!$O$4:$O$133,0))</f>
        <v>2</v>
      </c>
      <c r="D107">
        <f>INDEX(TableS1!R$4:R$133,MATCH($A107,TableS1!$O$4:$O$133,0))</f>
        <v>1</v>
      </c>
      <c r="E107" t="s">
        <v>176</v>
      </c>
      <c r="F107">
        <f>INDEX(TableS1!T$4:T$133,MATCH($A107,TableS1!$O$4:$O$133,0))</f>
        <v>1</v>
      </c>
      <c r="G107">
        <f>INDEX(TableS1!U$4:U$133,MATCH($A107,TableS1!$O$4:$O$133,0))</f>
        <v>1</v>
      </c>
      <c r="H107">
        <f>INDEX(TableS1!V$4:V$133,MATCH($A107,TableS1!$O$4:$O$133,0))</f>
        <v>2</v>
      </c>
      <c r="I107">
        <f>INDEX(TableS1!W$4:W$133,MATCH($A107,TableS1!$O$4:$O$133,0))</f>
        <v>1323</v>
      </c>
      <c r="J107">
        <f>INDEX(TableS1!X$4:X$133,MATCH($A107,TableS1!$O$4:$O$133,0))</f>
        <v>1</v>
      </c>
      <c r="K107">
        <f>INDEX(TableS1!Y$4:Y$133,MATCH($A107,TableS1!$O$4:$O$133,0))</f>
        <v>1</v>
      </c>
      <c r="L107">
        <f>INDEX(TableS1!Z$4:Z$133,MATCH($A107,TableS1!$O$4:$O$133,0))</f>
        <v>0</v>
      </c>
      <c r="M107">
        <f>IF(ISNUMBER(I107),I107,INDEX(S$2:S$4,MATCH(C107,R$2:R$4)))</f>
        <v>1323</v>
      </c>
      <c r="N107">
        <f>IF(ISNUMBER(I107),I107,INDEX(T$2:T$4,MATCH(C107,R$2:R$4)))</f>
        <v>1323</v>
      </c>
      <c r="O107">
        <f>IF(ISNUMBER(I107),I107,INDEX(U$2:U$4,MATCH(C107,R$2:R$4)))</f>
        <v>1323</v>
      </c>
      <c r="P107">
        <f>VALUE(INDEX(TableS1!$AE$4:$AE$133, MATCH(A107,TableS1!$O$4:$O$133)))</f>
        <v>18</v>
      </c>
      <c r="Q107">
        <f>VALUE(INDEX(TableS1!$AF$4:$AF$133, MATCH(A107,TableS1!$O$4:$O$133)))</f>
        <v>50</v>
      </c>
    </row>
    <row r="108" spans="1:17">
      <c r="A108" t="s">
        <v>177</v>
      </c>
      <c r="B108">
        <f>INDEX(TableS1!P$4:P$133,MATCH($A108,TableS1!$O$4:$O$133,0))</f>
        <v>11</v>
      </c>
      <c r="C108">
        <f>INDEX(TableS1!Q$4:Q$133,MATCH($A108,TableS1!$O$4:$O$133,0))</f>
        <v>2</v>
      </c>
      <c r="D108">
        <f>INDEX(TableS1!R$4:R$133,MATCH($A108,TableS1!$O$4:$O$133,0))</f>
        <v>1</v>
      </c>
      <c r="E108" t="s">
        <v>178</v>
      </c>
      <c r="F108">
        <f>INDEX(TableS1!T$4:T$133,MATCH($A108,TableS1!$O$4:$O$133,0))</f>
        <v>1</v>
      </c>
      <c r="G108">
        <f>INDEX(TableS1!U$4:U$133,MATCH($A108,TableS1!$O$4:$O$133,0))</f>
        <v>1</v>
      </c>
      <c r="H108">
        <f>INDEX(TableS1!V$4:V$133,MATCH($A108,TableS1!$O$4:$O$133,0))</f>
        <v>3</v>
      </c>
      <c r="I108" t="str">
        <f>INDEX(TableS1!W$4:W$133,MATCH($A108,TableS1!$O$4:$O$133,0))</f>
        <v/>
      </c>
      <c r="J108">
        <f>INDEX(TableS1!X$4:X$133,MATCH($A108,TableS1!$O$4:$O$133,0))</f>
        <v>1</v>
      </c>
      <c r="K108">
        <f>INDEX(TableS1!Y$4:Y$133,MATCH($A108,TableS1!$O$4:$O$133,0))</f>
        <v>1</v>
      </c>
      <c r="L108">
        <f>INDEX(TableS1!Z$4:Z$133,MATCH($A108,TableS1!$O$4:$O$133,0))</f>
        <v>1</v>
      </c>
      <c r="M108">
        <f>IF(ISNUMBER(I108),I108,INDEX(S$2:S$4,MATCH(C108,R$2:R$4)))</f>
        <v>109.24335443037977</v>
      </c>
      <c r="N108">
        <f>IF(ISNUMBER(I108),I108,INDEX(T$2:T$4,MATCH(C108,R$2:R$4)))</f>
        <v>70.099999999999895</v>
      </c>
      <c r="O108">
        <f>IF(ISNUMBER(I108),I108,INDEX(U$2:U$4,MATCH(C108,R$2:R$4)))</f>
        <v>106.49749018324606</v>
      </c>
      <c r="P108">
        <v>17.39</v>
      </c>
      <c r="Q108">
        <v>22.68</v>
      </c>
    </row>
    <row r="109" spans="1:17">
      <c r="A109" t="s">
        <v>179</v>
      </c>
      <c r="B109">
        <f>INDEX(TableS1!P$4:P$133,MATCH($A109,TableS1!$O$4:$O$133,0))</f>
        <v>11</v>
      </c>
      <c r="C109">
        <f>INDEX(TableS1!Q$4:Q$133,MATCH($A109,TableS1!$O$4:$O$133,0))</f>
        <v>2</v>
      </c>
      <c r="D109">
        <f>INDEX(TableS1!R$4:R$133,MATCH($A109,TableS1!$O$4:$O$133,0))</f>
        <v>1</v>
      </c>
      <c r="E109" t="s">
        <v>180</v>
      </c>
      <c r="F109">
        <f>INDEX(TableS1!T$4:T$133,MATCH($A109,TableS1!$O$4:$O$133,0))</f>
        <v>1</v>
      </c>
      <c r="G109">
        <f>INDEX(TableS1!U$4:U$133,MATCH($A109,TableS1!$O$4:$O$133,0))</f>
        <v>2</v>
      </c>
      <c r="H109">
        <f>INDEX(TableS1!V$4:V$133,MATCH($A109,TableS1!$O$4:$O$133,0))</f>
        <v>3</v>
      </c>
      <c r="I109" t="str">
        <f>INDEX(TableS1!W$4:W$133,MATCH($A109,TableS1!$O$4:$O$133,0))</f>
        <v/>
      </c>
      <c r="J109">
        <f>INDEX(TableS1!X$4:X$133,MATCH($A109,TableS1!$O$4:$O$133,0))</f>
        <v>3</v>
      </c>
      <c r="K109">
        <f>INDEX(TableS1!Y$4:Y$133,MATCH($A109,TableS1!$O$4:$O$133,0))</f>
        <v>1</v>
      </c>
      <c r="L109">
        <f>INDEX(TableS1!Z$4:Z$133,MATCH($A109,TableS1!$O$4:$O$133,0))</f>
        <v>1</v>
      </c>
      <c r="M109">
        <f>IF(ISNUMBER(I109),I109,INDEX(S$2:S$4,MATCH(C109,R$2:R$4)))</f>
        <v>109.24335443037977</v>
      </c>
      <c r="N109">
        <f>IF(ISNUMBER(I109),I109,INDEX(T$2:T$4,MATCH(C109,R$2:R$4)))</f>
        <v>70.099999999999895</v>
      </c>
      <c r="O109">
        <f>IF(ISNUMBER(I109),I109,INDEX(U$2:U$4,MATCH(C109,R$2:R$4)))</f>
        <v>106.49749018324606</v>
      </c>
      <c r="P109">
        <f>VALUE(INDEX(TableS1!$AE$4:$AE$133, MATCH(A109,TableS1!$O$4:$O$133)))</f>
        <v>18</v>
      </c>
      <c r="Q109">
        <f>VALUE(INDEX(TableS1!$AF$4:$AF$133, MATCH(A109,TableS1!$O$4:$O$133)))</f>
        <v>59</v>
      </c>
    </row>
    <row r="110" spans="1:17">
      <c r="A110" t="s">
        <v>181</v>
      </c>
      <c r="B110">
        <f>INDEX(TableS1!P$4:P$133,MATCH($A110,TableS1!$O$4:$O$133,0))</f>
        <v>8</v>
      </c>
      <c r="C110">
        <f>INDEX(TableS1!Q$4:Q$133,MATCH($A110,TableS1!$O$4:$O$133,0))</f>
        <v>2</v>
      </c>
      <c r="D110">
        <f>INDEX(TableS1!R$4:R$133,MATCH($A110,TableS1!$O$4:$O$133,0))</f>
        <v>1</v>
      </c>
      <c r="E110" t="s">
        <v>48</v>
      </c>
      <c r="F110">
        <f>INDEX(TableS1!T$4:T$133,MATCH($A110,TableS1!$O$4:$O$133,0))</f>
        <v>1</v>
      </c>
      <c r="G110">
        <f>INDEX(TableS1!U$4:U$133,MATCH($A110,TableS1!$O$4:$O$133,0))</f>
        <v>1</v>
      </c>
      <c r="H110">
        <f>INDEX(TableS1!V$4:V$133,MATCH($A110,TableS1!$O$4:$O$133,0))</f>
        <v>3</v>
      </c>
      <c r="I110" t="str">
        <f>INDEX(TableS1!W$4:W$133,MATCH($A110,TableS1!$O$4:$O$133,0))</f>
        <v/>
      </c>
      <c r="J110">
        <f>INDEX(TableS1!X$4:X$133,MATCH($A110,TableS1!$O$4:$O$133,0))</f>
        <v>3</v>
      </c>
      <c r="K110">
        <f>INDEX(TableS1!Y$4:Y$133,MATCH($A110,TableS1!$O$4:$O$133,0))</f>
        <v>1</v>
      </c>
      <c r="L110">
        <f>INDEX(TableS1!Z$4:Z$133,MATCH($A110,TableS1!$O$4:$O$133,0))</f>
        <v>1</v>
      </c>
      <c r="M110">
        <f>IF(ISNUMBER(I110),I110,INDEX(S$2:S$4,MATCH(C110,R$2:R$4)))</f>
        <v>109.24335443037977</v>
      </c>
      <c r="N110">
        <f>IF(ISNUMBER(I110),I110,INDEX(T$2:T$4,MATCH(C110,R$2:R$4)))</f>
        <v>70.099999999999895</v>
      </c>
      <c r="O110">
        <f>IF(ISNUMBER(I110),I110,INDEX(U$2:U$4,MATCH(C110,R$2:R$4)))</f>
        <v>106.49749018324606</v>
      </c>
      <c r="P110">
        <f>VALUE(INDEX(TableS1!$AE$4:$AE$133, MATCH(A110,TableS1!$O$4:$O$133)))</f>
        <v>22</v>
      </c>
      <c r="Q110">
        <f>VALUE(INDEX(TableS1!$AF$4:$AF$133, MATCH(A110,TableS1!$O$4:$O$133)))</f>
        <v>27</v>
      </c>
    </row>
    <row r="111" spans="1:17">
      <c r="A111" t="s">
        <v>182</v>
      </c>
      <c r="B111">
        <f>INDEX(TableS1!P$4:P$133,MATCH($A111,TableS1!$O$4:$O$133,0))</f>
        <v>26</v>
      </c>
      <c r="C111">
        <f>INDEX(TableS1!Q$4:Q$133,MATCH($A111,TableS1!$O$4:$O$133,0))</f>
        <v>2</v>
      </c>
      <c r="D111">
        <f>INDEX(TableS1!R$4:R$133,MATCH($A111,TableS1!$O$4:$O$133,0))</f>
        <v>4</v>
      </c>
      <c r="E111" t="s">
        <v>115</v>
      </c>
      <c r="F111">
        <f>INDEX(TableS1!T$4:T$133,MATCH($A111,TableS1!$O$4:$O$133,0))</f>
        <v>3</v>
      </c>
      <c r="G111">
        <f>INDEX(TableS1!U$4:U$133,MATCH($A111,TableS1!$O$4:$O$133,0))</f>
        <v>3</v>
      </c>
      <c r="H111">
        <f>INDEX(TableS1!V$4:V$133,MATCH($A111,TableS1!$O$4:$O$133,0))</f>
        <v>3</v>
      </c>
      <c r="I111" t="str">
        <f>INDEX(TableS1!W$4:W$133,MATCH($A111,TableS1!$O$4:$O$133,0))</f>
        <v/>
      </c>
      <c r="J111">
        <f>INDEX(TableS1!X$4:X$133,MATCH($A111,TableS1!$O$4:$O$133,0))</f>
        <v>3</v>
      </c>
      <c r="K111">
        <f>INDEX(TableS1!Y$4:Y$133,MATCH($A111,TableS1!$O$4:$O$133,0))</f>
        <v>1</v>
      </c>
      <c r="L111">
        <f>INDEX(TableS1!Z$4:Z$133,MATCH($A111,TableS1!$O$4:$O$133,0))</f>
        <v>1</v>
      </c>
      <c r="M111">
        <f>IF(ISNUMBER(I111),I111,INDEX(S$2:S$4,MATCH(C111,R$2:R$4)))</f>
        <v>109.24335443037977</v>
      </c>
      <c r="N111">
        <f>IF(ISNUMBER(I111),I111,INDEX(T$2:T$4,MATCH(C111,R$2:R$4)))</f>
        <v>70.099999999999895</v>
      </c>
      <c r="O111">
        <f>IF(ISNUMBER(I111),I111,INDEX(U$2:U$4,MATCH(C111,R$2:R$4)))</f>
        <v>106.49749018324606</v>
      </c>
      <c r="P111">
        <f>VALUE(INDEX(TableS1!$AE$4:$AE$133, MATCH(A111,TableS1!$O$4:$O$133)))</f>
        <v>18</v>
      </c>
      <c r="Q111">
        <f>VALUE(INDEX(TableS1!$AF$4:$AF$133, MATCH(A111,TableS1!$O$4:$O$133)))</f>
        <v>59</v>
      </c>
    </row>
    <row r="112" spans="1:17">
      <c r="A112" t="s">
        <v>183</v>
      </c>
      <c r="B112">
        <f>INDEX(TableS1!P$4:P$133,MATCH($A112,TableS1!$O$4:$O$133,0))</f>
        <v>11</v>
      </c>
      <c r="C112">
        <f>INDEX(TableS1!Q$4:Q$133,MATCH($A112,TableS1!$O$4:$O$133,0))</f>
        <v>2</v>
      </c>
      <c r="D112">
        <f>INDEX(TableS1!R$4:R$133,MATCH($A112,TableS1!$O$4:$O$133,0))</f>
        <v>1</v>
      </c>
      <c r="E112" t="s">
        <v>184</v>
      </c>
      <c r="F112">
        <f>INDEX(TableS1!T$4:T$133,MATCH($A112,TableS1!$O$4:$O$133,0))</f>
        <v>1</v>
      </c>
      <c r="G112">
        <f>INDEX(TableS1!U$4:U$133,MATCH($A112,TableS1!$O$4:$O$133,0))</f>
        <v>1</v>
      </c>
      <c r="H112">
        <f>INDEX(TableS1!V$4:V$133,MATCH($A112,TableS1!$O$4:$O$133,0))</f>
        <v>3</v>
      </c>
      <c r="I112" t="str">
        <f>INDEX(TableS1!W$4:W$133,MATCH($A112,TableS1!$O$4:$O$133,0))</f>
        <v/>
      </c>
      <c r="J112">
        <f>INDEX(TableS1!X$4:X$133,MATCH($A112,TableS1!$O$4:$O$133,0))</f>
        <v>3</v>
      </c>
      <c r="K112">
        <f>INDEX(TableS1!Y$4:Y$133,MATCH($A112,TableS1!$O$4:$O$133,0))</f>
        <v>1</v>
      </c>
      <c r="L112">
        <f>INDEX(TableS1!Z$4:Z$133,MATCH($A112,TableS1!$O$4:$O$133,0))</f>
        <v>1</v>
      </c>
      <c r="M112">
        <f>IF(ISNUMBER(I112),I112,INDEX(S$2:S$4,MATCH(C112,R$2:R$4)))</f>
        <v>109.24335443037977</v>
      </c>
      <c r="N112">
        <f>IF(ISNUMBER(I112),I112,INDEX(T$2:T$4,MATCH(C112,R$2:R$4)))</f>
        <v>70.099999999999895</v>
      </c>
      <c r="O112">
        <f>IF(ISNUMBER(I112),I112,INDEX(U$2:U$4,MATCH(C112,R$2:R$4)))</f>
        <v>106.49749018324606</v>
      </c>
      <c r="P112">
        <f>VALUE(INDEX(TableS1!$AE$4:$AE$133, MATCH(A112,TableS1!$O$4:$O$133)))</f>
        <v>23</v>
      </c>
      <c r="Q112">
        <f>VALUE(INDEX(TableS1!$AF$4:$AF$133, MATCH(A112,TableS1!$O$4:$O$133)))</f>
        <v>35</v>
      </c>
    </row>
    <row r="113" spans="1:17">
      <c r="A113" t="s">
        <v>187</v>
      </c>
      <c r="B113">
        <f>INDEX(TableS1!P$4:P$133,MATCH($A113,TableS1!$O$4:$O$133,0))</f>
        <v>46</v>
      </c>
      <c r="C113">
        <f>INDEX(TableS1!Q$4:Q$133,MATCH($A113,TableS1!$O$4:$O$133,0))</f>
        <v>3</v>
      </c>
      <c r="D113">
        <f>INDEX(TableS1!R$4:R$133,MATCH($A113,TableS1!$O$4:$O$133,0))</f>
        <v>1</v>
      </c>
      <c r="E113" t="s">
        <v>188</v>
      </c>
      <c r="F113">
        <f>INDEX(TableS1!T$4:T$133,MATCH($A113,TableS1!$O$4:$O$133,0))</f>
        <v>3</v>
      </c>
      <c r="G113">
        <f>INDEX(TableS1!U$4:U$133,MATCH($A113,TableS1!$O$4:$O$133,0))</f>
        <v>1</v>
      </c>
      <c r="H113">
        <f>INDEX(TableS1!V$4:V$133,MATCH($A113,TableS1!$O$4:$O$133,0))</f>
        <v>3</v>
      </c>
      <c r="I113">
        <f>INDEX(TableS1!W$4:W$133,MATCH($A113,TableS1!$O$4:$O$133,0))</f>
        <v>18.07</v>
      </c>
      <c r="J113">
        <f>INDEX(TableS1!X$4:X$133,MATCH($A113,TableS1!$O$4:$O$133,0))</f>
        <v>3</v>
      </c>
      <c r="K113">
        <f>INDEX(TableS1!Y$4:Y$133,MATCH($A113,TableS1!$O$4:$O$133,0))</f>
        <v>1</v>
      </c>
      <c r="L113">
        <f>INDEX(TableS1!Z$4:Z$133,MATCH($A113,TableS1!$O$4:$O$133,0))</f>
        <v>0</v>
      </c>
      <c r="M113">
        <f>IF(ISNUMBER(I113),I113,INDEX(S$2:S$4,MATCH(C113,R$2:R$4)))</f>
        <v>18.07</v>
      </c>
      <c r="N113">
        <f>IF(ISNUMBER(I113),I113,INDEX(T$2:T$4,MATCH(C113,R$2:R$4)))</f>
        <v>18.07</v>
      </c>
      <c r="O113">
        <f>IF(ISNUMBER(I113),I113,INDEX(U$2:U$4,MATCH(C113,R$2:R$4)))</f>
        <v>18.07</v>
      </c>
      <c r="P113">
        <f>VALUE(INDEX(TableS1!$AE$4:$AE$133, MATCH(A113,TableS1!$O$4:$O$133)))</f>
        <v>18</v>
      </c>
      <c r="Q113">
        <f>VALUE(INDEX(TableS1!$AF$4:$AF$133, MATCH(A113,TableS1!$O$4:$O$133)))</f>
        <v>59</v>
      </c>
    </row>
    <row r="114" spans="1:17">
      <c r="A114" t="s">
        <v>189</v>
      </c>
      <c r="B114">
        <f>INDEX(TableS1!P$4:P$133,MATCH($A114,TableS1!$O$4:$O$133,0))</f>
        <v>19</v>
      </c>
      <c r="C114">
        <f>INDEX(TableS1!Q$4:Q$133,MATCH($A114,TableS1!$O$4:$O$133,0))</f>
        <v>3</v>
      </c>
      <c r="D114">
        <f>INDEX(TableS1!R$4:R$133,MATCH($A114,TableS1!$O$4:$O$133,0))</f>
        <v>4</v>
      </c>
      <c r="E114" t="s">
        <v>190</v>
      </c>
      <c r="F114">
        <f>INDEX(TableS1!T$4:T$133,MATCH($A114,TableS1!$O$4:$O$133,0))</f>
        <v>1</v>
      </c>
      <c r="G114">
        <f>INDEX(TableS1!U$4:U$133,MATCH($A114,TableS1!$O$4:$O$133,0))</f>
        <v>1</v>
      </c>
      <c r="H114">
        <f>INDEX(TableS1!V$4:V$133,MATCH($A114,TableS1!$O$4:$O$133,0))</f>
        <v>1</v>
      </c>
      <c r="I114">
        <f>INDEX(TableS1!W$4:W$133,MATCH($A114,TableS1!$O$4:$O$133,0))</f>
        <v>35</v>
      </c>
      <c r="J114">
        <f>INDEX(TableS1!X$4:X$133,MATCH($A114,TableS1!$O$4:$O$133,0))</f>
        <v>1</v>
      </c>
      <c r="K114">
        <f>INDEX(TableS1!Y$4:Y$133,MATCH($A114,TableS1!$O$4:$O$133,0))</f>
        <v>1</v>
      </c>
      <c r="L114">
        <f>INDEX(TableS1!Z$4:Z$133,MATCH($A114,TableS1!$O$4:$O$133,0))</f>
        <v>0</v>
      </c>
      <c r="M114">
        <f>IF(ISNUMBER(I114),I114,INDEX(S$2:S$4,MATCH(C114,R$2:R$4)))</f>
        <v>35</v>
      </c>
      <c r="N114">
        <f>IF(ISNUMBER(I114),I114,INDEX(T$2:T$4,MATCH(C114,R$2:R$4)))</f>
        <v>35</v>
      </c>
      <c r="O114">
        <f>IF(ISNUMBER(I114),I114,INDEX(U$2:U$4,MATCH(C114,R$2:R$4)))</f>
        <v>35</v>
      </c>
      <c r="P114">
        <f>VALUE(INDEX(TableS1!$AE$4:$AE$133, MATCH(A114,TableS1!$O$4:$O$133)))</f>
        <v>18</v>
      </c>
      <c r="Q114">
        <f>VALUE(INDEX(TableS1!$AF$4:$AF$133, MATCH(A114,TableS1!$O$4:$O$133)))</f>
        <v>59</v>
      </c>
    </row>
    <row r="115" spans="1:17">
      <c r="A115" t="s">
        <v>191</v>
      </c>
      <c r="B115">
        <f>INDEX(TableS1!P$4:P$133,MATCH($A115,TableS1!$O$4:$O$133,0))</f>
        <v>18</v>
      </c>
      <c r="C115">
        <f>INDEX(TableS1!Q$4:Q$133,MATCH($A115,TableS1!$O$4:$O$133,0))</f>
        <v>3</v>
      </c>
      <c r="D115">
        <f>INDEX(TableS1!R$4:R$133,MATCH($A115,TableS1!$O$4:$O$133,0))</f>
        <v>2</v>
      </c>
      <c r="E115" t="s">
        <v>192</v>
      </c>
      <c r="F115">
        <f>INDEX(TableS1!T$4:T$133,MATCH($A115,TableS1!$O$4:$O$133,0))</f>
        <v>3</v>
      </c>
      <c r="G115">
        <f>INDEX(TableS1!U$4:U$133,MATCH($A115,TableS1!$O$4:$O$133,0))</f>
        <v>1</v>
      </c>
      <c r="H115">
        <f>INDEX(TableS1!V$4:V$133,MATCH($A115,TableS1!$O$4:$O$133,0))</f>
        <v>1</v>
      </c>
      <c r="I115">
        <f>INDEX(TableS1!W$4:W$133,MATCH($A115,TableS1!$O$4:$O$133,0))</f>
        <v>49.44</v>
      </c>
      <c r="J115">
        <f>INDEX(TableS1!X$4:X$133,MATCH($A115,TableS1!$O$4:$O$133,0))</f>
        <v>1</v>
      </c>
      <c r="K115">
        <f>INDEX(TableS1!Y$4:Y$133,MATCH($A115,TableS1!$O$4:$O$133,0))</f>
        <v>1</v>
      </c>
      <c r="L115">
        <f>INDEX(TableS1!Z$4:Z$133,MATCH($A115,TableS1!$O$4:$O$133,0))</f>
        <v>0</v>
      </c>
      <c r="M115">
        <f>IF(ISNUMBER(I115),I115,INDEX(S$2:S$4,MATCH(C115,R$2:R$4)))</f>
        <v>49.44</v>
      </c>
      <c r="N115">
        <f>IF(ISNUMBER(I115),I115,INDEX(T$2:T$4,MATCH(C115,R$2:R$4)))</f>
        <v>49.44</v>
      </c>
      <c r="O115">
        <f>IF(ISNUMBER(I115),I115,INDEX(U$2:U$4,MATCH(C115,R$2:R$4)))</f>
        <v>49.44</v>
      </c>
      <c r="P115">
        <f>VALUE(INDEX(TableS1!$AE$4:$AE$133, MATCH(A115,TableS1!$O$4:$O$133)))</f>
        <v>18</v>
      </c>
      <c r="Q115">
        <f>VALUE(INDEX(TableS1!$AF$4:$AF$133, MATCH(A115,TableS1!$O$4:$O$133)))</f>
        <v>59</v>
      </c>
    </row>
    <row r="116" spans="1:17">
      <c r="A116" t="s">
        <v>193</v>
      </c>
      <c r="B116">
        <f>INDEX(TableS1!P$4:P$133,MATCH($A116,TableS1!$O$4:$O$133,0))</f>
        <v>13</v>
      </c>
      <c r="C116">
        <f>INDEX(TableS1!Q$4:Q$133,MATCH($A116,TableS1!$O$4:$O$133,0))</f>
        <v>3</v>
      </c>
      <c r="D116">
        <f>INDEX(TableS1!R$4:R$133,MATCH($A116,TableS1!$O$4:$O$133,0))</f>
        <v>4</v>
      </c>
      <c r="E116" t="s">
        <v>115</v>
      </c>
      <c r="F116">
        <f>INDEX(TableS1!T$4:T$133,MATCH($A116,TableS1!$O$4:$O$133,0))</f>
        <v>1</v>
      </c>
      <c r="G116">
        <f>INDEX(TableS1!U$4:U$133,MATCH($A116,TableS1!$O$4:$O$133,0))</f>
        <v>1</v>
      </c>
      <c r="H116">
        <f>INDEX(TableS1!V$4:V$133,MATCH($A116,TableS1!$O$4:$O$133,0))</f>
        <v>3</v>
      </c>
      <c r="I116">
        <f>INDEX(TableS1!W$4:W$133,MATCH($A116,TableS1!$O$4:$O$133,0))</f>
        <v>48.2</v>
      </c>
      <c r="J116">
        <f>INDEX(TableS1!X$4:X$133,MATCH($A116,TableS1!$O$4:$O$133,0))</f>
        <v>1</v>
      </c>
      <c r="K116">
        <f>INDEX(TableS1!Y$4:Y$133,MATCH($A116,TableS1!$O$4:$O$133,0))</f>
        <v>1</v>
      </c>
      <c r="L116">
        <f>INDEX(TableS1!Z$4:Z$133,MATCH($A116,TableS1!$O$4:$O$133,0))</f>
        <v>0</v>
      </c>
      <c r="M116">
        <f>IF(ISNUMBER(I116),I116,INDEX(S$2:S$4,MATCH(C116,R$2:R$4)))</f>
        <v>48.2</v>
      </c>
      <c r="N116">
        <f>IF(ISNUMBER(I116),I116,INDEX(T$2:T$4,MATCH(C116,R$2:R$4)))</f>
        <v>48.2</v>
      </c>
      <c r="O116">
        <f>IF(ISNUMBER(I116),I116,INDEX(U$2:U$4,MATCH(C116,R$2:R$4)))</f>
        <v>48.2</v>
      </c>
      <c r="P116">
        <f>VALUE(INDEX(TableS1!$AE$4:$AE$133, MATCH(A116,TableS1!$O$4:$O$133)))</f>
        <v>18</v>
      </c>
      <c r="Q116">
        <f>VALUE(INDEX(TableS1!$AF$4:$AF$133, MATCH(A116,TableS1!$O$4:$O$133)))</f>
        <v>59</v>
      </c>
    </row>
    <row r="117" spans="1:17">
      <c r="A117" t="s">
        <v>194</v>
      </c>
      <c r="B117">
        <f>INDEX(TableS1!P$4:P$133,MATCH($A117,TableS1!$O$4:$O$133,0))</f>
        <v>60</v>
      </c>
      <c r="C117">
        <f>INDEX(TableS1!Q$4:Q$133,MATCH($A117,TableS1!$O$4:$O$133,0))</f>
        <v>3</v>
      </c>
      <c r="D117">
        <f>INDEX(TableS1!R$4:R$133,MATCH($A117,TableS1!$O$4:$O$133,0))</f>
        <v>2</v>
      </c>
      <c r="E117" t="s">
        <v>195</v>
      </c>
      <c r="F117">
        <f>INDEX(TableS1!T$4:T$133,MATCH($A117,TableS1!$O$4:$O$133,0))</f>
        <v>1</v>
      </c>
      <c r="G117">
        <f>INDEX(TableS1!U$4:U$133,MATCH($A117,TableS1!$O$4:$O$133,0))</f>
        <v>1</v>
      </c>
      <c r="H117">
        <f>INDEX(TableS1!V$4:V$133,MATCH($A117,TableS1!$O$4:$O$133,0))</f>
        <v>1</v>
      </c>
      <c r="I117">
        <f>INDEX(TableS1!W$4:W$133,MATCH($A117,TableS1!$O$4:$O$133,0))</f>
        <v>60.75</v>
      </c>
      <c r="J117">
        <f>INDEX(TableS1!X$4:X$133,MATCH($A117,TableS1!$O$4:$O$133,0))</f>
        <v>1</v>
      </c>
      <c r="K117">
        <f>INDEX(TableS1!Y$4:Y$133,MATCH($A117,TableS1!$O$4:$O$133,0))</f>
        <v>1</v>
      </c>
      <c r="L117">
        <f>INDEX(TableS1!Z$4:Z$133,MATCH($A117,TableS1!$O$4:$O$133,0))</f>
        <v>0</v>
      </c>
      <c r="M117">
        <f>IF(ISNUMBER(I117),I117,INDEX(S$2:S$4,MATCH(C117,R$2:R$4)))</f>
        <v>60.75</v>
      </c>
      <c r="N117">
        <f>IF(ISNUMBER(I117),I117,INDEX(T$2:T$4,MATCH(C117,R$2:R$4)))</f>
        <v>60.75</v>
      </c>
      <c r="O117">
        <f>IF(ISNUMBER(I117),I117,INDEX(U$2:U$4,MATCH(C117,R$2:R$4)))</f>
        <v>60.75</v>
      </c>
      <c r="P117">
        <f>VALUE(INDEX(TableS1!$AE$4:$AE$133, MATCH(A117,TableS1!$O$4:$O$133)))</f>
        <v>19</v>
      </c>
      <c r="Q117">
        <f>VALUE(INDEX(TableS1!$AF$4:$AF$133, MATCH(A117,TableS1!$O$4:$O$133)))</f>
        <v>53</v>
      </c>
    </row>
    <row r="118" spans="1:17">
      <c r="A118" t="s">
        <v>196</v>
      </c>
      <c r="B118">
        <f>INDEX(TableS1!P$4:P$133,MATCH($A118,TableS1!$O$4:$O$133,0))</f>
        <v>10</v>
      </c>
      <c r="C118">
        <f>INDEX(TableS1!Q$4:Q$133,MATCH($A118,TableS1!$O$4:$O$133,0))</f>
        <v>3</v>
      </c>
      <c r="D118">
        <f>INDEX(TableS1!R$4:R$133,MATCH($A118,TableS1!$O$4:$O$133,0))</f>
        <v>1</v>
      </c>
      <c r="E118" t="s">
        <v>197</v>
      </c>
      <c r="F118">
        <f>INDEX(TableS1!T$4:T$133,MATCH($A118,TableS1!$O$4:$O$133,0))</f>
        <v>3</v>
      </c>
      <c r="G118">
        <f>INDEX(TableS1!U$4:U$133,MATCH($A118,TableS1!$O$4:$O$133,0))</f>
        <v>1</v>
      </c>
      <c r="H118">
        <f>INDEX(TableS1!V$4:V$133,MATCH($A118,TableS1!$O$4:$O$133,0))</f>
        <v>3</v>
      </c>
      <c r="I118">
        <f>INDEX(TableS1!W$4:W$133,MATCH($A118,TableS1!$O$4:$O$133,0))</f>
        <v>61.8</v>
      </c>
      <c r="J118">
        <f>INDEX(TableS1!X$4:X$133,MATCH($A118,TableS1!$O$4:$O$133,0))</f>
        <v>3</v>
      </c>
      <c r="K118">
        <f>INDEX(TableS1!Y$4:Y$133,MATCH($A118,TableS1!$O$4:$O$133,0))</f>
        <v>1</v>
      </c>
      <c r="L118">
        <f>INDEX(TableS1!Z$4:Z$133,MATCH($A118,TableS1!$O$4:$O$133,0))</f>
        <v>0</v>
      </c>
      <c r="M118">
        <f>IF(ISNUMBER(I118),I118,INDEX(S$2:S$4,MATCH(C118,R$2:R$4)))</f>
        <v>61.8</v>
      </c>
      <c r="N118">
        <f>IF(ISNUMBER(I118),I118,INDEX(T$2:T$4,MATCH(C118,R$2:R$4)))</f>
        <v>61.8</v>
      </c>
      <c r="O118">
        <f>IF(ISNUMBER(I118),I118,INDEX(U$2:U$4,MATCH(C118,R$2:R$4)))</f>
        <v>61.8</v>
      </c>
      <c r="P118">
        <f>VALUE(INDEX(TableS1!$AE$4:$AE$133, MATCH(A118,TableS1!$O$4:$O$133)))</f>
        <v>18</v>
      </c>
      <c r="Q118">
        <f>VALUE(INDEX(TableS1!$AF$4:$AF$133, MATCH(A118,TableS1!$O$4:$O$133)))</f>
        <v>59</v>
      </c>
    </row>
    <row r="119" spans="1:17">
      <c r="A119" t="s">
        <v>198</v>
      </c>
      <c r="B119">
        <f>INDEX(TableS1!P$4:P$133,MATCH($A119,TableS1!$O$4:$O$133,0))</f>
        <v>20</v>
      </c>
      <c r="C119">
        <f>INDEX(TableS1!Q$4:Q$133,MATCH($A119,TableS1!$O$4:$O$133,0))</f>
        <v>3</v>
      </c>
      <c r="D119">
        <f>INDEX(TableS1!R$4:R$133,MATCH($A119,TableS1!$O$4:$O$133,0))</f>
        <v>1</v>
      </c>
      <c r="E119">
        <v>4.75</v>
      </c>
      <c r="F119">
        <f>INDEX(TableS1!T$4:T$133,MATCH($A119,TableS1!$O$4:$O$133,0))</f>
        <v>1</v>
      </c>
      <c r="G119">
        <f>INDEX(TableS1!U$4:U$133,MATCH($A119,TableS1!$O$4:$O$133,0))</f>
        <v>2</v>
      </c>
      <c r="H119">
        <f>INDEX(TableS1!V$4:V$133,MATCH($A119,TableS1!$O$4:$O$133,0))</f>
        <v>1</v>
      </c>
      <c r="I119">
        <f>INDEX(TableS1!W$4:W$133,MATCH($A119,TableS1!$O$4:$O$133,0))</f>
        <v>80.77</v>
      </c>
      <c r="J119">
        <f>INDEX(TableS1!X$4:X$133,MATCH($A119,TableS1!$O$4:$O$133,0))</f>
        <v>1</v>
      </c>
      <c r="K119">
        <f>INDEX(TableS1!Y$4:Y$133,MATCH($A119,TableS1!$O$4:$O$133,0))</f>
        <v>1</v>
      </c>
      <c r="L119">
        <f>INDEX(TableS1!Z$4:Z$133,MATCH($A119,TableS1!$O$4:$O$133,0))</f>
        <v>0</v>
      </c>
      <c r="M119">
        <f>IF(ISNUMBER(I119),I119,INDEX(S$2:S$4,MATCH(C119,R$2:R$4)))</f>
        <v>80.77</v>
      </c>
      <c r="N119">
        <f>IF(ISNUMBER(I119),I119,INDEX(T$2:T$4,MATCH(C119,R$2:R$4)))</f>
        <v>80.77</v>
      </c>
      <c r="O119">
        <f>IF(ISNUMBER(I119),I119,INDEX(U$2:U$4,MATCH(C119,R$2:R$4)))</f>
        <v>80.77</v>
      </c>
      <c r="P119">
        <f>VALUE(INDEX(TableS1!$AE$4:$AE$133, MATCH(A119,TableS1!$O$4:$O$133)))</f>
        <v>21</v>
      </c>
      <c r="Q119">
        <f>VALUE(INDEX(TableS1!$AF$4:$AF$133, MATCH(A119,TableS1!$O$4:$O$133)))</f>
        <v>65</v>
      </c>
    </row>
    <row r="120" spans="1:17">
      <c r="A120" t="s">
        <v>199</v>
      </c>
      <c r="B120">
        <f>INDEX(TableS1!P$4:P$133,MATCH($A120,TableS1!$O$4:$O$133,0))</f>
        <v>12</v>
      </c>
      <c r="C120">
        <f>INDEX(TableS1!Q$4:Q$133,MATCH($A120,TableS1!$O$4:$O$133,0))</f>
        <v>3</v>
      </c>
      <c r="D120">
        <f>INDEX(TableS1!R$4:R$133,MATCH($A120,TableS1!$O$4:$O$133,0))</f>
        <v>1</v>
      </c>
      <c r="E120" t="s">
        <v>151</v>
      </c>
      <c r="F120">
        <f>INDEX(TableS1!T$4:T$133,MATCH($A120,TableS1!$O$4:$O$133,0))</f>
        <v>3</v>
      </c>
      <c r="G120">
        <f>INDEX(TableS1!U$4:U$133,MATCH($A120,TableS1!$O$4:$O$133,0))</f>
        <v>3</v>
      </c>
      <c r="H120">
        <f>INDEX(TableS1!V$4:V$133,MATCH($A120,TableS1!$O$4:$O$133,0))</f>
        <v>3</v>
      </c>
      <c r="I120">
        <f>INDEX(TableS1!W$4:W$133,MATCH($A120,TableS1!$O$4:$O$133,0))</f>
        <v>81</v>
      </c>
      <c r="J120">
        <f>INDEX(TableS1!X$4:X$133,MATCH($A120,TableS1!$O$4:$O$133,0))</f>
        <v>3</v>
      </c>
      <c r="K120">
        <f>INDEX(TableS1!Y$4:Y$133,MATCH($A120,TableS1!$O$4:$O$133,0))</f>
        <v>1</v>
      </c>
      <c r="L120">
        <f>INDEX(TableS1!Z$4:Z$133,MATCH($A120,TableS1!$O$4:$O$133,0))</f>
        <v>0</v>
      </c>
      <c r="M120">
        <f>IF(ISNUMBER(I120),I120,INDEX(S$2:S$4,MATCH(C120,R$2:R$4)))</f>
        <v>81</v>
      </c>
      <c r="N120">
        <f>IF(ISNUMBER(I120),I120,INDEX(T$2:T$4,MATCH(C120,R$2:R$4)))</f>
        <v>81</v>
      </c>
      <c r="O120">
        <f>IF(ISNUMBER(I120),I120,INDEX(U$2:U$4,MATCH(C120,R$2:R$4)))</f>
        <v>81</v>
      </c>
      <c r="P120">
        <f>VALUE(INDEX(TableS1!$AE$4:$AE$133, MATCH(A120,TableS1!$O$4:$O$133)))</f>
        <v>18</v>
      </c>
      <c r="Q120">
        <f>VALUE(INDEX(TableS1!$AF$4:$AF$133, MATCH(A120,TableS1!$O$4:$O$133)))</f>
        <v>59</v>
      </c>
    </row>
    <row r="121" spans="1:17">
      <c r="A121" t="s">
        <v>200</v>
      </c>
      <c r="B121">
        <f>INDEX(TableS1!P$4:P$133,MATCH($A121,TableS1!$O$4:$O$133,0))</f>
        <v>32</v>
      </c>
      <c r="C121">
        <f>INDEX(TableS1!Q$4:Q$133,MATCH($A121,TableS1!$O$4:$O$133,0))</f>
        <v>3</v>
      </c>
      <c r="D121">
        <f>INDEX(TableS1!R$4:R$133,MATCH($A121,TableS1!$O$4:$O$133,0))</f>
        <v>2</v>
      </c>
      <c r="E121" t="s">
        <v>201</v>
      </c>
      <c r="F121">
        <f>INDEX(TableS1!T$4:T$133,MATCH($A121,TableS1!$O$4:$O$133,0))</f>
        <v>1</v>
      </c>
      <c r="G121">
        <f>INDEX(TableS1!U$4:U$133,MATCH($A121,TableS1!$O$4:$O$133,0))</f>
        <v>1</v>
      </c>
      <c r="H121">
        <f>INDEX(TableS1!V$4:V$133,MATCH($A121,TableS1!$O$4:$O$133,0))</f>
        <v>1</v>
      </c>
      <c r="I121">
        <f>INDEX(TableS1!W$4:W$133,MATCH($A121,TableS1!$O$4:$O$133,0))</f>
        <v>85.2</v>
      </c>
      <c r="J121">
        <f>INDEX(TableS1!X$4:X$133,MATCH($A121,TableS1!$O$4:$O$133,0))</f>
        <v>1</v>
      </c>
      <c r="K121">
        <f>INDEX(TableS1!Y$4:Y$133,MATCH($A121,TableS1!$O$4:$O$133,0))</f>
        <v>1</v>
      </c>
      <c r="L121">
        <f>INDEX(TableS1!Z$4:Z$133,MATCH($A121,TableS1!$O$4:$O$133,0))</f>
        <v>0</v>
      </c>
      <c r="M121">
        <f>IF(ISNUMBER(I121),I121,INDEX(S$2:S$4,MATCH(C121,R$2:R$4)))</f>
        <v>85.2</v>
      </c>
      <c r="N121">
        <f>IF(ISNUMBER(I121),I121,INDEX(T$2:T$4,MATCH(C121,R$2:R$4)))</f>
        <v>85.2</v>
      </c>
      <c r="O121">
        <f>IF(ISNUMBER(I121),I121,INDEX(U$2:U$4,MATCH(C121,R$2:R$4)))</f>
        <v>85.2</v>
      </c>
      <c r="P121">
        <f>VALUE(INDEX(TableS1!$AE$4:$AE$133, MATCH(A121,TableS1!$O$4:$O$133)))</f>
        <v>55</v>
      </c>
      <c r="Q121">
        <f>VALUE(INDEX(TableS1!$AF$4:$AF$133, MATCH(A121,TableS1!$O$4:$O$133)))</f>
        <v>80</v>
      </c>
    </row>
    <row r="122" spans="1:17">
      <c r="A122" t="s">
        <v>202</v>
      </c>
      <c r="B122">
        <f>INDEX(TableS1!P$4:P$133,MATCH($A122,TableS1!$O$4:$O$133,0))</f>
        <v>25</v>
      </c>
      <c r="C122">
        <f>INDEX(TableS1!Q$4:Q$133,MATCH($A122,TableS1!$O$4:$O$133,0))</f>
        <v>3</v>
      </c>
      <c r="D122">
        <f>INDEX(TableS1!R$4:R$133,MATCH($A122,TableS1!$O$4:$O$133,0))</f>
        <v>1</v>
      </c>
      <c r="E122">
        <v>4.25</v>
      </c>
      <c r="F122">
        <f>INDEX(TableS1!T$4:T$133,MATCH($A122,TableS1!$O$4:$O$133,0))</f>
        <v>1</v>
      </c>
      <c r="G122">
        <f>INDEX(TableS1!U$4:U$133,MATCH($A122,TableS1!$O$4:$O$133,0))</f>
        <v>2</v>
      </c>
      <c r="H122">
        <f>INDEX(TableS1!V$4:V$133,MATCH($A122,TableS1!$O$4:$O$133,0))</f>
        <v>1</v>
      </c>
      <c r="I122">
        <f>INDEX(TableS1!W$4:W$133,MATCH($A122,TableS1!$O$4:$O$133,0))</f>
        <v>72.66</v>
      </c>
      <c r="J122">
        <f>INDEX(TableS1!X$4:X$133,MATCH($A122,TableS1!$O$4:$O$133,0))</f>
        <v>1</v>
      </c>
      <c r="K122">
        <f>INDEX(TableS1!Y$4:Y$133,MATCH($A122,TableS1!$O$4:$O$133,0))</f>
        <v>1</v>
      </c>
      <c r="L122">
        <f>INDEX(TableS1!Z$4:Z$133,MATCH($A122,TableS1!$O$4:$O$133,0))</f>
        <v>0</v>
      </c>
      <c r="M122">
        <f>IF(ISNUMBER(I122),I122,INDEX(S$2:S$4,MATCH(C122,R$2:R$4)))</f>
        <v>72.66</v>
      </c>
      <c r="N122">
        <f>IF(ISNUMBER(I122),I122,INDEX(T$2:T$4,MATCH(C122,R$2:R$4)))</f>
        <v>72.66</v>
      </c>
      <c r="O122">
        <f>IF(ISNUMBER(I122),I122,INDEX(U$2:U$4,MATCH(C122,R$2:R$4)))</f>
        <v>72.66</v>
      </c>
      <c r="P122">
        <f>VALUE(INDEX(TableS1!$AE$4:$AE$133, MATCH(A122,TableS1!$O$4:$O$133)))</f>
        <v>18</v>
      </c>
      <c r="Q122">
        <f>VALUE(INDEX(TableS1!$AF$4:$AF$133, MATCH(A122,TableS1!$O$4:$O$133)))</f>
        <v>59</v>
      </c>
    </row>
    <row r="123" spans="1:17">
      <c r="A123" t="s">
        <v>203</v>
      </c>
      <c r="B123">
        <f>INDEX(TableS1!P$4:P$133,MATCH($A123,TableS1!$O$4:$O$133,0))</f>
        <v>71</v>
      </c>
      <c r="C123">
        <f>INDEX(TableS1!Q$4:Q$133,MATCH($A123,TableS1!$O$4:$O$133,0))</f>
        <v>3</v>
      </c>
      <c r="D123">
        <f>INDEX(TableS1!R$4:R$133,MATCH($A123,TableS1!$O$4:$O$133,0))</f>
        <v>1</v>
      </c>
      <c r="E123">
        <v>4.8333333333333304</v>
      </c>
      <c r="F123">
        <f>INDEX(TableS1!T$4:T$133,MATCH($A123,TableS1!$O$4:$O$133,0))</f>
        <v>1</v>
      </c>
      <c r="G123">
        <f>INDEX(TableS1!U$4:U$133,MATCH($A123,TableS1!$O$4:$O$133,0))</f>
        <v>1</v>
      </c>
      <c r="H123">
        <f>INDEX(TableS1!V$4:V$133,MATCH($A123,TableS1!$O$4:$O$133,0))</f>
        <v>3</v>
      </c>
      <c r="I123">
        <f>INDEX(TableS1!W$4:W$133,MATCH($A123,TableS1!$O$4:$O$133,0))</f>
        <v>102</v>
      </c>
      <c r="J123">
        <f>INDEX(TableS1!X$4:X$133,MATCH($A123,TableS1!$O$4:$O$133,0))</f>
        <v>1</v>
      </c>
      <c r="K123">
        <f>INDEX(TableS1!Y$4:Y$133,MATCH($A123,TableS1!$O$4:$O$133,0))</f>
        <v>1</v>
      </c>
      <c r="L123">
        <f>INDEX(TableS1!Z$4:Z$133,MATCH($A123,TableS1!$O$4:$O$133,0))</f>
        <v>0</v>
      </c>
      <c r="M123">
        <f>IF(ISNUMBER(I123),I123,INDEX(S$2:S$4,MATCH(C123,R$2:R$4)))</f>
        <v>102</v>
      </c>
      <c r="N123">
        <f>IF(ISNUMBER(I123),I123,INDEX(T$2:T$4,MATCH(C123,R$2:R$4)))</f>
        <v>102</v>
      </c>
      <c r="O123">
        <f>IF(ISNUMBER(I123),I123,INDEX(U$2:U$4,MATCH(C123,R$2:R$4)))</f>
        <v>102</v>
      </c>
      <c r="P123">
        <f>VALUE(INDEX(TableS1!$AE$4:$AE$133, MATCH(A123,TableS1!$O$4:$O$133)))</f>
        <v>18</v>
      </c>
      <c r="Q123">
        <f>VALUE(INDEX(TableS1!$AF$4:$AF$133, MATCH(A123,TableS1!$O$4:$O$133)))</f>
        <v>59</v>
      </c>
    </row>
    <row r="124" spans="1:17">
      <c r="A124" t="s">
        <v>204</v>
      </c>
      <c r="B124">
        <f>INDEX(TableS1!P$4:P$133,MATCH($A124,TableS1!$O$4:$O$133,0))</f>
        <v>18</v>
      </c>
      <c r="C124">
        <f>INDEX(TableS1!Q$4:Q$133,MATCH($A124,TableS1!$O$4:$O$133,0))</f>
        <v>3</v>
      </c>
      <c r="D124">
        <f>INDEX(TableS1!R$4:R$133,MATCH($A124,TableS1!$O$4:$O$133,0))</f>
        <v>1</v>
      </c>
      <c r="E124" t="s">
        <v>205</v>
      </c>
      <c r="F124">
        <f>INDEX(TableS1!T$4:T$133,MATCH($A124,TableS1!$O$4:$O$133,0))</f>
        <v>1</v>
      </c>
      <c r="G124">
        <f>INDEX(TableS1!U$4:U$133,MATCH($A124,TableS1!$O$4:$O$133,0))</f>
        <v>1</v>
      </c>
      <c r="H124">
        <f>INDEX(TableS1!V$4:V$133,MATCH($A124,TableS1!$O$4:$O$133,0))</f>
        <v>1</v>
      </c>
      <c r="I124">
        <f>INDEX(TableS1!W$4:W$133,MATCH($A124,TableS1!$O$4:$O$133,0))</f>
        <v>107.5</v>
      </c>
      <c r="J124">
        <f>INDEX(TableS1!X$4:X$133,MATCH($A124,TableS1!$O$4:$O$133,0))</f>
        <v>1</v>
      </c>
      <c r="K124">
        <f>INDEX(TableS1!Y$4:Y$133,MATCH($A124,TableS1!$O$4:$O$133,0))</f>
        <v>1</v>
      </c>
      <c r="L124">
        <f>INDEX(TableS1!Z$4:Z$133,MATCH($A124,TableS1!$O$4:$O$133,0))</f>
        <v>0</v>
      </c>
      <c r="M124">
        <f>IF(ISNUMBER(I124),I124,INDEX(S$2:S$4,MATCH(C124,R$2:R$4)))</f>
        <v>107.5</v>
      </c>
      <c r="N124">
        <f>IF(ISNUMBER(I124),I124,INDEX(T$2:T$4,MATCH(C124,R$2:R$4)))</f>
        <v>107.5</v>
      </c>
      <c r="O124">
        <f>IF(ISNUMBER(I124),I124,INDEX(U$2:U$4,MATCH(C124,R$2:R$4)))</f>
        <v>107.5</v>
      </c>
      <c r="P124">
        <f>VALUE(INDEX(TableS1!$AE$4:$AE$133, MATCH(A124,TableS1!$O$4:$O$133)))</f>
        <v>18</v>
      </c>
      <c r="Q124">
        <f>VALUE(INDEX(TableS1!$AF$4:$AF$133, MATCH(A124,TableS1!$O$4:$O$133)))</f>
        <v>24</v>
      </c>
    </row>
    <row r="125" spans="1:17">
      <c r="A125" t="s">
        <v>206</v>
      </c>
      <c r="B125">
        <f>INDEX(TableS1!P$4:P$133,MATCH($A125,TableS1!$O$4:$O$133,0))</f>
        <v>34</v>
      </c>
      <c r="C125">
        <f>INDEX(TableS1!Q$4:Q$133,MATCH($A125,TableS1!$O$4:$O$133,0))</f>
        <v>3</v>
      </c>
      <c r="D125">
        <f>INDEX(TableS1!R$4:R$133,MATCH($A125,TableS1!$O$4:$O$133,0))</f>
        <v>2</v>
      </c>
      <c r="E125" t="s">
        <v>207</v>
      </c>
      <c r="F125">
        <f>INDEX(TableS1!T$4:T$133,MATCH($A125,TableS1!$O$4:$O$133,0))</f>
        <v>1</v>
      </c>
      <c r="G125">
        <f>INDEX(TableS1!U$4:U$133,MATCH($A125,TableS1!$O$4:$O$133,0))</f>
        <v>1</v>
      </c>
      <c r="H125">
        <f>INDEX(TableS1!V$4:V$133,MATCH($A125,TableS1!$O$4:$O$133,0))</f>
        <v>1</v>
      </c>
      <c r="I125">
        <f>INDEX(TableS1!W$4:W$133,MATCH($A125,TableS1!$O$4:$O$133,0))</f>
        <v>148.6</v>
      </c>
      <c r="J125">
        <f>INDEX(TableS1!X$4:X$133,MATCH($A125,TableS1!$O$4:$O$133,0))</f>
        <v>1</v>
      </c>
      <c r="K125">
        <f>INDEX(TableS1!Y$4:Y$133,MATCH($A125,TableS1!$O$4:$O$133,0))</f>
        <v>1</v>
      </c>
      <c r="L125">
        <f>INDEX(TableS1!Z$4:Z$133,MATCH($A125,TableS1!$O$4:$O$133,0))</f>
        <v>0</v>
      </c>
      <c r="M125">
        <f>IF(ISNUMBER(I125),I125,INDEX(S$2:S$4,MATCH(C125,R$2:R$4)))</f>
        <v>148.6</v>
      </c>
      <c r="N125">
        <f>IF(ISNUMBER(I125),I125,INDEX(T$2:T$4,MATCH(C125,R$2:R$4)))</f>
        <v>148.6</v>
      </c>
      <c r="O125">
        <f>IF(ISNUMBER(I125),I125,INDEX(U$2:U$4,MATCH(C125,R$2:R$4)))</f>
        <v>148.6</v>
      </c>
      <c r="P125">
        <f>VALUE(INDEX(TableS1!$AE$4:$AE$133, MATCH(A125,TableS1!$O$4:$O$133)))</f>
        <v>21</v>
      </c>
      <c r="Q125">
        <f>VALUE(INDEX(TableS1!$AF$4:$AF$133, MATCH(A125,TableS1!$O$4:$O$133)))</f>
        <v>26</v>
      </c>
    </row>
    <row r="126" spans="1:17">
      <c r="A126" t="s">
        <v>208</v>
      </c>
      <c r="B126">
        <f>INDEX(TableS1!P$4:P$133,MATCH($A126,TableS1!$O$4:$O$133,0))</f>
        <v>22</v>
      </c>
      <c r="C126">
        <f>INDEX(TableS1!Q$4:Q$133,MATCH($A126,TableS1!$O$4:$O$133,0))</f>
        <v>3</v>
      </c>
      <c r="D126">
        <f>INDEX(TableS1!R$4:R$133,MATCH($A126,TableS1!$O$4:$O$133,0))</f>
        <v>2</v>
      </c>
      <c r="E126" t="s">
        <v>115</v>
      </c>
      <c r="F126">
        <f>INDEX(TableS1!T$4:T$133,MATCH($A126,TableS1!$O$4:$O$133,0))</f>
        <v>3</v>
      </c>
      <c r="G126">
        <f>INDEX(TableS1!U$4:U$133,MATCH($A126,TableS1!$O$4:$O$133,0))</f>
        <v>1</v>
      </c>
      <c r="H126">
        <f>INDEX(TableS1!V$4:V$133,MATCH($A126,TableS1!$O$4:$O$133,0))</f>
        <v>1</v>
      </c>
      <c r="I126">
        <f>INDEX(TableS1!W$4:W$133,MATCH($A126,TableS1!$O$4:$O$133,0))</f>
        <v>206</v>
      </c>
      <c r="J126">
        <f>INDEX(TableS1!X$4:X$133,MATCH($A126,TableS1!$O$4:$O$133,0))</f>
        <v>1</v>
      </c>
      <c r="K126">
        <f>INDEX(TableS1!Y$4:Y$133,MATCH($A126,TableS1!$O$4:$O$133,0))</f>
        <v>1</v>
      </c>
      <c r="L126">
        <f>INDEX(TableS1!Z$4:Z$133,MATCH($A126,TableS1!$O$4:$O$133,0))</f>
        <v>0</v>
      </c>
      <c r="M126">
        <f>IF(ISNUMBER(I126),I126,INDEX(S$2:S$4,MATCH(C126,R$2:R$4)))</f>
        <v>206</v>
      </c>
      <c r="N126">
        <f>IF(ISNUMBER(I126),I126,INDEX(T$2:T$4,MATCH(C126,R$2:R$4)))</f>
        <v>206</v>
      </c>
      <c r="O126">
        <f>IF(ISNUMBER(I126),I126,INDEX(U$2:U$4,MATCH(C126,R$2:R$4)))</f>
        <v>206</v>
      </c>
      <c r="P126">
        <f>VALUE(INDEX(TableS1!$AE$4:$AE$133, MATCH(A126,TableS1!$O$4:$O$133)))</f>
        <v>60</v>
      </c>
      <c r="Q126">
        <f>VALUE(INDEX(TableS1!$AF$4:$AF$133, MATCH(A126,TableS1!$O$4:$O$133)))</f>
        <v>100</v>
      </c>
    </row>
    <row r="127" spans="1:17">
      <c r="A127" t="s">
        <v>209</v>
      </c>
      <c r="B127">
        <f>INDEX(TableS1!P$4:P$133,MATCH($A127,TableS1!$O$4:$O$133,0))</f>
        <v>10</v>
      </c>
      <c r="C127">
        <f>INDEX(TableS1!Q$4:Q$133,MATCH($A127,TableS1!$O$4:$O$133,0))</f>
        <v>3</v>
      </c>
      <c r="D127">
        <f>INDEX(TableS1!R$4:R$133,MATCH($A127,TableS1!$O$4:$O$133,0))</f>
        <v>1</v>
      </c>
      <c r="E127">
        <v>3.75</v>
      </c>
      <c r="F127">
        <f>INDEX(TableS1!T$4:T$133,MATCH($A127,TableS1!$O$4:$O$133,0))</f>
        <v>1</v>
      </c>
      <c r="G127">
        <f>INDEX(TableS1!U$4:U$133,MATCH($A127,TableS1!$O$4:$O$133,0))</f>
        <v>3</v>
      </c>
      <c r="H127">
        <f>INDEX(TableS1!V$4:V$133,MATCH($A127,TableS1!$O$4:$O$133,0))</f>
        <v>3</v>
      </c>
      <c r="I127">
        <f>INDEX(TableS1!W$4:W$133,MATCH($A127,TableS1!$O$4:$O$133,0))</f>
        <v>220</v>
      </c>
      <c r="J127">
        <f>INDEX(TableS1!X$4:X$133,MATCH($A127,TableS1!$O$4:$O$133,0))</f>
        <v>3</v>
      </c>
      <c r="K127">
        <f>INDEX(TableS1!Y$4:Y$133,MATCH($A127,TableS1!$O$4:$O$133,0))</f>
        <v>1</v>
      </c>
      <c r="L127">
        <f>INDEX(TableS1!Z$4:Z$133,MATCH($A127,TableS1!$O$4:$O$133,0))</f>
        <v>0</v>
      </c>
      <c r="M127">
        <f>IF(ISNUMBER(I127),I127,INDEX(S$2:S$4,MATCH(C127,R$2:R$4)))</f>
        <v>220</v>
      </c>
      <c r="N127">
        <f>IF(ISNUMBER(I127),I127,INDEX(T$2:T$4,MATCH(C127,R$2:R$4)))</f>
        <v>220</v>
      </c>
      <c r="O127">
        <f>IF(ISNUMBER(I127),I127,INDEX(U$2:U$4,MATCH(C127,R$2:R$4)))</f>
        <v>220</v>
      </c>
      <c r="P127">
        <f>VALUE(INDEX(TableS1!$AE$4:$AE$133, MATCH(A127,TableS1!$O$4:$O$133)))</f>
        <v>21</v>
      </c>
      <c r="Q127">
        <f>VALUE(INDEX(TableS1!$AF$4:$AF$133, MATCH(A127,TableS1!$O$4:$O$133)))</f>
        <v>27</v>
      </c>
    </row>
    <row r="128" spans="1:17">
      <c r="A128" t="s">
        <v>210</v>
      </c>
      <c r="B128">
        <f>INDEX(TableS1!P$4:P$133,MATCH($A128,TableS1!$O$4:$O$133,0))</f>
        <v>26</v>
      </c>
      <c r="C128">
        <f>INDEX(TableS1!Q$4:Q$133,MATCH($A128,TableS1!$O$4:$O$133,0))</f>
        <v>3</v>
      </c>
      <c r="D128">
        <f>INDEX(TableS1!R$4:R$133,MATCH($A128,TableS1!$O$4:$O$133,0))</f>
        <v>1</v>
      </c>
      <c r="E128" t="s">
        <v>211</v>
      </c>
      <c r="F128">
        <f>INDEX(TableS1!T$4:T$133,MATCH($A128,TableS1!$O$4:$O$133,0))</f>
        <v>2</v>
      </c>
      <c r="G128">
        <f>INDEX(TableS1!U$4:U$133,MATCH($A128,TableS1!$O$4:$O$133,0))</f>
        <v>1</v>
      </c>
      <c r="H128">
        <f>INDEX(TableS1!V$4:V$133,MATCH($A128,TableS1!$O$4:$O$133,0))</f>
        <v>1</v>
      </c>
      <c r="I128">
        <f>INDEX(TableS1!W$4:W$133,MATCH($A128,TableS1!$O$4:$O$133,0))</f>
        <v>247.1</v>
      </c>
      <c r="J128">
        <f>INDEX(TableS1!X$4:X$133,MATCH($A128,TableS1!$O$4:$O$133,0))</f>
        <v>1</v>
      </c>
      <c r="K128">
        <f>INDEX(TableS1!Y$4:Y$133,MATCH($A128,TableS1!$O$4:$O$133,0))</f>
        <v>1</v>
      </c>
      <c r="L128">
        <f>INDEX(TableS1!Z$4:Z$133,MATCH($A128,TableS1!$O$4:$O$133,0))</f>
        <v>0</v>
      </c>
      <c r="M128">
        <f>IF(ISNUMBER(I128),I128,INDEX(S$2:S$4,MATCH(C128,R$2:R$4)))</f>
        <v>247.1</v>
      </c>
      <c r="N128">
        <f>IF(ISNUMBER(I128),I128,INDEX(T$2:T$4,MATCH(C128,R$2:R$4)))</f>
        <v>247.1</v>
      </c>
      <c r="O128">
        <f>IF(ISNUMBER(I128),I128,INDEX(U$2:U$4,MATCH(C128,R$2:R$4)))</f>
        <v>247.1</v>
      </c>
      <c r="P128">
        <f>VALUE(INDEX(TableS1!$AE$4:$AE$133, MATCH(A128,TableS1!$O$4:$O$133)))</f>
        <v>18</v>
      </c>
      <c r="Q128">
        <f>VALUE(INDEX(TableS1!$AF$4:$AF$133, MATCH(A128,TableS1!$O$4:$O$133)))</f>
        <v>59</v>
      </c>
    </row>
    <row r="129" spans="1:17">
      <c r="A129" t="s">
        <v>212</v>
      </c>
      <c r="B129">
        <f>INDEX(TableS1!P$4:P$133,MATCH($A129,TableS1!$O$4:$O$133,0))</f>
        <v>73</v>
      </c>
      <c r="C129">
        <f>INDEX(TableS1!Q$4:Q$133,MATCH($A129,TableS1!$O$4:$O$133,0))</f>
        <v>3</v>
      </c>
      <c r="D129">
        <f>INDEX(TableS1!R$4:R$133,MATCH($A129,TableS1!$O$4:$O$133,0))</f>
        <v>2</v>
      </c>
      <c r="E129" t="s">
        <v>186</v>
      </c>
      <c r="F129">
        <f>INDEX(TableS1!T$4:T$133,MATCH($A129,TableS1!$O$4:$O$133,0))</f>
        <v>3</v>
      </c>
      <c r="G129">
        <f>INDEX(TableS1!U$4:U$133,MATCH($A129,TableS1!$O$4:$O$133,0))</f>
        <v>1</v>
      </c>
      <c r="H129">
        <f>INDEX(TableS1!V$4:V$133,MATCH($A129,TableS1!$O$4:$O$133,0))</f>
        <v>3</v>
      </c>
      <c r="I129" t="str">
        <f>INDEX(TableS1!W$4:W$133,MATCH($A129,TableS1!$O$4:$O$133,0))</f>
        <v/>
      </c>
      <c r="J129">
        <f>INDEX(TableS1!X$4:X$133,MATCH($A129,TableS1!$O$4:$O$133,0))</f>
        <v>1</v>
      </c>
      <c r="K129">
        <f>INDEX(TableS1!Y$4:Y$133,MATCH($A129,TableS1!$O$4:$O$133,0))</f>
        <v>1</v>
      </c>
      <c r="L129">
        <f>INDEX(TableS1!Z$4:Z$133,MATCH($A129,TableS1!$O$4:$O$133,0))</f>
        <v>1</v>
      </c>
      <c r="M129">
        <f>IF(ISNUMBER(I129),I129,INDEX(S$2:S$4,MATCH(C129,R$2:R$4)))</f>
        <v>101.50562499999999</v>
      </c>
      <c r="N129">
        <f>IF(ISNUMBER(I129),I129,INDEX(T$2:T$4,MATCH(C129,R$2:R$4)))</f>
        <v>80.884999999999991</v>
      </c>
      <c r="O129">
        <f>IF(ISNUMBER(I129),I129,INDEX(U$2:U$4,MATCH(C129,R$2:R$4)))</f>
        <v>95.853302752293587</v>
      </c>
      <c r="P129">
        <f>VALUE(INDEX(TableS1!$AE$4:$AE$133, MATCH(A129,TableS1!$O$4:$O$133)))</f>
        <v>18</v>
      </c>
      <c r="Q129">
        <f>VALUE(INDEX(TableS1!$AF$4:$AF$133, MATCH(A129,TableS1!$O$4:$O$133)))</f>
        <v>59</v>
      </c>
    </row>
    <row r="130" spans="1:17">
      <c r="B130">
        <f>SUM(B113:B129)</f>
        <v>509</v>
      </c>
    </row>
  </sheetData>
  <sortState xmlns:xlrd2="http://schemas.microsoft.com/office/spreadsheetml/2017/richdata2" ref="A2:R129">
    <sortCondition ref="C2:C129"/>
    <sortCondition ref="I2:I12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"/>
  <sheetViews>
    <sheetView workbookViewId="0">
      <selection activeCell="B2" sqref="B2"/>
    </sheetView>
  </sheetViews>
  <sheetFormatPr defaultColWidth="9" defaultRowHeight="15"/>
  <cols>
    <col min="1" max="1" width="30.140625" customWidth="1"/>
    <col min="12" max="12" width="14.85546875" customWidth="1"/>
    <col min="13" max="13" width="16.5703125" customWidth="1"/>
    <col min="14" max="14" width="24.5703125" customWidth="1"/>
    <col min="15" max="15" width="10.28515625" customWidth="1"/>
    <col min="16" max="16" width="10.85546875" bestFit="1" customWidth="1"/>
    <col min="17" max="17" width="30.42578125" style="1" customWidth="1"/>
    <col min="18" max="18" width="25.28515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213</v>
      </c>
      <c r="P1" t="s">
        <v>214</v>
      </c>
      <c r="Q1" s="1" t="s">
        <v>215</v>
      </c>
    </row>
    <row r="2" spans="1:18">
      <c r="A2" t="s">
        <v>133</v>
      </c>
      <c r="B2">
        <v>12</v>
      </c>
      <c r="C2">
        <v>2</v>
      </c>
      <c r="D2">
        <v>2</v>
      </c>
      <c r="E2">
        <v>1.5</v>
      </c>
      <c r="F2">
        <v>1</v>
      </c>
      <c r="G2">
        <v>1</v>
      </c>
      <c r="H2">
        <v>1</v>
      </c>
      <c r="I2">
        <v>94.85</v>
      </c>
      <c r="J2">
        <v>1</v>
      </c>
      <c r="K2">
        <v>0</v>
      </c>
      <c r="L2">
        <v>94.85</v>
      </c>
      <c r="M2">
        <v>94.85</v>
      </c>
      <c r="N2">
        <v>94.85</v>
      </c>
      <c r="O2">
        <f t="shared" ref="O2:O33" si="0">INDEX(P:P,MATCH(A2,Q:Q))</f>
        <v>1</v>
      </c>
      <c r="P2">
        <v>1</v>
      </c>
      <c r="Q2" s="1" t="s">
        <v>133</v>
      </c>
      <c r="R2" t="str">
        <f>INDEX(TableS1!E4:E133,MATCH(covariates_sorted!Q2,TableS1!O4:O133,0))</f>
        <v>Stroop task</v>
      </c>
    </row>
    <row r="3" spans="1:18">
      <c r="A3" t="s">
        <v>177</v>
      </c>
      <c r="B3">
        <v>11</v>
      </c>
      <c r="C3">
        <v>2</v>
      </c>
      <c r="D3">
        <v>1</v>
      </c>
      <c r="E3" t="s">
        <v>178</v>
      </c>
      <c r="F3">
        <v>1</v>
      </c>
      <c r="G3">
        <v>1</v>
      </c>
      <c r="H3">
        <v>3</v>
      </c>
      <c r="J3">
        <v>1</v>
      </c>
      <c r="K3">
        <v>1</v>
      </c>
      <c r="L3">
        <v>100.68202531645601</v>
      </c>
      <c r="M3">
        <v>66</v>
      </c>
      <c r="N3">
        <v>102.481970779221</v>
      </c>
      <c r="O3">
        <f t="shared" si="0"/>
        <v>2</v>
      </c>
      <c r="P3">
        <v>2</v>
      </c>
      <c r="Q3" s="1" t="s">
        <v>177</v>
      </c>
      <c r="R3" t="str">
        <f>INDEX(TableS1!E5:E134,MATCH(covariates_sorted!Q3,TableS1!O5:O134,0))</f>
        <v>Stroop task</v>
      </c>
    </row>
    <row r="4" spans="1:18">
      <c r="A4" t="s">
        <v>40</v>
      </c>
      <c r="B4">
        <v>32</v>
      </c>
      <c r="C4">
        <v>1</v>
      </c>
      <c r="D4">
        <v>1</v>
      </c>
      <c r="E4">
        <v>0.75</v>
      </c>
      <c r="F4">
        <v>1</v>
      </c>
      <c r="G4">
        <v>2</v>
      </c>
      <c r="H4">
        <v>1</v>
      </c>
      <c r="I4">
        <v>78</v>
      </c>
      <c r="J4">
        <v>0</v>
      </c>
      <c r="K4">
        <v>0</v>
      </c>
      <c r="L4">
        <v>78</v>
      </c>
      <c r="M4">
        <v>78</v>
      </c>
      <c r="N4">
        <v>78</v>
      </c>
      <c r="O4">
        <f t="shared" si="0"/>
        <v>3</v>
      </c>
      <c r="P4">
        <v>3</v>
      </c>
      <c r="Q4" s="1" t="s">
        <v>40</v>
      </c>
      <c r="R4" t="e">
        <f>INDEX(TableS1!E6:E135,MATCH(covariates_sorted!Q4,TableS1!O6:O135,0))</f>
        <v>#N/A</v>
      </c>
    </row>
    <row r="5" spans="1:18">
      <c r="A5" t="s">
        <v>80</v>
      </c>
      <c r="B5">
        <v>14</v>
      </c>
      <c r="C5">
        <v>2</v>
      </c>
      <c r="D5">
        <v>1</v>
      </c>
      <c r="E5">
        <v>1.5</v>
      </c>
      <c r="F5">
        <v>1</v>
      </c>
      <c r="G5">
        <v>1</v>
      </c>
      <c r="H5">
        <v>3</v>
      </c>
      <c r="I5">
        <v>38.399999999999899</v>
      </c>
      <c r="J5">
        <v>1</v>
      </c>
      <c r="K5">
        <v>0</v>
      </c>
      <c r="L5">
        <v>38.399999999999899</v>
      </c>
      <c r="M5">
        <v>38.399999999999899</v>
      </c>
      <c r="N5">
        <v>38.399999999999899</v>
      </c>
      <c r="O5">
        <f t="shared" si="0"/>
        <v>4</v>
      </c>
      <c r="P5">
        <v>4</v>
      </c>
      <c r="Q5" s="1" t="s">
        <v>80</v>
      </c>
      <c r="R5" t="str">
        <f>INDEX(TableS1!E7:E136,MATCH(covariates_sorted!Q5,TableS1!O7:O136,0))</f>
        <v>number-size congruity task (Stroop-like)</v>
      </c>
    </row>
    <row r="6" spans="1:18">
      <c r="A6" t="s">
        <v>167</v>
      </c>
      <c r="B6">
        <v>35</v>
      </c>
      <c r="C6">
        <v>2</v>
      </c>
      <c r="D6">
        <v>1</v>
      </c>
      <c r="E6">
        <v>11.25</v>
      </c>
      <c r="F6">
        <v>3</v>
      </c>
      <c r="G6">
        <v>1</v>
      </c>
      <c r="H6">
        <v>3</v>
      </c>
      <c r="I6">
        <v>218.46</v>
      </c>
      <c r="J6">
        <v>1</v>
      </c>
      <c r="K6">
        <v>0</v>
      </c>
      <c r="L6">
        <v>218.46</v>
      </c>
      <c r="M6">
        <v>218.46</v>
      </c>
      <c r="N6">
        <v>218.46</v>
      </c>
      <c r="O6">
        <f t="shared" si="0"/>
        <v>5</v>
      </c>
      <c r="P6">
        <v>5</v>
      </c>
      <c r="Q6" s="1" t="s">
        <v>167</v>
      </c>
      <c r="R6" t="str">
        <f>INDEX(TableS1!E8:E137,MATCH(covariates_sorted!Q6,TableS1!O8:O137,0))</f>
        <v>Stroop task</v>
      </c>
    </row>
    <row r="7" spans="1:18">
      <c r="A7" t="s">
        <v>91</v>
      </c>
      <c r="B7">
        <v>16</v>
      </c>
      <c r="C7">
        <v>2</v>
      </c>
      <c r="D7">
        <v>1</v>
      </c>
      <c r="E7" t="s">
        <v>92</v>
      </c>
      <c r="F7">
        <v>1</v>
      </c>
      <c r="G7">
        <v>2</v>
      </c>
      <c r="H7">
        <v>1</v>
      </c>
      <c r="I7">
        <v>55.119999999999898</v>
      </c>
      <c r="J7">
        <v>0</v>
      </c>
      <c r="K7">
        <v>0</v>
      </c>
      <c r="L7">
        <v>55.119999999999898</v>
      </c>
      <c r="M7">
        <v>55.119999999999898</v>
      </c>
      <c r="N7">
        <v>55.119999999999898</v>
      </c>
      <c r="O7">
        <f t="shared" si="0"/>
        <v>6</v>
      </c>
      <c r="P7">
        <v>6</v>
      </c>
      <c r="Q7" s="1" t="s">
        <v>91</v>
      </c>
      <c r="R7" t="str">
        <f>INDEX(TableS1!E9:E138,MATCH(covariates_sorted!Q7,TableS1!O9:O138,0))</f>
        <v>Stroop task</v>
      </c>
    </row>
    <row r="8" spans="1:18">
      <c r="A8" t="s">
        <v>87</v>
      </c>
      <c r="B8">
        <v>46</v>
      </c>
      <c r="C8">
        <v>2</v>
      </c>
      <c r="D8">
        <v>1</v>
      </c>
      <c r="E8" t="s">
        <v>48</v>
      </c>
      <c r="F8">
        <v>1</v>
      </c>
      <c r="G8">
        <v>1</v>
      </c>
      <c r="H8">
        <v>3</v>
      </c>
      <c r="I8">
        <v>48.67</v>
      </c>
      <c r="J8">
        <v>1</v>
      </c>
      <c r="K8">
        <v>0</v>
      </c>
      <c r="L8">
        <v>48.67</v>
      </c>
      <c r="M8">
        <v>48.67</v>
      </c>
      <c r="N8">
        <v>48.67</v>
      </c>
      <c r="O8">
        <f t="shared" si="0"/>
        <v>7</v>
      </c>
      <c r="P8">
        <v>7</v>
      </c>
      <c r="Q8" s="1" t="s">
        <v>87</v>
      </c>
      <c r="R8" t="str">
        <f>INDEX(TableS1!E10:E139,MATCH(covariates_sorted!Q8,TableS1!O10:O139,0))</f>
        <v>Stroop task</v>
      </c>
    </row>
    <row r="9" spans="1:18">
      <c r="A9" t="s">
        <v>57</v>
      </c>
      <c r="B9">
        <v>18</v>
      </c>
      <c r="C9">
        <v>1</v>
      </c>
      <c r="D9">
        <v>1</v>
      </c>
      <c r="E9" t="s">
        <v>58</v>
      </c>
      <c r="F9">
        <v>1</v>
      </c>
      <c r="G9">
        <v>1</v>
      </c>
      <c r="H9">
        <v>3</v>
      </c>
      <c r="J9">
        <v>0</v>
      </c>
      <c r="K9">
        <v>1</v>
      </c>
      <c r="L9">
        <v>93.877083333333303</v>
      </c>
      <c r="M9">
        <v>77.08</v>
      </c>
      <c r="N9">
        <v>91.543522167487694</v>
      </c>
      <c r="O9">
        <f t="shared" si="0"/>
        <v>8</v>
      </c>
      <c r="P9">
        <v>8</v>
      </c>
      <c r="Q9" s="1" t="s">
        <v>57</v>
      </c>
      <c r="R9" t="e">
        <f>INDEX(TableS1!E11:E140,MATCH(covariates_sorted!Q9,TableS1!O11:O140,0))</f>
        <v>#N/A</v>
      </c>
    </row>
    <row r="10" spans="1:18">
      <c r="A10" t="s">
        <v>160</v>
      </c>
      <c r="B10">
        <v>20</v>
      </c>
      <c r="C10">
        <v>2</v>
      </c>
      <c r="D10">
        <v>1</v>
      </c>
      <c r="E10">
        <v>4</v>
      </c>
      <c r="F10">
        <v>1</v>
      </c>
      <c r="G10">
        <v>1</v>
      </c>
      <c r="H10">
        <v>3</v>
      </c>
      <c r="I10">
        <v>163.1</v>
      </c>
      <c r="J10">
        <v>1</v>
      </c>
      <c r="K10">
        <v>0</v>
      </c>
      <c r="L10">
        <v>163.1</v>
      </c>
      <c r="M10">
        <v>163.1</v>
      </c>
      <c r="N10">
        <v>163.1</v>
      </c>
      <c r="O10">
        <f t="shared" si="0"/>
        <v>9</v>
      </c>
      <c r="P10">
        <v>9</v>
      </c>
      <c r="Q10" s="1" t="s">
        <v>160</v>
      </c>
      <c r="R10" t="str">
        <f>INDEX(TableS1!E12:E141,MATCH(covariates_sorted!Q10,TableS1!O12:O141,0))</f>
        <v>Stroop task</v>
      </c>
    </row>
    <row r="11" spans="1:18">
      <c r="A11" t="s">
        <v>71</v>
      </c>
      <c r="B11">
        <v>10</v>
      </c>
      <c r="C11">
        <v>2</v>
      </c>
      <c r="D11">
        <v>3</v>
      </c>
      <c r="E11">
        <v>6.5</v>
      </c>
      <c r="F11">
        <v>1</v>
      </c>
      <c r="G11">
        <v>2</v>
      </c>
      <c r="H11">
        <v>1</v>
      </c>
      <c r="I11">
        <v>23</v>
      </c>
      <c r="J11">
        <v>1</v>
      </c>
      <c r="K11">
        <v>0</v>
      </c>
      <c r="L11">
        <v>23</v>
      </c>
      <c r="M11">
        <v>23</v>
      </c>
      <c r="N11">
        <v>23</v>
      </c>
      <c r="O11">
        <f t="shared" si="0"/>
        <v>10</v>
      </c>
      <c r="P11">
        <v>10</v>
      </c>
      <c r="Q11" s="1" t="s">
        <v>71</v>
      </c>
      <c r="R11" t="str">
        <f>INDEX(TableS1!E13:E142,MATCH(covariates_sorted!Q11,TableS1!O13:O142,0))</f>
        <v>Flanker task</v>
      </c>
    </row>
    <row r="12" spans="1:18">
      <c r="A12" t="s">
        <v>29</v>
      </c>
      <c r="B12">
        <v>16</v>
      </c>
      <c r="C12">
        <v>1</v>
      </c>
      <c r="D12">
        <v>3</v>
      </c>
      <c r="E12">
        <v>1</v>
      </c>
      <c r="F12">
        <v>1</v>
      </c>
      <c r="G12">
        <v>2</v>
      </c>
      <c r="H12">
        <v>3</v>
      </c>
      <c r="I12">
        <v>44</v>
      </c>
      <c r="J12">
        <v>1</v>
      </c>
      <c r="K12">
        <v>0</v>
      </c>
      <c r="L12">
        <v>44</v>
      </c>
      <c r="M12">
        <v>44</v>
      </c>
      <c r="N12">
        <v>44</v>
      </c>
      <c r="O12">
        <f t="shared" si="0"/>
        <v>11</v>
      </c>
      <c r="P12">
        <v>11</v>
      </c>
      <c r="Q12" s="1" t="s">
        <v>29</v>
      </c>
      <c r="R12" t="e">
        <f>INDEX(TableS1!E14:E143,MATCH(covariates_sorted!Q12,TableS1!O14:O143,0))</f>
        <v>#N/A</v>
      </c>
    </row>
    <row r="13" spans="1:18">
      <c r="A13" t="s">
        <v>85</v>
      </c>
      <c r="B13">
        <v>9</v>
      </c>
      <c r="C13">
        <v>2</v>
      </c>
      <c r="D13">
        <v>1</v>
      </c>
      <c r="E13" t="s">
        <v>20</v>
      </c>
      <c r="F13">
        <v>1</v>
      </c>
      <c r="G13">
        <v>2</v>
      </c>
      <c r="H13">
        <v>3</v>
      </c>
      <c r="I13">
        <v>46</v>
      </c>
      <c r="J13">
        <v>0</v>
      </c>
      <c r="K13">
        <v>0</v>
      </c>
      <c r="L13">
        <v>46</v>
      </c>
      <c r="M13">
        <v>46</v>
      </c>
      <c r="N13">
        <v>46</v>
      </c>
      <c r="O13">
        <f t="shared" si="0"/>
        <v>12</v>
      </c>
      <c r="P13">
        <v>12</v>
      </c>
      <c r="Q13" s="1" t="s">
        <v>85</v>
      </c>
      <c r="R13" t="str">
        <f>INDEX(TableS1!E15:E144,MATCH(covariates_sorted!Q13,TableS1!O15:O144,0))</f>
        <v>Stroop task</v>
      </c>
    </row>
    <row r="14" spans="1:18">
      <c r="A14" t="s">
        <v>173</v>
      </c>
      <c r="B14">
        <v>8</v>
      </c>
      <c r="C14">
        <v>2</v>
      </c>
      <c r="D14">
        <v>2</v>
      </c>
      <c r="E14" t="s">
        <v>174</v>
      </c>
      <c r="F14">
        <v>1</v>
      </c>
      <c r="G14">
        <v>1</v>
      </c>
      <c r="H14">
        <v>3</v>
      </c>
      <c r="I14">
        <v>308</v>
      </c>
      <c r="J14">
        <v>0</v>
      </c>
      <c r="K14">
        <v>0</v>
      </c>
      <c r="L14">
        <v>308</v>
      </c>
      <c r="M14">
        <v>308</v>
      </c>
      <c r="N14">
        <v>308</v>
      </c>
      <c r="O14">
        <f t="shared" si="0"/>
        <v>13</v>
      </c>
      <c r="P14">
        <v>13</v>
      </c>
      <c r="Q14" s="1" t="s">
        <v>173</v>
      </c>
      <c r="R14" t="str">
        <f>INDEX(TableS1!E16:E145,MATCH(covariates_sorted!Q14,TableS1!O16:O145,0))</f>
        <v>multi-source interference task</v>
      </c>
    </row>
    <row r="15" spans="1:18">
      <c r="A15" t="s">
        <v>49</v>
      </c>
      <c r="B15">
        <v>14</v>
      </c>
      <c r="C15">
        <v>1</v>
      </c>
      <c r="D15">
        <v>1</v>
      </c>
      <c r="E15">
        <v>1.3025</v>
      </c>
      <c r="F15">
        <v>1</v>
      </c>
      <c r="G15">
        <v>2</v>
      </c>
      <c r="H15">
        <v>2</v>
      </c>
      <c r="I15">
        <v>121</v>
      </c>
      <c r="J15">
        <v>1</v>
      </c>
      <c r="K15">
        <v>0</v>
      </c>
      <c r="L15">
        <v>121</v>
      </c>
      <c r="M15">
        <v>121</v>
      </c>
      <c r="N15">
        <v>121</v>
      </c>
      <c r="O15">
        <f t="shared" si="0"/>
        <v>14</v>
      </c>
      <c r="P15">
        <v>14</v>
      </c>
      <c r="Q15" s="1" t="s">
        <v>49</v>
      </c>
      <c r="R15" t="e">
        <f>INDEX(TableS1!E17:E146,MATCH(covariates_sorted!Q15,TableS1!O17:O146,0))</f>
        <v>#N/A</v>
      </c>
    </row>
    <row r="16" spans="1:18">
      <c r="A16" t="s">
        <v>168</v>
      </c>
      <c r="B16">
        <v>21</v>
      </c>
      <c r="C16">
        <v>2</v>
      </c>
      <c r="D16">
        <v>2</v>
      </c>
      <c r="E16">
        <v>7</v>
      </c>
      <c r="F16">
        <v>1</v>
      </c>
      <c r="G16">
        <v>1</v>
      </c>
      <c r="H16">
        <v>1</v>
      </c>
      <c r="I16">
        <v>237.3</v>
      </c>
      <c r="J16">
        <v>1</v>
      </c>
      <c r="K16">
        <v>0</v>
      </c>
      <c r="L16">
        <v>237.3</v>
      </c>
      <c r="M16">
        <v>237.3</v>
      </c>
      <c r="N16">
        <v>237.3</v>
      </c>
      <c r="O16">
        <f t="shared" si="0"/>
        <v>15</v>
      </c>
      <c r="P16">
        <v>15</v>
      </c>
      <c r="Q16" s="1" t="s">
        <v>168</v>
      </c>
      <c r="R16" t="str">
        <f>INDEX(TableS1!E18:E147,MATCH(covariates_sorted!Q16,TableS1!O18:O147,0))</f>
        <v>multi-source interference task</v>
      </c>
    </row>
    <row r="17" spans="1:18">
      <c r="A17" t="s">
        <v>54</v>
      </c>
      <c r="B17">
        <v>18</v>
      </c>
      <c r="C17">
        <v>1</v>
      </c>
      <c r="D17">
        <v>2</v>
      </c>
      <c r="E17">
        <v>2.5</v>
      </c>
      <c r="F17">
        <v>3</v>
      </c>
      <c r="G17">
        <v>1</v>
      </c>
      <c r="H17">
        <v>1</v>
      </c>
      <c r="I17">
        <v>283.3</v>
      </c>
      <c r="J17">
        <v>1</v>
      </c>
      <c r="K17">
        <v>0</v>
      </c>
      <c r="L17">
        <v>283.3</v>
      </c>
      <c r="M17">
        <v>283.3</v>
      </c>
      <c r="N17">
        <v>283.3</v>
      </c>
      <c r="O17">
        <f t="shared" si="0"/>
        <v>16</v>
      </c>
      <c r="P17">
        <v>16</v>
      </c>
      <c r="Q17" s="1" t="s">
        <v>54</v>
      </c>
      <c r="R17" t="e">
        <f>INDEX(TableS1!E19:E148,MATCH(covariates_sorted!Q17,TableS1!O19:O148,0))</f>
        <v>#N/A</v>
      </c>
    </row>
    <row r="18" spans="1:18">
      <c r="A18" t="s">
        <v>135</v>
      </c>
      <c r="B18">
        <v>15</v>
      </c>
      <c r="C18">
        <v>2</v>
      </c>
      <c r="D18">
        <v>1</v>
      </c>
      <c r="E18">
        <v>6.75</v>
      </c>
      <c r="F18">
        <v>1</v>
      </c>
      <c r="G18">
        <v>2</v>
      </c>
      <c r="H18">
        <v>1</v>
      </c>
      <c r="I18">
        <v>97</v>
      </c>
      <c r="J18">
        <v>1</v>
      </c>
      <c r="K18">
        <v>0</v>
      </c>
      <c r="L18">
        <v>97</v>
      </c>
      <c r="M18">
        <v>97</v>
      </c>
      <c r="N18">
        <v>97</v>
      </c>
      <c r="O18">
        <f t="shared" si="0"/>
        <v>17</v>
      </c>
      <c r="P18">
        <v>17</v>
      </c>
      <c r="Q18" s="1" t="s">
        <v>135</v>
      </c>
      <c r="R18" t="str">
        <f>INDEX(TableS1!E20:E149,MATCH(covariates_sorted!Q18,TableS1!O20:O149,0))</f>
        <v>Stroop task</v>
      </c>
    </row>
    <row r="19" spans="1:18">
      <c r="A19" t="s">
        <v>116</v>
      </c>
      <c r="B19">
        <v>41</v>
      </c>
      <c r="C19">
        <v>2</v>
      </c>
      <c r="D19">
        <v>1</v>
      </c>
      <c r="E19" t="s">
        <v>117</v>
      </c>
      <c r="F19">
        <v>1</v>
      </c>
      <c r="G19">
        <v>1</v>
      </c>
      <c r="H19">
        <v>1</v>
      </c>
      <c r="I19">
        <v>67</v>
      </c>
      <c r="J19">
        <v>1</v>
      </c>
      <c r="K19">
        <v>0</v>
      </c>
      <c r="L19">
        <v>67</v>
      </c>
      <c r="M19">
        <v>67</v>
      </c>
      <c r="N19">
        <v>67</v>
      </c>
      <c r="O19">
        <f t="shared" si="0"/>
        <v>18</v>
      </c>
      <c r="P19">
        <v>18</v>
      </c>
      <c r="Q19" s="1" t="s">
        <v>116</v>
      </c>
      <c r="R19" t="str">
        <f>INDEX(TableS1!E21:E150,MATCH(covariates_sorted!Q19,TableS1!O21:O150,0))</f>
        <v>Stroop task</v>
      </c>
    </row>
    <row r="20" spans="1:18">
      <c r="A20" t="s">
        <v>81</v>
      </c>
      <c r="B20">
        <v>26</v>
      </c>
      <c r="C20">
        <v>2</v>
      </c>
      <c r="D20">
        <v>1</v>
      </c>
      <c r="E20">
        <v>8.5</v>
      </c>
      <c r="F20">
        <v>1</v>
      </c>
      <c r="G20">
        <v>2</v>
      </c>
      <c r="H20">
        <v>1</v>
      </c>
      <c r="I20">
        <v>38.5</v>
      </c>
      <c r="J20">
        <v>1</v>
      </c>
      <c r="K20">
        <v>0</v>
      </c>
      <c r="L20">
        <v>38.5</v>
      </c>
      <c r="M20">
        <v>38.5</v>
      </c>
      <c r="N20">
        <v>38.5</v>
      </c>
      <c r="O20">
        <f t="shared" si="0"/>
        <v>19</v>
      </c>
      <c r="P20">
        <v>19</v>
      </c>
      <c r="Q20" s="1" t="s">
        <v>81</v>
      </c>
      <c r="R20" t="str">
        <f>INDEX(TableS1!E22:E151,MATCH(covariates_sorted!Q20,TableS1!O22:O151,0))</f>
        <v>Stroop task</v>
      </c>
    </row>
    <row r="21" spans="1:18">
      <c r="A21" t="s">
        <v>194</v>
      </c>
      <c r="B21">
        <v>60</v>
      </c>
      <c r="C21">
        <v>3</v>
      </c>
      <c r="D21">
        <v>3</v>
      </c>
      <c r="E21" t="s">
        <v>195</v>
      </c>
      <c r="F21">
        <v>1</v>
      </c>
      <c r="G21">
        <v>1</v>
      </c>
      <c r="H21">
        <v>1</v>
      </c>
      <c r="I21">
        <v>60.75</v>
      </c>
      <c r="J21">
        <v>1</v>
      </c>
      <c r="K21">
        <v>0</v>
      </c>
      <c r="L21">
        <v>60.75</v>
      </c>
      <c r="M21">
        <v>60.75</v>
      </c>
      <c r="N21">
        <v>60.75</v>
      </c>
      <c r="O21">
        <f t="shared" si="0"/>
        <v>20</v>
      </c>
      <c r="P21">
        <v>20</v>
      </c>
      <c r="Q21" s="1" t="s">
        <v>194</v>
      </c>
      <c r="R21" t="str">
        <f>INDEX(TableS1!E23:E152,MATCH(covariates_sorted!Q21,TableS1!O23:O152,0))</f>
        <v>Flanker task</v>
      </c>
    </row>
    <row r="22" spans="1:18">
      <c r="A22" t="s">
        <v>111</v>
      </c>
      <c r="B22">
        <v>24</v>
      </c>
      <c r="C22">
        <v>2</v>
      </c>
      <c r="D22">
        <v>2</v>
      </c>
      <c r="E22">
        <v>9.75</v>
      </c>
      <c r="F22">
        <v>1</v>
      </c>
      <c r="G22">
        <v>1</v>
      </c>
      <c r="H22">
        <v>1</v>
      </c>
      <c r="I22">
        <v>62.749999999999901</v>
      </c>
      <c r="J22">
        <v>1</v>
      </c>
      <c r="K22">
        <v>0</v>
      </c>
      <c r="L22">
        <v>62.749999999999901</v>
      </c>
      <c r="M22">
        <v>62.749999999999901</v>
      </c>
      <c r="N22">
        <v>62.749999999999901</v>
      </c>
      <c r="O22">
        <f t="shared" si="0"/>
        <v>21</v>
      </c>
      <c r="P22">
        <v>21</v>
      </c>
      <c r="Q22" s="1" t="s">
        <v>111</v>
      </c>
      <c r="R22" t="str">
        <f>INDEX(TableS1!E24:E153,MATCH(covariates_sorted!Q22,TableS1!O24:O153,0))</f>
        <v>Stimulus–response compatibility
task</v>
      </c>
    </row>
    <row r="23" spans="1:18">
      <c r="A23" t="s">
        <v>131</v>
      </c>
      <c r="B23">
        <v>9</v>
      </c>
      <c r="C23">
        <v>2</v>
      </c>
      <c r="D23">
        <v>1</v>
      </c>
      <c r="E23" t="s">
        <v>132</v>
      </c>
      <c r="F23">
        <v>1</v>
      </c>
      <c r="G23">
        <v>1</v>
      </c>
      <c r="H23">
        <v>3</v>
      </c>
      <c r="I23">
        <v>94.699999999999903</v>
      </c>
      <c r="J23">
        <v>0</v>
      </c>
      <c r="K23">
        <v>0</v>
      </c>
      <c r="L23">
        <v>94.699999999999903</v>
      </c>
      <c r="M23">
        <v>94.699999999999903</v>
      </c>
      <c r="N23">
        <v>94.699999999999903</v>
      </c>
      <c r="O23">
        <f t="shared" si="0"/>
        <v>22</v>
      </c>
      <c r="P23">
        <v>22</v>
      </c>
      <c r="Q23" s="1" t="s">
        <v>131</v>
      </c>
      <c r="R23" t="str">
        <f>INDEX(TableS1!E25:E154,MATCH(covariates_sorted!Q23,TableS1!O25:O154,0))</f>
        <v>Stroop task</v>
      </c>
    </row>
    <row r="24" spans="1:18">
      <c r="A24" t="s">
        <v>152</v>
      </c>
      <c r="B24">
        <v>10</v>
      </c>
      <c r="C24">
        <v>2</v>
      </c>
      <c r="D24">
        <v>1</v>
      </c>
      <c r="E24" t="s">
        <v>153</v>
      </c>
      <c r="F24">
        <v>1</v>
      </c>
      <c r="G24">
        <v>1</v>
      </c>
      <c r="H24">
        <v>3</v>
      </c>
      <c r="I24">
        <v>136</v>
      </c>
      <c r="J24">
        <v>1</v>
      </c>
      <c r="K24">
        <v>0</v>
      </c>
      <c r="L24">
        <v>136</v>
      </c>
      <c r="M24">
        <v>136</v>
      </c>
      <c r="N24">
        <v>136</v>
      </c>
      <c r="O24">
        <f t="shared" si="0"/>
        <v>23</v>
      </c>
      <c r="P24">
        <v>23</v>
      </c>
      <c r="Q24" s="1" t="s">
        <v>152</v>
      </c>
      <c r="R24" t="str">
        <f>INDEX(TableS1!E26:E155,MATCH(covariates_sorted!Q24,TableS1!O26:O155,0))</f>
        <v>Stroop task</v>
      </c>
    </row>
    <row r="25" spans="1:18">
      <c r="A25" t="s">
        <v>156</v>
      </c>
      <c r="B25">
        <v>10</v>
      </c>
      <c r="C25">
        <v>2</v>
      </c>
      <c r="D25">
        <v>1</v>
      </c>
      <c r="E25" t="s">
        <v>157</v>
      </c>
      <c r="F25">
        <v>1</v>
      </c>
      <c r="G25">
        <v>1</v>
      </c>
      <c r="H25">
        <v>3</v>
      </c>
      <c r="I25">
        <v>143</v>
      </c>
      <c r="J25">
        <v>1</v>
      </c>
      <c r="K25">
        <v>0</v>
      </c>
      <c r="L25">
        <v>143</v>
      </c>
      <c r="M25">
        <v>143</v>
      </c>
      <c r="N25">
        <v>143</v>
      </c>
      <c r="O25">
        <f t="shared" si="0"/>
        <v>24</v>
      </c>
      <c r="P25">
        <v>24</v>
      </c>
      <c r="Q25" s="1" t="s">
        <v>156</v>
      </c>
      <c r="R25" t="str">
        <f>INDEX(TableS1!E27:E156,MATCH(covariates_sorted!Q25,TableS1!O27:O156,0))</f>
        <v>Stroop task</v>
      </c>
    </row>
    <row r="26" spans="1:18">
      <c r="A26" t="s">
        <v>191</v>
      </c>
      <c r="B26">
        <v>18</v>
      </c>
      <c r="C26">
        <v>3</v>
      </c>
      <c r="D26">
        <v>3</v>
      </c>
      <c r="E26" t="s">
        <v>192</v>
      </c>
      <c r="F26">
        <v>3</v>
      </c>
      <c r="G26">
        <v>1</v>
      </c>
      <c r="H26">
        <v>1</v>
      </c>
      <c r="I26">
        <v>40.98</v>
      </c>
      <c r="J26">
        <v>1</v>
      </c>
      <c r="K26">
        <v>0</v>
      </c>
      <c r="L26">
        <v>40.98</v>
      </c>
      <c r="M26">
        <v>40.98</v>
      </c>
      <c r="N26">
        <v>40.98</v>
      </c>
      <c r="O26">
        <f t="shared" si="0"/>
        <v>25</v>
      </c>
      <c r="P26">
        <v>25</v>
      </c>
      <c r="Q26" s="1" t="s">
        <v>191</v>
      </c>
      <c r="R26" t="str">
        <f>INDEX(TableS1!E28:E157,MATCH(covariates_sorted!Q26,TableS1!O28:O157,0))</f>
        <v>Flanker task</v>
      </c>
    </row>
    <row r="27" spans="1:18">
      <c r="A27" t="s">
        <v>50</v>
      </c>
      <c r="B27">
        <v>47</v>
      </c>
      <c r="C27">
        <v>1</v>
      </c>
      <c r="D27">
        <v>3</v>
      </c>
      <c r="E27" t="s">
        <v>51</v>
      </c>
      <c r="F27">
        <v>3</v>
      </c>
      <c r="G27">
        <v>1</v>
      </c>
      <c r="H27">
        <v>1</v>
      </c>
      <c r="I27">
        <v>150</v>
      </c>
      <c r="J27">
        <v>0</v>
      </c>
      <c r="K27">
        <v>0</v>
      </c>
      <c r="L27">
        <v>150</v>
      </c>
      <c r="M27">
        <v>150</v>
      </c>
      <c r="N27">
        <v>150</v>
      </c>
      <c r="O27">
        <f t="shared" si="0"/>
        <v>26</v>
      </c>
      <c r="P27">
        <v>26</v>
      </c>
      <c r="Q27" s="1" t="s">
        <v>50</v>
      </c>
      <c r="R27" t="e">
        <f>INDEX(TableS1!E29:E158,MATCH(covariates_sorted!Q27,TableS1!O29:O158,0))</f>
        <v>#N/A</v>
      </c>
    </row>
    <row r="28" spans="1:18">
      <c r="A28" t="s">
        <v>175</v>
      </c>
      <c r="B28">
        <v>12</v>
      </c>
      <c r="C28">
        <v>2</v>
      </c>
      <c r="D28">
        <v>1</v>
      </c>
      <c r="E28" t="s">
        <v>176</v>
      </c>
      <c r="F28">
        <v>1</v>
      </c>
      <c r="G28">
        <v>1</v>
      </c>
      <c r="H28">
        <v>1</v>
      </c>
      <c r="I28">
        <v>1323</v>
      </c>
      <c r="J28">
        <v>1</v>
      </c>
      <c r="K28">
        <v>0</v>
      </c>
      <c r="L28">
        <v>1323</v>
      </c>
      <c r="M28">
        <v>1323</v>
      </c>
      <c r="N28">
        <v>1323</v>
      </c>
      <c r="O28">
        <f t="shared" si="0"/>
        <v>27</v>
      </c>
      <c r="P28">
        <v>27</v>
      </c>
      <c r="Q28" s="1" t="s">
        <v>175</v>
      </c>
      <c r="R28" t="str">
        <f>INDEX(TableS1!E30:E159,MATCH(covariates_sorted!Q28,TableS1!O30:O159,0))</f>
        <v>Stroop task</v>
      </c>
    </row>
    <row r="29" spans="1:18">
      <c r="A29" t="s">
        <v>113</v>
      </c>
      <c r="B29">
        <v>9</v>
      </c>
      <c r="C29">
        <v>2</v>
      </c>
      <c r="D29">
        <v>3</v>
      </c>
      <c r="E29">
        <v>5.04</v>
      </c>
      <c r="F29">
        <v>1</v>
      </c>
      <c r="G29">
        <v>1</v>
      </c>
      <c r="H29">
        <v>1</v>
      </c>
      <c r="I29">
        <v>64</v>
      </c>
      <c r="J29">
        <v>1</v>
      </c>
      <c r="K29">
        <v>0</v>
      </c>
      <c r="L29">
        <v>64</v>
      </c>
      <c r="M29">
        <v>64</v>
      </c>
      <c r="N29">
        <v>64</v>
      </c>
      <c r="O29">
        <f t="shared" si="0"/>
        <v>28</v>
      </c>
      <c r="P29">
        <v>28</v>
      </c>
      <c r="Q29" s="1" t="s">
        <v>113</v>
      </c>
      <c r="R29" t="str">
        <f>INDEX(TableS1!E31:E160,MATCH(covariates_sorted!Q29,TableS1!O31:O160,0))</f>
        <v>Flanker task</v>
      </c>
    </row>
    <row r="30" spans="1:18">
      <c r="A30" t="s">
        <v>154</v>
      </c>
      <c r="B30">
        <v>12</v>
      </c>
      <c r="C30">
        <v>2</v>
      </c>
      <c r="D30">
        <v>3</v>
      </c>
      <c r="E30" t="s">
        <v>155</v>
      </c>
      <c r="F30">
        <v>1</v>
      </c>
      <c r="G30">
        <v>1</v>
      </c>
      <c r="H30">
        <v>1</v>
      </c>
      <c r="I30">
        <v>140</v>
      </c>
      <c r="J30">
        <v>1</v>
      </c>
      <c r="K30">
        <v>0</v>
      </c>
      <c r="L30">
        <v>140</v>
      </c>
      <c r="M30">
        <v>140</v>
      </c>
      <c r="N30">
        <v>140</v>
      </c>
      <c r="O30">
        <f t="shared" si="0"/>
        <v>29</v>
      </c>
      <c r="P30">
        <v>29</v>
      </c>
      <c r="Q30" s="1" t="s">
        <v>154</v>
      </c>
      <c r="R30" t="str">
        <f>INDEX(TableS1!E32:E161,MATCH(covariates_sorted!Q30,TableS1!O32:O161,0))</f>
        <v>Flanker &amp; Stroop &amp; Spatial conflict task</v>
      </c>
    </row>
    <row r="31" spans="1:18">
      <c r="A31" t="s">
        <v>90</v>
      </c>
      <c r="B31">
        <v>19</v>
      </c>
      <c r="C31">
        <v>2</v>
      </c>
      <c r="D31">
        <v>3</v>
      </c>
      <c r="E31">
        <v>10.25</v>
      </c>
      <c r="F31">
        <v>3</v>
      </c>
      <c r="G31">
        <v>1</v>
      </c>
      <c r="H31">
        <v>1</v>
      </c>
      <c r="I31">
        <v>55</v>
      </c>
      <c r="J31">
        <v>1</v>
      </c>
      <c r="K31">
        <v>0</v>
      </c>
      <c r="L31">
        <v>55</v>
      </c>
      <c r="M31">
        <v>55</v>
      </c>
      <c r="N31">
        <v>55</v>
      </c>
      <c r="O31">
        <f t="shared" si="0"/>
        <v>30</v>
      </c>
      <c r="P31">
        <v>30</v>
      </c>
      <c r="Q31" s="1" t="s">
        <v>90</v>
      </c>
      <c r="R31" t="str">
        <f>INDEX(TableS1!E33:E162,MATCH(covariates_sorted!Q31,TableS1!O33:O162,0))</f>
        <v>Flanker task</v>
      </c>
    </row>
    <row r="32" spans="1:18">
      <c r="A32" t="s">
        <v>136</v>
      </c>
      <c r="B32">
        <v>16</v>
      </c>
      <c r="C32">
        <v>2</v>
      </c>
      <c r="D32">
        <v>3</v>
      </c>
      <c r="E32" t="s">
        <v>137</v>
      </c>
      <c r="F32">
        <v>1</v>
      </c>
      <c r="G32">
        <v>1</v>
      </c>
      <c r="H32">
        <v>1</v>
      </c>
      <c r="I32">
        <v>101</v>
      </c>
      <c r="J32">
        <v>1</v>
      </c>
      <c r="K32">
        <v>0</v>
      </c>
      <c r="L32">
        <v>101</v>
      </c>
      <c r="M32">
        <v>101</v>
      </c>
      <c r="N32">
        <v>101</v>
      </c>
      <c r="O32">
        <f t="shared" si="0"/>
        <v>31</v>
      </c>
      <c r="P32">
        <v>31</v>
      </c>
      <c r="Q32" s="1" t="s">
        <v>136</v>
      </c>
      <c r="R32" t="str">
        <f>INDEX(TableS1!E34:E163,MATCH(covariates_sorted!Q32,TableS1!O34:O163,0))</f>
        <v>Flanker task</v>
      </c>
    </row>
    <row r="33" spans="1:18">
      <c r="A33" t="s">
        <v>36</v>
      </c>
      <c r="B33">
        <v>23</v>
      </c>
      <c r="C33">
        <v>1</v>
      </c>
      <c r="D33">
        <v>1</v>
      </c>
      <c r="E33" t="s">
        <v>37</v>
      </c>
      <c r="F33">
        <v>3</v>
      </c>
      <c r="G33">
        <v>1</v>
      </c>
      <c r="H33">
        <v>3</v>
      </c>
      <c r="I33">
        <v>73</v>
      </c>
      <c r="J33">
        <v>1</v>
      </c>
      <c r="K33">
        <v>0</v>
      </c>
      <c r="L33">
        <v>73</v>
      </c>
      <c r="M33">
        <v>73</v>
      </c>
      <c r="N33">
        <v>73</v>
      </c>
      <c r="O33">
        <f t="shared" si="0"/>
        <v>32</v>
      </c>
      <c r="P33">
        <v>32</v>
      </c>
      <c r="Q33" s="1" t="s">
        <v>36</v>
      </c>
      <c r="R33" t="e">
        <f>INDEX(TableS1!E35:E164,MATCH(covariates_sorted!Q33,TableS1!O35:O164,0))</f>
        <v>#N/A</v>
      </c>
    </row>
    <row r="34" spans="1:18">
      <c r="A34" t="s">
        <v>120</v>
      </c>
      <c r="B34">
        <v>16</v>
      </c>
      <c r="C34">
        <v>2</v>
      </c>
      <c r="D34">
        <v>1</v>
      </c>
      <c r="E34" t="s">
        <v>76</v>
      </c>
      <c r="F34">
        <v>1</v>
      </c>
      <c r="G34">
        <v>1</v>
      </c>
      <c r="H34">
        <v>1</v>
      </c>
      <c r="I34">
        <v>70.099999999999895</v>
      </c>
      <c r="J34">
        <v>0</v>
      </c>
      <c r="K34">
        <v>0</v>
      </c>
      <c r="L34">
        <v>70.099999999999895</v>
      </c>
      <c r="M34">
        <v>70.099999999999895</v>
      </c>
      <c r="N34">
        <v>70.099999999999895</v>
      </c>
      <c r="O34">
        <f t="shared" ref="O34:O65" si="1">INDEX(P:P,MATCH(A34,Q:Q))</f>
        <v>33</v>
      </c>
      <c r="P34">
        <v>33</v>
      </c>
      <c r="Q34" s="1" t="s">
        <v>120</v>
      </c>
      <c r="R34" t="str">
        <f>INDEX(TableS1!E36:E165,MATCH(covariates_sorted!Q34,TableS1!O36:O165,0))</f>
        <v>Stroop task</v>
      </c>
    </row>
    <row r="35" spans="1:18">
      <c r="A35" t="s">
        <v>206</v>
      </c>
      <c r="B35">
        <v>34</v>
      </c>
      <c r="C35">
        <v>3</v>
      </c>
      <c r="D35">
        <v>3</v>
      </c>
      <c r="E35" t="s">
        <v>207</v>
      </c>
      <c r="F35">
        <v>1</v>
      </c>
      <c r="G35">
        <v>1</v>
      </c>
      <c r="H35">
        <v>1</v>
      </c>
      <c r="I35">
        <v>148.6</v>
      </c>
      <c r="J35">
        <v>1</v>
      </c>
      <c r="K35">
        <v>0</v>
      </c>
      <c r="L35">
        <v>148.6</v>
      </c>
      <c r="M35">
        <v>148.6</v>
      </c>
      <c r="N35">
        <v>148.6</v>
      </c>
      <c r="O35">
        <f t="shared" si="1"/>
        <v>34</v>
      </c>
      <c r="P35">
        <v>34</v>
      </c>
      <c r="Q35" s="1" t="s">
        <v>206</v>
      </c>
      <c r="R35" t="str">
        <f>INDEX(TableS1!E37:E166,MATCH(covariates_sorted!Q35,TableS1!O37:O166,0))</f>
        <v>Flanker task</v>
      </c>
    </row>
    <row r="36" spans="1:18">
      <c r="A36" t="s">
        <v>69</v>
      </c>
      <c r="B36">
        <v>24</v>
      </c>
      <c r="C36">
        <v>2</v>
      </c>
      <c r="D36">
        <v>2</v>
      </c>
      <c r="E36" t="s">
        <v>70</v>
      </c>
      <c r="F36">
        <v>1</v>
      </c>
      <c r="G36">
        <v>2</v>
      </c>
      <c r="H36">
        <v>3</v>
      </c>
      <c r="I36">
        <v>21</v>
      </c>
      <c r="J36">
        <v>0</v>
      </c>
      <c r="K36">
        <v>0</v>
      </c>
      <c r="L36">
        <v>21</v>
      </c>
      <c r="M36">
        <v>21</v>
      </c>
      <c r="N36">
        <v>21</v>
      </c>
      <c r="O36">
        <f t="shared" si="1"/>
        <v>35</v>
      </c>
      <c r="P36">
        <v>35</v>
      </c>
      <c r="Q36" s="1" t="s">
        <v>69</v>
      </c>
      <c r="R36" t="str">
        <f>INDEX(TableS1!E38:E167,MATCH(covariates_sorted!Q36,TableS1!O38:O167,0))</f>
        <v>Simon task</v>
      </c>
    </row>
    <row r="37" spans="1:18">
      <c r="A37" t="s">
        <v>97</v>
      </c>
      <c r="B37">
        <v>24</v>
      </c>
      <c r="C37">
        <v>2</v>
      </c>
      <c r="D37">
        <v>4</v>
      </c>
      <c r="E37" t="s">
        <v>98</v>
      </c>
      <c r="F37">
        <v>1</v>
      </c>
      <c r="G37">
        <v>1</v>
      </c>
      <c r="H37">
        <v>1</v>
      </c>
      <c r="I37">
        <v>58</v>
      </c>
      <c r="J37">
        <v>0</v>
      </c>
      <c r="K37">
        <v>0</v>
      </c>
      <c r="L37">
        <v>58</v>
      </c>
      <c r="M37">
        <v>58</v>
      </c>
      <c r="N37">
        <v>58</v>
      </c>
      <c r="O37">
        <f t="shared" si="1"/>
        <v>36</v>
      </c>
      <c r="P37">
        <v>36</v>
      </c>
      <c r="Q37" s="1" t="s">
        <v>97</v>
      </c>
      <c r="R37" t="str">
        <f>INDEX(TableS1!E39:E168,MATCH(covariates_sorted!Q37,TableS1!O39:O168,0))</f>
        <v>Simon &amp; Flanker task</v>
      </c>
    </row>
    <row r="38" spans="1:18">
      <c r="A38" t="s">
        <v>52</v>
      </c>
      <c r="B38">
        <v>40</v>
      </c>
      <c r="C38">
        <v>1</v>
      </c>
      <c r="D38">
        <v>1</v>
      </c>
      <c r="E38" t="s">
        <v>53</v>
      </c>
      <c r="F38">
        <v>1</v>
      </c>
      <c r="G38">
        <v>1</v>
      </c>
      <c r="H38">
        <v>3</v>
      </c>
      <c r="I38">
        <v>195.04</v>
      </c>
      <c r="J38">
        <v>0</v>
      </c>
      <c r="K38">
        <v>0</v>
      </c>
      <c r="L38">
        <v>195.04</v>
      </c>
      <c r="M38">
        <v>195.04</v>
      </c>
      <c r="N38">
        <v>195.04</v>
      </c>
      <c r="O38">
        <f t="shared" si="1"/>
        <v>37</v>
      </c>
      <c r="P38">
        <v>37</v>
      </c>
      <c r="Q38" s="1" t="s">
        <v>52</v>
      </c>
      <c r="R38" t="e">
        <f>INDEX(TableS1!E40:E169,MATCH(covariates_sorted!Q38,TableS1!O40:O169,0))</f>
        <v>#N/A</v>
      </c>
    </row>
    <row r="39" spans="1:18">
      <c r="A39" t="s">
        <v>163</v>
      </c>
      <c r="B39">
        <v>21</v>
      </c>
      <c r="C39">
        <v>2</v>
      </c>
      <c r="D39">
        <v>1</v>
      </c>
      <c r="E39" t="s">
        <v>164</v>
      </c>
      <c r="F39">
        <v>1</v>
      </c>
      <c r="G39">
        <v>2</v>
      </c>
      <c r="H39">
        <v>3</v>
      </c>
      <c r="I39">
        <v>192</v>
      </c>
      <c r="J39">
        <v>1</v>
      </c>
      <c r="K39">
        <v>0</v>
      </c>
      <c r="L39">
        <v>192</v>
      </c>
      <c r="M39">
        <v>192</v>
      </c>
      <c r="N39">
        <v>192</v>
      </c>
      <c r="O39">
        <f t="shared" si="1"/>
        <v>38</v>
      </c>
      <c r="P39">
        <v>38</v>
      </c>
      <c r="Q39" s="1" t="s">
        <v>163</v>
      </c>
      <c r="R39" t="str">
        <f>INDEX(TableS1!E41:E170,MATCH(covariates_sorted!Q39,TableS1!O41:O170,0))</f>
        <v>Stroop task</v>
      </c>
    </row>
    <row r="40" spans="1:18">
      <c r="A40" t="s">
        <v>99</v>
      </c>
      <c r="B40">
        <v>13</v>
      </c>
      <c r="C40">
        <v>2</v>
      </c>
      <c r="D40">
        <v>2</v>
      </c>
      <c r="E40" t="s">
        <v>100</v>
      </c>
      <c r="F40">
        <v>1</v>
      </c>
      <c r="G40">
        <v>1</v>
      </c>
      <c r="H40">
        <v>3</v>
      </c>
      <c r="I40">
        <v>58</v>
      </c>
      <c r="J40">
        <v>1</v>
      </c>
      <c r="K40">
        <v>0</v>
      </c>
      <c r="L40">
        <v>58</v>
      </c>
      <c r="M40">
        <v>58</v>
      </c>
      <c r="N40">
        <v>58</v>
      </c>
      <c r="O40">
        <f t="shared" si="1"/>
        <v>39</v>
      </c>
      <c r="P40">
        <v>39</v>
      </c>
      <c r="Q40" s="1" t="s">
        <v>99</v>
      </c>
      <c r="R40" t="str">
        <f>INDEX(TableS1!E42:E171,MATCH(covariates_sorted!Q40,TableS1!O42:O171,0))</f>
        <v>Simon task</v>
      </c>
    </row>
    <row r="41" spans="1:18">
      <c r="A41" t="s">
        <v>187</v>
      </c>
      <c r="B41">
        <v>46</v>
      </c>
      <c r="C41">
        <v>3</v>
      </c>
      <c r="D41">
        <v>1</v>
      </c>
      <c r="E41" t="s">
        <v>188</v>
      </c>
      <c r="F41">
        <v>3</v>
      </c>
      <c r="G41">
        <v>1</v>
      </c>
      <c r="H41">
        <v>3</v>
      </c>
      <c r="I41">
        <v>18.07</v>
      </c>
      <c r="J41">
        <v>0</v>
      </c>
      <c r="K41">
        <v>0</v>
      </c>
      <c r="L41">
        <v>18.07</v>
      </c>
      <c r="M41">
        <v>18.07</v>
      </c>
      <c r="N41">
        <v>18.07</v>
      </c>
      <c r="O41">
        <f t="shared" si="1"/>
        <v>40</v>
      </c>
      <c r="P41">
        <v>40</v>
      </c>
      <c r="Q41" s="1" t="s">
        <v>187</v>
      </c>
      <c r="R41" t="str">
        <f>INDEX(TableS1!E43:E172,MATCH(covariates_sorted!Q41,TableS1!O43:O172,0))</f>
        <v>Stroop task</v>
      </c>
    </row>
    <row r="42" spans="1:18">
      <c r="A42" t="s">
        <v>203</v>
      </c>
      <c r="B42">
        <v>71</v>
      </c>
      <c r="C42">
        <v>3</v>
      </c>
      <c r="D42">
        <v>1</v>
      </c>
      <c r="E42">
        <v>4.8333333333333304</v>
      </c>
      <c r="F42">
        <v>1</v>
      </c>
      <c r="G42">
        <v>1</v>
      </c>
      <c r="H42">
        <v>3</v>
      </c>
      <c r="I42">
        <v>94</v>
      </c>
      <c r="J42">
        <v>1</v>
      </c>
      <c r="K42">
        <v>0</v>
      </c>
      <c r="L42">
        <v>94</v>
      </c>
      <c r="M42">
        <v>94</v>
      </c>
      <c r="N42">
        <v>94</v>
      </c>
      <c r="O42">
        <f t="shared" si="1"/>
        <v>41</v>
      </c>
      <c r="P42">
        <v>41</v>
      </c>
      <c r="Q42" s="1" t="s">
        <v>203</v>
      </c>
      <c r="R42" t="str">
        <f>INDEX(TableS1!E44:E173,MATCH(covariates_sorted!Q42,TableS1!O44:O173,0))</f>
        <v>Stroop task</v>
      </c>
    </row>
    <row r="43" spans="1:18">
      <c r="A43" t="s">
        <v>161</v>
      </c>
      <c r="B43">
        <v>25</v>
      </c>
      <c r="C43">
        <v>2</v>
      </c>
      <c r="D43">
        <v>1</v>
      </c>
      <c r="E43" t="s">
        <v>162</v>
      </c>
      <c r="F43">
        <v>1</v>
      </c>
      <c r="G43">
        <v>1</v>
      </c>
      <c r="H43">
        <v>1</v>
      </c>
      <c r="I43">
        <v>182.05</v>
      </c>
      <c r="J43">
        <v>0</v>
      </c>
      <c r="K43">
        <v>0</v>
      </c>
      <c r="L43">
        <v>182.05</v>
      </c>
      <c r="M43">
        <v>182.05</v>
      </c>
      <c r="N43">
        <v>182.05</v>
      </c>
      <c r="O43">
        <f t="shared" si="1"/>
        <v>42</v>
      </c>
      <c r="P43">
        <v>42</v>
      </c>
      <c r="Q43" s="1" t="s">
        <v>161</v>
      </c>
      <c r="R43" t="str">
        <f>INDEX(TableS1!E45:E174,MATCH(covariates_sorted!Q43,TableS1!O45:O174,0))</f>
        <v>Stroop task</v>
      </c>
    </row>
    <row r="44" spans="1:18">
      <c r="A44" t="s">
        <v>44</v>
      </c>
      <c r="B44">
        <v>21</v>
      </c>
      <c r="C44">
        <v>1</v>
      </c>
      <c r="D44">
        <v>2</v>
      </c>
      <c r="E44" t="s">
        <v>22</v>
      </c>
      <c r="F44">
        <v>3</v>
      </c>
      <c r="G44">
        <v>1</v>
      </c>
      <c r="H44">
        <v>3</v>
      </c>
      <c r="I44">
        <v>94</v>
      </c>
      <c r="J44">
        <v>1</v>
      </c>
      <c r="K44">
        <v>0</v>
      </c>
      <c r="L44">
        <v>94</v>
      </c>
      <c r="M44">
        <v>94</v>
      </c>
      <c r="N44">
        <v>94</v>
      </c>
      <c r="O44">
        <f t="shared" si="1"/>
        <v>43</v>
      </c>
      <c r="P44">
        <v>43</v>
      </c>
      <c r="Q44" s="1" t="s">
        <v>44</v>
      </c>
      <c r="R44" t="e">
        <f>INDEX(TableS1!E46:E175,MATCH(covariates_sorted!Q44,TableS1!O46:O175,0))</f>
        <v>#N/A</v>
      </c>
    </row>
    <row r="45" spans="1:18">
      <c r="A45" t="s">
        <v>59</v>
      </c>
      <c r="B45">
        <v>171</v>
      </c>
      <c r="C45">
        <v>1</v>
      </c>
      <c r="D45">
        <v>1</v>
      </c>
      <c r="E45" t="s">
        <v>60</v>
      </c>
      <c r="F45">
        <v>3</v>
      </c>
      <c r="G45">
        <v>1</v>
      </c>
      <c r="H45">
        <v>3</v>
      </c>
      <c r="J45">
        <v>0</v>
      </c>
      <c r="K45">
        <v>1</v>
      </c>
      <c r="L45">
        <v>93.877083333333303</v>
      </c>
      <c r="M45">
        <v>77.08</v>
      </c>
      <c r="N45">
        <v>91.543522167487694</v>
      </c>
      <c r="O45">
        <f t="shared" si="1"/>
        <v>44</v>
      </c>
      <c r="P45">
        <v>44</v>
      </c>
      <c r="Q45" s="1" t="s">
        <v>59</v>
      </c>
      <c r="R45" t="e">
        <f>INDEX(TableS1!E47:E176,MATCH(covariates_sorted!Q45,TableS1!O47:O176,0))</f>
        <v>#N/A</v>
      </c>
    </row>
    <row r="46" spans="1:18">
      <c r="A46" t="s">
        <v>63</v>
      </c>
      <c r="B46">
        <v>9</v>
      </c>
      <c r="C46">
        <v>2</v>
      </c>
      <c r="D46">
        <v>1</v>
      </c>
      <c r="E46" t="s">
        <v>64</v>
      </c>
      <c r="F46">
        <v>1</v>
      </c>
      <c r="G46">
        <v>1</v>
      </c>
      <c r="H46">
        <v>1</v>
      </c>
      <c r="I46">
        <v>-181.2</v>
      </c>
      <c r="J46">
        <v>0</v>
      </c>
      <c r="K46">
        <v>0</v>
      </c>
      <c r="L46">
        <v>-181.2</v>
      </c>
      <c r="M46">
        <v>-181.2</v>
      </c>
      <c r="N46">
        <v>-181.2</v>
      </c>
      <c r="O46">
        <f t="shared" si="1"/>
        <v>45</v>
      </c>
      <c r="P46">
        <v>45</v>
      </c>
      <c r="Q46" s="1" t="s">
        <v>63</v>
      </c>
      <c r="R46" t="str">
        <f>INDEX(TableS1!E48:E177,MATCH(covariates_sorted!Q46,TableS1!O48:O177,0))</f>
        <v>Stroop task</v>
      </c>
    </row>
    <row r="47" spans="1:18">
      <c r="A47" t="s">
        <v>82</v>
      </c>
      <c r="B47">
        <v>8</v>
      </c>
      <c r="C47">
        <v>2</v>
      </c>
      <c r="D47">
        <v>3</v>
      </c>
      <c r="E47">
        <v>6.5</v>
      </c>
      <c r="F47">
        <v>1</v>
      </c>
      <c r="G47">
        <v>1</v>
      </c>
      <c r="H47">
        <v>3</v>
      </c>
      <c r="I47">
        <v>39</v>
      </c>
      <c r="J47">
        <v>0</v>
      </c>
      <c r="K47">
        <v>0</v>
      </c>
      <c r="L47">
        <v>39</v>
      </c>
      <c r="M47">
        <v>39</v>
      </c>
      <c r="N47">
        <v>39</v>
      </c>
      <c r="O47">
        <f t="shared" si="1"/>
        <v>46</v>
      </c>
      <c r="P47">
        <v>46</v>
      </c>
      <c r="Q47" s="1" t="s">
        <v>82</v>
      </c>
      <c r="R47" t="str">
        <f>INDEX(TableS1!E49:E178,MATCH(covariates_sorted!Q47,TableS1!O49:O178,0))</f>
        <v>Flanker task</v>
      </c>
    </row>
    <row r="48" spans="1:18">
      <c r="A48" t="s">
        <v>86</v>
      </c>
      <c r="B48">
        <v>10</v>
      </c>
      <c r="C48">
        <v>2</v>
      </c>
      <c r="D48">
        <v>3</v>
      </c>
      <c r="E48">
        <v>6.5</v>
      </c>
      <c r="F48">
        <v>1</v>
      </c>
      <c r="G48">
        <v>2</v>
      </c>
      <c r="H48">
        <v>1</v>
      </c>
      <c r="I48">
        <v>46</v>
      </c>
      <c r="J48">
        <v>1</v>
      </c>
      <c r="K48">
        <v>0</v>
      </c>
      <c r="L48">
        <v>46</v>
      </c>
      <c r="M48">
        <v>46</v>
      </c>
      <c r="N48">
        <v>46</v>
      </c>
      <c r="O48">
        <f t="shared" si="1"/>
        <v>47</v>
      </c>
      <c r="P48">
        <v>47</v>
      </c>
      <c r="Q48" s="1" t="s">
        <v>86</v>
      </c>
      <c r="R48" t="str">
        <f>INDEX(TableS1!E50:E179,MATCH(covariates_sorted!Q48,TableS1!O50:O179,0))</f>
        <v>Flanker task</v>
      </c>
    </row>
    <row r="49" spans="1:18">
      <c r="A49" t="s">
        <v>204</v>
      </c>
      <c r="B49">
        <v>18</v>
      </c>
      <c r="C49">
        <v>3</v>
      </c>
      <c r="D49">
        <v>1</v>
      </c>
      <c r="E49" t="s">
        <v>205</v>
      </c>
      <c r="F49">
        <v>1</v>
      </c>
      <c r="G49">
        <v>1</v>
      </c>
      <c r="H49">
        <v>1</v>
      </c>
      <c r="I49">
        <v>107.5</v>
      </c>
      <c r="J49">
        <v>1</v>
      </c>
      <c r="K49">
        <v>0</v>
      </c>
      <c r="L49">
        <v>107.5</v>
      </c>
      <c r="M49">
        <v>107.5</v>
      </c>
      <c r="N49">
        <v>107.5</v>
      </c>
      <c r="O49">
        <f t="shared" si="1"/>
        <v>48</v>
      </c>
      <c r="P49">
        <v>48</v>
      </c>
      <c r="Q49" s="1" t="s">
        <v>204</v>
      </c>
      <c r="R49" t="str">
        <f>INDEX(TableS1!E51:E180,MATCH(covariates_sorted!Q49,TableS1!O51:O180,0))</f>
        <v>physical Stroop task</v>
      </c>
    </row>
    <row r="50" spans="1:18">
      <c r="A50" t="s">
        <v>107</v>
      </c>
      <c r="B50">
        <v>16</v>
      </c>
      <c r="C50">
        <v>2</v>
      </c>
      <c r="D50">
        <v>3</v>
      </c>
      <c r="E50" t="s">
        <v>108</v>
      </c>
      <c r="F50">
        <v>1</v>
      </c>
      <c r="G50">
        <v>1</v>
      </c>
      <c r="H50">
        <v>1</v>
      </c>
      <c r="I50">
        <v>61.4</v>
      </c>
      <c r="J50">
        <v>1</v>
      </c>
      <c r="K50">
        <v>0</v>
      </c>
      <c r="L50">
        <v>61.4</v>
      </c>
      <c r="M50">
        <v>61.4</v>
      </c>
      <c r="N50">
        <v>61.4</v>
      </c>
      <c r="O50">
        <f t="shared" si="1"/>
        <v>49</v>
      </c>
      <c r="P50">
        <v>49</v>
      </c>
      <c r="Q50" s="1" t="s">
        <v>107</v>
      </c>
      <c r="R50" t="str">
        <f>INDEX(TableS1!E52:E181,MATCH(covariates_sorted!Q50,TableS1!O52:O181,0))</f>
        <v>Flanker task</v>
      </c>
    </row>
    <row r="51" spans="1:18">
      <c r="A51" t="s">
        <v>77</v>
      </c>
      <c r="B51">
        <v>21</v>
      </c>
      <c r="C51">
        <v>2</v>
      </c>
      <c r="D51">
        <v>2</v>
      </c>
      <c r="E51">
        <v>5.04</v>
      </c>
      <c r="F51">
        <v>3</v>
      </c>
      <c r="G51">
        <v>1</v>
      </c>
      <c r="H51">
        <v>1</v>
      </c>
      <c r="I51">
        <v>33</v>
      </c>
      <c r="J51">
        <v>0</v>
      </c>
      <c r="K51">
        <v>0</v>
      </c>
      <c r="L51">
        <v>33</v>
      </c>
      <c r="M51">
        <v>33</v>
      </c>
      <c r="N51">
        <v>33</v>
      </c>
      <c r="O51">
        <f t="shared" si="1"/>
        <v>50</v>
      </c>
      <c r="P51">
        <v>50</v>
      </c>
      <c r="Q51" s="1" t="s">
        <v>77</v>
      </c>
      <c r="R51" t="str">
        <f>INDEX(TableS1!E53:E182,MATCH(covariates_sorted!Q51,TableS1!O53:O182,0))</f>
        <v>Stroop &amp; Simon task</v>
      </c>
    </row>
    <row r="52" spans="1:18">
      <c r="A52" t="s">
        <v>41</v>
      </c>
      <c r="B52">
        <v>17</v>
      </c>
      <c r="C52">
        <v>1</v>
      </c>
      <c r="D52">
        <v>1</v>
      </c>
      <c r="E52">
        <v>1.1299999999999999</v>
      </c>
      <c r="F52">
        <v>1</v>
      </c>
      <c r="G52">
        <v>3</v>
      </c>
      <c r="H52">
        <v>1</v>
      </c>
      <c r="I52">
        <v>79</v>
      </c>
      <c r="J52">
        <v>1</v>
      </c>
      <c r="K52">
        <v>0</v>
      </c>
      <c r="L52">
        <v>79</v>
      </c>
      <c r="M52">
        <v>79</v>
      </c>
      <c r="N52">
        <v>79</v>
      </c>
      <c r="O52">
        <f t="shared" si="1"/>
        <v>51</v>
      </c>
      <c r="P52">
        <v>51</v>
      </c>
      <c r="Q52" s="1" t="s">
        <v>41</v>
      </c>
      <c r="R52" t="e">
        <f>INDEX(TableS1!E54:E183,MATCH(covariates_sorted!Q52,TableS1!O54:O183,0))</f>
        <v>#N/A</v>
      </c>
    </row>
    <row r="53" spans="1:18">
      <c r="A53" t="s">
        <v>129</v>
      </c>
      <c r="B53">
        <v>13</v>
      </c>
      <c r="C53">
        <v>2</v>
      </c>
      <c r="D53">
        <v>1</v>
      </c>
      <c r="E53" t="s">
        <v>130</v>
      </c>
      <c r="F53">
        <v>1</v>
      </c>
      <c r="G53">
        <v>1</v>
      </c>
      <c r="H53">
        <v>1</v>
      </c>
      <c r="I53">
        <v>90.4</v>
      </c>
      <c r="J53">
        <v>0</v>
      </c>
      <c r="K53">
        <v>0</v>
      </c>
      <c r="L53">
        <v>90.4</v>
      </c>
      <c r="M53">
        <v>90.4</v>
      </c>
      <c r="N53">
        <v>90.4</v>
      </c>
      <c r="O53">
        <f t="shared" si="1"/>
        <v>52</v>
      </c>
      <c r="P53">
        <v>52</v>
      </c>
      <c r="Q53" s="1" t="s">
        <v>129</v>
      </c>
      <c r="R53" t="str">
        <f>INDEX(TableS1!E55:E184,MATCH(covariates_sorted!Q53,TableS1!O55:O184,0))</f>
        <v>Stroop task</v>
      </c>
    </row>
    <row r="54" spans="1:18">
      <c r="A54" t="s">
        <v>66</v>
      </c>
      <c r="B54">
        <v>26</v>
      </c>
      <c r="C54">
        <v>2</v>
      </c>
      <c r="D54">
        <v>2</v>
      </c>
      <c r="E54" t="s">
        <v>67</v>
      </c>
      <c r="F54">
        <v>1</v>
      </c>
      <c r="G54">
        <v>1</v>
      </c>
      <c r="H54">
        <v>1</v>
      </c>
      <c r="I54">
        <v>16.8000000000001</v>
      </c>
      <c r="J54">
        <v>0</v>
      </c>
      <c r="K54">
        <v>0</v>
      </c>
      <c r="L54">
        <v>16.8000000000001</v>
      </c>
      <c r="M54">
        <v>16.8000000000001</v>
      </c>
      <c r="N54">
        <v>16.8000000000001</v>
      </c>
      <c r="O54">
        <f t="shared" si="1"/>
        <v>53</v>
      </c>
      <c r="P54">
        <v>53</v>
      </c>
      <c r="Q54" s="1" t="s">
        <v>66</v>
      </c>
      <c r="R54" t="str">
        <f>INDEX(TableS1!E56:E185,MATCH(covariates_sorted!Q54,TableS1!O56:O185,0))</f>
        <v>Simon task</v>
      </c>
    </row>
    <row r="55" spans="1:18">
      <c r="A55" t="s">
        <v>65</v>
      </c>
      <c r="B55">
        <v>16</v>
      </c>
      <c r="C55">
        <v>2</v>
      </c>
      <c r="D55">
        <v>2</v>
      </c>
      <c r="E55" t="s">
        <v>37</v>
      </c>
      <c r="F55">
        <v>1</v>
      </c>
      <c r="G55">
        <v>1</v>
      </c>
      <c r="H55">
        <v>1</v>
      </c>
      <c r="I55">
        <v>-87</v>
      </c>
      <c r="J55">
        <v>1</v>
      </c>
      <c r="K55">
        <v>0</v>
      </c>
      <c r="L55">
        <v>-87</v>
      </c>
      <c r="M55">
        <v>-87</v>
      </c>
      <c r="N55">
        <v>-87</v>
      </c>
      <c r="O55">
        <f t="shared" si="1"/>
        <v>54</v>
      </c>
      <c r="P55">
        <v>54</v>
      </c>
      <c r="Q55" s="1" t="s">
        <v>65</v>
      </c>
      <c r="R55" t="str">
        <f>INDEX(TableS1!E57:E186,MATCH(covariates_sorted!Q55,TableS1!O57:O186,0))</f>
        <v>Stroop task</v>
      </c>
    </row>
    <row r="56" spans="1:18">
      <c r="A56" t="s">
        <v>165</v>
      </c>
      <c r="B56">
        <v>18</v>
      </c>
      <c r="C56">
        <v>2</v>
      </c>
      <c r="D56">
        <v>1</v>
      </c>
      <c r="E56" t="s">
        <v>166</v>
      </c>
      <c r="F56">
        <v>1</v>
      </c>
      <c r="G56">
        <v>1</v>
      </c>
      <c r="H56">
        <v>1</v>
      </c>
      <c r="I56">
        <v>205.8</v>
      </c>
      <c r="J56">
        <v>1</v>
      </c>
      <c r="K56">
        <v>0</v>
      </c>
      <c r="L56">
        <v>205.8</v>
      </c>
      <c r="M56">
        <v>205.8</v>
      </c>
      <c r="N56">
        <v>205.8</v>
      </c>
      <c r="O56">
        <f t="shared" si="1"/>
        <v>55</v>
      </c>
      <c r="P56">
        <v>55</v>
      </c>
      <c r="Q56" s="1" t="s">
        <v>165</v>
      </c>
      <c r="R56" t="str">
        <f>INDEX(TableS1!E58:E187,MATCH(covariates_sorted!Q56,TableS1!O58:O187,0))</f>
        <v>Stroop task</v>
      </c>
    </row>
    <row r="57" spans="1:18">
      <c r="A57" t="s">
        <v>61</v>
      </c>
      <c r="B57">
        <v>151</v>
      </c>
      <c r="C57">
        <v>1</v>
      </c>
      <c r="D57">
        <v>4</v>
      </c>
      <c r="E57" t="s">
        <v>62</v>
      </c>
      <c r="F57">
        <v>3</v>
      </c>
      <c r="G57">
        <v>2</v>
      </c>
      <c r="H57">
        <v>1</v>
      </c>
      <c r="J57">
        <v>0</v>
      </c>
      <c r="K57">
        <v>1</v>
      </c>
      <c r="L57">
        <v>93.877083333333303</v>
      </c>
      <c r="M57">
        <v>77.08</v>
      </c>
      <c r="N57">
        <v>91.543522167487694</v>
      </c>
      <c r="O57">
        <f t="shared" si="1"/>
        <v>56</v>
      </c>
      <c r="P57">
        <v>56</v>
      </c>
      <c r="Q57" s="1" t="s">
        <v>61</v>
      </c>
      <c r="R57" t="e">
        <f>INDEX(TableS1!E59:E188,MATCH(covariates_sorted!Q57,TableS1!O59:O188,0))</f>
        <v>#N/A</v>
      </c>
    </row>
    <row r="58" spans="1:18">
      <c r="A58" t="s">
        <v>138</v>
      </c>
      <c r="B58">
        <v>25</v>
      </c>
      <c r="C58">
        <v>2</v>
      </c>
      <c r="D58">
        <v>3</v>
      </c>
      <c r="E58">
        <v>3.75</v>
      </c>
      <c r="F58">
        <v>1</v>
      </c>
      <c r="G58">
        <v>1</v>
      </c>
      <c r="H58">
        <v>1</v>
      </c>
      <c r="I58">
        <v>109</v>
      </c>
      <c r="J58">
        <v>1</v>
      </c>
      <c r="K58">
        <v>0</v>
      </c>
      <c r="L58">
        <v>109</v>
      </c>
      <c r="M58">
        <v>109</v>
      </c>
      <c r="N58">
        <v>109</v>
      </c>
      <c r="O58">
        <f t="shared" si="1"/>
        <v>57</v>
      </c>
      <c r="P58">
        <v>57</v>
      </c>
      <c r="Q58" s="1" t="s">
        <v>138</v>
      </c>
      <c r="R58" t="str">
        <f>INDEX(TableS1!E60:E189,MATCH(covariates_sorted!Q58,TableS1!O60:O189,0))</f>
        <v>Flanker task</v>
      </c>
    </row>
    <row r="59" spans="1:18">
      <c r="A59" t="s">
        <v>42</v>
      </c>
      <c r="B59">
        <v>16</v>
      </c>
      <c r="C59">
        <v>1</v>
      </c>
      <c r="D59">
        <v>3</v>
      </c>
      <c r="E59">
        <v>1</v>
      </c>
      <c r="F59">
        <v>1</v>
      </c>
      <c r="G59">
        <v>1</v>
      </c>
      <c r="H59">
        <v>1</v>
      </c>
      <c r="I59">
        <v>80</v>
      </c>
      <c r="J59">
        <v>1</v>
      </c>
      <c r="K59">
        <v>0</v>
      </c>
      <c r="L59">
        <v>80</v>
      </c>
      <c r="M59">
        <v>80</v>
      </c>
      <c r="N59">
        <v>80</v>
      </c>
      <c r="O59">
        <f t="shared" si="1"/>
        <v>58</v>
      </c>
      <c r="P59">
        <v>58</v>
      </c>
      <c r="Q59" s="1" t="s">
        <v>42</v>
      </c>
      <c r="R59" t="e">
        <f>INDEX(TableS1!E61:E190,MATCH(covariates_sorted!Q59,TableS1!O61:O190,0))</f>
        <v>#N/A</v>
      </c>
    </row>
    <row r="60" spans="1:18">
      <c r="A60" t="s">
        <v>78</v>
      </c>
      <c r="B60">
        <v>20</v>
      </c>
      <c r="C60">
        <v>2</v>
      </c>
      <c r="D60">
        <v>2</v>
      </c>
      <c r="E60" t="s">
        <v>79</v>
      </c>
      <c r="F60">
        <v>1</v>
      </c>
      <c r="G60">
        <v>1</v>
      </c>
      <c r="H60">
        <v>1</v>
      </c>
      <c r="I60">
        <v>37</v>
      </c>
      <c r="J60">
        <v>0</v>
      </c>
      <c r="K60">
        <v>0</v>
      </c>
      <c r="L60">
        <v>37</v>
      </c>
      <c r="M60">
        <v>37</v>
      </c>
      <c r="N60">
        <v>37</v>
      </c>
      <c r="O60">
        <f t="shared" si="1"/>
        <v>59</v>
      </c>
      <c r="P60">
        <v>59</v>
      </c>
      <c r="Q60" s="1" t="s">
        <v>78</v>
      </c>
      <c r="R60" t="str">
        <f>INDEX(TableS1!E62:E191,MATCH(covariates_sorted!Q60,TableS1!O62:O191,0))</f>
        <v>Simon &amp; Flanker task</v>
      </c>
    </row>
    <row r="61" spans="1:18">
      <c r="A61" t="s">
        <v>189</v>
      </c>
      <c r="B61">
        <v>19</v>
      </c>
      <c r="C61">
        <v>3</v>
      </c>
      <c r="D61">
        <v>4</v>
      </c>
      <c r="E61" t="s">
        <v>190</v>
      </c>
      <c r="F61">
        <v>1</v>
      </c>
      <c r="G61">
        <v>1</v>
      </c>
      <c r="H61">
        <v>1</v>
      </c>
      <c r="I61">
        <v>35</v>
      </c>
      <c r="J61">
        <v>1</v>
      </c>
      <c r="K61">
        <v>0</v>
      </c>
      <c r="L61">
        <v>35</v>
      </c>
      <c r="M61">
        <v>35</v>
      </c>
      <c r="N61">
        <v>35</v>
      </c>
      <c r="O61">
        <f t="shared" si="1"/>
        <v>60</v>
      </c>
      <c r="P61">
        <v>60</v>
      </c>
      <c r="Q61" s="1" t="s">
        <v>189</v>
      </c>
      <c r="R61" t="str">
        <f>INDEX(TableS1!E63:E192,MATCH(covariates_sorted!Q61,TableS1!O63:O192,0))</f>
        <v>Flanker &amp; Simon task</v>
      </c>
    </row>
    <row r="62" spans="1:18">
      <c r="A62" t="s">
        <v>126</v>
      </c>
      <c r="B62">
        <v>19</v>
      </c>
      <c r="C62">
        <v>2</v>
      </c>
      <c r="D62">
        <v>1</v>
      </c>
      <c r="E62" t="s">
        <v>127</v>
      </c>
      <c r="F62">
        <v>1</v>
      </c>
      <c r="G62">
        <v>1</v>
      </c>
      <c r="H62">
        <v>1</v>
      </c>
      <c r="I62">
        <v>87.8</v>
      </c>
      <c r="J62">
        <v>0</v>
      </c>
      <c r="K62">
        <v>0</v>
      </c>
      <c r="L62">
        <v>87.8</v>
      </c>
      <c r="M62">
        <v>87.8</v>
      </c>
      <c r="N62">
        <v>87.8</v>
      </c>
      <c r="O62">
        <f t="shared" si="1"/>
        <v>61</v>
      </c>
      <c r="P62">
        <v>61</v>
      </c>
      <c r="Q62" s="1" t="s">
        <v>126</v>
      </c>
      <c r="R62" t="str">
        <f>INDEX(TableS1!E64:E193,MATCH(covariates_sorted!Q62,TableS1!O64:O193,0))</f>
        <v>Stroop task</v>
      </c>
    </row>
    <row r="63" spans="1:18">
      <c r="A63" t="s">
        <v>68</v>
      </c>
      <c r="B63">
        <v>14</v>
      </c>
      <c r="C63">
        <v>2</v>
      </c>
      <c r="D63">
        <v>1</v>
      </c>
      <c r="E63">
        <v>4.25</v>
      </c>
      <c r="F63">
        <v>2</v>
      </c>
      <c r="G63">
        <v>3</v>
      </c>
      <c r="H63">
        <v>1</v>
      </c>
      <c r="I63">
        <v>20.8</v>
      </c>
      <c r="J63">
        <v>1</v>
      </c>
      <c r="K63">
        <v>0</v>
      </c>
      <c r="L63">
        <v>20.8</v>
      </c>
      <c r="M63">
        <v>20.8</v>
      </c>
      <c r="N63">
        <v>20.8</v>
      </c>
      <c r="O63">
        <f t="shared" si="1"/>
        <v>62</v>
      </c>
      <c r="P63">
        <v>62</v>
      </c>
      <c r="Q63" s="1" t="s">
        <v>68</v>
      </c>
      <c r="R63" t="str">
        <f>INDEX(TableS1!E65:E194,MATCH(covariates_sorted!Q63,TableS1!O65:O194,0))</f>
        <v>Stroop task</v>
      </c>
    </row>
    <row r="64" spans="1:18">
      <c r="A64" t="s">
        <v>196</v>
      </c>
      <c r="B64">
        <v>10</v>
      </c>
      <c r="C64">
        <v>3</v>
      </c>
      <c r="D64">
        <v>1</v>
      </c>
      <c r="E64" t="s">
        <v>197</v>
      </c>
      <c r="F64">
        <v>3</v>
      </c>
      <c r="G64">
        <v>1</v>
      </c>
      <c r="H64">
        <v>3</v>
      </c>
      <c r="I64">
        <v>61.8</v>
      </c>
      <c r="J64">
        <v>0</v>
      </c>
      <c r="K64">
        <v>0</v>
      </c>
      <c r="L64">
        <v>61.8</v>
      </c>
      <c r="M64">
        <v>61.8</v>
      </c>
      <c r="N64">
        <v>61.8</v>
      </c>
      <c r="O64">
        <f t="shared" si="1"/>
        <v>63</v>
      </c>
      <c r="P64">
        <v>63</v>
      </c>
      <c r="Q64" s="1" t="s">
        <v>196</v>
      </c>
      <c r="R64" t="str">
        <f>INDEX(TableS1!E66:E195,MATCH(covariates_sorted!Q64,TableS1!O66:O195,0))</f>
        <v>Stroop task</v>
      </c>
    </row>
    <row r="65" spans="1:18">
      <c r="A65" t="s">
        <v>144</v>
      </c>
      <c r="B65">
        <v>24</v>
      </c>
      <c r="C65">
        <v>2</v>
      </c>
      <c r="D65">
        <v>2</v>
      </c>
      <c r="E65" t="s">
        <v>145</v>
      </c>
      <c r="F65">
        <v>1</v>
      </c>
      <c r="G65">
        <v>1</v>
      </c>
      <c r="H65">
        <v>1</v>
      </c>
      <c r="I65">
        <v>117</v>
      </c>
      <c r="J65">
        <v>0</v>
      </c>
      <c r="K65">
        <v>0</v>
      </c>
      <c r="L65">
        <v>117</v>
      </c>
      <c r="M65">
        <v>117</v>
      </c>
      <c r="N65">
        <v>117</v>
      </c>
      <c r="O65">
        <f t="shared" si="1"/>
        <v>64</v>
      </c>
      <c r="P65">
        <v>64</v>
      </c>
      <c r="Q65" s="1" t="s">
        <v>144</v>
      </c>
      <c r="R65" t="str">
        <f>INDEX(TableS1!E67:E196,MATCH(covariates_sorted!Q65,TableS1!O67:O196,0))</f>
        <v>Simon task</v>
      </c>
    </row>
    <row r="66" spans="1:18">
      <c r="A66" t="s">
        <v>55</v>
      </c>
      <c r="B66">
        <v>72</v>
      </c>
      <c r="C66">
        <v>1</v>
      </c>
      <c r="D66">
        <v>4</v>
      </c>
      <c r="E66" t="s">
        <v>56</v>
      </c>
      <c r="F66">
        <v>3</v>
      </c>
      <c r="G66">
        <v>1</v>
      </c>
      <c r="H66">
        <v>1</v>
      </c>
      <c r="I66">
        <v>314</v>
      </c>
      <c r="J66">
        <v>1</v>
      </c>
      <c r="K66">
        <v>0</v>
      </c>
      <c r="L66">
        <v>314</v>
      </c>
      <c r="M66">
        <v>314</v>
      </c>
      <c r="N66">
        <v>314</v>
      </c>
      <c r="O66">
        <f t="shared" ref="O66:O97" si="2">INDEX(P:P,MATCH(A66,Q:Q))</f>
        <v>65</v>
      </c>
      <c r="P66">
        <v>65</v>
      </c>
      <c r="Q66" s="1" t="s">
        <v>55</v>
      </c>
      <c r="R66" t="e">
        <f>INDEX(TableS1!E68:E197,MATCH(covariates_sorted!Q66,TableS1!O68:O197,0))</f>
        <v>#N/A</v>
      </c>
    </row>
    <row r="67" spans="1:18">
      <c r="A67" t="s">
        <v>114</v>
      </c>
      <c r="B67">
        <v>12</v>
      </c>
      <c r="C67">
        <v>2</v>
      </c>
      <c r="D67">
        <v>3</v>
      </c>
      <c r="E67" t="s">
        <v>115</v>
      </c>
      <c r="F67">
        <v>1</v>
      </c>
      <c r="G67">
        <v>1</v>
      </c>
      <c r="H67">
        <v>1</v>
      </c>
      <c r="I67">
        <v>66</v>
      </c>
      <c r="J67">
        <v>1</v>
      </c>
      <c r="K67">
        <v>0</v>
      </c>
      <c r="L67">
        <v>66</v>
      </c>
      <c r="M67">
        <v>66</v>
      </c>
      <c r="N67">
        <v>66</v>
      </c>
      <c r="O67">
        <f t="shared" si="2"/>
        <v>66</v>
      </c>
      <c r="P67">
        <v>66</v>
      </c>
      <c r="Q67" s="1" t="s">
        <v>114</v>
      </c>
      <c r="R67" t="str">
        <f>INDEX(TableS1!E69:E198,MATCH(covariates_sorted!Q67,TableS1!O69:O198,0))</f>
        <v>Flanker task</v>
      </c>
    </row>
    <row r="68" spans="1:18">
      <c r="A68" t="s">
        <v>25</v>
      </c>
      <c r="B68">
        <v>55</v>
      </c>
      <c r="C68">
        <v>1</v>
      </c>
      <c r="D68">
        <v>2</v>
      </c>
      <c r="E68" t="s">
        <v>26</v>
      </c>
      <c r="F68">
        <v>3</v>
      </c>
      <c r="G68">
        <v>1</v>
      </c>
      <c r="H68">
        <v>1</v>
      </c>
      <c r="I68">
        <v>40</v>
      </c>
      <c r="J68">
        <v>1</v>
      </c>
      <c r="K68">
        <v>0</v>
      </c>
      <c r="L68">
        <v>40</v>
      </c>
      <c r="M68">
        <v>40</v>
      </c>
      <c r="N68">
        <v>40</v>
      </c>
      <c r="O68">
        <f t="shared" si="2"/>
        <v>67</v>
      </c>
      <c r="P68">
        <v>67</v>
      </c>
      <c r="Q68" s="1" t="s">
        <v>25</v>
      </c>
      <c r="R68" t="e">
        <f>INDEX(TableS1!E70:E199,MATCH(covariates_sorted!Q68,TableS1!O70:O199,0))</f>
        <v>#N/A</v>
      </c>
    </row>
    <row r="69" spans="1:18">
      <c r="A69" t="s">
        <v>102</v>
      </c>
      <c r="B69">
        <v>12</v>
      </c>
      <c r="C69">
        <v>2</v>
      </c>
      <c r="D69">
        <v>1</v>
      </c>
      <c r="E69" t="s">
        <v>103</v>
      </c>
      <c r="F69">
        <v>3</v>
      </c>
      <c r="G69">
        <v>3</v>
      </c>
      <c r="H69">
        <v>1</v>
      </c>
      <c r="I69">
        <v>60</v>
      </c>
      <c r="J69">
        <v>0</v>
      </c>
      <c r="K69">
        <v>0</v>
      </c>
      <c r="L69">
        <v>60</v>
      </c>
      <c r="M69">
        <v>60</v>
      </c>
      <c r="N69">
        <v>60</v>
      </c>
      <c r="O69">
        <f t="shared" si="2"/>
        <v>68</v>
      </c>
      <c r="P69">
        <v>68</v>
      </c>
      <c r="Q69" s="1" t="s">
        <v>102</v>
      </c>
      <c r="R69" t="str">
        <f>INDEX(TableS1!E71:E200,MATCH(covariates_sorted!Q69,TableS1!O71:O200,0))</f>
        <v>Stroop task</v>
      </c>
    </row>
    <row r="70" spans="1:18">
      <c r="A70" t="s">
        <v>112</v>
      </c>
      <c r="B70">
        <v>12</v>
      </c>
      <c r="C70">
        <v>2</v>
      </c>
      <c r="D70">
        <v>1</v>
      </c>
      <c r="E70">
        <v>3.1</v>
      </c>
      <c r="F70">
        <v>3</v>
      </c>
      <c r="G70">
        <v>3</v>
      </c>
      <c r="H70">
        <v>1</v>
      </c>
      <c r="I70">
        <v>63.5</v>
      </c>
      <c r="J70">
        <v>0</v>
      </c>
      <c r="K70">
        <v>0</v>
      </c>
      <c r="L70">
        <v>63.5</v>
      </c>
      <c r="M70">
        <v>63.5</v>
      </c>
      <c r="N70">
        <v>63.5</v>
      </c>
      <c r="O70">
        <f t="shared" si="2"/>
        <v>69</v>
      </c>
      <c r="P70">
        <v>69</v>
      </c>
      <c r="Q70" s="1" t="s">
        <v>112</v>
      </c>
      <c r="R70" t="str">
        <f>INDEX(TableS1!E72:E201,MATCH(covariates_sorted!Q70,TableS1!O72:O201,0))</f>
        <v>Stroop task</v>
      </c>
    </row>
    <row r="71" spans="1:18">
      <c r="A71" t="s">
        <v>199</v>
      </c>
      <c r="B71">
        <v>12</v>
      </c>
      <c r="C71">
        <v>3</v>
      </c>
      <c r="D71">
        <v>1</v>
      </c>
      <c r="E71" t="s">
        <v>151</v>
      </c>
      <c r="F71">
        <v>3</v>
      </c>
      <c r="G71">
        <v>3</v>
      </c>
      <c r="H71">
        <v>1</v>
      </c>
      <c r="I71">
        <v>81</v>
      </c>
      <c r="J71">
        <v>0</v>
      </c>
      <c r="K71">
        <v>0</v>
      </c>
      <c r="L71">
        <v>81</v>
      </c>
      <c r="M71">
        <v>81</v>
      </c>
      <c r="N71">
        <v>81</v>
      </c>
      <c r="O71">
        <f t="shared" si="2"/>
        <v>70</v>
      </c>
      <c r="P71">
        <v>70</v>
      </c>
      <c r="Q71" s="1" t="s">
        <v>199</v>
      </c>
      <c r="R71" t="str">
        <f>INDEX(TableS1!E73:E202,MATCH(covariates_sorted!Q71,TableS1!O73:O202,0))</f>
        <v>Stroop task</v>
      </c>
    </row>
    <row r="72" spans="1:18">
      <c r="A72" t="s">
        <v>139</v>
      </c>
      <c r="B72">
        <v>18</v>
      </c>
      <c r="C72">
        <v>2</v>
      </c>
      <c r="D72">
        <v>1</v>
      </c>
      <c r="E72">
        <v>7.25</v>
      </c>
      <c r="F72">
        <v>3</v>
      </c>
      <c r="G72">
        <v>1</v>
      </c>
      <c r="H72">
        <v>3</v>
      </c>
      <c r="I72">
        <v>112</v>
      </c>
      <c r="J72">
        <v>0</v>
      </c>
      <c r="K72">
        <v>0</v>
      </c>
      <c r="L72">
        <v>112</v>
      </c>
      <c r="M72">
        <v>112</v>
      </c>
      <c r="N72">
        <v>112</v>
      </c>
      <c r="O72">
        <f t="shared" si="2"/>
        <v>71</v>
      </c>
      <c r="P72">
        <v>71</v>
      </c>
      <c r="Q72" s="1" t="s">
        <v>139</v>
      </c>
      <c r="R72" t="str">
        <f>INDEX(TableS1!E74:E203,MATCH(covariates_sorted!Q72,TableS1!O74:O203,0))</f>
        <v>Stroop task</v>
      </c>
    </row>
    <row r="73" spans="1:18">
      <c r="A73" t="s">
        <v>74</v>
      </c>
      <c r="B73">
        <v>14</v>
      </c>
      <c r="C73">
        <v>2</v>
      </c>
      <c r="D73">
        <v>3</v>
      </c>
      <c r="E73">
        <v>3</v>
      </c>
      <c r="F73">
        <v>1</v>
      </c>
      <c r="G73">
        <v>1</v>
      </c>
      <c r="H73">
        <v>3</v>
      </c>
      <c r="I73">
        <v>30</v>
      </c>
      <c r="J73">
        <v>1</v>
      </c>
      <c r="K73">
        <v>0</v>
      </c>
      <c r="L73">
        <v>30</v>
      </c>
      <c r="M73">
        <v>30</v>
      </c>
      <c r="N73">
        <v>30</v>
      </c>
      <c r="O73">
        <f t="shared" si="2"/>
        <v>72</v>
      </c>
      <c r="P73">
        <v>72</v>
      </c>
      <c r="Q73" s="1" t="s">
        <v>74</v>
      </c>
      <c r="R73" t="str">
        <f>INDEX(TableS1!E75:E204,MATCH(covariates_sorted!Q73,TableS1!O75:O204,0))</f>
        <v>Flanker task</v>
      </c>
    </row>
    <row r="74" spans="1:18">
      <c r="A74" t="s">
        <v>95</v>
      </c>
      <c r="B74">
        <v>18</v>
      </c>
      <c r="C74">
        <v>2</v>
      </c>
      <c r="D74">
        <v>1</v>
      </c>
      <c r="E74">
        <v>7</v>
      </c>
      <c r="F74">
        <v>1</v>
      </c>
      <c r="G74">
        <v>1</v>
      </c>
      <c r="H74">
        <v>3</v>
      </c>
      <c r="I74">
        <v>56</v>
      </c>
      <c r="J74">
        <v>0</v>
      </c>
      <c r="K74">
        <v>0</v>
      </c>
      <c r="L74">
        <v>56</v>
      </c>
      <c r="M74">
        <v>56</v>
      </c>
      <c r="N74">
        <v>56</v>
      </c>
      <c r="O74">
        <f t="shared" si="2"/>
        <v>73</v>
      </c>
      <c r="P74">
        <v>73</v>
      </c>
      <c r="Q74" s="1" t="s">
        <v>95</v>
      </c>
      <c r="R74" t="str">
        <f>INDEX(TableS1!E76:E205,MATCH(covariates_sorted!Q74,TableS1!O76:O205,0))</f>
        <v>Stroop task</v>
      </c>
    </row>
    <row r="75" spans="1:18">
      <c r="A75" t="s">
        <v>158</v>
      </c>
      <c r="B75">
        <v>12</v>
      </c>
      <c r="C75">
        <v>2</v>
      </c>
      <c r="D75">
        <v>1</v>
      </c>
      <c r="E75">
        <v>1.5</v>
      </c>
      <c r="F75">
        <v>1</v>
      </c>
      <c r="G75">
        <v>3</v>
      </c>
      <c r="H75">
        <v>3</v>
      </c>
      <c r="I75">
        <v>147</v>
      </c>
      <c r="J75">
        <v>0</v>
      </c>
      <c r="K75">
        <v>0</v>
      </c>
      <c r="L75">
        <v>147</v>
      </c>
      <c r="M75">
        <v>147</v>
      </c>
      <c r="N75">
        <v>147</v>
      </c>
      <c r="O75">
        <f t="shared" si="2"/>
        <v>74</v>
      </c>
      <c r="P75">
        <v>74</v>
      </c>
      <c r="Q75" s="1" t="s">
        <v>158</v>
      </c>
      <c r="R75" t="str">
        <f>INDEX(TableS1!E77:E206,MATCH(covariates_sorted!Q75,TableS1!O77:O206,0))</f>
        <v>Stroop task</v>
      </c>
    </row>
    <row r="76" spans="1:18">
      <c r="A76" t="s">
        <v>209</v>
      </c>
      <c r="B76">
        <v>10</v>
      </c>
      <c r="C76">
        <v>3</v>
      </c>
      <c r="D76">
        <v>1</v>
      </c>
      <c r="E76">
        <v>3.75</v>
      </c>
      <c r="F76">
        <v>1</v>
      </c>
      <c r="G76">
        <v>1</v>
      </c>
      <c r="H76">
        <v>3</v>
      </c>
      <c r="I76">
        <v>220</v>
      </c>
      <c r="J76">
        <v>0</v>
      </c>
      <c r="K76">
        <v>0</v>
      </c>
      <c r="L76">
        <v>220</v>
      </c>
      <c r="M76">
        <v>220</v>
      </c>
      <c r="N76">
        <v>220</v>
      </c>
      <c r="O76">
        <f t="shared" si="2"/>
        <v>75</v>
      </c>
      <c r="P76">
        <v>75</v>
      </c>
      <c r="Q76" s="1" t="s">
        <v>209</v>
      </c>
      <c r="R76" t="str">
        <f>INDEX(TableS1!E78:E207,MATCH(covariates_sorted!Q76,TableS1!O78:O207,0))</f>
        <v>Stroop task</v>
      </c>
    </row>
    <row r="77" spans="1:18">
      <c r="A77" t="s">
        <v>32</v>
      </c>
      <c r="B77">
        <v>35</v>
      </c>
      <c r="C77">
        <v>1</v>
      </c>
      <c r="D77">
        <v>1</v>
      </c>
      <c r="E77">
        <v>0.25</v>
      </c>
      <c r="F77">
        <v>1</v>
      </c>
      <c r="G77">
        <v>2</v>
      </c>
      <c r="H77">
        <v>3</v>
      </c>
      <c r="I77">
        <v>57.5</v>
      </c>
      <c r="J77">
        <v>1</v>
      </c>
      <c r="K77">
        <v>0</v>
      </c>
      <c r="L77">
        <v>57.5</v>
      </c>
      <c r="M77">
        <v>57.5</v>
      </c>
      <c r="N77">
        <v>57.5</v>
      </c>
      <c r="O77">
        <f t="shared" si="2"/>
        <v>76</v>
      </c>
      <c r="P77">
        <v>76</v>
      </c>
      <c r="Q77" s="1" t="s">
        <v>32</v>
      </c>
      <c r="R77" t="e">
        <f>INDEX(TableS1!E79:E208,MATCH(covariates_sorted!Q77,TableS1!O79:O208,0))</f>
        <v>#N/A</v>
      </c>
    </row>
    <row r="78" spans="1:18">
      <c r="A78" t="s">
        <v>118</v>
      </c>
      <c r="B78">
        <v>15</v>
      </c>
      <c r="C78">
        <v>2</v>
      </c>
      <c r="D78">
        <v>1</v>
      </c>
      <c r="E78" t="s">
        <v>119</v>
      </c>
      <c r="F78">
        <v>1</v>
      </c>
      <c r="G78">
        <v>2</v>
      </c>
      <c r="H78">
        <v>3</v>
      </c>
      <c r="I78">
        <v>68</v>
      </c>
      <c r="J78">
        <v>0</v>
      </c>
      <c r="K78">
        <v>0</v>
      </c>
      <c r="L78">
        <v>68</v>
      </c>
      <c r="M78">
        <v>68</v>
      </c>
      <c r="N78">
        <v>68</v>
      </c>
      <c r="O78">
        <f t="shared" si="2"/>
        <v>77</v>
      </c>
      <c r="P78">
        <v>77</v>
      </c>
      <c r="Q78" s="1" t="s">
        <v>118</v>
      </c>
      <c r="R78" t="str">
        <f>INDEX(TableS1!E80:E209,MATCH(covariates_sorted!Q78,TableS1!O80:O209,0))</f>
        <v>Stroop task</v>
      </c>
    </row>
    <row r="79" spans="1:18">
      <c r="A79" t="s">
        <v>123</v>
      </c>
      <c r="B79">
        <v>28</v>
      </c>
      <c r="C79">
        <v>2</v>
      </c>
      <c r="D79">
        <v>1</v>
      </c>
      <c r="E79" t="s">
        <v>37</v>
      </c>
      <c r="F79">
        <v>1</v>
      </c>
      <c r="G79">
        <v>1</v>
      </c>
      <c r="H79">
        <v>3</v>
      </c>
      <c r="I79">
        <v>82.5</v>
      </c>
      <c r="J79">
        <v>0</v>
      </c>
      <c r="K79">
        <v>0</v>
      </c>
      <c r="L79">
        <v>82.5</v>
      </c>
      <c r="M79">
        <v>82.5</v>
      </c>
      <c r="N79">
        <v>82.5</v>
      </c>
      <c r="O79">
        <f t="shared" si="2"/>
        <v>78</v>
      </c>
      <c r="P79">
        <v>78</v>
      </c>
      <c r="Q79" s="1" t="s">
        <v>123</v>
      </c>
      <c r="R79" t="str">
        <f>INDEX(TableS1!E81:E210,MATCH(covariates_sorted!Q79,TableS1!O81:O210,0))</f>
        <v>Stroop task</v>
      </c>
    </row>
    <row r="80" spans="1:18">
      <c r="A80" t="s">
        <v>75</v>
      </c>
      <c r="B80">
        <v>37</v>
      </c>
      <c r="C80">
        <v>2</v>
      </c>
      <c r="D80">
        <v>1</v>
      </c>
      <c r="E80" t="s">
        <v>76</v>
      </c>
      <c r="F80">
        <v>1</v>
      </c>
      <c r="G80">
        <v>1</v>
      </c>
      <c r="H80">
        <v>1</v>
      </c>
      <c r="I80">
        <v>32.5</v>
      </c>
      <c r="J80">
        <v>1</v>
      </c>
      <c r="K80">
        <v>0</v>
      </c>
      <c r="L80">
        <v>32.5</v>
      </c>
      <c r="M80">
        <v>32.5</v>
      </c>
      <c r="N80">
        <v>32.5</v>
      </c>
      <c r="O80">
        <f t="shared" si="2"/>
        <v>79</v>
      </c>
      <c r="P80">
        <v>79</v>
      </c>
      <c r="Q80" s="1" t="s">
        <v>75</v>
      </c>
      <c r="R80" t="str">
        <f>INDEX(TableS1!E82:E211,MATCH(covariates_sorted!Q80,TableS1!O82:O211,0))</f>
        <v>Stroop task</v>
      </c>
    </row>
    <row r="81" spans="1:18">
      <c r="A81" t="s">
        <v>212</v>
      </c>
      <c r="B81">
        <v>73</v>
      </c>
      <c r="C81">
        <v>3</v>
      </c>
      <c r="D81">
        <v>3</v>
      </c>
      <c r="E81" t="s">
        <v>186</v>
      </c>
      <c r="F81">
        <v>3</v>
      </c>
      <c r="G81">
        <v>1</v>
      </c>
      <c r="H81">
        <v>1</v>
      </c>
      <c r="J81">
        <v>1</v>
      </c>
      <c r="K81">
        <v>1</v>
      </c>
      <c r="L81">
        <v>101.065625</v>
      </c>
      <c r="M81">
        <v>83.1</v>
      </c>
      <c r="N81">
        <v>94.7251376146789</v>
      </c>
      <c r="O81">
        <f t="shared" si="2"/>
        <v>80</v>
      </c>
      <c r="P81">
        <v>80</v>
      </c>
      <c r="Q81" s="1" t="s">
        <v>212</v>
      </c>
      <c r="R81" t="str">
        <f>INDEX(TableS1!E83:E212,MATCH(covariates_sorted!Q81,TableS1!O83:O212,0))</f>
        <v>Flanker task</v>
      </c>
    </row>
    <row r="82" spans="1:18">
      <c r="A82" t="s">
        <v>142</v>
      </c>
      <c r="B82">
        <v>14</v>
      </c>
      <c r="C82">
        <v>2</v>
      </c>
      <c r="D82">
        <v>1</v>
      </c>
      <c r="E82" t="s">
        <v>143</v>
      </c>
      <c r="F82">
        <v>2</v>
      </c>
      <c r="G82">
        <v>1</v>
      </c>
      <c r="H82">
        <v>3</v>
      </c>
      <c r="I82">
        <v>116</v>
      </c>
      <c r="J82">
        <v>1</v>
      </c>
      <c r="K82">
        <v>0</v>
      </c>
      <c r="L82">
        <v>116</v>
      </c>
      <c r="M82">
        <v>116</v>
      </c>
      <c r="N82">
        <v>116</v>
      </c>
      <c r="O82">
        <f t="shared" si="2"/>
        <v>81</v>
      </c>
      <c r="P82">
        <v>81</v>
      </c>
      <c r="Q82" s="1" t="s">
        <v>142</v>
      </c>
      <c r="R82" t="e">
        <f>INDEX(TableS1!E84:E213,MATCH(covariates_sorted!Q82,TableS1!O84:O213,0))</f>
        <v>#N/A</v>
      </c>
    </row>
    <row r="83" spans="1:18">
      <c r="A83" t="s">
        <v>73</v>
      </c>
      <c r="B83">
        <v>16</v>
      </c>
      <c r="C83">
        <v>2</v>
      </c>
      <c r="D83">
        <v>3</v>
      </c>
      <c r="E83">
        <v>5.04</v>
      </c>
      <c r="F83">
        <v>1</v>
      </c>
      <c r="G83">
        <v>1</v>
      </c>
      <c r="H83">
        <v>1</v>
      </c>
      <c r="I83">
        <v>25.430000000000099</v>
      </c>
      <c r="J83">
        <v>1</v>
      </c>
      <c r="K83">
        <v>0</v>
      </c>
      <c r="L83">
        <v>25.430000000000099</v>
      </c>
      <c r="M83">
        <v>25.430000000000099</v>
      </c>
      <c r="N83">
        <v>25.430000000000099</v>
      </c>
      <c r="O83">
        <f t="shared" si="2"/>
        <v>82</v>
      </c>
      <c r="P83">
        <v>82</v>
      </c>
      <c r="Q83" s="1" t="s">
        <v>73</v>
      </c>
      <c r="R83" t="e">
        <f>INDEX(TableS1!E85:E214,MATCH(covariates_sorted!Q83,TableS1!O85:O214,0))</f>
        <v>#N/A</v>
      </c>
    </row>
    <row r="84" spans="1:18">
      <c r="A84" t="s">
        <v>193</v>
      </c>
      <c r="B84">
        <v>13</v>
      </c>
      <c r="C84">
        <v>3</v>
      </c>
      <c r="D84">
        <v>1</v>
      </c>
      <c r="E84" t="s">
        <v>115</v>
      </c>
      <c r="F84">
        <v>1</v>
      </c>
      <c r="G84">
        <v>1</v>
      </c>
      <c r="H84">
        <v>3</v>
      </c>
      <c r="I84">
        <v>48.2</v>
      </c>
      <c r="J84">
        <v>1</v>
      </c>
      <c r="K84">
        <v>0</v>
      </c>
      <c r="L84">
        <v>48.2</v>
      </c>
      <c r="M84">
        <v>48.2</v>
      </c>
      <c r="N84">
        <v>48.2</v>
      </c>
      <c r="O84">
        <f t="shared" si="2"/>
        <v>83</v>
      </c>
      <c r="P84">
        <v>83</v>
      </c>
      <c r="Q84" s="1" t="s">
        <v>193</v>
      </c>
      <c r="R84" t="str">
        <f>INDEX(TableS1!E86:E215,MATCH(covariates_sorted!Q84,TableS1!O86:O215,0))</f>
        <v>visual-spatial Stroop &amp; 
Simon-like task</v>
      </c>
    </row>
    <row r="85" spans="1:18">
      <c r="A85" t="s">
        <v>147</v>
      </c>
      <c r="B85">
        <v>11</v>
      </c>
      <c r="C85">
        <v>2</v>
      </c>
      <c r="D85">
        <v>2</v>
      </c>
      <c r="E85" t="s">
        <v>148</v>
      </c>
      <c r="F85">
        <v>1</v>
      </c>
      <c r="G85">
        <v>1</v>
      </c>
      <c r="H85">
        <v>1</v>
      </c>
      <c r="I85">
        <v>120.1</v>
      </c>
      <c r="J85">
        <v>1</v>
      </c>
      <c r="K85">
        <v>0</v>
      </c>
      <c r="L85">
        <v>120.1</v>
      </c>
      <c r="M85">
        <v>120.1</v>
      </c>
      <c r="N85">
        <v>120.1</v>
      </c>
      <c r="O85">
        <f t="shared" si="2"/>
        <v>84</v>
      </c>
      <c r="P85">
        <v>84</v>
      </c>
      <c r="Q85" s="1" t="s">
        <v>147</v>
      </c>
      <c r="R85" t="e">
        <f>INDEX(TableS1!E87:E216,MATCH(covariates_sorted!Q85,TableS1!O87:O216,0))</f>
        <v>#N/A</v>
      </c>
    </row>
    <row r="86" spans="1:18">
      <c r="A86" t="s">
        <v>72</v>
      </c>
      <c r="B86">
        <v>23</v>
      </c>
      <c r="C86">
        <v>2</v>
      </c>
      <c r="D86">
        <v>1</v>
      </c>
      <c r="E86">
        <v>2.75</v>
      </c>
      <c r="F86">
        <v>1</v>
      </c>
      <c r="G86">
        <v>3</v>
      </c>
      <c r="H86">
        <v>1</v>
      </c>
      <c r="I86">
        <v>25</v>
      </c>
      <c r="J86">
        <v>1</v>
      </c>
      <c r="K86">
        <v>0</v>
      </c>
      <c r="L86">
        <v>25</v>
      </c>
      <c r="M86">
        <v>25</v>
      </c>
      <c r="N86">
        <v>25</v>
      </c>
      <c r="O86">
        <f t="shared" si="2"/>
        <v>85</v>
      </c>
      <c r="P86">
        <v>85</v>
      </c>
      <c r="Q86" s="1" t="s">
        <v>72</v>
      </c>
      <c r="R86" t="e">
        <f>INDEX(TableS1!E88:E217,MATCH(covariates_sorted!Q86,TableS1!O88:O217,0))</f>
        <v>#N/A</v>
      </c>
    </row>
    <row r="87" spans="1:18">
      <c r="A87" t="s">
        <v>140</v>
      </c>
      <c r="B87">
        <v>14</v>
      </c>
      <c r="C87">
        <v>2</v>
      </c>
      <c r="D87">
        <v>1</v>
      </c>
      <c r="E87" t="s">
        <v>141</v>
      </c>
      <c r="F87">
        <v>1</v>
      </c>
      <c r="G87">
        <v>1</v>
      </c>
      <c r="H87">
        <v>1</v>
      </c>
      <c r="I87">
        <v>113.23</v>
      </c>
      <c r="J87">
        <v>0</v>
      </c>
      <c r="K87">
        <v>0</v>
      </c>
      <c r="L87">
        <v>113.23</v>
      </c>
      <c r="M87">
        <v>113.23</v>
      </c>
      <c r="N87">
        <v>113.23</v>
      </c>
      <c r="O87">
        <f t="shared" si="2"/>
        <v>86</v>
      </c>
      <c r="P87">
        <v>86</v>
      </c>
      <c r="Q87" s="1" t="s">
        <v>140</v>
      </c>
      <c r="R87" t="e">
        <f>INDEX(TableS1!E89:E218,MATCH(covariates_sorted!Q87,TableS1!O89:O218,0))</f>
        <v>#N/A</v>
      </c>
    </row>
    <row r="88" spans="1:18">
      <c r="A88" t="s">
        <v>169</v>
      </c>
      <c r="B88">
        <v>48</v>
      </c>
      <c r="C88">
        <v>2</v>
      </c>
      <c r="D88">
        <v>1</v>
      </c>
      <c r="E88" t="s">
        <v>170</v>
      </c>
      <c r="F88">
        <v>3</v>
      </c>
      <c r="G88">
        <v>2</v>
      </c>
      <c r="H88">
        <v>1</v>
      </c>
      <c r="I88">
        <v>250</v>
      </c>
      <c r="J88">
        <v>0</v>
      </c>
      <c r="K88">
        <v>0</v>
      </c>
      <c r="L88">
        <v>250</v>
      </c>
      <c r="M88">
        <v>250</v>
      </c>
      <c r="N88">
        <v>250</v>
      </c>
      <c r="O88">
        <f t="shared" si="2"/>
        <v>87</v>
      </c>
      <c r="P88">
        <v>87</v>
      </c>
      <c r="Q88" s="1" t="s">
        <v>169</v>
      </c>
      <c r="R88" t="e">
        <f>INDEX(TableS1!E90:E219,MATCH(covariates_sorted!Q88,TableS1!O90:O219,0))</f>
        <v>#N/A</v>
      </c>
    </row>
    <row r="89" spans="1:18">
      <c r="A89" t="s">
        <v>43</v>
      </c>
      <c r="B89">
        <v>15</v>
      </c>
      <c r="C89">
        <v>1</v>
      </c>
      <c r="D89">
        <v>1</v>
      </c>
      <c r="E89" t="s">
        <v>24</v>
      </c>
      <c r="F89">
        <v>1</v>
      </c>
      <c r="G89">
        <v>2</v>
      </c>
      <c r="H89">
        <v>3</v>
      </c>
      <c r="I89">
        <v>86.6</v>
      </c>
      <c r="J89">
        <v>0</v>
      </c>
      <c r="K89">
        <v>0</v>
      </c>
      <c r="L89">
        <v>86.6</v>
      </c>
      <c r="M89">
        <v>86.6</v>
      </c>
      <c r="N89">
        <v>86.6</v>
      </c>
      <c r="O89">
        <f t="shared" si="2"/>
        <v>88</v>
      </c>
      <c r="P89">
        <v>88</v>
      </c>
      <c r="Q89" s="1" t="s">
        <v>43</v>
      </c>
      <c r="R89" t="e">
        <f>INDEX(TableS1!E91:E220,MATCH(covariates_sorted!Q89,TableS1!O91:O220,0))</f>
        <v>#N/A</v>
      </c>
    </row>
    <row r="90" spans="1:18">
      <c r="A90" t="s">
        <v>202</v>
      </c>
      <c r="B90">
        <v>25</v>
      </c>
      <c r="C90">
        <v>3</v>
      </c>
      <c r="D90">
        <v>1</v>
      </c>
      <c r="E90">
        <v>4.25</v>
      </c>
      <c r="F90">
        <v>1</v>
      </c>
      <c r="G90">
        <v>2</v>
      </c>
      <c r="H90">
        <v>1</v>
      </c>
      <c r="I90">
        <v>89.180000000000106</v>
      </c>
      <c r="J90">
        <v>1</v>
      </c>
      <c r="K90">
        <v>0</v>
      </c>
      <c r="L90">
        <v>89.180000000000106</v>
      </c>
      <c r="M90">
        <v>89.180000000000106</v>
      </c>
      <c r="N90">
        <v>89.180000000000106</v>
      </c>
      <c r="O90">
        <f t="shared" si="2"/>
        <v>89</v>
      </c>
      <c r="P90">
        <v>89</v>
      </c>
      <c r="Q90" s="1" t="s">
        <v>202</v>
      </c>
      <c r="R90" t="str">
        <f>INDEX(TableS1!E92:E221,MATCH(covariates_sorted!Q90,TableS1!O92:O221,0))</f>
        <v>Stroop task</v>
      </c>
    </row>
    <row r="91" spans="1:18">
      <c r="A91" t="s">
        <v>210</v>
      </c>
      <c r="B91">
        <v>26</v>
      </c>
      <c r="C91">
        <v>3</v>
      </c>
      <c r="D91">
        <v>1</v>
      </c>
      <c r="E91" t="s">
        <v>211</v>
      </c>
      <c r="F91">
        <v>2</v>
      </c>
      <c r="G91">
        <v>1</v>
      </c>
      <c r="H91">
        <v>1</v>
      </c>
      <c r="I91">
        <v>240</v>
      </c>
      <c r="J91">
        <v>1</v>
      </c>
      <c r="K91">
        <v>0</v>
      </c>
      <c r="L91">
        <v>240</v>
      </c>
      <c r="M91">
        <v>240</v>
      </c>
      <c r="N91">
        <v>240</v>
      </c>
      <c r="O91">
        <f t="shared" si="2"/>
        <v>90</v>
      </c>
      <c r="P91">
        <v>90</v>
      </c>
      <c r="Q91" s="1" t="s">
        <v>210</v>
      </c>
      <c r="R91" t="str">
        <f>INDEX(TableS1!E93:E222,MATCH(covariates_sorted!Q91,TableS1!O93:O222,0))</f>
        <v>Stroop task</v>
      </c>
    </row>
    <row r="92" spans="1:18">
      <c r="A92" t="s">
        <v>45</v>
      </c>
      <c r="B92">
        <v>19</v>
      </c>
      <c r="C92">
        <v>1</v>
      </c>
      <c r="D92">
        <v>1</v>
      </c>
      <c r="E92" t="s">
        <v>46</v>
      </c>
      <c r="F92">
        <v>3</v>
      </c>
      <c r="G92">
        <v>2</v>
      </c>
      <c r="H92">
        <v>3</v>
      </c>
      <c r="I92">
        <v>100</v>
      </c>
      <c r="J92">
        <v>0</v>
      </c>
      <c r="K92">
        <v>0</v>
      </c>
      <c r="L92">
        <v>100</v>
      </c>
      <c r="M92">
        <v>100</v>
      </c>
      <c r="N92">
        <v>100</v>
      </c>
      <c r="O92">
        <f t="shared" si="2"/>
        <v>91</v>
      </c>
      <c r="P92">
        <v>91</v>
      </c>
      <c r="Q92" s="1" t="s">
        <v>45</v>
      </c>
      <c r="R92" t="e">
        <f>INDEX(TableS1!E94:E223,MATCH(covariates_sorted!Q92,TableS1!O94:O223,0))</f>
        <v>#N/A</v>
      </c>
    </row>
    <row r="93" spans="1:18">
      <c r="A93" t="s">
        <v>134</v>
      </c>
      <c r="B93">
        <v>17</v>
      </c>
      <c r="C93">
        <v>2</v>
      </c>
      <c r="D93">
        <v>1</v>
      </c>
      <c r="E93" t="s">
        <v>48</v>
      </c>
      <c r="F93">
        <v>1</v>
      </c>
      <c r="G93">
        <v>1</v>
      </c>
      <c r="H93">
        <v>3</v>
      </c>
      <c r="I93">
        <v>95.784999999999997</v>
      </c>
      <c r="J93">
        <v>0</v>
      </c>
      <c r="K93">
        <v>0</v>
      </c>
      <c r="L93">
        <v>95.784999999999997</v>
      </c>
      <c r="M93">
        <v>95.784999999999997</v>
      </c>
      <c r="N93">
        <v>95.784999999999997</v>
      </c>
      <c r="O93">
        <f t="shared" si="2"/>
        <v>92</v>
      </c>
      <c r="P93">
        <v>92</v>
      </c>
      <c r="Q93" s="1" t="s">
        <v>134</v>
      </c>
      <c r="R93" t="str">
        <f>INDEX(TableS1!E95:E224,MATCH(covariates_sorted!Q93,TableS1!O95:O224,0))</f>
        <v>Stroop task</v>
      </c>
    </row>
    <row r="94" spans="1:18">
      <c r="A94" t="s">
        <v>179</v>
      </c>
      <c r="B94">
        <v>11</v>
      </c>
      <c r="C94">
        <v>2</v>
      </c>
      <c r="D94">
        <v>1</v>
      </c>
      <c r="E94" t="s">
        <v>180</v>
      </c>
      <c r="F94">
        <v>1</v>
      </c>
      <c r="G94">
        <v>2</v>
      </c>
      <c r="H94">
        <v>3</v>
      </c>
      <c r="J94">
        <v>0</v>
      </c>
      <c r="K94">
        <v>1</v>
      </c>
      <c r="L94">
        <v>100.68202531645601</v>
      </c>
      <c r="M94">
        <v>66</v>
      </c>
      <c r="N94">
        <v>102.481970779221</v>
      </c>
      <c r="O94">
        <f t="shared" si="2"/>
        <v>93</v>
      </c>
      <c r="P94">
        <v>93</v>
      </c>
      <c r="Q94" s="1" t="s">
        <v>179</v>
      </c>
      <c r="R94" t="e">
        <f>INDEX(TableS1!E96:E225,MATCH(covariates_sorted!Q94,TableS1!O96:O225,0))</f>
        <v>#N/A</v>
      </c>
    </row>
    <row r="95" spans="1:18">
      <c r="A95" t="s">
        <v>171</v>
      </c>
      <c r="B95">
        <v>46</v>
      </c>
      <c r="C95">
        <v>2</v>
      </c>
      <c r="D95">
        <v>1</v>
      </c>
      <c r="E95" t="s">
        <v>172</v>
      </c>
      <c r="F95">
        <v>2</v>
      </c>
      <c r="G95">
        <v>1</v>
      </c>
      <c r="H95">
        <v>3</v>
      </c>
      <c r="I95">
        <v>292.3</v>
      </c>
      <c r="J95">
        <v>1</v>
      </c>
      <c r="K95">
        <v>0</v>
      </c>
      <c r="L95">
        <v>292.3</v>
      </c>
      <c r="M95">
        <v>292.3</v>
      </c>
      <c r="N95">
        <v>292.3</v>
      </c>
      <c r="O95">
        <f t="shared" si="2"/>
        <v>94</v>
      </c>
      <c r="P95">
        <v>94</v>
      </c>
      <c r="Q95" s="1" t="s">
        <v>171</v>
      </c>
      <c r="R95" t="e">
        <f>INDEX(TableS1!E97:E226,MATCH(covariates_sorted!Q95,TableS1!O97:O226,0))</f>
        <v>#N/A</v>
      </c>
    </row>
    <row r="96" spans="1:18">
      <c r="A96" t="s">
        <v>198</v>
      </c>
      <c r="B96">
        <v>20</v>
      </c>
      <c r="C96">
        <v>3</v>
      </c>
      <c r="D96">
        <v>1</v>
      </c>
      <c r="E96">
        <v>4.75</v>
      </c>
      <c r="F96">
        <v>1</v>
      </c>
      <c r="G96">
        <v>2</v>
      </c>
      <c r="H96">
        <v>1</v>
      </c>
      <c r="I96">
        <v>80.77</v>
      </c>
      <c r="J96">
        <v>1</v>
      </c>
      <c r="K96">
        <v>0</v>
      </c>
      <c r="L96">
        <v>80.77</v>
      </c>
      <c r="M96">
        <v>80.77</v>
      </c>
      <c r="N96">
        <v>80.77</v>
      </c>
      <c r="O96">
        <f t="shared" si="2"/>
        <v>95</v>
      </c>
      <c r="P96">
        <v>95</v>
      </c>
      <c r="Q96" s="1" t="s">
        <v>198</v>
      </c>
      <c r="R96" t="str">
        <f>INDEX(TableS1!E98:E227,MATCH(covariates_sorted!Q96,TableS1!O98:O227,0))</f>
        <v>Stroop task</v>
      </c>
    </row>
    <row r="97" spans="1:18">
      <c r="A97" t="s">
        <v>110</v>
      </c>
      <c r="B97">
        <v>16</v>
      </c>
      <c r="C97">
        <v>2</v>
      </c>
      <c r="D97">
        <v>1</v>
      </c>
      <c r="E97">
        <v>6.5</v>
      </c>
      <c r="F97">
        <v>1</v>
      </c>
      <c r="G97">
        <v>2</v>
      </c>
      <c r="H97">
        <v>3</v>
      </c>
      <c r="I97">
        <v>62</v>
      </c>
      <c r="J97">
        <v>0</v>
      </c>
      <c r="K97">
        <v>0</v>
      </c>
      <c r="L97">
        <v>62</v>
      </c>
      <c r="M97">
        <v>62</v>
      </c>
      <c r="N97">
        <v>62</v>
      </c>
      <c r="O97">
        <f t="shared" si="2"/>
        <v>96</v>
      </c>
      <c r="P97">
        <v>96</v>
      </c>
      <c r="Q97" s="1" t="s">
        <v>110</v>
      </c>
      <c r="R97" t="e">
        <f>INDEX(TableS1!E99:E228,MATCH(covariates_sorted!Q97,TableS1!O99:O228,0))</f>
        <v>#N/A</v>
      </c>
    </row>
    <row r="98" spans="1:18">
      <c r="A98" t="s">
        <v>89</v>
      </c>
      <c r="B98">
        <v>16</v>
      </c>
      <c r="C98">
        <v>2</v>
      </c>
      <c r="D98">
        <v>1</v>
      </c>
      <c r="E98">
        <v>2</v>
      </c>
      <c r="F98">
        <v>1</v>
      </c>
      <c r="G98">
        <v>1</v>
      </c>
      <c r="H98">
        <v>3</v>
      </c>
      <c r="I98">
        <v>52.034999999999997</v>
      </c>
      <c r="J98">
        <v>1</v>
      </c>
      <c r="K98">
        <v>0</v>
      </c>
      <c r="L98">
        <v>52.034999999999997</v>
      </c>
      <c r="M98">
        <v>52.034999999999997</v>
      </c>
      <c r="N98">
        <v>52.034999999999997</v>
      </c>
      <c r="O98">
        <f t="shared" ref="O98:O129" si="3">INDEX(P:P,MATCH(A98,Q:Q))</f>
        <v>97</v>
      </c>
      <c r="P98">
        <v>97</v>
      </c>
      <c r="Q98" s="1" t="s">
        <v>89</v>
      </c>
      <c r="R98" t="e">
        <f>INDEX(TableS1!E100:E229,MATCH(covariates_sorted!Q98,TableS1!O100:O229,0))</f>
        <v>#N/A</v>
      </c>
    </row>
    <row r="99" spans="1:18">
      <c r="A99" t="s">
        <v>83</v>
      </c>
      <c r="B99">
        <v>12</v>
      </c>
      <c r="C99">
        <v>2</v>
      </c>
      <c r="D99">
        <v>1</v>
      </c>
      <c r="E99">
        <v>1.75</v>
      </c>
      <c r="F99">
        <v>1</v>
      </c>
      <c r="G99">
        <v>1</v>
      </c>
      <c r="H99">
        <v>1</v>
      </c>
      <c r="I99">
        <v>44.05</v>
      </c>
      <c r="J99">
        <v>1</v>
      </c>
      <c r="K99">
        <v>0</v>
      </c>
      <c r="L99">
        <v>44.05</v>
      </c>
      <c r="M99">
        <v>44.05</v>
      </c>
      <c r="N99">
        <v>44.05</v>
      </c>
      <c r="O99">
        <f t="shared" si="3"/>
        <v>98</v>
      </c>
      <c r="P99">
        <v>98</v>
      </c>
      <c r="Q99" s="1" t="s">
        <v>83</v>
      </c>
      <c r="R99" t="e">
        <f>INDEX(TableS1!E101:E230,MATCH(covariates_sorted!Q99,TableS1!O101:O230,0))</f>
        <v>#N/A</v>
      </c>
    </row>
    <row r="100" spans="1:18">
      <c r="A100" t="s">
        <v>149</v>
      </c>
      <c r="B100">
        <v>23</v>
      </c>
      <c r="C100">
        <v>2</v>
      </c>
      <c r="D100">
        <v>2</v>
      </c>
      <c r="E100" t="s">
        <v>115</v>
      </c>
      <c r="F100">
        <v>1</v>
      </c>
      <c r="G100">
        <v>1</v>
      </c>
      <c r="H100">
        <v>1</v>
      </c>
      <c r="I100">
        <v>127</v>
      </c>
      <c r="J100">
        <v>0</v>
      </c>
      <c r="K100">
        <v>0</v>
      </c>
      <c r="L100">
        <v>127</v>
      </c>
      <c r="M100">
        <v>127</v>
      </c>
      <c r="N100">
        <v>127</v>
      </c>
      <c r="O100">
        <f t="shared" si="3"/>
        <v>99</v>
      </c>
      <c r="P100">
        <v>99</v>
      </c>
      <c r="Q100" s="1" t="s">
        <v>149</v>
      </c>
      <c r="R100" t="e">
        <f>INDEX(TableS1!E102:E231,MATCH(covariates_sorted!Q100,TableS1!O102:O231,0))</f>
        <v>#N/A</v>
      </c>
    </row>
    <row r="101" spans="1:18">
      <c r="A101" t="s">
        <v>47</v>
      </c>
      <c r="B101">
        <v>28</v>
      </c>
      <c r="C101">
        <v>1</v>
      </c>
      <c r="D101">
        <v>2</v>
      </c>
      <c r="E101" t="s">
        <v>48</v>
      </c>
      <c r="F101">
        <v>1</v>
      </c>
      <c r="G101">
        <v>1</v>
      </c>
      <c r="H101">
        <v>1</v>
      </c>
      <c r="I101">
        <v>102</v>
      </c>
      <c r="J101">
        <v>1</v>
      </c>
      <c r="K101">
        <v>0</v>
      </c>
      <c r="L101">
        <v>102</v>
      </c>
      <c r="M101">
        <v>102</v>
      </c>
      <c r="N101">
        <v>102</v>
      </c>
      <c r="O101">
        <f t="shared" si="3"/>
        <v>100</v>
      </c>
      <c r="P101">
        <v>100</v>
      </c>
      <c r="Q101" s="1" t="s">
        <v>47</v>
      </c>
      <c r="R101" t="e">
        <f>INDEX(TableS1!E103:E232,MATCH(covariates_sorted!Q101,TableS1!O103:O232,0))</f>
        <v>#N/A</v>
      </c>
    </row>
    <row r="102" spans="1:18">
      <c r="A102" t="s">
        <v>159</v>
      </c>
      <c r="B102">
        <v>31</v>
      </c>
      <c r="C102">
        <v>2</v>
      </c>
      <c r="D102">
        <v>1</v>
      </c>
      <c r="E102">
        <v>2.5</v>
      </c>
      <c r="F102">
        <v>2</v>
      </c>
      <c r="G102">
        <v>1</v>
      </c>
      <c r="H102">
        <v>1</v>
      </c>
      <c r="I102">
        <v>148.25</v>
      </c>
      <c r="J102">
        <v>1</v>
      </c>
      <c r="K102">
        <v>0</v>
      </c>
      <c r="L102">
        <v>148.25</v>
      </c>
      <c r="M102">
        <v>148.25</v>
      </c>
      <c r="N102">
        <v>148.25</v>
      </c>
      <c r="O102">
        <f t="shared" si="3"/>
        <v>101</v>
      </c>
      <c r="P102">
        <v>101</v>
      </c>
      <c r="Q102" s="1" t="s">
        <v>159</v>
      </c>
      <c r="R102" t="e">
        <f>INDEX(TableS1!E104:E233,MATCH(covariates_sorted!Q102,TableS1!O104:O233,0))</f>
        <v>#N/A</v>
      </c>
    </row>
    <row r="103" spans="1:18">
      <c r="A103" t="s">
        <v>19</v>
      </c>
      <c r="B103">
        <v>178</v>
      </c>
      <c r="C103">
        <v>1</v>
      </c>
      <c r="D103">
        <v>1</v>
      </c>
      <c r="E103" t="s">
        <v>20</v>
      </c>
      <c r="F103">
        <v>3</v>
      </c>
      <c r="G103">
        <v>1</v>
      </c>
      <c r="H103">
        <v>3</v>
      </c>
      <c r="I103">
        <v>10.35</v>
      </c>
      <c r="J103">
        <v>0</v>
      </c>
      <c r="K103">
        <v>0</v>
      </c>
      <c r="L103">
        <v>10.35</v>
      </c>
      <c r="M103">
        <v>10.35</v>
      </c>
      <c r="N103">
        <v>10.35</v>
      </c>
      <c r="O103">
        <f t="shared" si="3"/>
        <v>102</v>
      </c>
      <c r="P103">
        <v>102</v>
      </c>
      <c r="Q103" s="1" t="s">
        <v>19</v>
      </c>
      <c r="R103" t="e">
        <f>INDEX(TableS1!E105:E234,MATCH(covariates_sorted!Q103,TableS1!O105:O234,0))</f>
        <v>#N/A</v>
      </c>
    </row>
    <row r="104" spans="1:18">
      <c r="A104" t="s">
        <v>181</v>
      </c>
      <c r="B104">
        <v>8</v>
      </c>
      <c r="C104">
        <v>2</v>
      </c>
      <c r="D104">
        <v>1</v>
      </c>
      <c r="E104" t="s">
        <v>48</v>
      </c>
      <c r="F104">
        <v>1</v>
      </c>
      <c r="G104">
        <v>1</v>
      </c>
      <c r="H104">
        <v>1</v>
      </c>
      <c r="J104">
        <v>0</v>
      </c>
      <c r="K104">
        <v>1</v>
      </c>
      <c r="L104">
        <v>100.68202531645601</v>
      </c>
      <c r="M104">
        <v>66</v>
      </c>
      <c r="N104">
        <v>102.481970779221</v>
      </c>
      <c r="O104">
        <f t="shared" si="3"/>
        <v>103</v>
      </c>
      <c r="P104">
        <v>103</v>
      </c>
      <c r="Q104" s="1" t="s">
        <v>181</v>
      </c>
      <c r="R104" t="e">
        <f>INDEX(TableS1!E106:E235,MATCH(covariates_sorted!Q104,TableS1!O106:O235,0))</f>
        <v>#N/A</v>
      </c>
    </row>
    <row r="105" spans="1:18">
      <c r="A105" t="s">
        <v>104</v>
      </c>
      <c r="B105">
        <v>24</v>
      </c>
      <c r="C105">
        <v>2</v>
      </c>
      <c r="D105">
        <v>2</v>
      </c>
      <c r="E105" t="s">
        <v>105</v>
      </c>
      <c r="F105">
        <v>1</v>
      </c>
      <c r="G105">
        <v>1</v>
      </c>
      <c r="H105">
        <v>1</v>
      </c>
      <c r="I105">
        <v>60.1799999999999</v>
      </c>
      <c r="J105">
        <v>1</v>
      </c>
      <c r="K105">
        <v>0</v>
      </c>
      <c r="L105">
        <v>60.1799999999999</v>
      </c>
      <c r="M105">
        <v>60.1799999999999</v>
      </c>
      <c r="N105">
        <v>60.1799999999999</v>
      </c>
      <c r="O105">
        <f t="shared" si="3"/>
        <v>104</v>
      </c>
      <c r="P105">
        <v>104</v>
      </c>
      <c r="Q105" s="1" t="s">
        <v>104</v>
      </c>
      <c r="R105" t="e">
        <f>INDEX(TableS1!E107:E236,MATCH(covariates_sorted!Q105,TableS1!O107:O236,0))</f>
        <v>#N/A</v>
      </c>
    </row>
    <row r="106" spans="1:18">
      <c r="A106" t="s">
        <v>101</v>
      </c>
      <c r="B106">
        <v>21</v>
      </c>
      <c r="C106">
        <v>2</v>
      </c>
      <c r="D106">
        <v>2</v>
      </c>
      <c r="E106" t="s">
        <v>20</v>
      </c>
      <c r="F106">
        <v>1</v>
      </c>
      <c r="G106">
        <v>1</v>
      </c>
      <c r="H106">
        <v>1</v>
      </c>
      <c r="I106">
        <v>58.19</v>
      </c>
      <c r="J106">
        <v>1</v>
      </c>
      <c r="K106">
        <v>0</v>
      </c>
      <c r="L106">
        <v>58.19</v>
      </c>
      <c r="M106">
        <v>58.19</v>
      </c>
      <c r="N106">
        <v>58.19</v>
      </c>
      <c r="O106">
        <f t="shared" si="3"/>
        <v>105</v>
      </c>
      <c r="P106">
        <v>105</v>
      </c>
      <c r="Q106" s="1" t="s">
        <v>101</v>
      </c>
      <c r="R106" t="e">
        <f>INDEX(TableS1!E108:E237,MATCH(covariates_sorted!Q106,TableS1!O108:O237,0))</f>
        <v>#N/A</v>
      </c>
    </row>
    <row r="107" spans="1:18">
      <c r="A107" t="s">
        <v>93</v>
      </c>
      <c r="B107">
        <v>49</v>
      </c>
      <c r="C107">
        <v>2</v>
      </c>
      <c r="D107">
        <v>2</v>
      </c>
      <c r="E107" t="s">
        <v>94</v>
      </c>
      <c r="F107">
        <v>1</v>
      </c>
      <c r="G107">
        <v>1</v>
      </c>
      <c r="H107">
        <v>1</v>
      </c>
      <c r="I107">
        <v>55.62</v>
      </c>
      <c r="J107">
        <v>1</v>
      </c>
      <c r="K107">
        <v>0</v>
      </c>
      <c r="L107">
        <v>55.62</v>
      </c>
      <c r="M107">
        <v>55.62</v>
      </c>
      <c r="N107">
        <v>55.62</v>
      </c>
      <c r="O107">
        <f t="shared" si="3"/>
        <v>106</v>
      </c>
      <c r="P107">
        <v>106</v>
      </c>
      <c r="Q107" s="1" t="s">
        <v>93</v>
      </c>
      <c r="R107" t="e">
        <f>INDEX(TableS1!E109:E238,MATCH(covariates_sorted!Q107,TableS1!O109:O238,0))</f>
        <v>#N/A</v>
      </c>
    </row>
    <row r="108" spans="1:18">
      <c r="A108" t="s">
        <v>33</v>
      </c>
      <c r="B108">
        <v>58</v>
      </c>
      <c r="C108">
        <v>1</v>
      </c>
      <c r="D108">
        <v>2</v>
      </c>
      <c r="E108" t="s">
        <v>34</v>
      </c>
      <c r="F108">
        <v>3</v>
      </c>
      <c r="G108">
        <v>1</v>
      </c>
      <c r="H108">
        <v>1</v>
      </c>
      <c r="I108">
        <v>59</v>
      </c>
      <c r="J108">
        <v>0</v>
      </c>
      <c r="K108">
        <v>0</v>
      </c>
      <c r="L108">
        <v>59</v>
      </c>
      <c r="M108">
        <v>59</v>
      </c>
      <c r="N108">
        <v>59</v>
      </c>
      <c r="O108">
        <f t="shared" si="3"/>
        <v>107</v>
      </c>
      <c r="P108">
        <v>107</v>
      </c>
      <c r="Q108" s="1" t="s">
        <v>33</v>
      </c>
      <c r="R108" t="e">
        <f>INDEX(TableS1!E110:E239,MATCH(covariates_sorted!Q108,TableS1!O110:O239,0))</f>
        <v>#N/A</v>
      </c>
    </row>
    <row r="109" spans="1:18">
      <c r="A109" t="s">
        <v>30</v>
      </c>
      <c r="B109">
        <v>33</v>
      </c>
      <c r="C109">
        <v>1</v>
      </c>
      <c r="D109">
        <v>2</v>
      </c>
      <c r="E109" t="s">
        <v>31</v>
      </c>
      <c r="F109">
        <v>3</v>
      </c>
      <c r="G109">
        <v>1</v>
      </c>
      <c r="H109">
        <v>3</v>
      </c>
      <c r="I109">
        <v>44</v>
      </c>
      <c r="J109">
        <v>0</v>
      </c>
      <c r="K109">
        <v>0</v>
      </c>
      <c r="L109">
        <v>44</v>
      </c>
      <c r="M109">
        <v>44</v>
      </c>
      <c r="N109">
        <v>44</v>
      </c>
      <c r="O109">
        <f t="shared" si="3"/>
        <v>108</v>
      </c>
      <c r="P109">
        <v>108</v>
      </c>
      <c r="Q109" s="1" t="s">
        <v>30</v>
      </c>
      <c r="R109" t="e">
        <f>INDEX(TableS1!E111:E240,MATCH(covariates_sorted!Q109,TableS1!O111:O240,0))</f>
        <v>#N/A</v>
      </c>
    </row>
    <row r="110" spans="1:18">
      <c r="A110" t="s">
        <v>182</v>
      </c>
      <c r="B110">
        <v>138</v>
      </c>
      <c r="C110">
        <v>2</v>
      </c>
      <c r="D110">
        <v>3</v>
      </c>
      <c r="E110" t="s">
        <v>115</v>
      </c>
      <c r="F110">
        <v>3</v>
      </c>
      <c r="G110">
        <v>1</v>
      </c>
      <c r="H110">
        <v>3</v>
      </c>
      <c r="J110">
        <v>0</v>
      </c>
      <c r="K110">
        <v>1</v>
      </c>
      <c r="L110">
        <v>100.68202531645601</v>
      </c>
      <c r="M110">
        <v>66</v>
      </c>
      <c r="N110">
        <v>102.481970779221</v>
      </c>
      <c r="O110">
        <f t="shared" si="3"/>
        <v>109</v>
      </c>
      <c r="P110">
        <v>109</v>
      </c>
      <c r="Q110" s="1" t="s">
        <v>182</v>
      </c>
      <c r="R110" t="e">
        <f>INDEX(TableS1!E112:E241,MATCH(covariates_sorted!Q110,TableS1!O112:O241,0))</f>
        <v>#N/A</v>
      </c>
    </row>
    <row r="111" spans="1:18">
      <c r="A111" t="s">
        <v>183</v>
      </c>
      <c r="B111">
        <v>11</v>
      </c>
      <c r="C111">
        <v>2</v>
      </c>
      <c r="D111">
        <v>1</v>
      </c>
      <c r="E111" t="s">
        <v>184</v>
      </c>
      <c r="F111">
        <v>1</v>
      </c>
      <c r="G111">
        <v>1</v>
      </c>
      <c r="H111">
        <v>3</v>
      </c>
      <c r="J111">
        <v>0</v>
      </c>
      <c r="K111">
        <v>1</v>
      </c>
      <c r="L111">
        <v>100.68202531645601</v>
      </c>
      <c r="M111">
        <v>66</v>
      </c>
      <c r="N111">
        <v>102.481970779221</v>
      </c>
      <c r="O111">
        <f t="shared" si="3"/>
        <v>110</v>
      </c>
      <c r="P111">
        <v>110</v>
      </c>
      <c r="Q111" s="1" t="s">
        <v>183</v>
      </c>
      <c r="R111" t="e">
        <f>INDEX(TableS1!E113:E242,MATCH(covariates_sorted!Q111,TableS1!O113:O242,0))</f>
        <v>#N/A</v>
      </c>
    </row>
    <row r="112" spans="1:18">
      <c r="A112" t="s">
        <v>125</v>
      </c>
      <c r="B112">
        <v>12</v>
      </c>
      <c r="C112">
        <v>2</v>
      </c>
      <c r="D112">
        <v>2</v>
      </c>
      <c r="E112">
        <v>3.75</v>
      </c>
      <c r="F112">
        <v>1</v>
      </c>
      <c r="G112">
        <v>1</v>
      </c>
      <c r="H112">
        <v>1</v>
      </c>
      <c r="I112">
        <v>86.5</v>
      </c>
      <c r="J112">
        <v>0</v>
      </c>
      <c r="K112">
        <v>0</v>
      </c>
      <c r="L112">
        <v>86.5</v>
      </c>
      <c r="M112">
        <v>86.5</v>
      </c>
      <c r="N112">
        <v>86.5</v>
      </c>
      <c r="O112">
        <f t="shared" si="3"/>
        <v>111</v>
      </c>
      <c r="P112">
        <v>111</v>
      </c>
      <c r="Q112" s="1" t="s">
        <v>125</v>
      </c>
      <c r="R112" t="e">
        <f>INDEX(TableS1!E114:E243,MATCH(covariates_sorted!Q112,TableS1!O114:O243,0))</f>
        <v>#N/A</v>
      </c>
    </row>
    <row r="113" spans="1:18">
      <c r="A113" t="s">
        <v>38</v>
      </c>
      <c r="B113">
        <v>14</v>
      </c>
      <c r="C113">
        <v>1</v>
      </c>
      <c r="D113">
        <v>1</v>
      </c>
      <c r="E113" t="s">
        <v>39</v>
      </c>
      <c r="F113">
        <v>3</v>
      </c>
      <c r="G113">
        <v>2</v>
      </c>
      <c r="H113">
        <v>1</v>
      </c>
      <c r="I113">
        <v>76.16</v>
      </c>
      <c r="J113">
        <v>1</v>
      </c>
      <c r="K113">
        <v>0</v>
      </c>
      <c r="L113">
        <v>76.16</v>
      </c>
      <c r="M113">
        <v>76.16</v>
      </c>
      <c r="N113">
        <v>76.16</v>
      </c>
      <c r="O113">
        <f t="shared" si="3"/>
        <v>112</v>
      </c>
      <c r="P113">
        <v>112</v>
      </c>
      <c r="Q113" s="1" t="s">
        <v>38</v>
      </c>
      <c r="R113" t="e">
        <f>INDEX(TableS1!E115:E244,MATCH(covariates_sorted!Q113,TableS1!O115:O244,0))</f>
        <v>#N/A</v>
      </c>
    </row>
    <row r="114" spans="1:18">
      <c r="A114" t="s">
        <v>121</v>
      </c>
      <c r="B114">
        <v>20</v>
      </c>
      <c r="C114">
        <v>2</v>
      </c>
      <c r="D114">
        <v>1</v>
      </c>
      <c r="E114" t="s">
        <v>122</v>
      </c>
      <c r="F114">
        <v>1</v>
      </c>
      <c r="G114">
        <v>1</v>
      </c>
      <c r="H114">
        <v>3</v>
      </c>
      <c r="I114">
        <v>76.81</v>
      </c>
      <c r="J114">
        <v>1</v>
      </c>
      <c r="K114">
        <v>0</v>
      </c>
      <c r="L114">
        <v>76.81</v>
      </c>
      <c r="M114">
        <v>76.81</v>
      </c>
      <c r="N114">
        <v>76.81</v>
      </c>
      <c r="O114">
        <f t="shared" si="3"/>
        <v>113</v>
      </c>
      <c r="P114">
        <v>113</v>
      </c>
      <c r="Q114" s="1" t="s">
        <v>121</v>
      </c>
      <c r="R114" t="e">
        <f>INDEX(TableS1!E116:E245,MATCH(covariates_sorted!Q114,TableS1!O116:O245,0))</f>
        <v>#N/A</v>
      </c>
    </row>
    <row r="115" spans="1:18">
      <c r="A115" t="s">
        <v>106</v>
      </c>
      <c r="B115">
        <v>12</v>
      </c>
      <c r="C115">
        <v>2</v>
      </c>
      <c r="D115">
        <v>3</v>
      </c>
      <c r="E115">
        <v>2</v>
      </c>
      <c r="F115">
        <v>1</v>
      </c>
      <c r="G115">
        <v>1</v>
      </c>
      <c r="H115">
        <v>1</v>
      </c>
      <c r="I115">
        <v>61</v>
      </c>
      <c r="J115">
        <v>1</v>
      </c>
      <c r="K115">
        <v>0</v>
      </c>
      <c r="L115">
        <v>61</v>
      </c>
      <c r="M115">
        <v>61</v>
      </c>
      <c r="N115">
        <v>61</v>
      </c>
      <c r="O115">
        <f t="shared" si="3"/>
        <v>114</v>
      </c>
      <c r="P115">
        <v>114</v>
      </c>
      <c r="Q115" s="1" t="s">
        <v>106</v>
      </c>
      <c r="R115" t="e">
        <f>INDEX(TableS1!E117:E246,MATCH(covariates_sorted!Q115,TableS1!O117:O246,0))</f>
        <v>#N/A</v>
      </c>
    </row>
    <row r="116" spans="1:18">
      <c r="A116" t="s">
        <v>27</v>
      </c>
      <c r="B116">
        <v>10</v>
      </c>
      <c r="C116">
        <v>1</v>
      </c>
      <c r="D116">
        <v>3</v>
      </c>
      <c r="E116" t="s">
        <v>28</v>
      </c>
      <c r="F116">
        <v>3</v>
      </c>
      <c r="G116">
        <v>2</v>
      </c>
      <c r="H116">
        <v>2</v>
      </c>
      <c r="I116">
        <v>43.3</v>
      </c>
      <c r="J116">
        <v>1</v>
      </c>
      <c r="K116">
        <v>0</v>
      </c>
      <c r="L116">
        <v>43.3</v>
      </c>
      <c r="M116">
        <v>43.3</v>
      </c>
      <c r="N116">
        <v>43.3</v>
      </c>
      <c r="O116">
        <f t="shared" si="3"/>
        <v>115</v>
      </c>
      <c r="P116">
        <v>115</v>
      </c>
      <c r="Q116" s="1" t="s">
        <v>27</v>
      </c>
      <c r="R116" t="e">
        <f>INDEX(TableS1!E118:E247,MATCH(covariates_sorted!Q116,TableS1!O118:O247,0))</f>
        <v>#N/A</v>
      </c>
    </row>
    <row r="117" spans="1:18">
      <c r="A117" t="s">
        <v>35</v>
      </c>
      <c r="B117">
        <v>18</v>
      </c>
      <c r="C117">
        <v>1</v>
      </c>
      <c r="D117">
        <v>1</v>
      </c>
      <c r="E117">
        <v>1.1299999999999999</v>
      </c>
      <c r="F117">
        <v>3</v>
      </c>
      <c r="G117">
        <v>1</v>
      </c>
      <c r="H117">
        <v>1</v>
      </c>
      <c r="I117">
        <v>61.7</v>
      </c>
      <c r="J117">
        <v>1</v>
      </c>
      <c r="K117">
        <v>0</v>
      </c>
      <c r="L117">
        <v>61.7</v>
      </c>
      <c r="M117">
        <v>61.7</v>
      </c>
      <c r="N117">
        <v>61.7</v>
      </c>
      <c r="O117">
        <f t="shared" si="3"/>
        <v>116</v>
      </c>
      <c r="P117">
        <v>116</v>
      </c>
      <c r="Q117" s="1" t="s">
        <v>35</v>
      </c>
      <c r="R117" t="e">
        <f>INDEX(TableS1!E119:E248,MATCH(covariates_sorted!Q117,TableS1!O119:O248,0))</f>
        <v>#N/A</v>
      </c>
    </row>
    <row r="118" spans="1:18">
      <c r="A118" t="s">
        <v>109</v>
      </c>
      <c r="B118">
        <v>30</v>
      </c>
      <c r="C118">
        <v>2</v>
      </c>
      <c r="D118">
        <v>1</v>
      </c>
      <c r="E118">
        <v>6</v>
      </c>
      <c r="F118">
        <v>2</v>
      </c>
      <c r="G118">
        <v>2</v>
      </c>
      <c r="H118">
        <v>1</v>
      </c>
      <c r="I118">
        <v>61.4</v>
      </c>
      <c r="J118">
        <v>1</v>
      </c>
      <c r="K118">
        <v>0</v>
      </c>
      <c r="L118">
        <v>61.4</v>
      </c>
      <c r="M118">
        <v>61.4</v>
      </c>
      <c r="N118">
        <v>61.4</v>
      </c>
      <c r="O118">
        <f t="shared" si="3"/>
        <v>117</v>
      </c>
      <c r="P118">
        <v>117</v>
      </c>
      <c r="Q118" s="1" t="s">
        <v>109</v>
      </c>
      <c r="R118" t="e">
        <f>INDEX(TableS1!E120:E249,MATCH(covariates_sorted!Q118,TableS1!O120:O249,0))</f>
        <v>#N/A</v>
      </c>
    </row>
    <row r="119" spans="1:18">
      <c r="A119" t="s">
        <v>21</v>
      </c>
      <c r="B119">
        <v>15</v>
      </c>
      <c r="C119">
        <v>1</v>
      </c>
      <c r="D119">
        <v>1</v>
      </c>
      <c r="E119" t="s">
        <v>22</v>
      </c>
      <c r="F119">
        <v>3</v>
      </c>
      <c r="G119">
        <v>1</v>
      </c>
      <c r="H119">
        <v>3</v>
      </c>
      <c r="I119">
        <v>29.7</v>
      </c>
      <c r="J119">
        <v>1</v>
      </c>
      <c r="K119">
        <v>0</v>
      </c>
      <c r="L119">
        <v>29.7</v>
      </c>
      <c r="M119">
        <v>29.7</v>
      </c>
      <c r="N119">
        <v>29.7</v>
      </c>
      <c r="O119">
        <f t="shared" si="3"/>
        <v>118</v>
      </c>
      <c r="P119">
        <v>118</v>
      </c>
      <c r="Q119" s="1" t="s">
        <v>21</v>
      </c>
      <c r="R119" t="e">
        <f>INDEX(TableS1!E121:E250,MATCH(covariates_sorted!Q119,TableS1!O121:O250,0))</f>
        <v>#N/A</v>
      </c>
    </row>
    <row r="120" spans="1:18">
      <c r="A120" t="s">
        <v>23</v>
      </c>
      <c r="B120">
        <v>18</v>
      </c>
      <c r="C120">
        <v>1</v>
      </c>
      <c r="D120">
        <v>1</v>
      </c>
      <c r="E120" t="s">
        <v>24</v>
      </c>
      <c r="F120">
        <v>3</v>
      </c>
      <c r="G120">
        <v>1</v>
      </c>
      <c r="H120">
        <v>3</v>
      </c>
      <c r="I120">
        <v>31.4</v>
      </c>
      <c r="J120">
        <v>1</v>
      </c>
      <c r="K120">
        <v>0</v>
      </c>
      <c r="L120">
        <v>31.4</v>
      </c>
      <c r="M120">
        <v>31.4</v>
      </c>
      <c r="N120">
        <v>31.4</v>
      </c>
      <c r="O120">
        <f t="shared" si="3"/>
        <v>119</v>
      </c>
      <c r="P120">
        <v>119</v>
      </c>
      <c r="Q120" s="1" t="s">
        <v>23</v>
      </c>
      <c r="R120" t="e">
        <f>INDEX(TableS1!E122:E251,MATCH(covariates_sorted!Q120,TableS1!O122:O251,0))</f>
        <v>#N/A</v>
      </c>
    </row>
    <row r="121" spans="1:18">
      <c r="A121" t="s">
        <v>185</v>
      </c>
      <c r="B121">
        <v>8</v>
      </c>
      <c r="C121">
        <v>2</v>
      </c>
      <c r="D121">
        <v>1</v>
      </c>
      <c r="E121" t="s">
        <v>186</v>
      </c>
      <c r="F121">
        <v>1</v>
      </c>
      <c r="G121">
        <v>1</v>
      </c>
      <c r="H121">
        <v>3</v>
      </c>
      <c r="J121">
        <v>0</v>
      </c>
      <c r="K121">
        <v>1</v>
      </c>
      <c r="L121">
        <v>100.68202531645601</v>
      </c>
      <c r="M121">
        <v>66</v>
      </c>
      <c r="N121">
        <v>102.481970779221</v>
      </c>
      <c r="O121">
        <f t="shared" si="3"/>
        <v>120</v>
      </c>
      <c r="P121">
        <v>120</v>
      </c>
      <c r="Q121" s="1" t="s">
        <v>185</v>
      </c>
      <c r="R121" t="e">
        <f>INDEX(TableS1!E123:E252,MATCH(covariates_sorted!Q121,TableS1!O123:O252,0))</f>
        <v>#N/A</v>
      </c>
    </row>
    <row r="122" spans="1:18">
      <c r="A122" t="s">
        <v>88</v>
      </c>
      <c r="B122">
        <v>20</v>
      </c>
      <c r="C122">
        <v>2</v>
      </c>
      <c r="D122">
        <v>2</v>
      </c>
      <c r="E122">
        <v>2.5</v>
      </c>
      <c r="F122">
        <v>3</v>
      </c>
      <c r="G122">
        <v>1</v>
      </c>
      <c r="H122">
        <v>1</v>
      </c>
      <c r="I122">
        <v>50</v>
      </c>
      <c r="J122">
        <v>1</v>
      </c>
      <c r="K122">
        <v>0</v>
      </c>
      <c r="L122">
        <v>50</v>
      </c>
      <c r="M122">
        <v>50</v>
      </c>
      <c r="N122">
        <v>50</v>
      </c>
      <c r="O122">
        <f t="shared" si="3"/>
        <v>121</v>
      </c>
      <c r="P122">
        <v>121</v>
      </c>
      <c r="Q122" s="1" t="s">
        <v>88</v>
      </c>
      <c r="R122" t="e">
        <f>INDEX(TableS1!E124:E253,MATCH(covariates_sorted!Q122,TableS1!O124:O253,0))</f>
        <v>#N/A</v>
      </c>
    </row>
    <row r="123" spans="1:18">
      <c r="A123" t="s">
        <v>96</v>
      </c>
      <c r="B123">
        <v>15</v>
      </c>
      <c r="C123">
        <v>2</v>
      </c>
      <c r="D123">
        <v>2</v>
      </c>
      <c r="E123">
        <v>2.5</v>
      </c>
      <c r="F123">
        <v>1</v>
      </c>
      <c r="G123">
        <v>1</v>
      </c>
      <c r="H123">
        <v>1</v>
      </c>
      <c r="I123">
        <v>56</v>
      </c>
      <c r="J123">
        <v>1</v>
      </c>
      <c r="K123">
        <v>0</v>
      </c>
      <c r="L123">
        <v>56</v>
      </c>
      <c r="M123">
        <v>56</v>
      </c>
      <c r="N123">
        <v>56</v>
      </c>
      <c r="O123">
        <f t="shared" si="3"/>
        <v>122</v>
      </c>
      <c r="P123">
        <v>122</v>
      </c>
      <c r="Q123" s="1" t="s">
        <v>96</v>
      </c>
      <c r="R123" t="e">
        <f>INDEX(TableS1!E125:E254,MATCH(covariates_sorted!Q123,TableS1!O125:O254,0))</f>
        <v>#N/A</v>
      </c>
    </row>
    <row r="124" spans="1:18">
      <c r="A124" t="s">
        <v>200</v>
      </c>
      <c r="B124">
        <v>32</v>
      </c>
      <c r="C124">
        <v>3</v>
      </c>
      <c r="D124">
        <v>3</v>
      </c>
      <c r="E124" t="s">
        <v>201</v>
      </c>
      <c r="F124">
        <v>1</v>
      </c>
      <c r="G124">
        <v>1</v>
      </c>
      <c r="H124">
        <v>3</v>
      </c>
      <c r="I124">
        <v>85.2</v>
      </c>
      <c r="J124">
        <v>1</v>
      </c>
      <c r="K124">
        <v>0</v>
      </c>
      <c r="L124">
        <v>85.2</v>
      </c>
      <c r="M124">
        <v>85.2</v>
      </c>
      <c r="N124">
        <v>85.2</v>
      </c>
      <c r="O124">
        <f t="shared" si="3"/>
        <v>123</v>
      </c>
      <c r="P124">
        <v>123</v>
      </c>
      <c r="Q124" s="1" t="s">
        <v>200</v>
      </c>
      <c r="R124" t="str">
        <f>INDEX(TableS1!E126:E255,MATCH(covariates_sorted!Q124,TableS1!O126:O255,0))</f>
        <v>Flanker task</v>
      </c>
    </row>
    <row r="125" spans="1:18">
      <c r="A125" t="s">
        <v>124</v>
      </c>
      <c r="B125">
        <v>19</v>
      </c>
      <c r="C125">
        <v>2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85</v>
      </c>
      <c r="J125">
        <v>1</v>
      </c>
      <c r="K125">
        <v>0</v>
      </c>
      <c r="L125">
        <v>85</v>
      </c>
      <c r="M125">
        <v>85</v>
      </c>
      <c r="N125">
        <v>85</v>
      </c>
      <c r="O125">
        <f t="shared" si="3"/>
        <v>124</v>
      </c>
      <c r="P125">
        <v>124</v>
      </c>
      <c r="Q125" s="1" t="s">
        <v>124</v>
      </c>
      <c r="R125" t="e">
        <f>INDEX(TableS1!E127:E256,MATCH(covariates_sorted!Q125,TableS1!O127:O256,0))</f>
        <v>#N/A</v>
      </c>
    </row>
    <row r="126" spans="1:18">
      <c r="A126" t="s">
        <v>150</v>
      </c>
      <c r="B126">
        <v>22</v>
      </c>
      <c r="C126">
        <v>2</v>
      </c>
      <c r="D126">
        <v>3</v>
      </c>
      <c r="E126" t="s">
        <v>151</v>
      </c>
      <c r="F126">
        <v>3</v>
      </c>
      <c r="G126">
        <v>1</v>
      </c>
      <c r="H126">
        <v>1</v>
      </c>
      <c r="I126">
        <v>130</v>
      </c>
      <c r="J126">
        <v>1</v>
      </c>
      <c r="K126">
        <v>0</v>
      </c>
      <c r="L126">
        <v>130</v>
      </c>
      <c r="M126">
        <v>130</v>
      </c>
      <c r="N126">
        <v>130</v>
      </c>
      <c r="O126">
        <f t="shared" si="3"/>
        <v>125</v>
      </c>
      <c r="P126">
        <v>125</v>
      </c>
      <c r="Q126" s="1" t="s">
        <v>150</v>
      </c>
      <c r="R126" t="e">
        <f>INDEX(TableS1!E128:E257,MATCH(covariates_sorted!Q126,TableS1!O128:O257,0))</f>
        <v>#N/A</v>
      </c>
    </row>
    <row r="127" spans="1:18">
      <c r="A127" t="s">
        <v>208</v>
      </c>
      <c r="B127">
        <v>22</v>
      </c>
      <c r="C127">
        <v>3</v>
      </c>
      <c r="D127">
        <v>3</v>
      </c>
      <c r="E127" t="s">
        <v>115</v>
      </c>
      <c r="F127">
        <v>3</v>
      </c>
      <c r="G127">
        <v>1</v>
      </c>
      <c r="H127">
        <v>1</v>
      </c>
      <c r="I127">
        <v>206</v>
      </c>
      <c r="J127">
        <v>1</v>
      </c>
      <c r="K127">
        <v>0</v>
      </c>
      <c r="L127">
        <v>206</v>
      </c>
      <c r="M127">
        <v>206</v>
      </c>
      <c r="N127">
        <v>206</v>
      </c>
      <c r="O127">
        <f t="shared" si="3"/>
        <v>126</v>
      </c>
      <c r="P127">
        <v>126</v>
      </c>
      <c r="Q127" s="1" t="s">
        <v>208</v>
      </c>
      <c r="R127" t="str">
        <f>INDEX(TableS1!E129:E258,MATCH(covariates_sorted!Q127,TableS1!O129:O258,0))</f>
        <v>Flanker task</v>
      </c>
    </row>
    <row r="128" spans="1:18">
      <c r="A128" t="s">
        <v>146</v>
      </c>
      <c r="B128">
        <v>10</v>
      </c>
      <c r="C128">
        <v>2</v>
      </c>
      <c r="D128">
        <v>1</v>
      </c>
      <c r="E128">
        <v>4.5</v>
      </c>
      <c r="F128">
        <v>1</v>
      </c>
      <c r="G128">
        <v>1</v>
      </c>
      <c r="H128">
        <v>1</v>
      </c>
      <c r="I128">
        <v>117.4</v>
      </c>
      <c r="J128">
        <v>0</v>
      </c>
      <c r="K128">
        <v>0</v>
      </c>
      <c r="L128">
        <v>117.4</v>
      </c>
      <c r="M128">
        <v>117.4</v>
      </c>
      <c r="N128">
        <v>117.4</v>
      </c>
      <c r="O128">
        <f t="shared" si="3"/>
        <v>127</v>
      </c>
      <c r="P128">
        <v>127</v>
      </c>
      <c r="Q128" s="1" t="s">
        <v>146</v>
      </c>
      <c r="R128" t="e">
        <f>INDEX(TableS1!E130:E259,MATCH(covariates_sorted!Q128,TableS1!O130:O259,0))</f>
        <v>#N/A</v>
      </c>
    </row>
    <row r="129" spans="1:18">
      <c r="A129" t="s">
        <v>84</v>
      </c>
      <c r="B129">
        <v>18</v>
      </c>
      <c r="C129">
        <v>2</v>
      </c>
      <c r="D129">
        <v>3</v>
      </c>
      <c r="E129">
        <v>3.5</v>
      </c>
      <c r="F129">
        <v>1</v>
      </c>
      <c r="G129">
        <v>1</v>
      </c>
      <c r="H129">
        <v>1</v>
      </c>
      <c r="I129">
        <v>45</v>
      </c>
      <c r="J129">
        <v>1</v>
      </c>
      <c r="K129">
        <v>0</v>
      </c>
      <c r="L129">
        <v>45</v>
      </c>
      <c r="M129">
        <v>45</v>
      </c>
      <c r="N129">
        <v>45</v>
      </c>
      <c r="O129">
        <f t="shared" si="3"/>
        <v>128</v>
      </c>
      <c r="P129">
        <v>128</v>
      </c>
      <c r="Q129" s="1" t="s">
        <v>84</v>
      </c>
      <c r="R129" t="e">
        <f>INDEX(TableS1!E131:E260,MATCH(covariates_sorted!Q129,TableS1!O131:O260,0))</f>
        <v>#N/A</v>
      </c>
    </row>
    <row r="130" spans="1:18">
      <c r="A130" t="s">
        <v>128</v>
      </c>
      <c r="B130">
        <v>47</v>
      </c>
      <c r="C130">
        <v>2</v>
      </c>
      <c r="D130">
        <v>1</v>
      </c>
      <c r="E130">
        <v>13.25</v>
      </c>
      <c r="F130">
        <v>3</v>
      </c>
      <c r="G130">
        <v>2</v>
      </c>
      <c r="H130">
        <v>1</v>
      </c>
      <c r="I130">
        <v>90.300000000000097</v>
      </c>
      <c r="J130">
        <v>1</v>
      </c>
      <c r="K130">
        <v>0</v>
      </c>
      <c r="L130">
        <v>90.300000000000097</v>
      </c>
      <c r="M130">
        <v>90.300000000000097</v>
      </c>
      <c r="N130">
        <v>90.300000000000097</v>
      </c>
      <c r="O130">
        <f t="shared" ref="O130" si="4">INDEX(P:P,MATCH(A130,Q:Q))</f>
        <v>129</v>
      </c>
      <c r="P130">
        <v>129</v>
      </c>
      <c r="Q130" s="1" t="s">
        <v>128</v>
      </c>
      <c r="R130" t="e">
        <f>INDEX(TableS1!E132:E261,MATCH(covariates_sorted!Q130,TableS1!O132:O261,0))</f>
        <v>#N/A</v>
      </c>
    </row>
  </sheetData>
  <sortState xmlns:xlrd2="http://schemas.microsoft.com/office/spreadsheetml/2017/richdata2" ref="A2:O130">
    <sortCondition ref="O2:O1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ADB4-5429-4D46-8D46-36116BC343A0}">
  <dimension ref="A1:AF135"/>
  <sheetViews>
    <sheetView topLeftCell="J22" workbookViewId="0">
      <selection activeCell="AE33" sqref="AE33:AF33"/>
    </sheetView>
  </sheetViews>
  <sheetFormatPr defaultRowHeight="15"/>
  <cols>
    <col min="1" max="1" width="11.42578125" style="17" customWidth="1"/>
    <col min="2" max="2" width="19.140625" style="17" customWidth="1"/>
    <col min="3" max="3" width="9" style="17" customWidth="1"/>
    <col min="4" max="4" width="20" style="18" customWidth="1"/>
    <col min="5" max="5" width="27.7109375" style="17" customWidth="1"/>
    <col min="6" max="6" width="29.7109375" style="17" customWidth="1"/>
    <col min="7" max="7" width="19.5703125" style="17" customWidth="1"/>
    <col min="8" max="8" width="16" style="17" customWidth="1"/>
    <col min="9" max="9" width="24.28515625" style="17" customWidth="1"/>
    <col min="10" max="10" width="17.140625" style="17" customWidth="1"/>
    <col min="11" max="11" width="16" style="17" customWidth="1"/>
    <col min="12" max="12" width="14.7109375" style="17" customWidth="1"/>
    <col min="13" max="13" width="18.85546875" style="17" customWidth="1"/>
    <col min="14" max="14" width="23.5703125" style="17" customWidth="1"/>
    <col min="15" max="15" width="28" bestFit="1" customWidth="1"/>
    <col min="32" max="32" width="10" bestFit="1" customWidth="1"/>
  </cols>
  <sheetData>
    <row r="1" spans="1:32" ht="50.25" customHeight="1" thickBot="1">
      <c r="A1" s="12" t="s">
        <v>216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2"/>
    </row>
    <row r="2" spans="1:32" ht="70.5" thickBot="1">
      <c r="A2" s="3" t="s">
        <v>217</v>
      </c>
      <c r="B2" s="3" t="s">
        <v>218</v>
      </c>
      <c r="C2" s="3" t="s">
        <v>219</v>
      </c>
      <c r="D2" s="3" t="s">
        <v>220</v>
      </c>
      <c r="E2" s="3" t="s">
        <v>619</v>
      </c>
      <c r="F2" s="3" t="s">
        <v>221</v>
      </c>
      <c r="G2" s="3" t="s">
        <v>222</v>
      </c>
      <c r="H2" s="3" t="s">
        <v>223</v>
      </c>
      <c r="I2" s="3" t="s">
        <v>620</v>
      </c>
      <c r="J2" s="3" t="s">
        <v>224</v>
      </c>
      <c r="K2" s="3" t="s">
        <v>621</v>
      </c>
      <c r="L2" s="3" t="s">
        <v>225</v>
      </c>
      <c r="M2" s="3" t="s">
        <v>226</v>
      </c>
      <c r="N2" s="3" t="s">
        <v>227</v>
      </c>
      <c r="O2" s="11" t="s">
        <v>613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709</v>
      </c>
      <c r="AB2" t="s">
        <v>714</v>
      </c>
      <c r="AC2" t="s">
        <v>710</v>
      </c>
      <c r="AD2" t="s">
        <v>711</v>
      </c>
      <c r="AE2" t="s">
        <v>712</v>
      </c>
      <c r="AF2" t="s">
        <v>713</v>
      </c>
    </row>
    <row r="3" spans="1:32" ht="23.25" customHeight="1">
      <c r="A3" s="14" t="s">
        <v>228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4"/>
      <c r="N3" s="5"/>
    </row>
    <row r="4" spans="1:32" ht="31.5">
      <c r="A4" s="4">
        <v>1</v>
      </c>
      <c r="B4" s="4" t="s">
        <v>622</v>
      </c>
      <c r="C4" s="4">
        <v>2011</v>
      </c>
      <c r="D4" s="4" t="s">
        <v>229</v>
      </c>
      <c r="E4" s="4" t="s">
        <v>623</v>
      </c>
      <c r="F4" s="4" t="s">
        <v>624</v>
      </c>
      <c r="G4" s="4" t="s">
        <v>230</v>
      </c>
      <c r="H4" s="4" t="s">
        <v>231</v>
      </c>
      <c r="I4" s="4" t="s">
        <v>232</v>
      </c>
      <c r="J4" s="4" t="s">
        <v>233</v>
      </c>
      <c r="K4" s="4" t="s">
        <v>625</v>
      </c>
      <c r="L4" s="4" t="s">
        <v>626</v>
      </c>
      <c r="M4" s="4" t="s">
        <v>627</v>
      </c>
      <c r="N4" s="4">
        <v>78</v>
      </c>
      <c r="O4" t="str">
        <f>B4&amp;C4&amp;"_children"</f>
        <v>Andrews-Hanna2011_children</v>
      </c>
      <c r="P4">
        <f>VALUE(TRIM(LEFT(G4, FIND("(", G4) - 1)))</f>
        <v>32</v>
      </c>
      <c r="Q4">
        <f t="shared" ref="Q4:Q66" si="0">IF(ISNUMBER(SEARCH("child",O4)),1,IF(ISNUMBER(SEARCH("adult",O4)),2,3))</f>
        <v>1</v>
      </c>
      <c r="R4">
        <f>IF(ISNUMBER(SEARCH("&amp;",E4)),4,IF(ISNUMBER(SEARCH("Stroop",E4)),1,IF(ISNUMBER(SEARCH("Flanker",E4)),2,IF(ISNUMBER(SEARCH("Simon",E4)),3,4))))</f>
        <v>1</v>
      </c>
      <c r="T4">
        <f>IF(K4="right",1,IF(K4="both",2,3))</f>
        <v>1</v>
      </c>
      <c r="U4">
        <f>IF(L4="I &gt; C",1,IF(L4="I &gt; N",2,3))</f>
        <v>2</v>
      </c>
      <c r="V4">
        <f>IF(M4="Yes",1,IF(M4="No",2,3))</f>
        <v>1</v>
      </c>
      <c r="W4">
        <f>IF(N4="n.r.","",N4)</f>
        <v>78</v>
      </c>
      <c r="X4">
        <v>3</v>
      </c>
      <c r="Y4">
        <f>IF(H4="English",1,2)</f>
        <v>1</v>
      </c>
      <c r="Z4">
        <f>IF(N4="n.r.",1,0)</f>
        <v>0</v>
      </c>
      <c r="AA4" t="str">
        <f>_xlfn.TEXTBEFORE(I4,"(")</f>
        <v xml:space="preserve">15.6 </v>
      </c>
      <c r="AB4" t="str">
        <f>MID(I4, SEARCH("(", I4) + 1, SEARCH(")", I4) - SEARCH("(", I4) - 1)</f>
        <v>n.r.</v>
      </c>
      <c r="AC4" t="str">
        <f>_xlfn.TEXTBEFORE(J4,"−")</f>
        <v>14</v>
      </c>
      <c r="AD4" t="str">
        <f>_xlfn.TEXTAFTER(J4,"−")</f>
        <v>17</v>
      </c>
      <c r="AE4" t="str">
        <f>IF(NOT(ISNA(AC4)),AC4,0)</f>
        <v>14</v>
      </c>
      <c r="AF4" t="str">
        <f>IF(NOT(ISNA(AD4)),AD4,17)</f>
        <v>17</v>
      </c>
    </row>
    <row r="5" spans="1:32" ht="31.5">
      <c r="A5" s="4">
        <v>2</v>
      </c>
      <c r="B5" s="4" t="s">
        <v>628</v>
      </c>
      <c r="C5" s="4">
        <v>2009</v>
      </c>
      <c r="D5" s="4" t="s">
        <v>229</v>
      </c>
      <c r="E5" s="4" t="s">
        <v>234</v>
      </c>
      <c r="F5" s="4" t="s">
        <v>235</v>
      </c>
      <c r="G5" s="4" t="s">
        <v>236</v>
      </c>
      <c r="H5" s="4" t="s">
        <v>231</v>
      </c>
      <c r="I5" s="4" t="s">
        <v>237</v>
      </c>
      <c r="J5" s="6" t="s">
        <v>238</v>
      </c>
      <c r="K5" s="4" t="s">
        <v>239</v>
      </c>
      <c r="L5" s="4" t="s">
        <v>240</v>
      </c>
      <c r="M5" s="6" t="s">
        <v>238</v>
      </c>
      <c r="N5" s="6" t="s">
        <v>238</v>
      </c>
      <c r="O5" t="str">
        <f>B5&amp;C5&amp;"_children"</f>
        <v>Bernal2009_children</v>
      </c>
      <c r="P5">
        <f>VALUE(TRIM(LEFT(G5, FIND("(", G5) - 1)))</f>
        <v>18</v>
      </c>
      <c r="Q5">
        <f t="shared" si="0"/>
        <v>1</v>
      </c>
      <c r="R5">
        <f>IF(ISNUMBER(SEARCH("&amp;",E5)),4,IF(ISNUMBER(SEARCH("Stroop",E5)),1,IF(ISNUMBER(SEARCH("Flanker",E5)),2,IF(ISNUMBER(SEARCH("Simon",E5)),3,4))))</f>
        <v>1</v>
      </c>
      <c r="T5">
        <f>IF(K5="right",1,IF(K5="both",2,3))</f>
        <v>1</v>
      </c>
      <c r="U5">
        <f>IF(L5="I &gt; C",1,IF(L5="I &gt; N",2,3))</f>
        <v>1</v>
      </c>
      <c r="V5">
        <f>IF(M5="Yes",1,IF(M5="No",2,3))</f>
        <v>3</v>
      </c>
      <c r="W5" t="str">
        <f>IF(N5="n.r.","",N5)</f>
        <v/>
      </c>
      <c r="X5">
        <v>3</v>
      </c>
      <c r="Y5">
        <v>1</v>
      </c>
      <c r="Z5">
        <f>IF(N5="n.r.",1,0)</f>
        <v>1</v>
      </c>
      <c r="AA5" t="str">
        <f t="shared" ref="AA5:AA68" si="1">_xlfn.TEXTBEFORE(I5,"(")</f>
        <v xml:space="preserve">14.67 </v>
      </c>
      <c r="AB5" t="str">
        <f t="shared" ref="AB5:AB30" si="2">MID(I5, SEARCH("(", I5) + 1, SEARCH(")", I5) - SEARCH("(", I5) - 1)</f>
        <v>2.97</v>
      </c>
      <c r="AC5" t="e">
        <f t="shared" ref="AC5:AC30" si="3">_xlfn.TEXTBEFORE(J5,"−")</f>
        <v>#N/A</v>
      </c>
      <c r="AD5" t="e">
        <f t="shared" ref="AD5:AD30" si="4">_xlfn.TEXTAFTER(J5,"−")</f>
        <v>#N/A</v>
      </c>
      <c r="AE5">
        <f t="shared" ref="AE5:AE30" si="5">IF(NOT(ISNA(AC5)),AC5,0)</f>
        <v>0</v>
      </c>
      <c r="AF5">
        <f t="shared" ref="AF5:AF30" si="6">IF(NOT(ISNA(AD5)),AD5,17)</f>
        <v>17</v>
      </c>
    </row>
    <row r="6" spans="1:32" ht="15.75">
      <c r="A6" s="4">
        <v>3</v>
      </c>
      <c r="B6" s="4" t="s">
        <v>629</v>
      </c>
      <c r="C6" s="4">
        <v>2002</v>
      </c>
      <c r="D6" s="4" t="s">
        <v>229</v>
      </c>
      <c r="E6" s="4" t="s">
        <v>241</v>
      </c>
      <c r="F6" s="4" t="s">
        <v>242</v>
      </c>
      <c r="G6" s="4" t="s">
        <v>243</v>
      </c>
      <c r="H6" s="4" t="s">
        <v>231</v>
      </c>
      <c r="I6" s="4" t="s">
        <v>244</v>
      </c>
      <c r="J6" s="4" t="s">
        <v>245</v>
      </c>
      <c r="K6" s="4" t="s">
        <v>239</v>
      </c>
      <c r="L6" s="4" t="s">
        <v>246</v>
      </c>
      <c r="M6" s="4" t="s">
        <v>247</v>
      </c>
      <c r="N6" s="4">
        <v>44.4</v>
      </c>
      <c r="O6" t="str">
        <f>B6&amp;C6&amp;"_children"</f>
        <v>Bunge2002_children</v>
      </c>
      <c r="P6">
        <f>VALUE(TRIM(LEFT(G6, FIND("(", G6) - 1)))</f>
        <v>16</v>
      </c>
      <c r="Q6">
        <f t="shared" si="0"/>
        <v>1</v>
      </c>
      <c r="R6">
        <f>IF(ISNUMBER(SEARCH("&amp;",E6)),4,IF(ISNUMBER(SEARCH("Stroop",E6)),1,IF(ISNUMBER(SEARCH("Flanker",E6)),2,IF(ISNUMBER(SEARCH("Simon",E6)),3,4))))</f>
        <v>2</v>
      </c>
      <c r="T6">
        <f>IF(K6="right",1,IF(K6="both",2,3))</f>
        <v>1</v>
      </c>
      <c r="U6">
        <f>IF(L6="I &gt; C",1,IF(L6="I &gt; N",2,3))</f>
        <v>2</v>
      </c>
      <c r="V6">
        <f>IF(M6="Yes",1,IF(M6="No",2,3))</f>
        <v>1</v>
      </c>
      <c r="W6">
        <f>IF(N6="n.r.","",N6)</f>
        <v>44.4</v>
      </c>
      <c r="X6">
        <f>IF(ISNUMBER(SEARCH("Event",F6)),1,IF(ISNUMBER(SEARCH("Event",F6)),2,3))</f>
        <v>1</v>
      </c>
      <c r="Y6">
        <f>IF(H6="English",1,2)</f>
        <v>1</v>
      </c>
      <c r="Z6">
        <f>IF(N6="n.r.",1,0)</f>
        <v>0</v>
      </c>
      <c r="AA6" t="str">
        <f t="shared" si="1"/>
        <v xml:space="preserve">10 </v>
      </c>
      <c r="AB6" t="str">
        <f t="shared" si="2"/>
        <v>n.r.</v>
      </c>
      <c r="AC6" t="str">
        <f t="shared" si="3"/>
        <v>8</v>
      </c>
      <c r="AD6" t="str">
        <f t="shared" si="4"/>
        <v>12</v>
      </c>
      <c r="AE6" t="str">
        <f t="shared" si="5"/>
        <v>8</v>
      </c>
      <c r="AF6" t="str">
        <f t="shared" si="6"/>
        <v>12</v>
      </c>
    </row>
    <row r="7" spans="1:32" ht="31.5">
      <c r="A7" s="4">
        <v>4</v>
      </c>
      <c r="B7" s="4" t="s">
        <v>630</v>
      </c>
      <c r="C7" s="4">
        <v>2006</v>
      </c>
      <c r="D7" s="4" t="s">
        <v>229</v>
      </c>
      <c r="E7" s="4" t="s">
        <v>248</v>
      </c>
      <c r="F7" s="4" t="s">
        <v>242</v>
      </c>
      <c r="G7" s="4" t="s">
        <v>249</v>
      </c>
      <c r="H7" s="4" t="s">
        <v>231</v>
      </c>
      <c r="I7" s="4" t="s">
        <v>250</v>
      </c>
      <c r="J7" s="4" t="s">
        <v>251</v>
      </c>
      <c r="K7" s="4" t="s">
        <v>239</v>
      </c>
      <c r="L7" s="4" t="s">
        <v>246</v>
      </c>
      <c r="M7" s="4" t="s">
        <v>252</v>
      </c>
      <c r="N7" s="4">
        <v>121</v>
      </c>
      <c r="O7" t="str">
        <f>B7&amp;C7&amp;"_children"</f>
        <v>Cao2006_children</v>
      </c>
      <c r="P7">
        <f>VALUE(TRIM(LEFT(G7, FIND("(", G7) - 1)))</f>
        <v>14</v>
      </c>
      <c r="Q7">
        <f t="shared" si="0"/>
        <v>1</v>
      </c>
      <c r="R7">
        <f>IF(ISNUMBER(SEARCH("&amp;",E7)),4,IF(ISNUMBER(SEARCH("Stroop",E7)),1,IF(ISNUMBER(SEARCH("Flanker",E7)),2,IF(ISNUMBER(SEARCH("Simon",E7)),3,4))))</f>
        <v>1</v>
      </c>
      <c r="T7">
        <f>IF(K7="right",1,IF(K7="both",2,3))</f>
        <v>1</v>
      </c>
      <c r="U7">
        <f>IF(L7="I &gt; C",1,IF(L7="I &gt; N",2,3))</f>
        <v>2</v>
      </c>
      <c r="V7">
        <f>IF(M7="Yes",1,IF(M7="No",2,3))</f>
        <v>2</v>
      </c>
      <c r="W7">
        <f>IF(N7="n.r.","",N7)</f>
        <v>121</v>
      </c>
      <c r="X7">
        <f>IF(ISNUMBER(SEARCH("Event",F7)),1,IF(ISNUMBER(SEARCH("Event",F7)),2,3))</f>
        <v>1</v>
      </c>
      <c r="Y7">
        <f>IF(H7="English",1,2)</f>
        <v>1</v>
      </c>
      <c r="Z7">
        <f>IF(N7="n.r.",1,0)</f>
        <v>0</v>
      </c>
      <c r="AA7" t="str">
        <f t="shared" si="1"/>
        <v xml:space="preserve">11.5 </v>
      </c>
      <c r="AB7" t="str">
        <f t="shared" si="2"/>
        <v>n.r.</v>
      </c>
      <c r="AC7" t="str">
        <f t="shared" si="3"/>
        <v>8.9</v>
      </c>
      <c r="AD7" t="str">
        <f t="shared" si="4"/>
        <v>14.11</v>
      </c>
      <c r="AE7" t="str">
        <f t="shared" si="5"/>
        <v>8.9</v>
      </c>
      <c r="AF7" t="str">
        <f t="shared" si="6"/>
        <v>14.11</v>
      </c>
    </row>
    <row r="8" spans="1:32" ht="15.75">
      <c r="A8" s="4">
        <v>5</v>
      </c>
      <c r="B8" s="4" t="s">
        <v>631</v>
      </c>
      <c r="C8" s="4">
        <v>2012</v>
      </c>
      <c r="D8" s="4" t="s">
        <v>229</v>
      </c>
      <c r="E8" s="4" t="s">
        <v>253</v>
      </c>
      <c r="F8" s="4" t="s">
        <v>242</v>
      </c>
      <c r="G8" s="4" t="s">
        <v>254</v>
      </c>
      <c r="H8" s="4" t="s">
        <v>231</v>
      </c>
      <c r="I8" s="4" t="s">
        <v>255</v>
      </c>
      <c r="J8" s="4" t="s">
        <v>256</v>
      </c>
      <c r="K8" s="6" t="s">
        <v>238</v>
      </c>
      <c r="L8" s="4" t="s">
        <v>240</v>
      </c>
      <c r="M8" s="4" t="s">
        <v>247</v>
      </c>
      <c r="N8" s="4">
        <v>283.3</v>
      </c>
      <c r="O8" t="str">
        <f>B8&amp;C8&amp;"_children"</f>
        <v>Carp2012_children</v>
      </c>
      <c r="P8">
        <f>VALUE(TRIM(LEFT(G8, FIND("(", G8) - 1)))</f>
        <v>18</v>
      </c>
      <c r="Q8">
        <f t="shared" si="0"/>
        <v>1</v>
      </c>
      <c r="R8">
        <f>IF(ISNUMBER(SEARCH("&amp;",E8)),4,IF(ISNUMBER(SEARCH("Stroop",E8)),1,IF(ISNUMBER(SEARCH("Flanker",E8)),2,IF(ISNUMBER(SEARCH("Simon",E8)),3,4))))</f>
        <v>4</v>
      </c>
      <c r="T8">
        <f>IF(K8="right",1,IF(K8="both",2,3))</f>
        <v>3</v>
      </c>
      <c r="U8">
        <f>IF(L8="I &gt; C",1,IF(L8="I &gt; N",2,3))</f>
        <v>1</v>
      </c>
      <c r="V8">
        <f>IF(M8="Yes",1,IF(M8="No",2,3))</f>
        <v>1</v>
      </c>
      <c r="W8">
        <f>IF(N8="n.r.","",N8)</f>
        <v>283.3</v>
      </c>
      <c r="X8">
        <f>IF(ISNUMBER(SEARCH("Event",F8)),1,IF(ISNUMBER(SEARCH("Event",F8)),2,3))</f>
        <v>1</v>
      </c>
      <c r="Y8">
        <f>IF(H8="English",1,2)</f>
        <v>1</v>
      </c>
      <c r="Z8">
        <f>IF(N8="n.r.",1,0)</f>
        <v>0</v>
      </c>
      <c r="AA8" t="str">
        <f t="shared" si="1"/>
        <v xml:space="preserve">14 </v>
      </c>
      <c r="AB8" t="str">
        <f t="shared" si="2"/>
        <v>n.r.</v>
      </c>
      <c r="AC8" t="str">
        <f t="shared" si="3"/>
        <v>8</v>
      </c>
      <c r="AD8" t="str">
        <f t="shared" si="4"/>
        <v>18</v>
      </c>
      <c r="AE8" t="str">
        <f t="shared" si="5"/>
        <v>8</v>
      </c>
      <c r="AF8" t="str">
        <f t="shared" si="6"/>
        <v>18</v>
      </c>
    </row>
    <row r="9" spans="1:32" ht="15.75">
      <c r="A9" s="4">
        <v>6</v>
      </c>
      <c r="B9" s="4" t="s">
        <v>615</v>
      </c>
      <c r="C9" s="4">
        <v>2014</v>
      </c>
      <c r="D9" s="4" t="s">
        <v>229</v>
      </c>
      <c r="E9" s="4" t="s">
        <v>241</v>
      </c>
      <c r="F9" s="4" t="s">
        <v>257</v>
      </c>
      <c r="G9" s="4" t="s">
        <v>258</v>
      </c>
      <c r="H9" s="4" t="s">
        <v>231</v>
      </c>
      <c r="I9" s="4" t="s">
        <v>259</v>
      </c>
      <c r="J9" s="6" t="s">
        <v>238</v>
      </c>
      <c r="K9" s="6" t="s">
        <v>238</v>
      </c>
      <c r="L9" s="4" t="s">
        <v>240</v>
      </c>
      <c r="M9" s="4" t="s">
        <v>238</v>
      </c>
      <c r="N9" s="4">
        <v>97</v>
      </c>
      <c r="O9" t="str">
        <f>B9&amp;C9&amp;"_children"</f>
        <v>deKieviet2014_children</v>
      </c>
      <c r="P9">
        <f>VALUE(TRIM(LEFT(G9, FIND("(", G9) - 1)))</f>
        <v>47</v>
      </c>
      <c r="Q9">
        <f t="shared" si="0"/>
        <v>1</v>
      </c>
      <c r="R9">
        <f>IF(ISNUMBER(SEARCH("&amp;",E9)),4,IF(ISNUMBER(SEARCH("Stroop",E9)),1,IF(ISNUMBER(SEARCH("Flanker",E9)),2,IF(ISNUMBER(SEARCH("Simon",E9)),3,4))))</f>
        <v>2</v>
      </c>
      <c r="T9">
        <f>IF(K9="right",1,IF(K9="both",2,3))</f>
        <v>3</v>
      </c>
      <c r="U9">
        <f>IF(L9="I &gt; C",1,IF(L9="I &gt; N",2,3))</f>
        <v>1</v>
      </c>
      <c r="V9">
        <f>IF(M9="Yes",1,IF(M9="No",2,3))</f>
        <v>3</v>
      </c>
      <c r="W9">
        <f>IF(N9="n.r.","",N9)</f>
        <v>97</v>
      </c>
      <c r="X9">
        <f>IF(ISNUMBER(SEARCH("Event",F9)),1,IF(ISNUMBER(SEARCH("Event",F9)),2,3))</f>
        <v>3</v>
      </c>
      <c r="Y9">
        <f>IF(H9="English",1,2)</f>
        <v>1</v>
      </c>
      <c r="Z9">
        <f>IF(N9="n.r.",1,0)</f>
        <v>0</v>
      </c>
      <c r="AA9" t="str">
        <f t="shared" si="1"/>
        <v xml:space="preserve">8.7 </v>
      </c>
      <c r="AB9" t="str">
        <f t="shared" si="2"/>
        <v>0.5</v>
      </c>
      <c r="AC9" t="e">
        <f t="shared" si="3"/>
        <v>#N/A</v>
      </c>
      <c r="AD9" t="e">
        <f t="shared" si="4"/>
        <v>#N/A</v>
      </c>
      <c r="AE9">
        <f t="shared" si="5"/>
        <v>0</v>
      </c>
      <c r="AF9">
        <f t="shared" si="6"/>
        <v>17</v>
      </c>
    </row>
    <row r="10" spans="1:32" ht="15.75">
      <c r="A10" s="4">
        <v>7</v>
      </c>
      <c r="B10" s="4" t="s">
        <v>632</v>
      </c>
      <c r="C10" s="4">
        <v>2014</v>
      </c>
      <c r="D10" s="4" t="s">
        <v>229</v>
      </c>
      <c r="E10" s="4" t="s">
        <v>234</v>
      </c>
      <c r="F10" s="4" t="s">
        <v>242</v>
      </c>
      <c r="G10" s="4" t="s">
        <v>260</v>
      </c>
      <c r="H10" s="4" t="s">
        <v>231</v>
      </c>
      <c r="I10" s="4" t="s">
        <v>261</v>
      </c>
      <c r="J10" s="4" t="s">
        <v>262</v>
      </c>
      <c r="K10" s="6" t="s">
        <v>238</v>
      </c>
      <c r="L10" s="4" t="s">
        <v>240</v>
      </c>
      <c r="M10" s="6" t="s">
        <v>238</v>
      </c>
      <c r="N10" s="4">
        <v>73</v>
      </c>
      <c r="O10" t="str">
        <f>B10&amp;C10&amp;"_children"</f>
        <v>Fan2014_children</v>
      </c>
      <c r="P10">
        <f>VALUE(TRIM(LEFT(G10, FIND("(", G10) - 1)))</f>
        <v>23</v>
      </c>
      <c r="Q10">
        <f t="shared" si="0"/>
        <v>1</v>
      </c>
      <c r="R10">
        <f>IF(ISNUMBER(SEARCH("&amp;",E10)),4,IF(ISNUMBER(SEARCH("Stroop",E10)),1,IF(ISNUMBER(SEARCH("Flanker",E10)),2,IF(ISNUMBER(SEARCH("Simon",E10)),3,4))))</f>
        <v>1</v>
      </c>
      <c r="T10">
        <f>IF(K10="right",1,IF(K10="both",2,3))</f>
        <v>3</v>
      </c>
      <c r="U10">
        <f>IF(L10="I &gt; C",1,IF(L10="I &gt; N",2,3))</f>
        <v>1</v>
      </c>
      <c r="V10">
        <f>IF(M10="Yes",1,IF(M10="No",2,3))</f>
        <v>3</v>
      </c>
      <c r="W10">
        <f>IF(N10="n.r.","",N10)</f>
        <v>73</v>
      </c>
      <c r="X10">
        <f>IF(ISNUMBER(SEARCH("Event",F10)),1,IF(ISNUMBER(SEARCH("Event",F10)),2,3))</f>
        <v>1</v>
      </c>
      <c r="Y10">
        <f>IF(H10="English",1,2)</f>
        <v>1</v>
      </c>
      <c r="Z10">
        <f>IF(N10="n.r.",1,0)</f>
        <v>0</v>
      </c>
      <c r="AA10" t="str">
        <f t="shared" si="1"/>
        <v xml:space="preserve">11.2 </v>
      </c>
      <c r="AB10" t="str">
        <f t="shared" si="2"/>
        <v>2.9</v>
      </c>
      <c r="AC10" t="str">
        <f t="shared" si="3"/>
        <v>8</v>
      </c>
      <c r="AD10" t="str">
        <f t="shared" si="4"/>
        <v>16</v>
      </c>
      <c r="AE10" t="str">
        <f t="shared" si="5"/>
        <v>8</v>
      </c>
      <c r="AF10" t="str">
        <f t="shared" si="6"/>
        <v>16</v>
      </c>
    </row>
    <row r="11" spans="1:32" ht="15.75">
      <c r="A11" s="4">
        <v>8</v>
      </c>
      <c r="B11" s="4" t="s">
        <v>633</v>
      </c>
      <c r="C11" s="4">
        <v>2022</v>
      </c>
      <c r="D11" s="4" t="s">
        <v>229</v>
      </c>
      <c r="E11" s="4" t="s">
        <v>234</v>
      </c>
      <c r="F11" s="4" t="s">
        <v>257</v>
      </c>
      <c r="G11" s="4" t="s">
        <v>263</v>
      </c>
      <c r="H11" s="4" t="s">
        <v>231</v>
      </c>
      <c r="I11" s="4" t="s">
        <v>264</v>
      </c>
      <c r="J11" s="4" t="s">
        <v>265</v>
      </c>
      <c r="K11" s="4" t="s">
        <v>239</v>
      </c>
      <c r="L11" s="4" t="s">
        <v>240</v>
      </c>
      <c r="M11" s="6" t="s">
        <v>238</v>
      </c>
      <c r="N11" s="4">
        <v>195.04</v>
      </c>
      <c r="O11" t="str">
        <f>B11&amp;C11&amp;"_children"</f>
        <v>Gee2022_children</v>
      </c>
      <c r="P11">
        <f>VALUE(TRIM(LEFT(G11, FIND("(", G11) - 1)))</f>
        <v>40</v>
      </c>
      <c r="Q11">
        <f t="shared" si="0"/>
        <v>1</v>
      </c>
      <c r="R11">
        <f>IF(ISNUMBER(SEARCH("&amp;",E11)),4,IF(ISNUMBER(SEARCH("Stroop",E11)),1,IF(ISNUMBER(SEARCH("Flanker",E11)),2,IF(ISNUMBER(SEARCH("Simon",E11)),3,4))))</f>
        <v>1</v>
      </c>
      <c r="T11">
        <f>IF(K11="right",1,IF(K11="both",2,3))</f>
        <v>1</v>
      </c>
      <c r="U11">
        <f>IF(L11="I &gt; C",1,IF(L11="I &gt; N",2,3))</f>
        <v>1</v>
      </c>
      <c r="V11">
        <f>IF(M11="Yes",1,IF(M11="No",2,3))</f>
        <v>3</v>
      </c>
      <c r="W11">
        <f>IF(N11="n.r.","",N11)</f>
        <v>195.04</v>
      </c>
      <c r="X11">
        <f>IF(ISNUMBER(SEARCH("Event",F11)),1,IF(ISNUMBER(SEARCH("Event",F11)),2,3))</f>
        <v>3</v>
      </c>
      <c r="Y11">
        <f>IF(H11="English",1,2)</f>
        <v>1</v>
      </c>
      <c r="Z11">
        <f>IF(N11="n.r.",1,0)</f>
        <v>0</v>
      </c>
      <c r="AA11" t="str">
        <f t="shared" si="1"/>
        <v xml:space="preserve">12.93 </v>
      </c>
      <c r="AB11" t="str">
        <f t="shared" si="2"/>
        <v>3.92</v>
      </c>
      <c r="AC11" t="str">
        <f t="shared" si="3"/>
        <v>5</v>
      </c>
      <c r="AD11" t="str">
        <f t="shared" si="4"/>
        <v>19</v>
      </c>
      <c r="AE11" t="str">
        <f t="shared" si="5"/>
        <v>5</v>
      </c>
      <c r="AF11" t="str">
        <f t="shared" si="6"/>
        <v>19</v>
      </c>
    </row>
    <row r="12" spans="1:32" ht="15.75">
      <c r="A12" s="4">
        <v>9</v>
      </c>
      <c r="B12" s="4" t="s">
        <v>634</v>
      </c>
      <c r="C12" s="4">
        <v>2009</v>
      </c>
      <c r="D12" s="4" t="s">
        <v>229</v>
      </c>
      <c r="E12" s="4" t="s">
        <v>266</v>
      </c>
      <c r="F12" s="4" t="s">
        <v>242</v>
      </c>
      <c r="G12" s="4" t="s">
        <v>267</v>
      </c>
      <c r="H12" s="4" t="s">
        <v>231</v>
      </c>
      <c r="I12" s="4" t="s">
        <v>268</v>
      </c>
      <c r="J12" s="7" t="s">
        <v>269</v>
      </c>
      <c r="K12" s="6" t="s">
        <v>238</v>
      </c>
      <c r="L12" s="4" t="s">
        <v>635</v>
      </c>
      <c r="M12" s="6" t="s">
        <v>238</v>
      </c>
      <c r="N12" s="4">
        <v>94</v>
      </c>
      <c r="O12" t="str">
        <f>B12&amp;C12&amp;"_children"</f>
        <v>Halari2009_children</v>
      </c>
      <c r="P12">
        <f>VALUE(TRIM(LEFT(G12, FIND("(", G12) - 1)))</f>
        <v>21</v>
      </c>
      <c r="Q12">
        <f t="shared" si="0"/>
        <v>1</v>
      </c>
      <c r="R12">
        <f>IF(ISNUMBER(SEARCH("&amp;",E12)),4,IF(ISNUMBER(SEARCH("Stroop",E12)),1,IF(ISNUMBER(SEARCH("Flanker",E12)),2,IF(ISNUMBER(SEARCH("Simon",E12)),3,4))))</f>
        <v>3</v>
      </c>
      <c r="T12">
        <f>IF(K12="right",1,IF(K12="both",2,3))</f>
        <v>3</v>
      </c>
      <c r="U12">
        <f>IF(L12="I &gt; C",1,IF(L12="I &gt; N",2,3))</f>
        <v>1</v>
      </c>
      <c r="V12">
        <f>IF(M12="Yes",1,IF(M12="No",2,3))</f>
        <v>3</v>
      </c>
      <c r="W12">
        <f>IF(N12="n.r.","",N12)</f>
        <v>94</v>
      </c>
      <c r="X12">
        <f>IF(ISNUMBER(SEARCH("Event",F12)),1,IF(ISNUMBER(SEARCH("Event",F12)),2,3))</f>
        <v>1</v>
      </c>
      <c r="Y12">
        <f>IF(H12="English",1,2)</f>
        <v>1</v>
      </c>
      <c r="Z12">
        <f>IF(N12="n.r.",1,0)</f>
        <v>0</v>
      </c>
      <c r="AA12" t="str">
        <f t="shared" si="1"/>
        <v xml:space="preserve">16.3 </v>
      </c>
      <c r="AB12" t="str">
        <f t="shared" si="2"/>
        <v>1.1</v>
      </c>
      <c r="AC12" t="e">
        <f t="shared" si="3"/>
        <v>#N/A</v>
      </c>
      <c r="AD12" t="e">
        <f t="shared" si="4"/>
        <v>#N/A</v>
      </c>
      <c r="AE12">
        <f t="shared" si="5"/>
        <v>0</v>
      </c>
      <c r="AF12">
        <f t="shared" si="6"/>
        <v>17</v>
      </c>
    </row>
    <row r="13" spans="1:32" ht="15.75">
      <c r="A13" s="4">
        <v>10</v>
      </c>
      <c r="B13" s="4" t="s">
        <v>636</v>
      </c>
      <c r="C13" s="4">
        <v>2018</v>
      </c>
      <c r="D13" s="4" t="s">
        <v>229</v>
      </c>
      <c r="E13" s="4" t="s">
        <v>234</v>
      </c>
      <c r="F13" s="4" t="s">
        <v>257</v>
      </c>
      <c r="G13" s="4" t="s">
        <v>270</v>
      </c>
      <c r="H13" s="4" t="s">
        <v>231</v>
      </c>
      <c r="I13" s="4" t="s">
        <v>271</v>
      </c>
      <c r="J13" s="4" t="s">
        <v>272</v>
      </c>
      <c r="K13" s="6" t="s">
        <v>238</v>
      </c>
      <c r="L13" s="4" t="s">
        <v>240</v>
      </c>
      <c r="M13" s="6" t="s">
        <v>238</v>
      </c>
      <c r="N13" s="6" t="s">
        <v>238</v>
      </c>
      <c r="O13" t="str">
        <f>B13&amp;C13&amp;"_children"</f>
        <v>Hansen2018_children</v>
      </c>
      <c r="P13">
        <f>VALUE(TRIM(LEFT(G13, FIND("(", G13) - 1)))</f>
        <v>171</v>
      </c>
      <c r="Q13">
        <f t="shared" si="0"/>
        <v>1</v>
      </c>
      <c r="R13">
        <f>IF(ISNUMBER(SEARCH("&amp;",E13)),4,IF(ISNUMBER(SEARCH("Stroop",E13)),1,IF(ISNUMBER(SEARCH("Flanker",E13)),2,IF(ISNUMBER(SEARCH("Simon",E13)),3,4))))</f>
        <v>1</v>
      </c>
      <c r="T13">
        <f>IF(K13="right",1,IF(K13="both",2,3))</f>
        <v>3</v>
      </c>
      <c r="U13">
        <f>IF(L13="I &gt; C",1,IF(L13="I &gt; N",2,3))</f>
        <v>1</v>
      </c>
      <c r="V13">
        <f>IF(M13="Yes",1,IF(M13="No",2,3))</f>
        <v>3</v>
      </c>
      <c r="W13" t="str">
        <f>IF(N13="n.r.","",N13)</f>
        <v/>
      </c>
      <c r="X13">
        <f>IF(ISNUMBER(SEARCH("Event",F13)),1,IF(ISNUMBER(SEARCH("Event",F13)),2,3))</f>
        <v>3</v>
      </c>
      <c r="Y13">
        <f>IF(H13="English",1,2)</f>
        <v>1</v>
      </c>
      <c r="Z13">
        <f>IF(N13="n.r.",1,0)</f>
        <v>1</v>
      </c>
      <c r="AA13" t="str">
        <f t="shared" si="1"/>
        <v xml:space="preserve">16.2 </v>
      </c>
      <c r="AB13" t="str">
        <f t="shared" si="2"/>
        <v>1</v>
      </c>
      <c r="AC13" t="str">
        <f t="shared" si="3"/>
        <v>14</v>
      </c>
      <c r="AD13" t="str">
        <f t="shared" si="4"/>
        <v>18</v>
      </c>
      <c r="AE13" t="str">
        <f t="shared" si="5"/>
        <v>14</v>
      </c>
      <c r="AF13" t="str">
        <f t="shared" si="6"/>
        <v>18</v>
      </c>
    </row>
    <row r="14" spans="1:32" ht="31.5">
      <c r="A14" s="4">
        <v>11</v>
      </c>
      <c r="B14" s="4" t="s">
        <v>637</v>
      </c>
      <c r="C14" s="4">
        <v>2006</v>
      </c>
      <c r="D14" s="4" t="s">
        <v>229</v>
      </c>
      <c r="E14" s="4" t="s">
        <v>273</v>
      </c>
      <c r="F14" s="4" t="s">
        <v>638</v>
      </c>
      <c r="G14" s="4" t="s">
        <v>274</v>
      </c>
      <c r="H14" s="4" t="s">
        <v>231</v>
      </c>
      <c r="I14" s="4" t="s">
        <v>275</v>
      </c>
      <c r="J14" s="6" t="s">
        <v>238</v>
      </c>
      <c r="K14" s="4" t="s">
        <v>239</v>
      </c>
      <c r="L14" s="4" t="s">
        <v>246</v>
      </c>
      <c r="M14" s="4" t="s">
        <v>238</v>
      </c>
      <c r="N14" s="4">
        <v>79</v>
      </c>
      <c r="O14" t="str">
        <f>B14&amp;C14&amp;"_children"</f>
        <v>Kaufmann2006_children</v>
      </c>
      <c r="P14">
        <f>VALUE(TRIM(LEFT(G14, FIND("(", G14) - 1)))</f>
        <v>17</v>
      </c>
      <c r="Q14">
        <f t="shared" si="0"/>
        <v>1</v>
      </c>
      <c r="R14">
        <f>IF(ISNUMBER(SEARCH("&amp;",E14)),4,IF(ISNUMBER(SEARCH("Stroop",E14)),1,IF(ISNUMBER(SEARCH("Flanker",E14)),2,IF(ISNUMBER(SEARCH("Simon",E14)),3,4))))</f>
        <v>1</v>
      </c>
      <c r="T14">
        <f>IF(K14="right",1,IF(K14="both",2,3))</f>
        <v>1</v>
      </c>
      <c r="U14">
        <f>IF(L14="I &gt; C",1,IF(L14="I &gt; N",2,3))</f>
        <v>2</v>
      </c>
      <c r="V14">
        <f>IF(M14="Yes",1,IF(M14="No",2,3))</f>
        <v>3</v>
      </c>
      <c r="W14">
        <f>IF(N14="n.r.","",N14)</f>
        <v>79</v>
      </c>
      <c r="X14">
        <f>IF(ISNUMBER(SEARCH("Event",F14)),1,IF(ISNUMBER(SEARCH("Event",F14)),2,3))</f>
        <v>3</v>
      </c>
      <c r="Y14">
        <f>IF(H14="English",1,2)</f>
        <v>1</v>
      </c>
      <c r="Z14">
        <f>IF(N14="n.r.",1,0)</f>
        <v>0</v>
      </c>
      <c r="AA14" t="str">
        <f t="shared" si="1"/>
        <v xml:space="preserve">9.6 </v>
      </c>
      <c r="AB14" t="str">
        <f t="shared" si="2"/>
        <v>n.r.</v>
      </c>
      <c r="AC14" t="e">
        <f t="shared" si="3"/>
        <v>#N/A</v>
      </c>
      <c r="AD14" t="e">
        <f t="shared" si="4"/>
        <v>#N/A</v>
      </c>
      <c r="AE14">
        <f t="shared" si="5"/>
        <v>0</v>
      </c>
      <c r="AF14">
        <f t="shared" si="6"/>
        <v>17</v>
      </c>
    </row>
    <row r="15" spans="1:32" ht="15.75">
      <c r="A15" s="4">
        <v>12</v>
      </c>
      <c r="B15" s="4" t="s">
        <v>639</v>
      </c>
      <c r="C15" s="4">
        <v>2021</v>
      </c>
      <c r="D15" s="4" t="s">
        <v>229</v>
      </c>
      <c r="E15" s="4" t="s">
        <v>253</v>
      </c>
      <c r="F15" s="4" t="s">
        <v>257</v>
      </c>
      <c r="G15" s="4" t="s">
        <v>276</v>
      </c>
      <c r="H15" s="4" t="s">
        <v>231</v>
      </c>
      <c r="I15" s="4" t="s">
        <v>277</v>
      </c>
      <c r="J15" s="4" t="s">
        <v>278</v>
      </c>
      <c r="K15" s="6" t="s">
        <v>238</v>
      </c>
      <c r="L15" s="4" t="s">
        <v>246</v>
      </c>
      <c r="M15" s="4" t="s">
        <v>238</v>
      </c>
      <c r="N15" s="4">
        <v>398.4</v>
      </c>
      <c r="O15" t="str">
        <f>B15&amp;C15&amp;"_children"</f>
        <v>Kim-Spoon2021_children</v>
      </c>
      <c r="P15">
        <f>VALUE(TRIM(LEFT(G15, FIND("(", G15) - 1)))</f>
        <v>151</v>
      </c>
      <c r="Q15">
        <f t="shared" si="0"/>
        <v>1</v>
      </c>
      <c r="R15">
        <f>IF(ISNUMBER(SEARCH("&amp;",E15)),4,IF(ISNUMBER(SEARCH("Stroop",E15)),1,IF(ISNUMBER(SEARCH("Flanker",E15)),2,IF(ISNUMBER(SEARCH("Simon",E15)),3,4))))</f>
        <v>4</v>
      </c>
      <c r="T15">
        <f>IF(K15="right",1,IF(K15="both",2,3))</f>
        <v>3</v>
      </c>
      <c r="U15">
        <f>IF(L15="I &gt; C",1,IF(L15="I &gt; N",2,3))</f>
        <v>2</v>
      </c>
      <c r="V15">
        <f>IF(M15="Yes",1,IF(M15="No",2,3))</f>
        <v>3</v>
      </c>
      <c r="W15">
        <f>IF(N15="n.r.","",N15)</f>
        <v>398.4</v>
      </c>
      <c r="X15">
        <f>IF(ISNUMBER(SEARCH("Event",F15)),1,IF(ISNUMBER(SEARCH("Event",F15)),2,3))</f>
        <v>3</v>
      </c>
      <c r="Y15">
        <f>IF(H15="English",1,2)</f>
        <v>1</v>
      </c>
      <c r="Z15">
        <f>IF(N15="n.r.",1,0)</f>
        <v>0</v>
      </c>
      <c r="AA15" t="str">
        <f t="shared" si="1"/>
        <v xml:space="preserve">16 </v>
      </c>
      <c r="AB15" t="str">
        <f t="shared" si="2"/>
        <v>0.54</v>
      </c>
      <c r="AC15" t="str">
        <f t="shared" si="3"/>
        <v>13</v>
      </c>
      <c r="AD15" t="str">
        <f t="shared" si="4"/>
        <v>17</v>
      </c>
      <c r="AE15" t="str">
        <f t="shared" si="5"/>
        <v>13</v>
      </c>
      <c r="AF15" t="str">
        <f t="shared" si="6"/>
        <v>17</v>
      </c>
    </row>
    <row r="16" spans="1:32" ht="15.75">
      <c r="A16" s="4">
        <v>13</v>
      </c>
      <c r="B16" s="4" t="s">
        <v>640</v>
      </c>
      <c r="C16" s="4">
        <v>2005</v>
      </c>
      <c r="D16" s="4" t="s">
        <v>229</v>
      </c>
      <c r="E16" s="4" t="s">
        <v>241</v>
      </c>
      <c r="F16" s="4" t="s">
        <v>242</v>
      </c>
      <c r="G16" s="4" t="s">
        <v>279</v>
      </c>
      <c r="H16" s="4" t="s">
        <v>231</v>
      </c>
      <c r="I16" s="4" t="s">
        <v>280</v>
      </c>
      <c r="J16" s="4" t="s">
        <v>245</v>
      </c>
      <c r="K16" s="4" t="s">
        <v>239</v>
      </c>
      <c r="L16" s="4" t="s">
        <v>635</v>
      </c>
      <c r="M16" s="4" t="s">
        <v>247</v>
      </c>
      <c r="N16" s="4">
        <v>80</v>
      </c>
      <c r="O16" t="str">
        <f>B16&amp;C16&amp;"_children"</f>
        <v>Konrad2005_children</v>
      </c>
      <c r="P16">
        <f>VALUE(TRIM(LEFT(G16, FIND("(", G16) - 1)))</f>
        <v>16</v>
      </c>
      <c r="Q16">
        <f t="shared" si="0"/>
        <v>1</v>
      </c>
      <c r="R16">
        <f>IF(ISNUMBER(SEARCH("&amp;",E16)),4,IF(ISNUMBER(SEARCH("Stroop",E16)),1,IF(ISNUMBER(SEARCH("Flanker",E16)),2,IF(ISNUMBER(SEARCH("Simon",E16)),3,4))))</f>
        <v>2</v>
      </c>
      <c r="T16">
        <f>IF(K16="right",1,IF(K16="both",2,3))</f>
        <v>1</v>
      </c>
      <c r="U16">
        <f>IF(L16="I &gt; C",1,IF(L16="I &gt; N",2,3))</f>
        <v>1</v>
      </c>
      <c r="V16">
        <f>IF(M16="Yes",1,IF(M16="No",2,3))</f>
        <v>1</v>
      </c>
      <c r="W16">
        <f>IF(N16="n.r.","",N16)</f>
        <v>80</v>
      </c>
      <c r="X16">
        <f>IF(ISNUMBER(SEARCH("Event",F16)),1,IF(ISNUMBER(SEARCH("Event",F16)),2,3))</f>
        <v>1</v>
      </c>
      <c r="Y16">
        <f>IF(H16="English",1,2)</f>
        <v>1</v>
      </c>
      <c r="Z16">
        <f>IF(N16="n.r.",1,0)</f>
        <v>0</v>
      </c>
      <c r="AA16" t="str">
        <f t="shared" si="1"/>
        <v xml:space="preserve">10.1 </v>
      </c>
      <c r="AB16" t="str">
        <f t="shared" si="2"/>
        <v>n.r.</v>
      </c>
      <c r="AC16" t="str">
        <f t="shared" si="3"/>
        <v>8</v>
      </c>
      <c r="AD16" t="str">
        <f t="shared" si="4"/>
        <v>12</v>
      </c>
      <c r="AE16" t="str">
        <f t="shared" si="5"/>
        <v>8</v>
      </c>
      <c r="AF16" t="str">
        <f t="shared" si="6"/>
        <v>12</v>
      </c>
    </row>
    <row r="17" spans="1:32" ht="15.75">
      <c r="A17" s="4">
        <v>14</v>
      </c>
      <c r="B17" s="4" t="s">
        <v>641</v>
      </c>
      <c r="C17" s="4">
        <v>2016</v>
      </c>
      <c r="D17" s="4" t="s">
        <v>229</v>
      </c>
      <c r="E17" s="4" t="s">
        <v>253</v>
      </c>
      <c r="F17" s="4" t="s">
        <v>242</v>
      </c>
      <c r="G17" s="4" t="s">
        <v>642</v>
      </c>
      <c r="H17" s="4" t="s">
        <v>231</v>
      </c>
      <c r="I17" s="4" t="s">
        <v>281</v>
      </c>
      <c r="J17" s="4" t="s">
        <v>282</v>
      </c>
      <c r="K17" s="6" t="s">
        <v>238</v>
      </c>
      <c r="L17" s="4" t="s">
        <v>240</v>
      </c>
      <c r="M17" s="4" t="s">
        <v>247</v>
      </c>
      <c r="N17" s="4">
        <v>314</v>
      </c>
      <c r="O17" t="str">
        <f>B17&amp;C17&amp;"_children"</f>
        <v>Liu2016_children</v>
      </c>
      <c r="P17">
        <f>VALUE(TRIM(LEFT(G17, FIND("(", G17) - 1)))</f>
        <v>72</v>
      </c>
      <c r="Q17">
        <f t="shared" si="0"/>
        <v>1</v>
      </c>
      <c r="R17">
        <f>IF(ISNUMBER(SEARCH("&amp;",E17)),4,IF(ISNUMBER(SEARCH("Stroop",E17)),1,IF(ISNUMBER(SEARCH("Flanker",E17)),2,IF(ISNUMBER(SEARCH("Simon",E17)),3,4))))</f>
        <v>4</v>
      </c>
      <c r="T17">
        <f>IF(K17="right",1,IF(K17="both",2,3))</f>
        <v>3</v>
      </c>
      <c r="U17">
        <f>IF(L17="I &gt; C",1,IF(L17="I &gt; N",2,3))</f>
        <v>1</v>
      </c>
      <c r="V17">
        <f>IF(M17="Yes",1,IF(M17="No",2,3))</f>
        <v>1</v>
      </c>
      <c r="W17">
        <f>IF(N17="n.r.","",N17)</f>
        <v>314</v>
      </c>
      <c r="X17">
        <f>IF(ISNUMBER(SEARCH("Event",F17)),1,IF(ISNUMBER(SEARCH("Event",F17)),2,3))</f>
        <v>1</v>
      </c>
      <c r="Y17">
        <f>IF(H17="English",1,2)</f>
        <v>1</v>
      </c>
      <c r="Z17">
        <f>IF(N17="n.r.",1,0)</f>
        <v>0</v>
      </c>
      <c r="AA17" t="str">
        <f t="shared" si="1"/>
        <v xml:space="preserve">13.9 </v>
      </c>
      <c r="AB17" t="str">
        <f t="shared" si="2"/>
        <v>3.3</v>
      </c>
      <c r="AC17" t="str">
        <f t="shared" si="3"/>
        <v>8</v>
      </c>
      <c r="AD17" t="str">
        <f t="shared" si="4"/>
        <v>19</v>
      </c>
      <c r="AE17" t="str">
        <f t="shared" si="5"/>
        <v>8</v>
      </c>
      <c r="AF17" t="str">
        <f t="shared" si="6"/>
        <v>19</v>
      </c>
    </row>
    <row r="18" spans="1:32" ht="15.75">
      <c r="A18" s="4">
        <v>15</v>
      </c>
      <c r="B18" s="4" t="s">
        <v>643</v>
      </c>
      <c r="C18" s="4">
        <v>2017</v>
      </c>
      <c r="D18" s="4" t="s">
        <v>229</v>
      </c>
      <c r="E18" s="4" t="s">
        <v>266</v>
      </c>
      <c r="F18" s="4" t="s">
        <v>242</v>
      </c>
      <c r="G18" s="4" t="s">
        <v>644</v>
      </c>
      <c r="H18" s="4" t="s">
        <v>231</v>
      </c>
      <c r="I18" s="4" t="s">
        <v>283</v>
      </c>
      <c r="J18" s="4" t="s">
        <v>284</v>
      </c>
      <c r="K18" s="6" t="s">
        <v>238</v>
      </c>
      <c r="L18" s="4" t="s">
        <v>240</v>
      </c>
      <c r="M18" s="4" t="s">
        <v>247</v>
      </c>
      <c r="N18" s="4">
        <v>40</v>
      </c>
      <c r="O18" t="str">
        <f>B18&amp;C18&amp;"_children"</f>
        <v>Margolis2017_children</v>
      </c>
      <c r="P18">
        <f>VALUE(TRIM(LEFT(G18, FIND("(", G18) - 1)))</f>
        <v>55</v>
      </c>
      <c r="Q18">
        <f t="shared" si="0"/>
        <v>1</v>
      </c>
      <c r="R18">
        <f>IF(ISNUMBER(SEARCH("&amp;",E18)),4,IF(ISNUMBER(SEARCH("Stroop",E18)),1,IF(ISNUMBER(SEARCH("Flanker",E18)),2,IF(ISNUMBER(SEARCH("Simon",E18)),3,4))))</f>
        <v>3</v>
      </c>
      <c r="T18">
        <f>IF(K18="right",1,IF(K18="both",2,3))</f>
        <v>3</v>
      </c>
      <c r="U18">
        <f>IF(L18="I &gt; C",1,IF(L18="I &gt; N",2,3))</f>
        <v>1</v>
      </c>
      <c r="V18">
        <f>IF(M18="Yes",1,IF(M18="No",2,3))</f>
        <v>1</v>
      </c>
      <c r="W18">
        <f>IF(N18="n.r.","",N18)</f>
        <v>40</v>
      </c>
      <c r="X18">
        <f>IF(ISNUMBER(SEARCH("Event",F18)),1,IF(ISNUMBER(SEARCH("Event",F18)),2,3))</f>
        <v>1</v>
      </c>
      <c r="Y18">
        <f>IF(H18="English",1,2)</f>
        <v>1</v>
      </c>
      <c r="Z18">
        <f>IF(N18="n.r.",1,0)</f>
        <v>0</v>
      </c>
      <c r="AA18" t="str">
        <f t="shared" si="1"/>
        <v xml:space="preserve">16.1 </v>
      </c>
      <c r="AB18" t="str">
        <f t="shared" si="2"/>
        <v>3.8</v>
      </c>
      <c r="AC18" t="str">
        <f t="shared" si="3"/>
        <v>7</v>
      </c>
      <c r="AD18" t="str">
        <f t="shared" si="4"/>
        <v>22</v>
      </c>
      <c r="AE18" t="str">
        <f t="shared" si="5"/>
        <v>7</v>
      </c>
      <c r="AF18" t="str">
        <f t="shared" si="6"/>
        <v>22</v>
      </c>
    </row>
    <row r="19" spans="1:32" ht="15.75">
      <c r="A19" s="4">
        <v>16</v>
      </c>
      <c r="B19" s="4" t="s">
        <v>645</v>
      </c>
      <c r="C19" s="4">
        <v>2010</v>
      </c>
      <c r="D19" s="4" t="s">
        <v>229</v>
      </c>
      <c r="E19" s="4" t="s">
        <v>234</v>
      </c>
      <c r="F19" s="4" t="s">
        <v>242</v>
      </c>
      <c r="G19" s="4" t="s">
        <v>285</v>
      </c>
      <c r="H19" s="4" t="s">
        <v>231</v>
      </c>
      <c r="I19" s="6" t="s">
        <v>238</v>
      </c>
      <c r="J19" s="4" t="s">
        <v>286</v>
      </c>
      <c r="K19" s="4" t="s">
        <v>239</v>
      </c>
      <c r="L19" s="4" t="s">
        <v>246</v>
      </c>
      <c r="M19" s="6" t="s">
        <v>238</v>
      </c>
      <c r="N19" s="4">
        <v>57.5</v>
      </c>
      <c r="O19" t="str">
        <f>B19&amp;C19&amp;"_children"</f>
        <v>Mincic2010_children</v>
      </c>
      <c r="P19">
        <f>VALUE(TRIM(LEFT(G19, FIND("(", G19) - 1)))</f>
        <v>35</v>
      </c>
      <c r="Q19">
        <f t="shared" si="0"/>
        <v>1</v>
      </c>
      <c r="R19">
        <f>IF(ISNUMBER(SEARCH("&amp;",E19)),4,IF(ISNUMBER(SEARCH("Stroop",E19)),1,IF(ISNUMBER(SEARCH("Flanker",E19)),2,IF(ISNUMBER(SEARCH("Simon",E19)),3,4))))</f>
        <v>1</v>
      </c>
      <c r="T19">
        <f>IF(K19="right",1,IF(K19="both",2,3))</f>
        <v>1</v>
      </c>
      <c r="U19">
        <f>IF(L19="I &gt; C",1,IF(L19="I &gt; N",2,3))</f>
        <v>2</v>
      </c>
      <c r="V19">
        <f>IF(M19="Yes",1,IF(M19="No",2,3))</f>
        <v>3</v>
      </c>
      <c r="W19">
        <f>IF(N19="n.r.","",N19)</f>
        <v>57.5</v>
      </c>
      <c r="X19">
        <f>IF(ISNUMBER(SEARCH("Event",F19)),1,IF(ISNUMBER(SEARCH("Event",F19)),2,3))</f>
        <v>1</v>
      </c>
      <c r="Y19">
        <f>IF(H19="English",1,2)</f>
        <v>1</v>
      </c>
      <c r="Z19">
        <f>IF(N19="n.r.",1,0)</f>
        <v>0</v>
      </c>
      <c r="AA19">
        <v>16.5</v>
      </c>
      <c r="AB19" t="e">
        <f t="shared" si="2"/>
        <v>#VALUE!</v>
      </c>
      <c r="AC19" t="str">
        <f t="shared" si="3"/>
        <v>16</v>
      </c>
      <c r="AD19" t="str">
        <f t="shared" si="4"/>
        <v>17</v>
      </c>
      <c r="AE19" t="str">
        <f t="shared" si="5"/>
        <v>16</v>
      </c>
      <c r="AF19" t="str">
        <f t="shared" si="6"/>
        <v>17</v>
      </c>
    </row>
    <row r="20" spans="1:32" ht="15.75">
      <c r="A20" s="4">
        <v>17</v>
      </c>
      <c r="B20" s="4" t="s">
        <v>646</v>
      </c>
      <c r="C20" s="4">
        <v>2011</v>
      </c>
      <c r="D20" s="4" t="s">
        <v>229</v>
      </c>
      <c r="E20" s="4" t="s">
        <v>234</v>
      </c>
      <c r="F20" s="4" t="s">
        <v>257</v>
      </c>
      <c r="G20" s="4" t="s">
        <v>287</v>
      </c>
      <c r="H20" s="4" t="s">
        <v>231</v>
      </c>
      <c r="I20" s="4" t="s">
        <v>288</v>
      </c>
      <c r="J20" s="4" t="s">
        <v>289</v>
      </c>
      <c r="K20" s="4" t="s">
        <v>239</v>
      </c>
      <c r="L20" s="4" t="s">
        <v>246</v>
      </c>
      <c r="M20" s="6" t="s">
        <v>238</v>
      </c>
      <c r="N20" s="4">
        <v>70.2</v>
      </c>
      <c r="O20" t="str">
        <f>B20&amp;C20&amp;"_children"</f>
        <v>Posner2011_children</v>
      </c>
      <c r="P20">
        <f>VALUE(TRIM(LEFT(G20, FIND("(", G20) - 1)))</f>
        <v>15</v>
      </c>
      <c r="Q20">
        <f t="shared" si="0"/>
        <v>1</v>
      </c>
      <c r="R20">
        <f>IF(ISNUMBER(SEARCH("&amp;",E20)),4,IF(ISNUMBER(SEARCH("Stroop",E20)),1,IF(ISNUMBER(SEARCH("Flanker",E20)),2,IF(ISNUMBER(SEARCH("Simon",E20)),3,4))))</f>
        <v>1</v>
      </c>
      <c r="T20">
        <f>IF(K20="right",1,IF(K20="both",2,3))</f>
        <v>1</v>
      </c>
      <c r="U20">
        <f>IF(L20="I &gt; C",1,IF(L20="I &gt; N",2,3))</f>
        <v>2</v>
      </c>
      <c r="V20">
        <f>IF(M20="Yes",1,IF(M20="No",2,3))</f>
        <v>3</v>
      </c>
      <c r="W20">
        <f>IF(N20="n.r.","",N20)</f>
        <v>70.2</v>
      </c>
      <c r="X20">
        <f>IF(ISNUMBER(SEARCH("Event",F20)),1,IF(ISNUMBER(SEARCH("Event",F20)),2,3))</f>
        <v>3</v>
      </c>
      <c r="Y20">
        <f>IF(H20="English",1,2)</f>
        <v>1</v>
      </c>
      <c r="Z20">
        <f>IF(N20="n.r.",1,0)</f>
        <v>0</v>
      </c>
      <c r="AA20" t="str">
        <f t="shared" si="1"/>
        <v xml:space="preserve">13.4 </v>
      </c>
      <c r="AB20" t="str">
        <f t="shared" si="2"/>
        <v>1.2</v>
      </c>
      <c r="AC20" t="str">
        <f t="shared" si="3"/>
        <v>11</v>
      </c>
      <c r="AD20" t="str">
        <f t="shared" si="4"/>
        <v>16</v>
      </c>
      <c r="AE20" t="str">
        <f t="shared" si="5"/>
        <v>11</v>
      </c>
      <c r="AF20" t="str">
        <f t="shared" si="6"/>
        <v>16</v>
      </c>
    </row>
    <row r="21" spans="1:32" ht="15.75">
      <c r="A21" s="4">
        <v>18</v>
      </c>
      <c r="B21" s="4" t="s">
        <v>647</v>
      </c>
      <c r="C21" s="4">
        <v>2016</v>
      </c>
      <c r="D21" s="4" t="s">
        <v>229</v>
      </c>
      <c r="E21" s="4" t="s">
        <v>234</v>
      </c>
      <c r="F21" s="4" t="s">
        <v>257</v>
      </c>
      <c r="G21" s="4" t="s">
        <v>290</v>
      </c>
      <c r="H21" s="4" t="s">
        <v>231</v>
      </c>
      <c r="I21" s="4" t="s">
        <v>291</v>
      </c>
      <c r="J21" s="4" t="s">
        <v>292</v>
      </c>
      <c r="K21" s="6" t="s">
        <v>238</v>
      </c>
      <c r="L21" s="4" t="s">
        <v>246</v>
      </c>
      <c r="M21" s="6" t="s">
        <v>238</v>
      </c>
      <c r="N21" s="8">
        <v>100</v>
      </c>
      <c r="O21" t="str">
        <f>B21&amp;C21&amp;"_children"</f>
        <v>Puetz2016_children</v>
      </c>
      <c r="P21">
        <f>VALUE(TRIM(LEFT(G21, FIND("(", G21) - 1)))</f>
        <v>19</v>
      </c>
      <c r="Q21">
        <f t="shared" si="0"/>
        <v>1</v>
      </c>
      <c r="R21">
        <f>IF(ISNUMBER(SEARCH("&amp;",E21)),4,IF(ISNUMBER(SEARCH("Stroop",E21)),1,IF(ISNUMBER(SEARCH("Flanker",E21)),2,IF(ISNUMBER(SEARCH("Simon",E21)),3,4))))</f>
        <v>1</v>
      </c>
      <c r="T21">
        <f>IF(K21="right",1,IF(K21="both",2,3))</f>
        <v>3</v>
      </c>
      <c r="U21">
        <f>IF(L21="I &gt; C",1,IF(L21="I &gt; N",2,3))</f>
        <v>2</v>
      </c>
      <c r="V21">
        <f>IF(M21="Yes",1,IF(M21="No",2,3))</f>
        <v>3</v>
      </c>
      <c r="W21">
        <f>IF(N21="n.r.","",N21)</f>
        <v>100</v>
      </c>
      <c r="X21">
        <f>IF(ISNUMBER(SEARCH("Event",F21)),1,IF(ISNUMBER(SEARCH("Event",F21)),2,3))</f>
        <v>3</v>
      </c>
      <c r="Y21">
        <f>IF(H21="English",1,2)</f>
        <v>1</v>
      </c>
      <c r="Z21">
        <f>IF(N21="n.r.",1,0)</f>
        <v>0</v>
      </c>
      <c r="AA21" t="str">
        <f t="shared" si="1"/>
        <v xml:space="preserve">12.9 </v>
      </c>
      <c r="AB21" t="str">
        <f t="shared" si="2"/>
        <v>1.32</v>
      </c>
      <c r="AC21" t="str">
        <f t="shared" si="3"/>
        <v>10</v>
      </c>
      <c r="AD21" t="str">
        <f t="shared" si="4"/>
        <v>14</v>
      </c>
      <c r="AE21" t="str">
        <f t="shared" si="5"/>
        <v>10</v>
      </c>
      <c r="AF21" t="str">
        <f t="shared" si="6"/>
        <v>14</v>
      </c>
    </row>
    <row r="22" spans="1:32" ht="15.75">
      <c r="A22" s="4">
        <v>19</v>
      </c>
      <c r="B22" s="4" t="s">
        <v>648</v>
      </c>
      <c r="C22" s="4">
        <v>2006</v>
      </c>
      <c r="D22" s="4" t="s">
        <v>229</v>
      </c>
      <c r="E22" s="4" t="s">
        <v>266</v>
      </c>
      <c r="F22" s="4" t="s">
        <v>242</v>
      </c>
      <c r="G22" s="4" t="s">
        <v>649</v>
      </c>
      <c r="H22" s="4" t="s">
        <v>231</v>
      </c>
      <c r="I22" s="4" t="s">
        <v>293</v>
      </c>
      <c r="J22" s="4" t="s">
        <v>294</v>
      </c>
      <c r="K22" s="4" t="s">
        <v>239</v>
      </c>
      <c r="L22" s="4" t="s">
        <v>240</v>
      </c>
      <c r="M22" s="4" t="s">
        <v>247</v>
      </c>
      <c r="N22" s="4">
        <v>102</v>
      </c>
      <c r="O22" t="str">
        <f>B22&amp;C22&amp;"_children"</f>
        <v>Rubia2006_children</v>
      </c>
      <c r="P22">
        <f>VALUE(TRIM(LEFT(G22, FIND("(", G22) - 1)))</f>
        <v>28</v>
      </c>
      <c r="Q22">
        <f t="shared" si="0"/>
        <v>1</v>
      </c>
      <c r="R22">
        <f>IF(ISNUMBER(SEARCH("&amp;",E22)),4,IF(ISNUMBER(SEARCH("Stroop",E22)),1,IF(ISNUMBER(SEARCH("Flanker",E22)),2,IF(ISNUMBER(SEARCH("Simon",E22)),3,4))))</f>
        <v>3</v>
      </c>
      <c r="T22">
        <f>IF(K22="right",1,IF(K22="both",2,3))</f>
        <v>1</v>
      </c>
      <c r="U22">
        <f>IF(L22="I &gt; C",1,IF(L22="I &gt; N",2,3))</f>
        <v>1</v>
      </c>
      <c r="V22">
        <f>IF(M22="Yes",1,IF(M22="No",2,3))</f>
        <v>1</v>
      </c>
      <c r="W22">
        <f>IF(N22="n.r.","",N22)</f>
        <v>102</v>
      </c>
      <c r="X22">
        <f>IF(ISNUMBER(SEARCH("Event",F22)),1,IF(ISNUMBER(SEARCH("Event",F22)),2,3))</f>
        <v>1</v>
      </c>
      <c r="Y22">
        <f>IF(H22="English",1,2)</f>
        <v>1</v>
      </c>
      <c r="Z22">
        <f>IF(N22="n.r.",1,0)</f>
        <v>0</v>
      </c>
      <c r="AA22" t="str">
        <f t="shared" si="1"/>
        <v xml:space="preserve">15 </v>
      </c>
      <c r="AB22" t="str">
        <f t="shared" si="2"/>
        <v>2</v>
      </c>
      <c r="AC22" t="str">
        <f t="shared" si="3"/>
        <v>10</v>
      </c>
      <c r="AD22" t="str">
        <f t="shared" si="4"/>
        <v>17</v>
      </c>
      <c r="AE22" t="str">
        <f t="shared" si="5"/>
        <v>10</v>
      </c>
      <c r="AF22" t="str">
        <f t="shared" si="6"/>
        <v>17</v>
      </c>
    </row>
    <row r="23" spans="1:32" ht="15.75">
      <c r="A23" s="4">
        <v>20</v>
      </c>
      <c r="B23" s="4" t="s">
        <v>650</v>
      </c>
      <c r="C23" s="4">
        <v>2020</v>
      </c>
      <c r="D23" s="4" t="s">
        <v>229</v>
      </c>
      <c r="E23" s="4" t="s">
        <v>234</v>
      </c>
      <c r="F23" s="4" t="s">
        <v>257</v>
      </c>
      <c r="G23" s="4" t="s">
        <v>295</v>
      </c>
      <c r="H23" s="4" t="s">
        <v>231</v>
      </c>
      <c r="I23" s="4" t="s">
        <v>296</v>
      </c>
      <c r="J23" s="4" t="s">
        <v>297</v>
      </c>
      <c r="K23" s="6" t="s">
        <v>238</v>
      </c>
      <c r="L23" s="4" t="s">
        <v>240</v>
      </c>
      <c r="M23" s="6" t="s">
        <v>238</v>
      </c>
      <c r="N23" s="4">
        <v>10.35</v>
      </c>
      <c r="O23" t="str">
        <f>B23&amp;C23&amp;"_children"</f>
        <v>Schulte2020_children</v>
      </c>
      <c r="P23">
        <f>VALUE(TRIM(LEFT(G23, FIND("(", G23) - 1)))</f>
        <v>178</v>
      </c>
      <c r="Q23">
        <f t="shared" si="0"/>
        <v>1</v>
      </c>
      <c r="R23">
        <f>IF(ISNUMBER(SEARCH("&amp;",E23)),4,IF(ISNUMBER(SEARCH("Stroop",E23)),1,IF(ISNUMBER(SEARCH("Flanker",E23)),2,IF(ISNUMBER(SEARCH("Simon",E23)),3,4))))</f>
        <v>1</v>
      </c>
      <c r="T23">
        <f>IF(K23="right",1,IF(K23="both",2,3))</f>
        <v>3</v>
      </c>
      <c r="U23">
        <f>IF(L23="I &gt; C",1,IF(L23="I &gt; N",2,3))</f>
        <v>1</v>
      </c>
      <c r="V23">
        <f>IF(M23="Yes",1,IF(M23="No",2,3))</f>
        <v>3</v>
      </c>
      <c r="W23">
        <f>IF(N23="n.r.","",N23)</f>
        <v>10.35</v>
      </c>
      <c r="X23">
        <f>IF(ISNUMBER(SEARCH("Event",F23)),1,IF(ISNUMBER(SEARCH("Event",F23)),2,3))</f>
        <v>3</v>
      </c>
      <c r="Y23">
        <f>IF(H23="English",1,2)</f>
        <v>1</v>
      </c>
      <c r="Z23">
        <f>IF(N23="n.r.",1,0)</f>
        <v>0</v>
      </c>
      <c r="AA23" t="str">
        <f t="shared" si="1"/>
        <v xml:space="preserve">16 </v>
      </c>
      <c r="AB23" t="str">
        <f t="shared" si="2"/>
        <v>2.3</v>
      </c>
      <c r="AC23" t="str">
        <f t="shared" si="3"/>
        <v>12</v>
      </c>
      <c r="AD23" t="str">
        <f t="shared" si="4"/>
        <v>21</v>
      </c>
      <c r="AE23" t="str">
        <f t="shared" si="5"/>
        <v>12</v>
      </c>
      <c r="AF23" t="str">
        <f t="shared" si="6"/>
        <v>21</v>
      </c>
    </row>
    <row r="24" spans="1:32" ht="15.75">
      <c r="A24" s="4">
        <v>21</v>
      </c>
      <c r="B24" s="4" t="s">
        <v>651</v>
      </c>
      <c r="C24" s="4">
        <v>2021</v>
      </c>
      <c r="D24" s="4" t="s">
        <v>229</v>
      </c>
      <c r="E24" s="4" t="s">
        <v>266</v>
      </c>
      <c r="F24" s="4" t="s">
        <v>257</v>
      </c>
      <c r="G24" s="4" t="s">
        <v>652</v>
      </c>
      <c r="H24" s="4" t="s">
        <v>231</v>
      </c>
      <c r="I24" s="4" t="s">
        <v>298</v>
      </c>
      <c r="J24" s="4" t="s">
        <v>299</v>
      </c>
      <c r="K24" s="6" t="s">
        <v>238</v>
      </c>
      <c r="L24" s="4" t="s">
        <v>240</v>
      </c>
      <c r="M24" s="4" t="s">
        <v>238</v>
      </c>
      <c r="N24" s="4">
        <v>59</v>
      </c>
      <c r="O24" t="str">
        <f>B24&amp;C24&amp;"_children"</f>
        <v>Sebastian2021_children</v>
      </c>
      <c r="P24">
        <f>VALUE(TRIM(LEFT(G24, FIND("(", G24) - 1)))</f>
        <v>52</v>
      </c>
      <c r="Q24">
        <f t="shared" si="0"/>
        <v>1</v>
      </c>
      <c r="R24">
        <f>IF(ISNUMBER(SEARCH("&amp;",E24)),4,IF(ISNUMBER(SEARCH("Stroop",E24)),1,IF(ISNUMBER(SEARCH("Flanker",E24)),2,IF(ISNUMBER(SEARCH("Simon",E24)),3,4))))</f>
        <v>3</v>
      </c>
      <c r="T24">
        <f>IF(K24="right",1,IF(K24="both",2,3))</f>
        <v>3</v>
      </c>
      <c r="U24">
        <f>IF(L24="I &gt; C",1,IF(L24="I &gt; N",2,3))</f>
        <v>1</v>
      </c>
      <c r="V24">
        <f>IF(M24="Yes",1,IF(M24="No",2,3))</f>
        <v>3</v>
      </c>
      <c r="W24">
        <f>IF(N24="n.r.","",N24)</f>
        <v>59</v>
      </c>
      <c r="X24">
        <f>IF(ISNUMBER(SEARCH("Event",F24)),1,IF(ISNUMBER(SEARCH("Event",F24)),2,3))</f>
        <v>3</v>
      </c>
      <c r="Y24">
        <f>IF(H24="English",1,2)</f>
        <v>1</v>
      </c>
      <c r="Z24">
        <f>IF(N24="n.r.",1,0)</f>
        <v>0</v>
      </c>
      <c r="AA24" t="str">
        <f t="shared" si="1"/>
        <v xml:space="preserve">14 </v>
      </c>
      <c r="AB24" t="str">
        <f t="shared" si="2"/>
        <v>1.68</v>
      </c>
      <c r="AC24" t="str">
        <f t="shared" si="3"/>
        <v>10</v>
      </c>
      <c r="AD24" t="str">
        <f t="shared" si="4"/>
        <v>16</v>
      </c>
      <c r="AE24" t="str">
        <f t="shared" si="5"/>
        <v>10</v>
      </c>
      <c r="AF24" t="str">
        <f t="shared" si="6"/>
        <v>16</v>
      </c>
    </row>
    <row r="25" spans="1:32" ht="15.75">
      <c r="A25" s="4">
        <v>22</v>
      </c>
      <c r="B25" s="4" t="s">
        <v>653</v>
      </c>
      <c r="C25" s="4">
        <v>2014</v>
      </c>
      <c r="D25" s="4" t="s">
        <v>229</v>
      </c>
      <c r="E25" s="4" t="s">
        <v>266</v>
      </c>
      <c r="F25" s="4" t="s">
        <v>257</v>
      </c>
      <c r="G25" s="4" t="s">
        <v>300</v>
      </c>
      <c r="H25" s="4" t="s">
        <v>231</v>
      </c>
      <c r="I25" s="4" t="s">
        <v>301</v>
      </c>
      <c r="J25" s="4" t="s">
        <v>302</v>
      </c>
      <c r="K25" s="6" t="s">
        <v>238</v>
      </c>
      <c r="L25" s="4" t="s">
        <v>240</v>
      </c>
      <c r="M25" s="6" t="s">
        <v>238</v>
      </c>
      <c r="N25" s="4">
        <v>44</v>
      </c>
      <c r="O25" t="str">
        <f>B25&amp;C25&amp;"_children"</f>
        <v>Sheridan2014_children</v>
      </c>
      <c r="P25">
        <f>VALUE(TRIM(LEFT(G25, FIND("(", G25) - 1)))</f>
        <v>33</v>
      </c>
      <c r="Q25">
        <f t="shared" si="0"/>
        <v>1</v>
      </c>
      <c r="R25">
        <f>IF(ISNUMBER(SEARCH("&amp;",E25)),4,IF(ISNUMBER(SEARCH("Stroop",E25)),1,IF(ISNUMBER(SEARCH("Flanker",E25)),2,IF(ISNUMBER(SEARCH("Simon",E25)),3,4))))</f>
        <v>3</v>
      </c>
      <c r="T25">
        <f>IF(K25="right",1,IF(K25="both",2,3))</f>
        <v>3</v>
      </c>
      <c r="U25">
        <f>IF(L25="I &gt; C",1,IF(L25="I &gt; N",2,3))</f>
        <v>1</v>
      </c>
      <c r="V25">
        <f>IF(M25="Yes",1,IF(M25="No",2,3))</f>
        <v>3</v>
      </c>
      <c r="W25">
        <f>IF(N25="n.r.","",N25)</f>
        <v>44</v>
      </c>
      <c r="X25">
        <f>IF(ISNUMBER(SEARCH("Event",F25)),1,IF(ISNUMBER(SEARCH("Event",F25)),2,3))</f>
        <v>3</v>
      </c>
      <c r="Y25">
        <f>IF(H25="English",1,2)</f>
        <v>1</v>
      </c>
      <c r="Z25">
        <f>IF(N25="n.r.",1,0)</f>
        <v>0</v>
      </c>
      <c r="AA25" t="str">
        <f t="shared" si="1"/>
        <v xml:space="preserve">8.1 </v>
      </c>
      <c r="AB25" t="str">
        <f t="shared" si="2"/>
        <v>1.66</v>
      </c>
      <c r="AC25" t="str">
        <f t="shared" si="3"/>
        <v>5.7</v>
      </c>
      <c r="AD25" t="str">
        <f t="shared" si="4"/>
        <v>10.7</v>
      </c>
      <c r="AE25" t="str">
        <f t="shared" si="5"/>
        <v>5.7</v>
      </c>
      <c r="AF25" t="str">
        <f t="shared" si="6"/>
        <v>10.7</v>
      </c>
    </row>
    <row r="26" spans="1:32" ht="15.75">
      <c r="A26" s="4">
        <v>23</v>
      </c>
      <c r="B26" s="4" t="s">
        <v>654</v>
      </c>
      <c r="C26" s="4">
        <v>2002</v>
      </c>
      <c r="D26" s="4" t="s">
        <v>229</v>
      </c>
      <c r="E26" s="4" t="s">
        <v>234</v>
      </c>
      <c r="F26" s="4" t="s">
        <v>242</v>
      </c>
      <c r="G26" s="4" t="s">
        <v>655</v>
      </c>
      <c r="H26" s="4" t="s">
        <v>231</v>
      </c>
      <c r="I26" s="4" t="s">
        <v>303</v>
      </c>
      <c r="J26" s="4" t="s">
        <v>304</v>
      </c>
      <c r="K26" s="6" t="s">
        <v>238</v>
      </c>
      <c r="L26" s="4" t="s">
        <v>246</v>
      </c>
      <c r="M26" s="4" t="s">
        <v>238</v>
      </c>
      <c r="N26" s="4">
        <v>76.16</v>
      </c>
      <c r="O26" t="str">
        <f>B26&amp;C26&amp;"_children"</f>
        <v>Tamm2002_children</v>
      </c>
      <c r="P26">
        <f>VALUE(TRIM(LEFT(G26, FIND("(", G26) - 1)))</f>
        <v>14</v>
      </c>
      <c r="Q26">
        <f t="shared" si="0"/>
        <v>1</v>
      </c>
      <c r="R26">
        <f>IF(ISNUMBER(SEARCH("&amp;",E26)),4,IF(ISNUMBER(SEARCH("Stroop",E26)),1,IF(ISNUMBER(SEARCH("Flanker",E26)),2,IF(ISNUMBER(SEARCH("Simon",E26)),3,4))))</f>
        <v>1</v>
      </c>
      <c r="T26">
        <f>IF(K26="right",1,IF(K26="both",2,3))</f>
        <v>3</v>
      </c>
      <c r="U26">
        <f>IF(L26="I &gt; C",1,IF(L26="I &gt; N",2,3))</f>
        <v>2</v>
      </c>
      <c r="V26">
        <f>IF(M26="Yes",1,IF(M26="No",2,3))</f>
        <v>3</v>
      </c>
      <c r="W26">
        <f>IF(N26="n.r.","",N26)</f>
        <v>76.16</v>
      </c>
      <c r="X26">
        <f>IF(ISNUMBER(SEARCH("Event",F26)),1,IF(ISNUMBER(SEARCH("Event",F26)),2,3))</f>
        <v>1</v>
      </c>
      <c r="Y26">
        <f>IF(H26="English",1,2)</f>
        <v>1</v>
      </c>
      <c r="Z26">
        <f>IF(N26="n.r.",1,0)</f>
        <v>0</v>
      </c>
      <c r="AA26" t="str">
        <f t="shared" si="1"/>
        <v xml:space="preserve">15.43 </v>
      </c>
      <c r="AB26" t="str">
        <f t="shared" si="2"/>
        <v>3.79</v>
      </c>
      <c r="AC26" t="str">
        <f t="shared" si="3"/>
        <v>10</v>
      </c>
      <c r="AD26" t="str">
        <f t="shared" si="4"/>
        <v>22</v>
      </c>
      <c r="AE26" t="str">
        <f t="shared" si="5"/>
        <v>10</v>
      </c>
      <c r="AF26" t="str">
        <f t="shared" si="6"/>
        <v>22</v>
      </c>
    </row>
    <row r="27" spans="1:32" ht="15.75">
      <c r="A27" s="4">
        <v>24</v>
      </c>
      <c r="B27" s="4" t="s">
        <v>656</v>
      </c>
      <c r="C27" s="4">
        <v>2005</v>
      </c>
      <c r="D27" s="4" t="s">
        <v>229</v>
      </c>
      <c r="E27" s="4" t="s">
        <v>657</v>
      </c>
      <c r="F27" s="4" t="s">
        <v>242</v>
      </c>
      <c r="G27" s="4" t="s">
        <v>305</v>
      </c>
      <c r="H27" s="4" t="s">
        <v>231</v>
      </c>
      <c r="I27" s="4" t="s">
        <v>306</v>
      </c>
      <c r="J27" s="7" t="s">
        <v>307</v>
      </c>
      <c r="K27" s="6" t="s">
        <v>238</v>
      </c>
      <c r="L27" s="4" t="s">
        <v>246</v>
      </c>
      <c r="M27" s="4" t="s">
        <v>627</v>
      </c>
      <c r="N27" s="4">
        <v>43.3</v>
      </c>
      <c r="O27" t="str">
        <f>B27&amp;C27&amp;"_children"</f>
        <v>Vaidya2005_children</v>
      </c>
      <c r="P27">
        <f>VALUE(TRIM(LEFT(G27, FIND("(", G27) - 1)))</f>
        <v>10</v>
      </c>
      <c r="Q27">
        <f t="shared" si="0"/>
        <v>1</v>
      </c>
      <c r="R27">
        <f>IF(ISNUMBER(SEARCH("&amp;",E27)),4,IF(ISNUMBER(SEARCH("Stroop",E27)),1,IF(ISNUMBER(SEARCH("Flanker",E27)),2,IF(ISNUMBER(SEARCH("Simon",E27)),3,4))))</f>
        <v>2</v>
      </c>
      <c r="T27">
        <f>IF(K27="right",1,IF(K27="both",2,3))</f>
        <v>3</v>
      </c>
      <c r="U27">
        <f>IF(L27="I &gt; C",1,IF(L27="I &gt; N",2,3))</f>
        <v>2</v>
      </c>
      <c r="V27">
        <f>IF(M27="Yes",1,IF(M27="No",2,3))</f>
        <v>1</v>
      </c>
      <c r="W27">
        <f>IF(N27="n.r.","",N27)</f>
        <v>43.3</v>
      </c>
      <c r="X27">
        <f>IF(ISNUMBER(SEARCH("Event",F27)),1,IF(ISNUMBER(SEARCH("Event",F27)),2,3))</f>
        <v>1</v>
      </c>
      <c r="Y27">
        <f>IF(H27="English",1,2)</f>
        <v>1</v>
      </c>
      <c r="Z27">
        <f>IF(N27="n.r.",1,0)</f>
        <v>0</v>
      </c>
      <c r="AA27" t="str">
        <f t="shared" si="1"/>
        <v xml:space="preserve">9.2 </v>
      </c>
      <c r="AB27" t="str">
        <f t="shared" si="2"/>
        <v>1.3</v>
      </c>
      <c r="AC27" t="e">
        <f t="shared" si="3"/>
        <v>#N/A</v>
      </c>
      <c r="AD27" t="e">
        <f t="shared" si="4"/>
        <v>#N/A</v>
      </c>
      <c r="AE27">
        <f t="shared" si="5"/>
        <v>0</v>
      </c>
      <c r="AF27">
        <f t="shared" si="6"/>
        <v>17</v>
      </c>
    </row>
    <row r="28" spans="1:32" ht="15.75">
      <c r="A28" s="4">
        <v>25</v>
      </c>
      <c r="B28" s="4" t="s">
        <v>614</v>
      </c>
      <c r="C28" s="4">
        <v>2009</v>
      </c>
      <c r="D28" s="4" t="s">
        <v>229</v>
      </c>
      <c r="E28" s="4" t="s">
        <v>658</v>
      </c>
      <c r="F28" s="4" t="s">
        <v>242</v>
      </c>
      <c r="G28" s="4" t="s">
        <v>659</v>
      </c>
      <c r="H28" s="4" t="s">
        <v>231</v>
      </c>
      <c r="I28" s="4" t="s">
        <v>308</v>
      </c>
      <c r="J28" s="7" t="s">
        <v>309</v>
      </c>
      <c r="K28" s="6" t="s">
        <v>238</v>
      </c>
      <c r="L28" s="4" t="s">
        <v>240</v>
      </c>
      <c r="M28" s="4" t="s">
        <v>247</v>
      </c>
      <c r="N28" s="4">
        <v>64.7</v>
      </c>
      <c r="O28" t="str">
        <f>B28&amp;C28&amp;"_children"</f>
        <v>vantEnt2009_children</v>
      </c>
      <c r="P28">
        <f>VALUE(TRIM(LEFT(G28, FIND("(", G28) - 1)))</f>
        <v>18</v>
      </c>
      <c r="Q28">
        <f t="shared" si="0"/>
        <v>1</v>
      </c>
      <c r="R28">
        <f>IF(ISNUMBER(SEARCH("&amp;",E28)),4,IF(ISNUMBER(SEARCH("Stroop",E28)),1,IF(ISNUMBER(SEARCH("Flanker",E28)),2,IF(ISNUMBER(SEARCH("Simon",E28)),3,4))))</f>
        <v>4</v>
      </c>
      <c r="T28">
        <f>IF(K28="right",1,IF(K28="both",2,3))</f>
        <v>3</v>
      </c>
      <c r="U28">
        <f>IF(L28="I &gt; C",1,IF(L28="I &gt; N",2,3))</f>
        <v>1</v>
      </c>
      <c r="V28">
        <f>IF(M28="Yes",1,IF(M28="No",2,3))</f>
        <v>1</v>
      </c>
      <c r="W28">
        <f>IF(N28="n.r.","",N28)</f>
        <v>64.7</v>
      </c>
      <c r="X28">
        <f>IF(ISNUMBER(SEARCH("Event",F28)),1,IF(ISNUMBER(SEARCH("Event",F28)),2,3))</f>
        <v>1</v>
      </c>
      <c r="Y28">
        <f>IF(H28="English",1,2)</f>
        <v>1</v>
      </c>
      <c r="Z28">
        <f>IF(N28="n.r.",1,0)</f>
        <v>0</v>
      </c>
      <c r="AA28" t="str">
        <f t="shared" si="1"/>
        <v xml:space="preserve">12 </v>
      </c>
      <c r="AB28" t="str">
        <f t="shared" si="2"/>
        <v>n.r.</v>
      </c>
      <c r="AC28" t="e">
        <f t="shared" si="3"/>
        <v>#N/A</v>
      </c>
      <c r="AD28" t="e">
        <f t="shared" si="4"/>
        <v>#N/A</v>
      </c>
      <c r="AE28">
        <f t="shared" si="5"/>
        <v>0</v>
      </c>
      <c r="AF28">
        <f t="shared" si="6"/>
        <v>17</v>
      </c>
    </row>
    <row r="29" spans="1:32" ht="15.75">
      <c r="A29" s="4">
        <v>26</v>
      </c>
      <c r="B29" s="4" t="s">
        <v>660</v>
      </c>
      <c r="C29" s="4">
        <v>2009</v>
      </c>
      <c r="D29" s="4" t="s">
        <v>229</v>
      </c>
      <c r="E29" s="4" t="s">
        <v>234</v>
      </c>
      <c r="F29" s="4" t="s">
        <v>242</v>
      </c>
      <c r="G29" s="4" t="s">
        <v>310</v>
      </c>
      <c r="H29" s="4" t="s">
        <v>231</v>
      </c>
      <c r="I29" s="4" t="s">
        <v>311</v>
      </c>
      <c r="J29" s="4" t="s">
        <v>278</v>
      </c>
      <c r="K29" s="6" t="s">
        <v>238</v>
      </c>
      <c r="L29" s="4" t="s">
        <v>240</v>
      </c>
      <c r="M29" s="6" t="s">
        <v>238</v>
      </c>
      <c r="N29" s="4">
        <v>29.7</v>
      </c>
      <c r="O29" s="1" t="s">
        <v>21</v>
      </c>
      <c r="P29">
        <v>22</v>
      </c>
      <c r="Q29">
        <f t="shared" si="0"/>
        <v>1</v>
      </c>
      <c r="R29">
        <f>IF(ISNUMBER(SEARCH("&amp;",E29)),4,IF(ISNUMBER(SEARCH("Stroop",E29)),1,IF(ISNUMBER(SEARCH("Flanker",E29)),2,IF(ISNUMBER(SEARCH("Simon",E29)),3,4))))</f>
        <v>1</v>
      </c>
      <c r="T29">
        <f>IF(K29="right",1,IF(K29="both",2,3))</f>
        <v>3</v>
      </c>
      <c r="U29">
        <f>IF(L29="I &gt; C",1,IF(L29="I &gt; N",2,3))</f>
        <v>1</v>
      </c>
      <c r="V29">
        <f>IF(M29="Yes",1,IF(M29="No",2,3))</f>
        <v>3</v>
      </c>
      <c r="W29">
        <f>IF(N29="n.r.","",N29)</f>
        <v>29.7</v>
      </c>
      <c r="X29">
        <f>IF(ISNUMBER(SEARCH("Event",F29)),1,IF(ISNUMBER(SEARCH("Event",F29)),2,3))</f>
        <v>1</v>
      </c>
      <c r="Y29">
        <f>IF(H29="English",1,2)</f>
        <v>1</v>
      </c>
      <c r="Z29">
        <f>IF(N29="n.r.",1,0)</f>
        <v>0</v>
      </c>
      <c r="AA29" t="str">
        <f t="shared" si="1"/>
        <v xml:space="preserve">15 </v>
      </c>
      <c r="AB29" t="str">
        <f t="shared" si="2"/>
        <v>1.1</v>
      </c>
      <c r="AC29" t="str">
        <f t="shared" si="3"/>
        <v>13</v>
      </c>
      <c r="AD29" t="str">
        <f t="shared" si="4"/>
        <v>17</v>
      </c>
      <c r="AE29" t="str">
        <f t="shared" si="5"/>
        <v>13</v>
      </c>
      <c r="AF29" t="str">
        <f t="shared" si="6"/>
        <v>17</v>
      </c>
    </row>
    <row r="30" spans="1:32" ht="15.75">
      <c r="A30" s="4">
        <v>27</v>
      </c>
      <c r="B30" s="4" t="s">
        <v>312</v>
      </c>
      <c r="C30" s="4">
        <v>2009</v>
      </c>
      <c r="D30" s="4" t="s">
        <v>229</v>
      </c>
      <c r="E30" s="4" t="s">
        <v>234</v>
      </c>
      <c r="F30" s="4" t="s">
        <v>242</v>
      </c>
      <c r="G30" s="4" t="s">
        <v>313</v>
      </c>
      <c r="H30" s="4" t="s">
        <v>231</v>
      </c>
      <c r="I30" s="4" t="s">
        <v>314</v>
      </c>
      <c r="J30" s="4" t="s">
        <v>278</v>
      </c>
      <c r="K30" s="6" t="s">
        <v>238</v>
      </c>
      <c r="L30" s="4" t="s">
        <v>240</v>
      </c>
      <c r="M30" s="6" t="s">
        <v>238</v>
      </c>
      <c r="N30" s="4">
        <v>31.4</v>
      </c>
      <c r="O30" s="1" t="s">
        <v>23</v>
      </c>
      <c r="P30">
        <v>22</v>
      </c>
      <c r="Q30">
        <f t="shared" si="0"/>
        <v>1</v>
      </c>
      <c r="R30">
        <f>IF(ISNUMBER(SEARCH("&amp;",E30)),4,IF(ISNUMBER(SEARCH("Stroop",E30)),1,IF(ISNUMBER(SEARCH("Flanker",E30)),2,IF(ISNUMBER(SEARCH("Simon",E30)),3,4))))</f>
        <v>1</v>
      </c>
      <c r="T30">
        <f>IF(K30="right",1,IF(K30="both",2,3))</f>
        <v>3</v>
      </c>
      <c r="U30">
        <f>IF(L30="I &gt; C",1,IF(L30="I &gt; N",2,3))</f>
        <v>1</v>
      </c>
      <c r="V30">
        <f>IF(M30="Yes",1,IF(M30="No",2,3))</f>
        <v>3</v>
      </c>
      <c r="W30">
        <f>IF(N30="n.r.","",N30)</f>
        <v>31.4</v>
      </c>
      <c r="X30">
        <f>IF(ISNUMBER(SEARCH("Event",F30)),1,IF(ISNUMBER(SEARCH("Event",F30)),2,3))</f>
        <v>1</v>
      </c>
      <c r="Y30">
        <f>IF(H30="English",1,2)</f>
        <v>1</v>
      </c>
      <c r="Z30">
        <f>IF(N30="n.r.",1,0)</f>
        <v>0</v>
      </c>
      <c r="AA30" t="str">
        <f t="shared" si="1"/>
        <v xml:space="preserve">14.8 </v>
      </c>
      <c r="AB30" t="str">
        <f t="shared" si="2"/>
        <v>1.2</v>
      </c>
      <c r="AC30" t="str">
        <f t="shared" si="3"/>
        <v>13</v>
      </c>
      <c r="AD30" t="str">
        <f t="shared" si="4"/>
        <v>17</v>
      </c>
      <c r="AE30" t="str">
        <f t="shared" si="5"/>
        <v>13</v>
      </c>
      <c r="AF30" t="str">
        <f t="shared" si="6"/>
        <v>17</v>
      </c>
    </row>
    <row r="31" spans="1:32" ht="23.25" customHeight="1">
      <c r="A31" s="15" t="s">
        <v>315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9"/>
      <c r="N31" s="4"/>
    </row>
    <row r="32" spans="1:32" ht="15.75">
      <c r="A32" s="4">
        <v>1</v>
      </c>
      <c r="B32" s="4" t="s">
        <v>316</v>
      </c>
      <c r="C32" s="4">
        <v>2008</v>
      </c>
      <c r="D32" s="4" t="s">
        <v>229</v>
      </c>
      <c r="E32" s="4" t="s">
        <v>623</v>
      </c>
      <c r="F32" s="4" t="s">
        <v>242</v>
      </c>
      <c r="G32" s="4" t="s">
        <v>317</v>
      </c>
      <c r="H32" s="4" t="s">
        <v>231</v>
      </c>
      <c r="I32" s="4" t="s">
        <v>318</v>
      </c>
      <c r="J32" s="4" t="s">
        <v>319</v>
      </c>
      <c r="K32" s="4" t="s">
        <v>239</v>
      </c>
      <c r="L32" s="4" t="s">
        <v>240</v>
      </c>
      <c r="M32" s="4" t="s">
        <v>247</v>
      </c>
      <c r="N32" s="4">
        <v>94.85</v>
      </c>
      <c r="O32" t="str">
        <f>B32&amp;C32&amp;"_adults"</f>
        <v>Aarts2008_adults</v>
      </c>
      <c r="P32">
        <f>VALUE(TRIM(LEFT(G32, FIND("(", G32) - 1)))</f>
        <v>12</v>
      </c>
      <c r="Q32">
        <f t="shared" si="0"/>
        <v>2</v>
      </c>
      <c r="R32">
        <f>IF(ISNUMBER(SEARCH("&amp;",E32)),4,IF(ISNUMBER(SEARCH("Stroop",E32)),1,IF(ISNUMBER(SEARCH("Flanker",E32)),2,IF(ISNUMBER(SEARCH("Simon",E32)),3,4))))</f>
        <v>1</v>
      </c>
      <c r="T32">
        <f>IF(K32="right",1,IF(K32="both",2,3))</f>
        <v>1</v>
      </c>
      <c r="U32">
        <f>IF(L32="I &gt; C",1,IF(L32="I &gt; N",2,3))</f>
        <v>1</v>
      </c>
      <c r="V32">
        <f>IF(M32="Yes",1,IF(M32="No",2,3))</f>
        <v>1</v>
      </c>
      <c r="W32">
        <f>IF(N32="n.r.","",N32)</f>
        <v>94.85</v>
      </c>
      <c r="X32">
        <f>IF(ISNUMBER(SEARCH("Event",F32)),1,IF(ISNUMBER(SEARCH("Event",F32)),2,3))</f>
        <v>1</v>
      </c>
      <c r="Y32">
        <f>IF(H32="English",1,2)</f>
        <v>1</v>
      </c>
      <c r="Z32">
        <f>IF(N32="n.r.",1,0)</f>
        <v>0</v>
      </c>
      <c r="AA32" t="str">
        <f t="shared" si="1"/>
        <v xml:space="preserve">21.2 </v>
      </c>
      <c r="AB32" t="str">
        <f>MID(I32, SEARCH("(", I32) + 1, SEARCH(")", I32) - SEARCH("(", I32) - 1)</f>
        <v>n.r.</v>
      </c>
      <c r="AC32" t="str">
        <f>_xlfn.TEXTBEFORE(J32,"−")</f>
        <v>18</v>
      </c>
      <c r="AD32" t="str">
        <f>_xlfn.TEXTAFTER(J32,"−")</f>
        <v>24</v>
      </c>
      <c r="AE32" t="str">
        <f>IF(NOT(ISNA(AC32)),AC32,18)</f>
        <v>18</v>
      </c>
      <c r="AF32" t="str">
        <f>IF(NOT(ISNA(AD32)),AD32,59)</f>
        <v>24</v>
      </c>
    </row>
    <row r="33" spans="1:32" ht="15.75">
      <c r="A33" s="4">
        <v>2</v>
      </c>
      <c r="B33" s="4" t="s">
        <v>320</v>
      </c>
      <c r="C33" s="4">
        <v>2002</v>
      </c>
      <c r="D33" s="4" t="s">
        <v>229</v>
      </c>
      <c r="E33" s="4" t="s">
        <v>234</v>
      </c>
      <c r="F33" s="4" t="s">
        <v>242</v>
      </c>
      <c r="G33" s="4" t="s">
        <v>321</v>
      </c>
      <c r="H33" s="4" t="s">
        <v>231</v>
      </c>
      <c r="I33" s="4" t="s">
        <v>322</v>
      </c>
      <c r="J33" s="4" t="s">
        <v>323</v>
      </c>
      <c r="K33" s="4" t="s">
        <v>239</v>
      </c>
      <c r="L33" s="4" t="s">
        <v>240</v>
      </c>
      <c r="M33" s="6" t="s">
        <v>238</v>
      </c>
      <c r="N33" s="6" t="s">
        <v>238</v>
      </c>
      <c r="O33" t="str">
        <f>B33&amp;C33&amp;"_adults"</f>
        <v>Adleman2002_adults</v>
      </c>
      <c r="P33">
        <f>VALUE(TRIM(LEFT(G33, FIND("(", G33) - 1)))</f>
        <v>11</v>
      </c>
      <c r="Q33">
        <f t="shared" si="0"/>
        <v>2</v>
      </c>
      <c r="R33">
        <f>IF(ISNUMBER(SEARCH("&amp;",E33)),4,IF(ISNUMBER(SEARCH("Stroop",E33)),1,IF(ISNUMBER(SEARCH("Flanker",E33)),2,IF(ISNUMBER(SEARCH("Simon",E33)),3,4))))</f>
        <v>1</v>
      </c>
      <c r="T33">
        <f>IF(K33="right",1,IF(K33="both",2,3))</f>
        <v>1</v>
      </c>
      <c r="U33">
        <f>IF(L33="I &gt; C",1,IF(L33="I &gt; N",2,3))</f>
        <v>1</v>
      </c>
      <c r="V33">
        <f>IF(M33="Yes",1,IF(M33="No",2,3))</f>
        <v>3</v>
      </c>
      <c r="W33" t="str">
        <f>IF(N33="n.r.","",N33)</f>
        <v/>
      </c>
      <c r="X33">
        <f>IF(ISNUMBER(SEARCH("Event",F33)),1,IF(ISNUMBER(SEARCH("Event",F33)),2,3))</f>
        <v>1</v>
      </c>
      <c r="Y33">
        <f>IF(H33="English",1,2)</f>
        <v>1</v>
      </c>
      <c r="Z33">
        <f>IF(N33="n.r.",1,0)</f>
        <v>1</v>
      </c>
      <c r="AA33" t="str">
        <f t="shared" si="1"/>
        <v xml:space="preserve">19.98 </v>
      </c>
      <c r="AB33" t="str">
        <f t="shared" ref="AB33:AB96" si="7">MID(I33, SEARCH("(", I33) + 1, SEARCH(")", I33) - SEARCH("(", I33) - 1)</f>
        <v>1.72</v>
      </c>
      <c r="AC33" t="str">
        <f t="shared" ref="AC33:AC96" si="8">_xlfn.TEXTBEFORE(J33,"−")</f>
        <v>17.39</v>
      </c>
      <c r="AD33" t="str">
        <f t="shared" ref="AD33:AD96" si="9">_xlfn.TEXTAFTER(J33,"−")</f>
        <v>22.68</v>
      </c>
      <c r="AE33" t="str">
        <f t="shared" ref="AE33:AE96" si="10">IF(NOT(ISNA(AC33)),AC33,18)</f>
        <v>17.39</v>
      </c>
      <c r="AF33" t="str">
        <f t="shared" ref="AF33:AF96" si="11">IF(NOT(ISNA(AD33)),AD33,59)</f>
        <v>22.68</v>
      </c>
    </row>
    <row r="34" spans="1:32" ht="31.5">
      <c r="A34" s="4">
        <v>3</v>
      </c>
      <c r="B34" s="4" t="s">
        <v>324</v>
      </c>
      <c r="C34" s="4">
        <v>2006</v>
      </c>
      <c r="D34" s="4" t="s">
        <v>229</v>
      </c>
      <c r="E34" s="4" t="s">
        <v>273</v>
      </c>
      <c r="F34" s="4" t="s">
        <v>242</v>
      </c>
      <c r="G34" s="4" t="s">
        <v>325</v>
      </c>
      <c r="H34" s="4" t="s">
        <v>231</v>
      </c>
      <c r="I34" s="4" t="s">
        <v>326</v>
      </c>
      <c r="J34" s="4" t="s">
        <v>319</v>
      </c>
      <c r="K34" s="4" t="s">
        <v>239</v>
      </c>
      <c r="L34" s="4" t="s">
        <v>240</v>
      </c>
      <c r="M34" s="6" t="s">
        <v>238</v>
      </c>
      <c r="N34" s="4">
        <v>38.399999999999899</v>
      </c>
      <c r="O34" t="str">
        <f>B34&amp;C34&amp;"_adults"</f>
        <v>Ansari2006_adults</v>
      </c>
      <c r="P34">
        <f>VALUE(TRIM(LEFT(G34, FIND("(", G34) - 1)))</f>
        <v>14</v>
      </c>
      <c r="Q34">
        <f t="shared" si="0"/>
        <v>2</v>
      </c>
      <c r="R34">
        <f>IF(ISNUMBER(SEARCH("&amp;",E34)),4,IF(ISNUMBER(SEARCH("Stroop",E34)),1,IF(ISNUMBER(SEARCH("Flanker",E34)),2,IF(ISNUMBER(SEARCH("Simon",E34)),3,4))))</f>
        <v>1</v>
      </c>
      <c r="T34">
        <f>IF(K34="right",1,IF(K34="both",2,3))</f>
        <v>1</v>
      </c>
      <c r="U34">
        <f>IF(L34="I &gt; C",1,IF(L34="I &gt; N",2,3))</f>
        <v>1</v>
      </c>
      <c r="V34">
        <f>IF(M34="Yes",1,IF(M34="No",2,3))</f>
        <v>3</v>
      </c>
      <c r="W34">
        <f>IF(N34="n.r.","",N34)</f>
        <v>38.399999999999899</v>
      </c>
      <c r="X34">
        <f>IF(ISNUMBER(SEARCH("Event",F34)),1,IF(ISNUMBER(SEARCH("Event",F34)),2,3))</f>
        <v>1</v>
      </c>
      <c r="Y34">
        <f>IF(H34="English",1,2)</f>
        <v>1</v>
      </c>
      <c r="Z34">
        <f>IF(N34="n.r.",1,0)</f>
        <v>0</v>
      </c>
      <c r="AA34" t="str">
        <f t="shared" si="1"/>
        <v xml:space="preserve">21 </v>
      </c>
      <c r="AB34" t="str">
        <f t="shared" si="7"/>
        <v>n.r.</v>
      </c>
      <c r="AC34" t="str">
        <f t="shared" si="8"/>
        <v>18</v>
      </c>
      <c r="AD34" t="str">
        <f t="shared" si="9"/>
        <v>24</v>
      </c>
      <c r="AE34" t="str">
        <f t="shared" si="10"/>
        <v>18</v>
      </c>
      <c r="AF34" t="str">
        <f t="shared" si="11"/>
        <v>24</v>
      </c>
    </row>
    <row r="35" spans="1:32" ht="15.75">
      <c r="A35" s="4">
        <v>4</v>
      </c>
      <c r="B35" s="4" t="s">
        <v>327</v>
      </c>
      <c r="C35" s="4">
        <v>2013</v>
      </c>
      <c r="D35" s="4" t="s">
        <v>229</v>
      </c>
      <c r="E35" s="4" t="s">
        <v>234</v>
      </c>
      <c r="F35" s="4" t="s">
        <v>242</v>
      </c>
      <c r="G35" s="4" t="s">
        <v>661</v>
      </c>
      <c r="H35" s="4" t="s">
        <v>231</v>
      </c>
      <c r="I35" s="4" t="s">
        <v>662</v>
      </c>
      <c r="J35" s="4" t="s">
        <v>663</v>
      </c>
      <c r="K35" s="6" t="s">
        <v>238</v>
      </c>
      <c r="L35" s="4" t="s">
        <v>240</v>
      </c>
      <c r="M35" s="6" t="s">
        <v>238</v>
      </c>
      <c r="N35" s="4">
        <v>218.46</v>
      </c>
      <c r="O35" t="str">
        <f>B35&amp;C35&amp;"_adults"</f>
        <v>Balodis2013_adults</v>
      </c>
      <c r="P35">
        <f>VALUE(TRIM(LEFT(G35, FIND("(", G35) - 1)))</f>
        <v>21</v>
      </c>
      <c r="Q35">
        <f t="shared" si="0"/>
        <v>2</v>
      </c>
      <c r="R35">
        <f>IF(ISNUMBER(SEARCH("&amp;",E35)),4,IF(ISNUMBER(SEARCH("Stroop",E35)),1,IF(ISNUMBER(SEARCH("Flanker",E35)),2,IF(ISNUMBER(SEARCH("Simon",E35)),3,4))))</f>
        <v>1</v>
      </c>
      <c r="T35">
        <f>IF(K35="right",1,IF(K35="both",2,3))</f>
        <v>3</v>
      </c>
      <c r="U35">
        <f>IF(L35="I &gt; C",1,IF(L35="I &gt; N",2,3))</f>
        <v>1</v>
      </c>
      <c r="V35">
        <f>IF(M35="Yes",1,IF(M35="No",2,3))</f>
        <v>3</v>
      </c>
      <c r="W35">
        <f>IF(N35="n.r.","",N35)</f>
        <v>218.46</v>
      </c>
      <c r="X35">
        <f>IF(ISNUMBER(SEARCH("Event",F35)),1,IF(ISNUMBER(SEARCH("Event",F35)),2,3))</f>
        <v>1</v>
      </c>
      <c r="Y35">
        <f>IF(H35="English",1,2)</f>
        <v>1</v>
      </c>
      <c r="Z35">
        <f>IF(N35="n.r.",1,0)</f>
        <v>0</v>
      </c>
      <c r="AA35" t="str">
        <f t="shared" si="1"/>
        <v>34.2</v>
      </c>
      <c r="AB35" t="str">
        <f t="shared" si="7"/>
        <v>10.2</v>
      </c>
      <c r="AC35" t="str">
        <f t="shared" si="8"/>
        <v>19</v>
      </c>
      <c r="AD35" t="str">
        <f t="shared" si="9"/>
        <v>64</v>
      </c>
      <c r="AE35" t="str">
        <f t="shared" si="10"/>
        <v>19</v>
      </c>
      <c r="AF35" t="str">
        <f t="shared" si="11"/>
        <v>64</v>
      </c>
    </row>
    <row r="36" spans="1:32" ht="15.75">
      <c r="A36" s="4">
        <v>5</v>
      </c>
      <c r="B36" s="4" t="s">
        <v>328</v>
      </c>
      <c r="C36" s="4">
        <v>2011</v>
      </c>
      <c r="D36" s="4" t="s">
        <v>229</v>
      </c>
      <c r="E36" s="4" t="s">
        <v>234</v>
      </c>
      <c r="F36" s="4" t="s">
        <v>257</v>
      </c>
      <c r="G36" s="4" t="s">
        <v>329</v>
      </c>
      <c r="H36" s="4" t="s">
        <v>231</v>
      </c>
      <c r="I36" s="4" t="s">
        <v>330</v>
      </c>
      <c r="J36" s="6" t="s">
        <v>238</v>
      </c>
      <c r="K36" s="4" t="s">
        <v>239</v>
      </c>
      <c r="L36" s="4" t="s">
        <v>246</v>
      </c>
      <c r="M36" s="4" t="s">
        <v>238</v>
      </c>
      <c r="N36" s="4">
        <v>55.119999999999898</v>
      </c>
      <c r="O36" t="str">
        <f>B36&amp;C36&amp;"_adults"</f>
        <v>Barros-Loscertales2011_adults</v>
      </c>
      <c r="P36">
        <f>VALUE(TRIM(LEFT(G36, FIND("(", G36) - 1)))</f>
        <v>16</v>
      </c>
      <c r="Q36">
        <f t="shared" si="0"/>
        <v>2</v>
      </c>
      <c r="R36">
        <f>IF(ISNUMBER(SEARCH("&amp;",E36)),4,IF(ISNUMBER(SEARCH("Stroop",E36)),1,IF(ISNUMBER(SEARCH("Flanker",E36)),2,IF(ISNUMBER(SEARCH("Simon",E36)),3,4))))</f>
        <v>1</v>
      </c>
      <c r="T36">
        <f>IF(K36="right",1,IF(K36="both",2,3))</f>
        <v>1</v>
      </c>
      <c r="U36">
        <f>IF(L36="I &gt; C",1,IF(L36="I &gt; N",2,3))</f>
        <v>2</v>
      </c>
      <c r="V36">
        <f>IF(M36="Yes",1,IF(M36="No",2,3))</f>
        <v>3</v>
      </c>
      <c r="W36">
        <f>IF(N36="n.r.","",N36)</f>
        <v>55.119999999999898</v>
      </c>
      <c r="X36">
        <f>IF(ISNUMBER(SEARCH("Event",F36)),1,IF(ISNUMBER(SEARCH("Event",F36)),2,3))</f>
        <v>3</v>
      </c>
      <c r="Y36">
        <f>IF(H36="English",1,2)</f>
        <v>1</v>
      </c>
      <c r="Z36">
        <f>IF(N36="n.r.",1,0)</f>
        <v>0</v>
      </c>
      <c r="AA36" t="str">
        <f t="shared" si="1"/>
        <v xml:space="preserve">34.2 </v>
      </c>
      <c r="AB36" t="str">
        <f t="shared" si="7"/>
        <v>8.86</v>
      </c>
      <c r="AC36" t="e">
        <f t="shared" si="8"/>
        <v>#N/A</v>
      </c>
      <c r="AD36" t="e">
        <f t="shared" si="9"/>
        <v>#N/A</v>
      </c>
      <c r="AE36">
        <f t="shared" si="10"/>
        <v>18</v>
      </c>
      <c r="AF36">
        <f t="shared" si="11"/>
        <v>59</v>
      </c>
    </row>
    <row r="37" spans="1:32" ht="15.75">
      <c r="A37" s="4">
        <v>6</v>
      </c>
      <c r="B37" s="4" t="s">
        <v>664</v>
      </c>
      <c r="C37" s="4">
        <v>2011</v>
      </c>
      <c r="D37" s="4" t="s">
        <v>229</v>
      </c>
      <c r="E37" s="4" t="s">
        <v>234</v>
      </c>
      <c r="F37" s="4" t="s">
        <v>242</v>
      </c>
      <c r="G37" s="4" t="s">
        <v>665</v>
      </c>
      <c r="H37" s="4" t="s">
        <v>231</v>
      </c>
      <c r="I37" s="4" t="s">
        <v>331</v>
      </c>
      <c r="J37" s="4" t="s">
        <v>332</v>
      </c>
      <c r="K37" s="4" t="s">
        <v>239</v>
      </c>
      <c r="L37" s="4" t="s">
        <v>240</v>
      </c>
      <c r="M37" s="6" t="s">
        <v>247</v>
      </c>
      <c r="N37" s="4">
        <v>48.67</v>
      </c>
      <c r="O37" t="str">
        <f>B37&amp;C37&amp;"_adults"</f>
        <v>Basten2011_adults</v>
      </c>
      <c r="P37">
        <f>VALUE(TRIM(LEFT(G37, FIND("(", G37) - 1)))</f>
        <v>46</v>
      </c>
      <c r="Q37">
        <f t="shared" si="0"/>
        <v>2</v>
      </c>
      <c r="R37">
        <f>IF(ISNUMBER(SEARCH("&amp;",E37)),4,IF(ISNUMBER(SEARCH("Stroop",E37)),1,IF(ISNUMBER(SEARCH("Flanker",E37)),2,IF(ISNUMBER(SEARCH("Simon",E37)),3,4))))</f>
        <v>1</v>
      </c>
      <c r="T37">
        <f>IF(K37="right",1,IF(K37="both",2,3))</f>
        <v>1</v>
      </c>
      <c r="U37">
        <f>IF(L37="I &gt; C",1,IF(L37="I &gt; N",2,3))</f>
        <v>1</v>
      </c>
      <c r="V37">
        <f>IF(M37="Yes",1,IF(M37="No",2,3))</f>
        <v>1</v>
      </c>
      <c r="W37">
        <f>IF(N37="n.r.","",N37)</f>
        <v>48.67</v>
      </c>
      <c r="X37">
        <f>IF(ISNUMBER(SEARCH("Event",F37)),1,IF(ISNUMBER(SEARCH("Event",F37)),2,3))</f>
        <v>1</v>
      </c>
      <c r="Y37">
        <f>IF(H37="English",1,2)</f>
        <v>1</v>
      </c>
      <c r="Z37">
        <f>IF(N37="n.r.",1,0)</f>
        <v>0</v>
      </c>
      <c r="AA37" t="str">
        <f t="shared" si="1"/>
        <v xml:space="preserve">22.3 </v>
      </c>
      <c r="AB37" t="str">
        <f t="shared" si="7"/>
        <v>2</v>
      </c>
      <c r="AC37" t="str">
        <f t="shared" si="8"/>
        <v>19</v>
      </c>
      <c r="AD37" t="str">
        <f t="shared" si="9"/>
        <v>27</v>
      </c>
      <c r="AE37" t="str">
        <f t="shared" si="10"/>
        <v>19</v>
      </c>
      <c r="AF37" t="str">
        <f t="shared" si="11"/>
        <v>27</v>
      </c>
    </row>
    <row r="38" spans="1:32" ht="15.75">
      <c r="A38" s="4">
        <v>7</v>
      </c>
      <c r="B38" s="4" t="s">
        <v>333</v>
      </c>
      <c r="C38" s="4">
        <v>2005</v>
      </c>
      <c r="D38" s="4" t="s">
        <v>229</v>
      </c>
      <c r="E38" s="4" t="s">
        <v>234</v>
      </c>
      <c r="F38" s="4" t="s">
        <v>242</v>
      </c>
      <c r="G38" s="4" t="s">
        <v>334</v>
      </c>
      <c r="H38" s="4" t="s">
        <v>231</v>
      </c>
      <c r="I38" s="4" t="s">
        <v>335</v>
      </c>
      <c r="J38" s="4" t="s">
        <v>336</v>
      </c>
      <c r="K38" s="4" t="s">
        <v>239</v>
      </c>
      <c r="L38" s="4" t="s">
        <v>240</v>
      </c>
      <c r="M38" s="6" t="s">
        <v>238</v>
      </c>
      <c r="N38" s="4">
        <v>163.1</v>
      </c>
      <c r="O38" t="str">
        <f>B38&amp;C38&amp;"_adults"</f>
        <v>Brass2005_adults</v>
      </c>
      <c r="P38">
        <f>VALUE(TRIM(LEFT(G38, FIND("(", G38) - 1)))</f>
        <v>20</v>
      </c>
      <c r="Q38">
        <f t="shared" si="0"/>
        <v>2</v>
      </c>
      <c r="R38">
        <f>IF(ISNUMBER(SEARCH("&amp;",E38)),4,IF(ISNUMBER(SEARCH("Stroop",E38)),1,IF(ISNUMBER(SEARCH("Flanker",E38)),2,IF(ISNUMBER(SEARCH("Simon",E38)),3,4))))</f>
        <v>1</v>
      </c>
      <c r="T38">
        <f>IF(K38="right",1,IF(K38="both",2,3))</f>
        <v>1</v>
      </c>
      <c r="U38">
        <f>IF(L38="I &gt; C",1,IF(L38="I &gt; N",2,3))</f>
        <v>1</v>
      </c>
      <c r="V38">
        <f>IF(M38="Yes",1,IF(M38="No",2,3))</f>
        <v>3</v>
      </c>
      <c r="W38">
        <f>IF(N38="n.r.","",N38)</f>
        <v>163.1</v>
      </c>
      <c r="X38">
        <f>IF(ISNUMBER(SEARCH("Event",F38)),1,IF(ISNUMBER(SEARCH("Event",F38)),2,3))</f>
        <v>1</v>
      </c>
      <c r="Y38">
        <f>IF(H38="English",1,2)</f>
        <v>1</v>
      </c>
      <c r="Z38">
        <f>IF(N38="n.r.",1,0)</f>
        <v>0</v>
      </c>
      <c r="AA38" t="str">
        <f t="shared" si="1"/>
        <v xml:space="preserve">26 </v>
      </c>
      <c r="AB38" t="str">
        <f t="shared" si="7"/>
        <v>n.r.</v>
      </c>
      <c r="AC38" t="str">
        <f t="shared" si="8"/>
        <v>21</v>
      </c>
      <c r="AD38" t="str">
        <f t="shared" si="9"/>
        <v>37</v>
      </c>
      <c r="AE38" t="str">
        <f t="shared" si="10"/>
        <v>21</v>
      </c>
      <c r="AF38" t="str">
        <f t="shared" si="11"/>
        <v>37</v>
      </c>
    </row>
    <row r="39" spans="1:32" ht="15.75">
      <c r="A39" s="4">
        <v>8</v>
      </c>
      <c r="B39" s="4" t="s">
        <v>337</v>
      </c>
      <c r="C39" s="4">
        <v>2002</v>
      </c>
      <c r="D39" s="4" t="s">
        <v>229</v>
      </c>
      <c r="E39" s="4" t="s">
        <v>241</v>
      </c>
      <c r="F39" s="4" t="s">
        <v>242</v>
      </c>
      <c r="G39" s="4" t="s">
        <v>338</v>
      </c>
      <c r="H39" s="4" t="s">
        <v>231</v>
      </c>
      <c r="I39" s="4" t="s">
        <v>339</v>
      </c>
      <c r="J39" s="4" t="s">
        <v>340</v>
      </c>
      <c r="K39" s="4" t="s">
        <v>239</v>
      </c>
      <c r="L39" s="4" t="s">
        <v>246</v>
      </c>
      <c r="M39" s="4" t="s">
        <v>247</v>
      </c>
      <c r="N39" s="4">
        <v>23</v>
      </c>
      <c r="O39" t="str">
        <f>B39&amp;C39&amp;"_adults"</f>
        <v>Bunge2002_adults</v>
      </c>
      <c r="P39">
        <f>VALUE(TRIM(LEFT(G39, FIND("(", G39) - 1)))</f>
        <v>16</v>
      </c>
      <c r="Q39">
        <f t="shared" si="0"/>
        <v>2</v>
      </c>
      <c r="R39">
        <f>IF(ISNUMBER(SEARCH("&amp;",E39)),4,IF(ISNUMBER(SEARCH("Stroop",E39)),1,IF(ISNUMBER(SEARCH("Flanker",E39)),2,IF(ISNUMBER(SEARCH("Simon",E39)),3,4))))</f>
        <v>2</v>
      </c>
      <c r="T39">
        <f>IF(K39="right",1,IF(K39="both",2,3))</f>
        <v>1</v>
      </c>
      <c r="U39">
        <f>IF(L39="I &gt; C",1,IF(L39="I &gt; N",2,3))</f>
        <v>2</v>
      </c>
      <c r="V39">
        <f>IF(M39="Yes",1,IF(M39="No",2,3))</f>
        <v>1</v>
      </c>
      <c r="W39">
        <f>IF(N39="n.r.","",N39)</f>
        <v>23</v>
      </c>
      <c r="X39">
        <f>IF(ISNUMBER(SEARCH("Event",F39)),1,IF(ISNUMBER(SEARCH("Event",F39)),2,3))</f>
        <v>1</v>
      </c>
      <c r="Y39">
        <f>IF(H39="English",1,2)</f>
        <v>1</v>
      </c>
      <c r="Z39">
        <f>IF(N39="n.r.",1,0)</f>
        <v>0</v>
      </c>
      <c r="AA39" t="str">
        <f t="shared" si="1"/>
        <v xml:space="preserve">27 </v>
      </c>
      <c r="AB39" t="str">
        <f t="shared" si="7"/>
        <v>n.r.</v>
      </c>
      <c r="AC39" t="str">
        <f t="shared" si="8"/>
        <v>18</v>
      </c>
      <c r="AD39" t="str">
        <f t="shared" si="9"/>
        <v>44</v>
      </c>
      <c r="AE39" t="str">
        <f t="shared" si="10"/>
        <v>18</v>
      </c>
      <c r="AF39" t="str">
        <f t="shared" si="11"/>
        <v>44</v>
      </c>
    </row>
    <row r="40" spans="1:32" ht="15.75">
      <c r="A40" s="4">
        <v>9</v>
      </c>
      <c r="B40" s="4" t="s">
        <v>666</v>
      </c>
      <c r="C40" s="4">
        <v>2003</v>
      </c>
      <c r="D40" s="4" t="s">
        <v>229</v>
      </c>
      <c r="E40" s="4" t="s">
        <v>253</v>
      </c>
      <c r="F40" s="4" t="s">
        <v>257</v>
      </c>
      <c r="G40" s="4" t="s">
        <v>341</v>
      </c>
      <c r="H40" s="4" t="s">
        <v>231</v>
      </c>
      <c r="I40" s="4" t="s">
        <v>342</v>
      </c>
      <c r="J40" s="6" t="s">
        <v>238</v>
      </c>
      <c r="K40" s="4" t="s">
        <v>239</v>
      </c>
      <c r="L40" s="4" t="s">
        <v>240</v>
      </c>
      <c r="M40" s="6" t="s">
        <v>238</v>
      </c>
      <c r="N40" s="4">
        <v>308</v>
      </c>
      <c r="O40" t="str">
        <f>B40&amp;C40&amp;"_adults"</f>
        <v>Bush2003_adults</v>
      </c>
      <c r="P40">
        <f>VALUE(TRIM(LEFT(G40, FIND("(", G40) - 1)))</f>
        <v>8</v>
      </c>
      <c r="Q40">
        <f t="shared" si="0"/>
        <v>2</v>
      </c>
      <c r="R40">
        <f>IF(ISNUMBER(SEARCH("&amp;",E40)),4,IF(ISNUMBER(SEARCH("Stroop",E40)),1,IF(ISNUMBER(SEARCH("Flanker",E40)),2,IF(ISNUMBER(SEARCH("Simon",E40)),3,4))))</f>
        <v>4</v>
      </c>
      <c r="T40">
        <f>IF(K40="right",1,IF(K40="both",2,3))</f>
        <v>1</v>
      </c>
      <c r="U40">
        <f>IF(L40="I &gt; C",1,IF(L40="I &gt; N",2,3))</f>
        <v>1</v>
      </c>
      <c r="V40">
        <f>IF(M40="Yes",1,IF(M40="No",2,3))</f>
        <v>3</v>
      </c>
      <c r="W40">
        <f>IF(N40="n.r.","",N40)</f>
        <v>308</v>
      </c>
      <c r="X40">
        <f>IF(ISNUMBER(SEARCH("Event",F40)),1,IF(ISNUMBER(SEARCH("Event",F40)),2,3))</f>
        <v>3</v>
      </c>
      <c r="Y40">
        <f>IF(H40="English",1,2)</f>
        <v>1</v>
      </c>
      <c r="Z40">
        <f>IF(N40="n.r.",1,0)</f>
        <v>0</v>
      </c>
      <c r="AA40" t="str">
        <f t="shared" si="1"/>
        <v xml:space="preserve">30.4 </v>
      </c>
      <c r="AB40" t="str">
        <f t="shared" si="7"/>
        <v>5.6</v>
      </c>
      <c r="AC40" t="e">
        <f t="shared" si="8"/>
        <v>#N/A</v>
      </c>
      <c r="AD40" t="e">
        <f t="shared" si="9"/>
        <v>#N/A</v>
      </c>
      <c r="AE40">
        <f t="shared" si="10"/>
        <v>18</v>
      </c>
      <c r="AF40">
        <f t="shared" si="11"/>
        <v>59</v>
      </c>
    </row>
    <row r="41" spans="1:32" ht="15.75">
      <c r="A41" s="4">
        <v>10</v>
      </c>
      <c r="B41" s="4" t="s">
        <v>343</v>
      </c>
      <c r="C41" s="4">
        <v>1998</v>
      </c>
      <c r="D41" s="4" t="s">
        <v>229</v>
      </c>
      <c r="E41" s="4" t="s">
        <v>234</v>
      </c>
      <c r="F41" s="4" t="s">
        <v>257</v>
      </c>
      <c r="G41" s="4" t="s">
        <v>344</v>
      </c>
      <c r="H41" s="4" t="s">
        <v>231</v>
      </c>
      <c r="I41" s="4" t="s">
        <v>345</v>
      </c>
      <c r="J41" s="6" t="s">
        <v>238</v>
      </c>
      <c r="K41" s="4" t="s">
        <v>239</v>
      </c>
      <c r="L41" s="4" t="s">
        <v>246</v>
      </c>
      <c r="M41" s="6" t="s">
        <v>238</v>
      </c>
      <c r="N41" s="4">
        <v>46</v>
      </c>
      <c r="O41" t="str">
        <f>B41&amp;C41&amp;"_adults"</f>
        <v>Bush1998_adults</v>
      </c>
      <c r="P41">
        <f>VALUE(TRIM(LEFT(G41, FIND("(", G41) - 1)))</f>
        <v>9</v>
      </c>
      <c r="Q41">
        <f t="shared" si="0"/>
        <v>2</v>
      </c>
      <c r="R41">
        <f>IF(ISNUMBER(SEARCH("&amp;",E41)),4,IF(ISNUMBER(SEARCH("Stroop",E41)),1,IF(ISNUMBER(SEARCH("Flanker",E41)),2,IF(ISNUMBER(SEARCH("Simon",E41)),3,4))))</f>
        <v>1</v>
      </c>
      <c r="T41">
        <f>IF(K41="right",1,IF(K41="both",2,3))</f>
        <v>1</v>
      </c>
      <c r="U41">
        <f>IF(L41="I &gt; C",1,IF(L41="I &gt; N",2,3))</f>
        <v>2</v>
      </c>
      <c r="V41">
        <f>IF(M41="Yes",1,IF(M41="No",2,3))</f>
        <v>3</v>
      </c>
      <c r="W41">
        <f>IF(N41="n.r.","",N41)</f>
        <v>46</v>
      </c>
      <c r="X41">
        <f>IF(ISNUMBER(SEARCH("Event",F41)),1,IF(ISNUMBER(SEARCH("Event",F41)),2,3))</f>
        <v>3</v>
      </c>
      <c r="Y41">
        <f>IF(H41="English",1,2)</f>
        <v>1</v>
      </c>
      <c r="Z41">
        <f>IF(N41="n.r.",1,0)</f>
        <v>0</v>
      </c>
      <c r="AA41" t="str">
        <f t="shared" si="1"/>
        <v xml:space="preserve">24.2 </v>
      </c>
      <c r="AB41" t="str">
        <f t="shared" si="7"/>
        <v>2.3</v>
      </c>
      <c r="AC41" t="e">
        <f t="shared" si="8"/>
        <v>#N/A</v>
      </c>
      <c r="AD41" t="e">
        <f t="shared" si="9"/>
        <v>#N/A</v>
      </c>
      <c r="AE41">
        <f t="shared" si="10"/>
        <v>18</v>
      </c>
      <c r="AF41">
        <f t="shared" si="11"/>
        <v>59</v>
      </c>
    </row>
    <row r="42" spans="1:32" ht="15.75">
      <c r="A42" s="4">
        <v>11</v>
      </c>
      <c r="B42" s="4" t="s">
        <v>631</v>
      </c>
      <c r="C42" s="4">
        <v>2012</v>
      </c>
      <c r="D42" s="4" t="s">
        <v>229</v>
      </c>
      <c r="E42" s="4" t="s">
        <v>253</v>
      </c>
      <c r="F42" s="4" t="s">
        <v>242</v>
      </c>
      <c r="G42" s="4" t="s">
        <v>346</v>
      </c>
      <c r="H42" s="4" t="s">
        <v>231</v>
      </c>
      <c r="I42" s="4" t="s">
        <v>347</v>
      </c>
      <c r="J42" s="4" t="s">
        <v>348</v>
      </c>
      <c r="K42" s="4" t="s">
        <v>667</v>
      </c>
      <c r="L42" s="4" t="s">
        <v>240</v>
      </c>
      <c r="M42" s="4" t="s">
        <v>247</v>
      </c>
      <c r="N42" s="4">
        <v>237.3</v>
      </c>
      <c r="O42" t="str">
        <f>B42&amp;C42&amp;"_adults"</f>
        <v>Carp2012_adults</v>
      </c>
      <c r="P42">
        <f>VALUE(TRIM(LEFT(G42, FIND("(", G42) - 1)))</f>
        <v>21</v>
      </c>
      <c r="Q42">
        <f t="shared" si="0"/>
        <v>2</v>
      </c>
      <c r="R42">
        <f>IF(ISNUMBER(SEARCH("&amp;",E42)),4,IF(ISNUMBER(SEARCH("Stroop",E42)),1,IF(ISNUMBER(SEARCH("Flanker",E42)),2,IF(ISNUMBER(SEARCH("Simon",E42)),3,4))))</f>
        <v>4</v>
      </c>
      <c r="T42">
        <f>IF(K42="right",1,IF(K42="both",2,3))</f>
        <v>3</v>
      </c>
      <c r="U42">
        <f>IF(L42="I &gt; C",1,IF(L42="I &gt; N",2,3))</f>
        <v>1</v>
      </c>
      <c r="V42">
        <f>IF(M42="Yes",1,IF(M42="No",2,3))</f>
        <v>1</v>
      </c>
      <c r="W42">
        <f>IF(N42="n.r.","",N42)</f>
        <v>237.3</v>
      </c>
      <c r="X42">
        <f>IF(ISNUMBER(SEARCH("Event",F42)),1,IF(ISNUMBER(SEARCH("Event",F42)),2,3))</f>
        <v>1</v>
      </c>
      <c r="Y42">
        <f>IF(H42="English",1,2)</f>
        <v>1</v>
      </c>
      <c r="Z42">
        <f>IF(N42="n.r.",1,0)</f>
        <v>0</v>
      </c>
      <c r="AA42" t="str">
        <f t="shared" si="1"/>
        <v xml:space="preserve">39.8 </v>
      </c>
      <c r="AB42" t="str">
        <f t="shared" si="7"/>
        <v>n.r.</v>
      </c>
      <c r="AC42" t="str">
        <f t="shared" si="8"/>
        <v>23</v>
      </c>
      <c r="AD42" t="str">
        <f t="shared" si="9"/>
        <v>51</v>
      </c>
      <c r="AE42" t="str">
        <f t="shared" si="10"/>
        <v>23</v>
      </c>
      <c r="AF42" t="str">
        <f t="shared" si="11"/>
        <v>51</v>
      </c>
    </row>
    <row r="43" spans="1:32" ht="15.75">
      <c r="A43" s="4">
        <v>12</v>
      </c>
      <c r="B43" s="4" t="s">
        <v>349</v>
      </c>
      <c r="C43" s="4">
        <v>1995</v>
      </c>
      <c r="D43" s="4" t="s">
        <v>229</v>
      </c>
      <c r="E43" s="4" t="s">
        <v>234</v>
      </c>
      <c r="F43" s="4" t="s">
        <v>242</v>
      </c>
      <c r="G43" s="4" t="s">
        <v>350</v>
      </c>
      <c r="H43" s="4" t="s">
        <v>231</v>
      </c>
      <c r="I43" s="4" t="s">
        <v>351</v>
      </c>
      <c r="J43" s="4" t="s">
        <v>352</v>
      </c>
      <c r="K43" s="4" t="s">
        <v>239</v>
      </c>
      <c r="L43" s="4" t="s">
        <v>353</v>
      </c>
      <c r="M43" s="4" t="s">
        <v>252</v>
      </c>
      <c r="N43" s="4">
        <v>236.6</v>
      </c>
      <c r="O43" t="str">
        <f>B43&amp;C43&amp;"_adults"</f>
        <v>Carter1995_adults</v>
      </c>
      <c r="P43">
        <f>VALUE(TRIM(LEFT(G43, FIND("(", G43) - 1)))</f>
        <v>15</v>
      </c>
      <c r="Q43">
        <f t="shared" si="0"/>
        <v>2</v>
      </c>
      <c r="R43">
        <f>IF(ISNUMBER(SEARCH("&amp;",E43)),4,IF(ISNUMBER(SEARCH("Stroop",E43)),1,IF(ISNUMBER(SEARCH("Flanker",E43)),2,IF(ISNUMBER(SEARCH("Simon",E43)),3,4))))</f>
        <v>1</v>
      </c>
      <c r="T43">
        <f>IF(K43="right",1,IF(K43="both",2,3))</f>
        <v>1</v>
      </c>
      <c r="U43">
        <f>IF(L43="I &gt; C",1,IF(L43="I &gt; N",2,3))</f>
        <v>3</v>
      </c>
      <c r="V43">
        <f>IF(M43="Yes",1,IF(M43="No",2,3))</f>
        <v>2</v>
      </c>
      <c r="W43">
        <f>IF(N43="n.r.","",N43)</f>
        <v>236.6</v>
      </c>
      <c r="X43">
        <f>IF(ISNUMBER(SEARCH("Event",F43)),1,IF(ISNUMBER(SEARCH("Event",F43)),2,3))</f>
        <v>1</v>
      </c>
      <c r="Y43">
        <f>IF(H43="English",1,2)</f>
        <v>1</v>
      </c>
      <c r="Z43">
        <f>IF(N43="n.r.",1,0)</f>
        <v>0</v>
      </c>
      <c r="AA43" t="str">
        <f t="shared" si="1"/>
        <v xml:space="preserve">34.3 </v>
      </c>
      <c r="AB43" t="str">
        <f t="shared" si="7"/>
        <v>n.r.</v>
      </c>
      <c r="AC43" t="str">
        <f t="shared" si="8"/>
        <v>22</v>
      </c>
      <c r="AD43" t="str">
        <f t="shared" si="9"/>
        <v>49</v>
      </c>
      <c r="AE43" t="str">
        <f t="shared" si="10"/>
        <v>22</v>
      </c>
      <c r="AF43" t="str">
        <f t="shared" si="11"/>
        <v>49</v>
      </c>
    </row>
    <row r="44" spans="1:32" ht="15.75">
      <c r="A44" s="4">
        <v>13</v>
      </c>
      <c r="B44" s="4" t="s">
        <v>354</v>
      </c>
      <c r="C44" s="4">
        <v>2011</v>
      </c>
      <c r="D44" s="4" t="s">
        <v>229</v>
      </c>
      <c r="E44" s="4" t="s">
        <v>234</v>
      </c>
      <c r="F44" s="4" t="s">
        <v>242</v>
      </c>
      <c r="G44" s="4" t="s">
        <v>355</v>
      </c>
      <c r="H44" s="4" t="s">
        <v>231</v>
      </c>
      <c r="I44" s="4" t="s">
        <v>356</v>
      </c>
      <c r="J44" s="4" t="s">
        <v>357</v>
      </c>
      <c r="K44" s="4" t="s">
        <v>239</v>
      </c>
      <c r="L44" s="4" t="s">
        <v>246</v>
      </c>
      <c r="M44" s="4" t="s">
        <v>247</v>
      </c>
      <c r="N44" s="4">
        <v>38.5</v>
      </c>
      <c r="O44" t="str">
        <f>B44&amp;C44&amp;"_adults"</f>
        <v>Christensen2011_adults</v>
      </c>
      <c r="P44">
        <f>VALUE(TRIM(LEFT(G44, FIND("(", G44) - 1)))</f>
        <v>26</v>
      </c>
      <c r="Q44">
        <f t="shared" si="0"/>
        <v>2</v>
      </c>
      <c r="R44">
        <f>IF(ISNUMBER(SEARCH("&amp;",E44)),4,IF(ISNUMBER(SEARCH("Stroop",E44)),1,IF(ISNUMBER(SEARCH("Flanker",E44)),2,IF(ISNUMBER(SEARCH("Simon",E44)),3,4))))</f>
        <v>1</v>
      </c>
      <c r="T44">
        <f>IF(K44="right",1,IF(K44="both",2,3))</f>
        <v>1</v>
      </c>
      <c r="U44">
        <f>IF(L44="I &gt; C",1,IF(L44="I &gt; N",2,3))</f>
        <v>2</v>
      </c>
      <c r="V44">
        <f>IF(M44="Yes",1,IF(M44="No",2,3))</f>
        <v>1</v>
      </c>
      <c r="W44">
        <f>IF(N44="n.r.","",N44)</f>
        <v>38.5</v>
      </c>
      <c r="X44">
        <f>IF(ISNUMBER(SEARCH("Event",F44)),1,IF(ISNUMBER(SEARCH("Event",F44)),2,3))</f>
        <v>1</v>
      </c>
      <c r="Y44">
        <f>IF(H44="English",1,2)</f>
        <v>1</v>
      </c>
      <c r="Z44">
        <f>IF(N44="n.r.",1,0)</f>
        <v>0</v>
      </c>
      <c r="AA44" t="str">
        <f t="shared" si="1"/>
        <v xml:space="preserve">25.9 </v>
      </c>
      <c r="AB44" t="str">
        <f t="shared" si="7"/>
        <v>n.r.</v>
      </c>
      <c r="AC44" t="str">
        <f t="shared" si="8"/>
        <v>19</v>
      </c>
      <c r="AD44" t="str">
        <f t="shared" si="9"/>
        <v>53</v>
      </c>
      <c r="AE44" t="str">
        <f t="shared" si="10"/>
        <v>19</v>
      </c>
      <c r="AF44" t="str">
        <f t="shared" si="11"/>
        <v>53</v>
      </c>
    </row>
    <row r="45" spans="1:32" ht="47.25">
      <c r="A45" s="4">
        <v>14</v>
      </c>
      <c r="B45" s="4" t="s">
        <v>668</v>
      </c>
      <c r="C45" s="4">
        <v>2010</v>
      </c>
      <c r="D45" s="4" t="s">
        <v>229</v>
      </c>
      <c r="E45" s="4" t="s">
        <v>669</v>
      </c>
      <c r="F45" s="4" t="s">
        <v>242</v>
      </c>
      <c r="G45" s="4" t="s">
        <v>358</v>
      </c>
      <c r="H45" s="4" t="s">
        <v>231</v>
      </c>
      <c r="I45" s="4" t="s">
        <v>359</v>
      </c>
      <c r="J45" s="4" t="s">
        <v>360</v>
      </c>
      <c r="K45" s="4" t="s">
        <v>239</v>
      </c>
      <c r="L45" s="4" t="s">
        <v>240</v>
      </c>
      <c r="M45" s="4" t="s">
        <v>247</v>
      </c>
      <c r="N45" s="4">
        <v>62.749999999999901</v>
      </c>
      <c r="O45" t="str">
        <f>B45&amp;C45&amp;"_adults"</f>
        <v>Cieslik2010_adults</v>
      </c>
      <c r="P45">
        <f>VALUE(TRIM(LEFT(G45, FIND("(", G45) - 1)))</f>
        <v>24</v>
      </c>
      <c r="Q45">
        <f t="shared" si="0"/>
        <v>2</v>
      </c>
      <c r="R45">
        <v>2</v>
      </c>
      <c r="T45">
        <f>IF(K45="right",1,IF(K45="both",2,3))</f>
        <v>1</v>
      </c>
      <c r="U45">
        <f>IF(L45="I &gt; C",1,IF(L45="I &gt; N",2,3))</f>
        <v>1</v>
      </c>
      <c r="V45">
        <f>IF(M45="Yes",1,IF(M45="No",2,3))</f>
        <v>1</v>
      </c>
      <c r="W45">
        <f>IF(N45="n.r.","",N45)</f>
        <v>62.749999999999901</v>
      </c>
      <c r="X45">
        <f>IF(ISNUMBER(SEARCH("Event",F45)),1,IF(ISNUMBER(SEARCH("Event",F45)),2,3))</f>
        <v>1</v>
      </c>
      <c r="Y45">
        <f>IF(H45="English",1,2)</f>
        <v>1</v>
      </c>
      <c r="Z45">
        <f>IF(N45="n.r.",1,0)</f>
        <v>0</v>
      </c>
      <c r="AA45" t="str">
        <f t="shared" si="1"/>
        <v xml:space="preserve">29 </v>
      </c>
      <c r="AB45" t="str">
        <f t="shared" si="7"/>
        <v>n.r.</v>
      </c>
      <c r="AC45" t="str">
        <f t="shared" si="8"/>
        <v>20</v>
      </c>
      <c r="AD45" t="str">
        <f t="shared" si="9"/>
        <v>59</v>
      </c>
      <c r="AE45" t="str">
        <f t="shared" si="10"/>
        <v>20</v>
      </c>
      <c r="AF45" t="str">
        <f t="shared" si="11"/>
        <v>59</v>
      </c>
    </row>
    <row r="46" spans="1:32" ht="15.75">
      <c r="A46" s="4">
        <v>15</v>
      </c>
      <c r="B46" s="4" t="s">
        <v>361</v>
      </c>
      <c r="C46" s="4">
        <v>2008</v>
      </c>
      <c r="D46" s="4" t="s">
        <v>229</v>
      </c>
      <c r="E46" s="4" t="s">
        <v>234</v>
      </c>
      <c r="F46" s="4" t="s">
        <v>257</v>
      </c>
      <c r="G46" s="4" t="s">
        <v>362</v>
      </c>
      <c r="H46" s="4" t="s">
        <v>231</v>
      </c>
      <c r="I46" s="4" t="s">
        <v>363</v>
      </c>
      <c r="J46" s="4" t="s">
        <v>670</v>
      </c>
      <c r="K46" s="4" t="s">
        <v>239</v>
      </c>
      <c r="L46" s="4" t="s">
        <v>635</v>
      </c>
      <c r="M46" s="6" t="s">
        <v>238</v>
      </c>
      <c r="N46" s="4">
        <v>95.8</v>
      </c>
      <c r="O46" t="str">
        <f>B46&amp;C46&amp;"_adults"</f>
        <v>Coderre2008_adults</v>
      </c>
      <c r="P46">
        <f>VALUE(TRIM(LEFT(G46, FIND("(", G46) - 1)))</f>
        <v>9</v>
      </c>
      <c r="Q46">
        <f t="shared" si="0"/>
        <v>2</v>
      </c>
      <c r="R46">
        <f>IF(ISNUMBER(SEARCH("&amp;",E46)),4,IF(ISNUMBER(SEARCH("Stroop",E46)),1,IF(ISNUMBER(SEARCH("Flanker",E46)),2,IF(ISNUMBER(SEARCH("Simon",E46)),3,4))))</f>
        <v>1</v>
      </c>
      <c r="T46">
        <f>IF(K46="right",1,IF(K46="both",2,3))</f>
        <v>1</v>
      </c>
      <c r="U46">
        <f>IF(L46="I &gt; C",1,IF(L46="I &gt; N",2,3))</f>
        <v>1</v>
      </c>
      <c r="V46">
        <f>IF(M46="Yes",1,IF(M46="No",2,3))</f>
        <v>3</v>
      </c>
      <c r="W46">
        <f>IF(N46="n.r.","",N46)</f>
        <v>95.8</v>
      </c>
      <c r="X46">
        <f>IF(ISNUMBER(SEARCH("Event",F46)),1,IF(ISNUMBER(SEARCH("Event",F46)),2,3))</f>
        <v>3</v>
      </c>
      <c r="Y46">
        <f>IF(H46="English",1,2)</f>
        <v>1</v>
      </c>
      <c r="Z46">
        <f>IF(N46="n.r.",1,0)</f>
        <v>0</v>
      </c>
      <c r="AA46" t="str">
        <f t="shared" si="1"/>
        <v xml:space="preserve">36 </v>
      </c>
      <c r="AB46" t="str">
        <f t="shared" si="7"/>
        <v>9.4</v>
      </c>
      <c r="AC46" t="e">
        <f t="shared" si="8"/>
        <v>#N/A</v>
      </c>
      <c r="AD46" t="e">
        <f t="shared" si="9"/>
        <v>#N/A</v>
      </c>
      <c r="AE46">
        <f t="shared" si="10"/>
        <v>18</v>
      </c>
      <c r="AF46">
        <f t="shared" si="11"/>
        <v>59</v>
      </c>
    </row>
    <row r="47" spans="1:32" ht="15.75">
      <c r="A47" s="4">
        <v>16</v>
      </c>
      <c r="B47" s="4" t="s">
        <v>364</v>
      </c>
      <c r="C47" s="4">
        <v>2012</v>
      </c>
      <c r="D47" s="4" t="s">
        <v>229</v>
      </c>
      <c r="E47" s="4" t="s">
        <v>234</v>
      </c>
      <c r="F47" s="4" t="s">
        <v>242</v>
      </c>
      <c r="G47" s="4" t="s">
        <v>365</v>
      </c>
      <c r="H47" s="4" t="s">
        <v>231</v>
      </c>
      <c r="I47" s="4" t="s">
        <v>366</v>
      </c>
      <c r="J47" s="4" t="s">
        <v>367</v>
      </c>
      <c r="K47" s="4" t="s">
        <v>239</v>
      </c>
      <c r="L47" s="4" t="s">
        <v>240</v>
      </c>
      <c r="M47" s="4" t="s">
        <v>252</v>
      </c>
      <c r="N47" s="4">
        <v>1323</v>
      </c>
      <c r="O47" t="str">
        <f>B47&amp;C47&amp;"_adults"</f>
        <v>DeVito2012_adults</v>
      </c>
      <c r="P47">
        <f>VALUE(TRIM(LEFT(G47, FIND("(", G47) - 1)))</f>
        <v>12</v>
      </c>
      <c r="Q47">
        <f t="shared" si="0"/>
        <v>2</v>
      </c>
      <c r="R47">
        <f>IF(ISNUMBER(SEARCH("&amp;",E47)),4,IF(ISNUMBER(SEARCH("Stroop",E47)),1,IF(ISNUMBER(SEARCH("Flanker",E47)),2,IF(ISNUMBER(SEARCH("Simon",E47)),3,4))))</f>
        <v>1</v>
      </c>
      <c r="T47">
        <f>IF(K47="right",1,IF(K47="both",2,3))</f>
        <v>1</v>
      </c>
      <c r="U47">
        <f>IF(L47="I &gt; C",1,IF(L47="I &gt; N",2,3))</f>
        <v>1</v>
      </c>
      <c r="V47">
        <f>IF(M47="Yes",1,IF(M47="No",2,3))</f>
        <v>2</v>
      </c>
      <c r="W47">
        <f>IF(N47="n.r.","",N47)</f>
        <v>1323</v>
      </c>
      <c r="X47">
        <f>IF(ISNUMBER(SEARCH("Event",F47)),1,IF(ISNUMBER(SEARCH("Event",F47)),2,3))</f>
        <v>1</v>
      </c>
      <c r="Y47">
        <f>IF(H47="English",1,2)</f>
        <v>1</v>
      </c>
      <c r="Z47">
        <f>IF(N47="n.r.",1,0)</f>
        <v>0</v>
      </c>
      <c r="AA47" t="str">
        <f t="shared" si="1"/>
        <v xml:space="preserve">31.0 </v>
      </c>
      <c r="AB47" t="str">
        <f t="shared" si="7"/>
        <v>8.6</v>
      </c>
      <c r="AC47" t="str">
        <f t="shared" si="8"/>
        <v>18</v>
      </c>
      <c r="AD47" t="str">
        <f t="shared" si="9"/>
        <v>50</v>
      </c>
      <c r="AE47" t="str">
        <f t="shared" si="10"/>
        <v>18</v>
      </c>
      <c r="AF47" t="str">
        <f t="shared" si="11"/>
        <v>50</v>
      </c>
    </row>
    <row r="48" spans="1:32" ht="15.75">
      <c r="A48" s="4">
        <v>17</v>
      </c>
      <c r="B48" s="4" t="s">
        <v>368</v>
      </c>
      <c r="C48" s="4">
        <v>2003</v>
      </c>
      <c r="D48" s="4" t="s">
        <v>229</v>
      </c>
      <c r="E48" s="4" t="s">
        <v>241</v>
      </c>
      <c r="F48" s="4" t="s">
        <v>242</v>
      </c>
      <c r="G48" s="4" t="s">
        <v>344</v>
      </c>
      <c r="H48" s="4" t="s">
        <v>231</v>
      </c>
      <c r="I48" s="4" t="s">
        <v>369</v>
      </c>
      <c r="J48" s="6" t="s">
        <v>238</v>
      </c>
      <c r="K48" s="4" t="s">
        <v>239</v>
      </c>
      <c r="L48" s="4" t="s">
        <v>240</v>
      </c>
      <c r="M48" s="4" t="s">
        <v>247</v>
      </c>
      <c r="N48" s="4">
        <v>64</v>
      </c>
      <c r="O48" t="str">
        <f>B48&amp;C48&amp;"_adults"</f>
        <v>Durston2003_adults</v>
      </c>
      <c r="P48">
        <f>VALUE(TRIM(LEFT(G48, FIND("(", G48) - 1)))</f>
        <v>9</v>
      </c>
      <c r="Q48">
        <f t="shared" si="0"/>
        <v>2</v>
      </c>
      <c r="R48">
        <f>IF(ISNUMBER(SEARCH("&amp;",E48)),4,IF(ISNUMBER(SEARCH("Stroop",E48)),1,IF(ISNUMBER(SEARCH("Flanker",E48)),2,IF(ISNUMBER(SEARCH("Simon",E48)),3,4))))</f>
        <v>2</v>
      </c>
      <c r="T48">
        <f>IF(K48="right",1,IF(K48="both",2,3))</f>
        <v>1</v>
      </c>
      <c r="U48">
        <f>IF(L48="I &gt; C",1,IF(L48="I &gt; N",2,3))</f>
        <v>1</v>
      </c>
      <c r="V48">
        <f>IF(M48="Yes",1,IF(M48="No",2,3))</f>
        <v>1</v>
      </c>
      <c r="W48">
        <f>IF(N48="n.r.","",N48)</f>
        <v>64</v>
      </c>
      <c r="X48">
        <f>IF(ISNUMBER(SEARCH("Event",F48)),1,IF(ISNUMBER(SEARCH("Event",F48)),2,3))</f>
        <v>1</v>
      </c>
      <c r="Y48">
        <f>IF(H48="English",1,2)</f>
        <v>1</v>
      </c>
      <c r="Z48">
        <f>IF(N48="n.r.",1,0)</f>
        <v>0</v>
      </c>
      <c r="AA48" t="str">
        <f t="shared" si="1"/>
        <v xml:space="preserve">25.7 </v>
      </c>
      <c r="AB48" t="str">
        <f t="shared" si="7"/>
        <v>n.r.</v>
      </c>
      <c r="AC48" t="e">
        <f t="shared" si="8"/>
        <v>#N/A</v>
      </c>
      <c r="AD48" t="e">
        <f t="shared" si="9"/>
        <v>#N/A</v>
      </c>
      <c r="AE48">
        <f t="shared" si="10"/>
        <v>18</v>
      </c>
      <c r="AF48">
        <f t="shared" si="11"/>
        <v>59</v>
      </c>
    </row>
    <row r="49" spans="1:32" ht="31.5">
      <c r="A49" s="4">
        <v>18</v>
      </c>
      <c r="B49" s="4" t="s">
        <v>370</v>
      </c>
      <c r="C49" s="4">
        <v>2003</v>
      </c>
      <c r="D49" s="4" t="s">
        <v>229</v>
      </c>
      <c r="E49" s="4" t="s">
        <v>671</v>
      </c>
      <c r="F49" s="4" t="s">
        <v>242</v>
      </c>
      <c r="G49" s="4" t="s">
        <v>371</v>
      </c>
      <c r="H49" s="4" t="s">
        <v>231</v>
      </c>
      <c r="I49" s="4" t="s">
        <v>372</v>
      </c>
      <c r="J49" s="4" t="s">
        <v>373</v>
      </c>
      <c r="K49" s="4" t="s">
        <v>239</v>
      </c>
      <c r="L49" s="4" t="s">
        <v>240</v>
      </c>
      <c r="M49" s="4" t="s">
        <v>238</v>
      </c>
      <c r="N49" s="4">
        <v>63</v>
      </c>
      <c r="O49" t="str">
        <f>B49&amp;C49&amp;"_adults"</f>
        <v>Fan2003_adults</v>
      </c>
      <c r="P49">
        <f>VALUE(TRIM(LEFT(G49, FIND("(", G49) - 1)))</f>
        <v>12</v>
      </c>
      <c r="Q49">
        <f t="shared" si="0"/>
        <v>2</v>
      </c>
      <c r="R49">
        <f>IF(ISNUMBER(SEARCH("&amp;",E49)),4,IF(ISNUMBER(SEARCH("Stroop",E49)),1,IF(ISNUMBER(SEARCH("Flanker",E49)),2,IF(ISNUMBER(SEARCH("Simon",E49)),3,4))))</f>
        <v>4</v>
      </c>
      <c r="T49">
        <f>IF(K49="right",1,IF(K49="both",2,3))</f>
        <v>1</v>
      </c>
      <c r="U49">
        <f>IF(L49="I &gt; C",1,IF(L49="I &gt; N",2,3))</f>
        <v>1</v>
      </c>
      <c r="V49">
        <f>IF(M49="Yes",1,IF(M49="No",2,3))</f>
        <v>3</v>
      </c>
      <c r="W49">
        <f>IF(N49="n.r.","",N49)</f>
        <v>63</v>
      </c>
      <c r="X49">
        <f>IF(ISNUMBER(SEARCH("Event",F49)),1,IF(ISNUMBER(SEARCH("Event",F49)),2,3))</f>
        <v>1</v>
      </c>
      <c r="Y49">
        <f>IF(H49="English",1,2)</f>
        <v>1</v>
      </c>
      <c r="Z49">
        <f>IF(N49="n.r.",1,0)</f>
        <v>0</v>
      </c>
      <c r="AA49" t="str">
        <f t="shared" si="1"/>
        <v xml:space="preserve">24.7 </v>
      </c>
      <c r="AB49" t="str">
        <f t="shared" si="7"/>
        <v>4.6</v>
      </c>
      <c r="AC49" t="str">
        <f t="shared" si="8"/>
        <v>18</v>
      </c>
      <c r="AD49" t="str">
        <f t="shared" si="9"/>
        <v>34</v>
      </c>
      <c r="AE49" t="str">
        <f t="shared" si="10"/>
        <v>18</v>
      </c>
      <c r="AF49" t="str">
        <f t="shared" si="11"/>
        <v>34</v>
      </c>
    </row>
    <row r="50" spans="1:32" ht="15.75">
      <c r="A50" s="4">
        <v>19</v>
      </c>
      <c r="B50" s="4" t="s">
        <v>370</v>
      </c>
      <c r="C50" s="4">
        <v>2008</v>
      </c>
      <c r="D50" s="4" t="s">
        <v>229</v>
      </c>
      <c r="E50" s="4" t="s">
        <v>241</v>
      </c>
      <c r="F50" s="4" t="s">
        <v>242</v>
      </c>
      <c r="G50" s="4" t="s">
        <v>374</v>
      </c>
      <c r="H50" s="4" t="s">
        <v>231</v>
      </c>
      <c r="I50" s="4" t="s">
        <v>375</v>
      </c>
      <c r="J50" s="4" t="s">
        <v>376</v>
      </c>
      <c r="K50" s="4" t="s">
        <v>239</v>
      </c>
      <c r="L50" s="4" t="s">
        <v>240</v>
      </c>
      <c r="M50" s="4" t="s">
        <v>247</v>
      </c>
      <c r="N50" s="4">
        <v>101</v>
      </c>
      <c r="O50" t="str">
        <f>B50&amp;C50&amp;"_adults"</f>
        <v>Fan2008_adults</v>
      </c>
      <c r="P50">
        <f>VALUE(TRIM(LEFT(G50, FIND("(", G50) - 1)))</f>
        <v>16</v>
      </c>
      <c r="Q50">
        <f t="shared" si="0"/>
        <v>2</v>
      </c>
      <c r="R50">
        <f>IF(ISNUMBER(SEARCH("&amp;",E50)),4,IF(ISNUMBER(SEARCH("Stroop",E50)),1,IF(ISNUMBER(SEARCH("Flanker",E50)),2,IF(ISNUMBER(SEARCH("Simon",E50)),3,4))))</f>
        <v>2</v>
      </c>
      <c r="T50">
        <f>IF(K50="right",1,IF(K50="both",2,3))</f>
        <v>1</v>
      </c>
      <c r="U50">
        <f>IF(L50="I &gt; C",1,IF(L50="I &gt; N",2,3))</f>
        <v>1</v>
      </c>
      <c r="V50">
        <f>IF(M50="Yes",1,IF(M50="No",2,3))</f>
        <v>1</v>
      </c>
      <c r="W50">
        <f>IF(N50="n.r.","",N50)</f>
        <v>101</v>
      </c>
      <c r="X50">
        <f>IF(ISNUMBER(SEARCH("Event",F50)),1,IF(ISNUMBER(SEARCH("Event",F50)),2,3))</f>
        <v>1</v>
      </c>
      <c r="Y50">
        <f>IF(H50="English",1,2)</f>
        <v>1</v>
      </c>
      <c r="Z50">
        <f>IF(N50="n.r.",1,0)</f>
        <v>0</v>
      </c>
      <c r="AA50" t="str">
        <f t="shared" si="1"/>
        <v xml:space="preserve">27.2 </v>
      </c>
      <c r="AB50" t="str">
        <f t="shared" si="7"/>
        <v>5.7</v>
      </c>
      <c r="AC50" t="str">
        <f t="shared" si="8"/>
        <v>18</v>
      </c>
      <c r="AD50" t="str">
        <f t="shared" si="9"/>
        <v>36</v>
      </c>
      <c r="AE50" t="str">
        <f t="shared" si="10"/>
        <v>18</v>
      </c>
      <c r="AF50" t="str">
        <f t="shared" si="11"/>
        <v>36</v>
      </c>
    </row>
    <row r="51" spans="1:32" ht="15.75">
      <c r="A51" s="4">
        <v>20</v>
      </c>
      <c r="B51" s="4" t="s">
        <v>370</v>
      </c>
      <c r="C51" s="4">
        <v>2007</v>
      </c>
      <c r="D51" s="4" t="s">
        <v>229</v>
      </c>
      <c r="E51" s="4" t="s">
        <v>241</v>
      </c>
      <c r="F51" s="4" t="s">
        <v>242</v>
      </c>
      <c r="G51" s="4" t="s">
        <v>377</v>
      </c>
      <c r="H51" s="4" t="s">
        <v>231</v>
      </c>
      <c r="I51" s="4" t="s">
        <v>335</v>
      </c>
      <c r="J51" s="4" t="s">
        <v>378</v>
      </c>
      <c r="K51" s="6" t="s">
        <v>238</v>
      </c>
      <c r="L51" s="4" t="s">
        <v>240</v>
      </c>
      <c r="M51" s="4" t="s">
        <v>238</v>
      </c>
      <c r="N51" s="4">
        <v>61</v>
      </c>
      <c r="O51" t="str">
        <f>B51&amp;C51&amp;"_adults"</f>
        <v>Fan2007_adults</v>
      </c>
      <c r="P51">
        <f>VALUE(TRIM(LEFT(G51, FIND("(", G51) - 1)))</f>
        <v>19</v>
      </c>
      <c r="Q51">
        <f t="shared" si="0"/>
        <v>2</v>
      </c>
      <c r="R51">
        <f>IF(ISNUMBER(SEARCH("&amp;",E51)),4,IF(ISNUMBER(SEARCH("Stroop",E51)),1,IF(ISNUMBER(SEARCH("Flanker",E51)),2,IF(ISNUMBER(SEARCH("Simon",E51)),3,4))))</f>
        <v>2</v>
      </c>
      <c r="T51">
        <f>IF(K51="right",1,IF(K51="both",2,3))</f>
        <v>3</v>
      </c>
      <c r="U51">
        <f>IF(L51="I &gt; C",1,IF(L51="I &gt; N",2,3))</f>
        <v>1</v>
      </c>
      <c r="V51">
        <f>IF(M51="Yes",1,IF(M51="No",2,3))</f>
        <v>3</v>
      </c>
      <c r="W51">
        <f>IF(N51="n.r.","",N51)</f>
        <v>61</v>
      </c>
      <c r="X51">
        <f>IF(ISNUMBER(SEARCH("Event",F51)),1,IF(ISNUMBER(SEARCH("Event",F51)),2,3))</f>
        <v>1</v>
      </c>
      <c r="Y51">
        <f>IF(H51="English",1,2)</f>
        <v>1</v>
      </c>
      <c r="Z51">
        <f>IF(N51="n.r.",1,0)</f>
        <v>0</v>
      </c>
      <c r="AA51" t="str">
        <f t="shared" si="1"/>
        <v xml:space="preserve">26 </v>
      </c>
      <c r="AB51" t="str">
        <f t="shared" si="7"/>
        <v>n.r.</v>
      </c>
      <c r="AC51" t="str">
        <f t="shared" si="8"/>
        <v>18</v>
      </c>
      <c r="AD51" t="str">
        <f t="shared" si="9"/>
        <v>59</v>
      </c>
      <c r="AE51" t="str">
        <f t="shared" si="10"/>
        <v>18</v>
      </c>
      <c r="AF51" t="str">
        <f t="shared" si="11"/>
        <v>59</v>
      </c>
    </row>
    <row r="52" spans="1:32" ht="15.75">
      <c r="A52" s="4">
        <v>21</v>
      </c>
      <c r="B52" s="4" t="s">
        <v>379</v>
      </c>
      <c r="C52" s="4">
        <v>2010</v>
      </c>
      <c r="D52" s="4" t="s">
        <v>229</v>
      </c>
      <c r="E52" s="4" t="s">
        <v>234</v>
      </c>
      <c r="F52" s="4" t="s">
        <v>257</v>
      </c>
      <c r="G52" s="4" t="s">
        <v>329</v>
      </c>
      <c r="H52" s="4" t="s">
        <v>231</v>
      </c>
      <c r="I52" s="4" t="s">
        <v>380</v>
      </c>
      <c r="J52" s="4" t="s">
        <v>381</v>
      </c>
      <c r="K52" s="4" t="s">
        <v>239</v>
      </c>
      <c r="L52" s="4" t="s">
        <v>240</v>
      </c>
      <c r="M52" s="4" t="s">
        <v>238</v>
      </c>
      <c r="N52" s="4">
        <v>70.099999999999895</v>
      </c>
      <c r="O52" t="str">
        <f>B52&amp;C52&amp;"_adults"</f>
        <v>Fechir2010_adults</v>
      </c>
      <c r="P52">
        <f>VALUE(TRIM(LEFT(G52, FIND("(", G52) - 1)))</f>
        <v>16</v>
      </c>
      <c r="Q52">
        <f t="shared" si="0"/>
        <v>2</v>
      </c>
      <c r="R52">
        <f>IF(ISNUMBER(SEARCH("&amp;",E52)),4,IF(ISNUMBER(SEARCH("Stroop",E52)),1,IF(ISNUMBER(SEARCH("Flanker",E52)),2,IF(ISNUMBER(SEARCH("Simon",E52)),3,4))))</f>
        <v>1</v>
      </c>
      <c r="T52">
        <f>IF(K52="right",1,IF(K52="both",2,3))</f>
        <v>1</v>
      </c>
      <c r="U52">
        <f>IF(L52="I &gt; C",1,IF(L52="I &gt; N",2,3))</f>
        <v>1</v>
      </c>
      <c r="V52">
        <f>IF(M52="Yes",1,IF(M52="No",2,3))</f>
        <v>3</v>
      </c>
      <c r="W52">
        <f>IF(N52="n.r.","",N52)</f>
        <v>70.099999999999895</v>
      </c>
      <c r="X52">
        <f>IF(ISNUMBER(SEARCH("Event",F52)),1,IF(ISNUMBER(SEARCH("Event",F52)),2,3))</f>
        <v>3</v>
      </c>
      <c r="Y52">
        <f>IF(H52="English",1,2)</f>
        <v>1</v>
      </c>
      <c r="Z52">
        <f>IF(N52="n.r.",1,0)</f>
        <v>0</v>
      </c>
      <c r="AA52" t="str">
        <f t="shared" si="1"/>
        <v xml:space="preserve">23.8 </v>
      </c>
      <c r="AB52" t="str">
        <f t="shared" si="7"/>
        <v>1.4</v>
      </c>
      <c r="AC52" t="str">
        <f t="shared" si="8"/>
        <v>21</v>
      </c>
      <c r="AD52" t="str">
        <f t="shared" si="9"/>
        <v>26</v>
      </c>
      <c r="AE52" t="str">
        <f t="shared" si="10"/>
        <v>21</v>
      </c>
      <c r="AF52" t="str">
        <f t="shared" si="11"/>
        <v>26</v>
      </c>
    </row>
    <row r="53" spans="1:32" ht="15.75">
      <c r="A53" s="4">
        <v>22</v>
      </c>
      <c r="B53" s="4" t="s">
        <v>382</v>
      </c>
      <c r="C53" s="4">
        <v>2008</v>
      </c>
      <c r="D53" s="4" t="s">
        <v>229</v>
      </c>
      <c r="E53" s="4" t="s">
        <v>266</v>
      </c>
      <c r="F53" s="4" t="s">
        <v>257</v>
      </c>
      <c r="G53" s="4" t="s">
        <v>383</v>
      </c>
      <c r="H53" s="4" t="s">
        <v>231</v>
      </c>
      <c r="I53" s="4" t="s">
        <v>384</v>
      </c>
      <c r="J53" s="6" t="s">
        <v>238</v>
      </c>
      <c r="K53" s="4" t="s">
        <v>239</v>
      </c>
      <c r="L53" s="4" t="s">
        <v>246</v>
      </c>
      <c r="M53" s="6" t="s">
        <v>238</v>
      </c>
      <c r="N53" s="4">
        <v>21</v>
      </c>
      <c r="O53" t="str">
        <f>B53&amp;C53&amp;"_adults"</f>
        <v>Forstmann2008_adults</v>
      </c>
      <c r="P53">
        <f>VALUE(TRIM(LEFT(G53, FIND("(", G53) - 1)))</f>
        <v>24</v>
      </c>
      <c r="Q53">
        <f t="shared" si="0"/>
        <v>2</v>
      </c>
      <c r="R53">
        <f>IF(ISNUMBER(SEARCH("&amp;",E53)),4,IF(ISNUMBER(SEARCH("Stroop",E53)),1,IF(ISNUMBER(SEARCH("Flanker",E53)),2,IF(ISNUMBER(SEARCH("Simon",E53)),3,4))))</f>
        <v>3</v>
      </c>
      <c r="T53">
        <f>IF(K53="right",1,IF(K53="both",2,3))</f>
        <v>1</v>
      </c>
      <c r="U53">
        <f>IF(L53="I &gt; C",1,IF(L53="I &gt; N",2,3))</f>
        <v>2</v>
      </c>
      <c r="V53">
        <f>IF(M53="Yes",1,IF(M53="No",2,3))</f>
        <v>3</v>
      </c>
      <c r="W53">
        <f>IF(N53="n.r.","",N53)</f>
        <v>21</v>
      </c>
      <c r="X53">
        <f>IF(ISNUMBER(SEARCH("Event",F53)),1,IF(ISNUMBER(SEARCH("Event",F53)),2,3))</f>
        <v>3</v>
      </c>
      <c r="Y53">
        <f>IF(H53="English",1,2)</f>
        <v>1</v>
      </c>
      <c r="Z53">
        <f>IF(N53="n.r.",1,0)</f>
        <v>0</v>
      </c>
      <c r="AA53" t="str">
        <f t="shared" si="1"/>
        <v xml:space="preserve">24.2 </v>
      </c>
      <c r="AB53" t="str">
        <f t="shared" si="7"/>
        <v>2.76</v>
      </c>
      <c r="AC53" t="e">
        <f t="shared" si="8"/>
        <v>#N/A</v>
      </c>
      <c r="AD53" t="e">
        <f t="shared" si="9"/>
        <v>#N/A</v>
      </c>
      <c r="AE53">
        <f t="shared" si="10"/>
        <v>18</v>
      </c>
      <c r="AF53">
        <f t="shared" si="11"/>
        <v>59</v>
      </c>
    </row>
    <row r="54" spans="1:32" ht="15.75">
      <c r="A54" s="4">
        <v>23</v>
      </c>
      <c r="B54" s="4" t="s">
        <v>672</v>
      </c>
      <c r="C54" s="4">
        <v>2011</v>
      </c>
      <c r="D54" s="4" t="s">
        <v>229</v>
      </c>
      <c r="E54" s="4" t="s">
        <v>385</v>
      </c>
      <c r="F54" s="4" t="s">
        <v>673</v>
      </c>
      <c r="G54" s="4" t="s">
        <v>386</v>
      </c>
      <c r="H54" s="4" t="s">
        <v>231</v>
      </c>
      <c r="I54" s="4" t="s">
        <v>387</v>
      </c>
      <c r="J54" s="4" t="s">
        <v>388</v>
      </c>
      <c r="K54" s="4" t="s">
        <v>239</v>
      </c>
      <c r="L54" s="4" t="s">
        <v>240</v>
      </c>
      <c r="M54" s="4" t="s">
        <v>247</v>
      </c>
      <c r="N54" s="4">
        <v>45.7</v>
      </c>
      <c r="O54" t="str">
        <f>B54&amp;C54&amp;"_adults"</f>
        <v>Fruhholz2011_adults</v>
      </c>
      <c r="P54">
        <f>VALUE(TRIM(LEFT(G54, FIND("(", G54) - 1)))</f>
        <v>24</v>
      </c>
      <c r="Q54">
        <f t="shared" si="0"/>
        <v>2</v>
      </c>
      <c r="R54">
        <f>IF(ISNUMBER(SEARCH("&amp;",E54)),4,IF(ISNUMBER(SEARCH("Stroop",E54)),1,IF(ISNUMBER(SEARCH("Flanker",E54)),2,IF(ISNUMBER(SEARCH("Simon",E54)),3,4))))</f>
        <v>4</v>
      </c>
      <c r="T54">
        <f>IF(K54="right",1,IF(K54="both",2,3))</f>
        <v>1</v>
      </c>
      <c r="U54">
        <f>IF(L54="I &gt; C",1,IF(L54="I &gt; N",2,3))</f>
        <v>1</v>
      </c>
      <c r="V54">
        <f>IF(M54="Yes",1,IF(M54="No",2,3))</f>
        <v>1</v>
      </c>
      <c r="W54">
        <f>IF(N54="n.r.","",N54)</f>
        <v>45.7</v>
      </c>
      <c r="X54">
        <f>IF(ISNUMBER(SEARCH("Event",F54)),1,IF(ISNUMBER(SEARCH("Event",F54)),2,3))</f>
        <v>1</v>
      </c>
      <c r="Y54">
        <f>IF(H54="English",1,2)</f>
        <v>1</v>
      </c>
      <c r="Z54">
        <f>IF(N54="n.r.",1,0)</f>
        <v>0</v>
      </c>
      <c r="AA54" t="str">
        <f t="shared" si="1"/>
        <v xml:space="preserve">23.91 </v>
      </c>
      <c r="AB54" t="str">
        <f t="shared" si="7"/>
        <v>5.31</v>
      </c>
      <c r="AC54" t="str">
        <f t="shared" si="8"/>
        <v>18</v>
      </c>
      <c r="AD54" t="str">
        <f t="shared" si="9"/>
        <v>43</v>
      </c>
      <c r="AE54" t="str">
        <f t="shared" si="10"/>
        <v>18</v>
      </c>
      <c r="AF54" t="str">
        <f t="shared" si="11"/>
        <v>43</v>
      </c>
    </row>
    <row r="55" spans="1:32" ht="15.75">
      <c r="A55" s="4">
        <v>24</v>
      </c>
      <c r="B55" s="4" t="s">
        <v>389</v>
      </c>
      <c r="C55" s="4">
        <v>1994</v>
      </c>
      <c r="D55" s="4" t="s">
        <v>229</v>
      </c>
      <c r="E55" s="4" t="s">
        <v>234</v>
      </c>
      <c r="F55" s="4" t="s">
        <v>242</v>
      </c>
      <c r="G55" s="4" t="s">
        <v>390</v>
      </c>
      <c r="H55" s="4" t="s">
        <v>231</v>
      </c>
      <c r="I55" s="4" t="s">
        <v>391</v>
      </c>
      <c r="J55" s="6" t="s">
        <v>238</v>
      </c>
      <c r="K55" s="4" t="s">
        <v>239</v>
      </c>
      <c r="L55" s="4" t="s">
        <v>246</v>
      </c>
      <c r="M55" s="6" t="s">
        <v>238</v>
      </c>
      <c r="N55" s="4">
        <v>192</v>
      </c>
      <c r="O55" t="str">
        <f>B55&amp;C55&amp;"_adults"</f>
        <v>George1994_adults</v>
      </c>
      <c r="P55">
        <f>VALUE(TRIM(LEFT(G55, FIND("(", G55) - 1)))</f>
        <v>21</v>
      </c>
      <c r="Q55">
        <f t="shared" si="0"/>
        <v>2</v>
      </c>
      <c r="R55">
        <f>IF(ISNUMBER(SEARCH("&amp;",E55)),4,IF(ISNUMBER(SEARCH("Stroop",E55)),1,IF(ISNUMBER(SEARCH("Flanker",E55)),2,IF(ISNUMBER(SEARCH("Simon",E55)),3,4))))</f>
        <v>1</v>
      </c>
      <c r="T55">
        <f>IF(K55="right",1,IF(K55="both",2,3))</f>
        <v>1</v>
      </c>
      <c r="U55">
        <f>IF(L55="I &gt; C",1,IF(L55="I &gt; N",2,3))</f>
        <v>2</v>
      </c>
      <c r="V55">
        <f>IF(M55="Yes",1,IF(M55="No",2,3))</f>
        <v>3</v>
      </c>
      <c r="W55">
        <f>IF(N55="n.r.","",N55)</f>
        <v>192</v>
      </c>
      <c r="X55">
        <f>IF(ISNUMBER(SEARCH("Event",F55)),1,IF(ISNUMBER(SEARCH("Event",F55)),2,3))</f>
        <v>1</v>
      </c>
      <c r="Y55">
        <f>IF(H55="English",1,2)</f>
        <v>1</v>
      </c>
      <c r="Z55">
        <f>IF(N55="n.r.",1,0)</f>
        <v>0</v>
      </c>
      <c r="AA55" t="str">
        <f t="shared" si="1"/>
        <v xml:space="preserve">38.4 </v>
      </c>
      <c r="AB55" t="str">
        <f t="shared" si="7"/>
        <v>13.2</v>
      </c>
      <c r="AC55" t="e">
        <f t="shared" si="8"/>
        <v>#N/A</v>
      </c>
      <c r="AD55" t="e">
        <f t="shared" si="9"/>
        <v>#N/A</v>
      </c>
      <c r="AE55">
        <f t="shared" si="10"/>
        <v>18</v>
      </c>
      <c r="AF55">
        <f t="shared" si="11"/>
        <v>59</v>
      </c>
    </row>
    <row r="56" spans="1:32" ht="15.75">
      <c r="A56" s="4">
        <v>25</v>
      </c>
      <c r="B56" s="4" t="s">
        <v>392</v>
      </c>
      <c r="C56" s="4">
        <v>2012</v>
      </c>
      <c r="D56" s="4" t="s">
        <v>229</v>
      </c>
      <c r="E56" s="4" t="s">
        <v>266</v>
      </c>
      <c r="F56" s="4" t="s">
        <v>242</v>
      </c>
      <c r="G56" s="4" t="s">
        <v>674</v>
      </c>
      <c r="H56" s="4" t="s">
        <v>231</v>
      </c>
      <c r="I56" s="4" t="s">
        <v>393</v>
      </c>
      <c r="J56" s="6" t="s">
        <v>238</v>
      </c>
      <c r="K56" s="4" t="s">
        <v>239</v>
      </c>
      <c r="L56" s="4" t="s">
        <v>240</v>
      </c>
      <c r="M56" s="6" t="s">
        <v>238</v>
      </c>
      <c r="N56" s="4">
        <v>58</v>
      </c>
      <c r="O56" t="str">
        <f>B56&amp;C56&amp;"_adults"</f>
        <v>Georgiou-Karistianis2012_adults</v>
      </c>
      <c r="P56">
        <f>VALUE(TRIM(LEFT(G56, FIND("(", G56) - 1)))</f>
        <v>14</v>
      </c>
      <c r="Q56">
        <f t="shared" si="0"/>
        <v>2</v>
      </c>
      <c r="R56">
        <f>IF(ISNUMBER(SEARCH("&amp;",E56)),4,IF(ISNUMBER(SEARCH("Stroop",E56)),1,IF(ISNUMBER(SEARCH("Flanker",E56)),2,IF(ISNUMBER(SEARCH("Simon",E56)),3,4))))</f>
        <v>3</v>
      </c>
      <c r="T56">
        <f>IF(K56="right",1,IF(K56="both",2,3))</f>
        <v>1</v>
      </c>
      <c r="U56">
        <f>IF(L56="I &gt; C",1,IF(L56="I &gt; N",2,3))</f>
        <v>1</v>
      </c>
      <c r="V56">
        <f>IF(M56="Yes",1,IF(M56="No",2,3))</f>
        <v>3</v>
      </c>
      <c r="W56">
        <f>IF(N56="n.r.","",N56)</f>
        <v>58</v>
      </c>
      <c r="X56">
        <f>IF(ISNUMBER(SEARCH("Event",F56)),1,IF(ISNUMBER(SEARCH("Event",F56)),2,3))</f>
        <v>1</v>
      </c>
      <c r="Y56">
        <f>IF(H56="English",1,2)</f>
        <v>1</v>
      </c>
      <c r="Z56">
        <f>IF(N56="n.r.",1,0)</f>
        <v>0</v>
      </c>
      <c r="AA56" t="str">
        <f t="shared" si="1"/>
        <v xml:space="preserve">33.7 </v>
      </c>
      <c r="AB56" t="str">
        <f t="shared" si="7"/>
        <v>7.9</v>
      </c>
      <c r="AC56" t="e">
        <f t="shared" si="8"/>
        <v>#N/A</v>
      </c>
      <c r="AD56" t="e">
        <f t="shared" si="9"/>
        <v>#N/A</v>
      </c>
      <c r="AE56">
        <f t="shared" si="10"/>
        <v>18</v>
      </c>
      <c r="AF56">
        <f t="shared" si="11"/>
        <v>59</v>
      </c>
    </row>
    <row r="57" spans="1:32" ht="15.75">
      <c r="A57" s="4">
        <v>26</v>
      </c>
      <c r="B57" s="4" t="s">
        <v>394</v>
      </c>
      <c r="C57" s="4">
        <v>2013</v>
      </c>
      <c r="D57" s="4" t="s">
        <v>229</v>
      </c>
      <c r="E57" s="4" t="s">
        <v>234</v>
      </c>
      <c r="F57" s="4" t="s">
        <v>675</v>
      </c>
      <c r="G57" s="4" t="s">
        <v>395</v>
      </c>
      <c r="H57" s="4" t="s">
        <v>231</v>
      </c>
      <c r="I57" s="4" t="s">
        <v>396</v>
      </c>
      <c r="J57" s="4" t="s">
        <v>397</v>
      </c>
      <c r="K57" s="4" t="s">
        <v>239</v>
      </c>
      <c r="L57" s="4" t="s">
        <v>240</v>
      </c>
      <c r="M57" s="4" t="s">
        <v>247</v>
      </c>
      <c r="N57" s="4">
        <v>182.05</v>
      </c>
      <c r="O57" t="str">
        <f>B57&amp;C57&amp;"_adults"</f>
        <v>Grandjean2013_adults</v>
      </c>
      <c r="P57">
        <f>VALUE(TRIM(LEFT(G57, FIND("(", G57) - 1)))</f>
        <v>25</v>
      </c>
      <c r="Q57">
        <f t="shared" si="0"/>
        <v>2</v>
      </c>
      <c r="R57">
        <f>IF(ISNUMBER(SEARCH("&amp;",E57)),4,IF(ISNUMBER(SEARCH("Stroop",E57)),1,IF(ISNUMBER(SEARCH("Flanker",E57)),2,IF(ISNUMBER(SEARCH("Simon",E57)),3,4))))</f>
        <v>1</v>
      </c>
      <c r="T57">
        <f>IF(K57="right",1,IF(K57="both",2,3))</f>
        <v>1</v>
      </c>
      <c r="U57">
        <f>IF(L57="I &gt; C",1,IF(L57="I &gt; N",2,3))</f>
        <v>1</v>
      </c>
      <c r="V57">
        <f>IF(M57="Yes",1,IF(M57="No",2,3))</f>
        <v>1</v>
      </c>
      <c r="W57">
        <f>IF(N57="n.r.","",N57)</f>
        <v>182.05</v>
      </c>
      <c r="X57">
        <f>IF(ISNUMBER(SEARCH("Event",F57)),1,IF(ISNUMBER(SEARCH("Event",F57)),2,3))</f>
        <v>1</v>
      </c>
      <c r="Y57">
        <f>IF(H57="English",1,2)</f>
        <v>1</v>
      </c>
      <c r="Z57">
        <f>IF(N57="n.r.",1,0)</f>
        <v>0</v>
      </c>
      <c r="AA57" t="str">
        <f t="shared" si="1"/>
        <v xml:space="preserve">21.8 </v>
      </c>
      <c r="AB57" t="str">
        <f t="shared" si="7"/>
        <v>2.68</v>
      </c>
      <c r="AC57" t="str">
        <f t="shared" si="8"/>
        <v>18</v>
      </c>
      <c r="AD57" t="str">
        <f t="shared" si="9"/>
        <v>29</v>
      </c>
      <c r="AE57" t="str">
        <f t="shared" si="10"/>
        <v>18</v>
      </c>
      <c r="AF57" t="str">
        <f t="shared" si="11"/>
        <v>29</v>
      </c>
    </row>
    <row r="58" spans="1:32" ht="31.5">
      <c r="A58" s="4">
        <v>27</v>
      </c>
      <c r="B58" s="4" t="s">
        <v>398</v>
      </c>
      <c r="C58" s="4">
        <v>2005</v>
      </c>
      <c r="D58" s="4" t="s">
        <v>229</v>
      </c>
      <c r="E58" s="4" t="s">
        <v>234</v>
      </c>
      <c r="F58" s="4" t="s">
        <v>399</v>
      </c>
      <c r="G58" s="4" t="s">
        <v>400</v>
      </c>
      <c r="H58" s="4" t="s">
        <v>231</v>
      </c>
      <c r="I58" s="4" t="s">
        <v>401</v>
      </c>
      <c r="J58" s="6" t="s">
        <v>238</v>
      </c>
      <c r="K58" s="4" t="s">
        <v>239</v>
      </c>
      <c r="L58" s="4" t="s">
        <v>240</v>
      </c>
      <c r="M58" s="4" t="s">
        <v>238</v>
      </c>
      <c r="N58" s="4">
        <v>181.1</v>
      </c>
      <c r="O58" t="str">
        <f>B58&amp;C58&amp;"_adults"</f>
        <v>Harrison2005_adults</v>
      </c>
      <c r="P58">
        <f>VALUE(TRIM(LEFT(G58, FIND("(", G58) - 1)))</f>
        <v>9</v>
      </c>
      <c r="Q58">
        <f t="shared" si="0"/>
        <v>2</v>
      </c>
      <c r="R58">
        <f>IF(ISNUMBER(SEARCH("&amp;",E58)),4,IF(ISNUMBER(SEARCH("Stroop",E58)),1,IF(ISNUMBER(SEARCH("Flanker",E58)),2,IF(ISNUMBER(SEARCH("Simon",E58)),3,4))))</f>
        <v>1</v>
      </c>
      <c r="T58">
        <f>IF(K58="right",1,IF(K58="both",2,3))</f>
        <v>1</v>
      </c>
      <c r="U58">
        <f>IF(L58="I &gt; C",1,IF(L58="I &gt; N",2,3))</f>
        <v>1</v>
      </c>
      <c r="V58">
        <f>IF(M58="Yes",1,IF(M58="No",2,3))</f>
        <v>3</v>
      </c>
      <c r="W58">
        <f>IF(N58="n.r.","",N58)</f>
        <v>181.1</v>
      </c>
      <c r="X58">
        <v>3</v>
      </c>
      <c r="Y58">
        <f>IF(H58="English",1,2)</f>
        <v>1</v>
      </c>
      <c r="Z58">
        <f>IF(N58="n.r.",1,0)</f>
        <v>0</v>
      </c>
      <c r="AA58" t="str">
        <f t="shared" si="1"/>
        <v xml:space="preserve">27.4 </v>
      </c>
      <c r="AB58" t="str">
        <f t="shared" si="7"/>
        <v>9.1</v>
      </c>
      <c r="AC58" t="e">
        <f t="shared" si="8"/>
        <v>#N/A</v>
      </c>
      <c r="AD58" t="e">
        <f t="shared" si="9"/>
        <v>#N/A</v>
      </c>
      <c r="AE58">
        <f t="shared" si="10"/>
        <v>18</v>
      </c>
      <c r="AF58">
        <f t="shared" si="11"/>
        <v>59</v>
      </c>
    </row>
    <row r="59" spans="1:32" ht="15.75">
      <c r="A59" s="4">
        <v>28</v>
      </c>
      <c r="B59" s="4" t="s">
        <v>402</v>
      </c>
      <c r="C59" s="4">
        <v>2003</v>
      </c>
      <c r="D59" s="4" t="s">
        <v>229</v>
      </c>
      <c r="E59" s="4" t="s">
        <v>241</v>
      </c>
      <c r="F59" s="4" t="s">
        <v>242</v>
      </c>
      <c r="G59" s="4" t="s">
        <v>403</v>
      </c>
      <c r="H59" s="4" t="s">
        <v>231</v>
      </c>
      <c r="I59" s="4" t="s">
        <v>339</v>
      </c>
      <c r="J59" s="4" t="s">
        <v>340</v>
      </c>
      <c r="K59" s="4" t="s">
        <v>239</v>
      </c>
      <c r="L59" s="4" t="s">
        <v>246</v>
      </c>
      <c r="M59" s="4" t="s">
        <v>238</v>
      </c>
      <c r="N59" s="4">
        <v>46</v>
      </c>
      <c r="O59" t="str">
        <f>B59&amp;C59&amp;"_adults"</f>
        <v>Hazeltine2003_adults</v>
      </c>
      <c r="P59">
        <f>VALUE(TRIM(LEFT(G59, FIND("(", G59) - 1)))</f>
        <v>10</v>
      </c>
      <c r="Q59">
        <f t="shared" si="0"/>
        <v>2</v>
      </c>
      <c r="R59">
        <f>IF(ISNUMBER(SEARCH("&amp;",E59)),4,IF(ISNUMBER(SEARCH("Stroop",E59)),1,IF(ISNUMBER(SEARCH("Flanker",E59)),2,IF(ISNUMBER(SEARCH("Simon",E59)),3,4))))</f>
        <v>2</v>
      </c>
      <c r="T59">
        <f>IF(K59="right",1,IF(K59="both",2,3))</f>
        <v>1</v>
      </c>
      <c r="U59">
        <f>IF(L59="I &gt; C",1,IF(L59="I &gt; N",2,3))</f>
        <v>2</v>
      </c>
      <c r="V59">
        <f>IF(M59="Yes",1,IF(M59="No",2,3))</f>
        <v>3</v>
      </c>
      <c r="W59">
        <f>IF(N59="n.r.","",N59)</f>
        <v>46</v>
      </c>
      <c r="X59">
        <f>IF(ISNUMBER(SEARCH("Event",F59)),1,IF(ISNUMBER(SEARCH("Event",F59)),2,3))</f>
        <v>1</v>
      </c>
      <c r="Y59">
        <f>IF(H59="English",1,2)</f>
        <v>1</v>
      </c>
      <c r="Z59">
        <f>IF(N59="n.r.",1,0)</f>
        <v>0</v>
      </c>
      <c r="AA59" t="str">
        <f t="shared" si="1"/>
        <v xml:space="preserve">27 </v>
      </c>
      <c r="AB59" t="str">
        <f t="shared" si="7"/>
        <v>n.r.</v>
      </c>
      <c r="AC59" t="str">
        <f t="shared" si="8"/>
        <v>18</v>
      </c>
      <c r="AD59" t="str">
        <f t="shared" si="9"/>
        <v>44</v>
      </c>
      <c r="AE59" t="str">
        <f t="shared" si="10"/>
        <v>18</v>
      </c>
      <c r="AF59" t="str">
        <f t="shared" si="11"/>
        <v>44</v>
      </c>
    </row>
    <row r="60" spans="1:32" ht="31.5">
      <c r="A60" s="4">
        <v>29</v>
      </c>
      <c r="B60" s="4" t="s">
        <v>402</v>
      </c>
      <c r="C60" s="4">
        <v>2000</v>
      </c>
      <c r="D60" s="4" t="s">
        <v>229</v>
      </c>
      <c r="E60" s="4" t="s">
        <v>241</v>
      </c>
      <c r="F60" s="4" t="s">
        <v>399</v>
      </c>
      <c r="G60" s="4" t="s">
        <v>404</v>
      </c>
      <c r="H60" s="4" t="s">
        <v>231</v>
      </c>
      <c r="I60" s="4" t="s">
        <v>326</v>
      </c>
      <c r="J60" s="7" t="s">
        <v>319</v>
      </c>
      <c r="K60" s="4" t="s">
        <v>239</v>
      </c>
      <c r="L60" s="4" t="s">
        <v>240</v>
      </c>
      <c r="M60" s="6" t="s">
        <v>238</v>
      </c>
      <c r="N60" s="4">
        <v>39</v>
      </c>
      <c r="O60" t="str">
        <f>B60&amp;C60&amp;"_adults"</f>
        <v>Hazeltine2000_adults</v>
      </c>
      <c r="P60">
        <f>VALUE(TRIM(LEFT(G60, FIND("(", G60) - 1)))</f>
        <v>8</v>
      </c>
      <c r="Q60">
        <f t="shared" si="0"/>
        <v>2</v>
      </c>
      <c r="R60">
        <f>IF(ISNUMBER(SEARCH("&amp;",E60)),4,IF(ISNUMBER(SEARCH("Stroop",E60)),1,IF(ISNUMBER(SEARCH("Flanker",E60)),2,IF(ISNUMBER(SEARCH("Simon",E60)),3,4))))</f>
        <v>2</v>
      </c>
      <c r="T60">
        <f>IF(K60="right",1,IF(K60="both",2,3))</f>
        <v>1</v>
      </c>
      <c r="U60">
        <f>IF(L60="I &gt; C",1,IF(L60="I &gt; N",2,3))</f>
        <v>1</v>
      </c>
      <c r="V60">
        <f>IF(M60="Yes",1,IF(M60="No",2,3))</f>
        <v>3</v>
      </c>
      <c r="W60">
        <f>IF(N60="n.r.","",N60)</f>
        <v>39</v>
      </c>
      <c r="X60">
        <v>3</v>
      </c>
      <c r="Y60">
        <f>IF(H60="English",1,2)</f>
        <v>1</v>
      </c>
      <c r="Z60">
        <f>IF(N60="n.r.",1,0)</f>
        <v>0</v>
      </c>
      <c r="AA60" t="str">
        <f t="shared" si="1"/>
        <v xml:space="preserve">21 </v>
      </c>
      <c r="AB60" t="str">
        <f t="shared" si="7"/>
        <v>n.r.</v>
      </c>
      <c r="AC60" t="str">
        <f t="shared" si="8"/>
        <v>18</v>
      </c>
      <c r="AD60" t="str">
        <f t="shared" si="9"/>
        <v>24</v>
      </c>
      <c r="AE60" t="str">
        <f t="shared" si="10"/>
        <v>18</v>
      </c>
      <c r="AF60" t="str">
        <f t="shared" si="11"/>
        <v>24</v>
      </c>
    </row>
    <row r="61" spans="1:32" ht="15.75">
      <c r="A61" s="4">
        <v>30</v>
      </c>
      <c r="B61" s="4" t="s">
        <v>405</v>
      </c>
      <c r="C61" s="4">
        <v>2012</v>
      </c>
      <c r="D61" s="4" t="s">
        <v>229</v>
      </c>
      <c r="E61" s="4" t="s">
        <v>241</v>
      </c>
      <c r="F61" s="4" t="s">
        <v>242</v>
      </c>
      <c r="G61" s="4" t="s">
        <v>243</v>
      </c>
      <c r="H61" s="4" t="s">
        <v>231</v>
      </c>
      <c r="I61" s="4" t="s">
        <v>406</v>
      </c>
      <c r="J61" s="4" t="s">
        <v>407</v>
      </c>
      <c r="K61" s="4" t="s">
        <v>239</v>
      </c>
      <c r="L61" s="4" t="s">
        <v>240</v>
      </c>
      <c r="M61" s="4" t="s">
        <v>247</v>
      </c>
      <c r="N61" s="4">
        <v>55.05</v>
      </c>
      <c r="O61" t="str">
        <f>B61&amp;C61&amp;"_adults"</f>
        <v>Ivanov2012_adults</v>
      </c>
      <c r="P61">
        <f>VALUE(TRIM(LEFT(G61, FIND("(", G61) - 1)))</f>
        <v>16</v>
      </c>
      <c r="Q61">
        <f t="shared" si="0"/>
        <v>2</v>
      </c>
      <c r="R61">
        <f>IF(ISNUMBER(SEARCH("&amp;",E61)),4,IF(ISNUMBER(SEARCH("Stroop",E61)),1,IF(ISNUMBER(SEARCH("Flanker",E61)),2,IF(ISNUMBER(SEARCH("Simon",E61)),3,4))))</f>
        <v>2</v>
      </c>
      <c r="T61">
        <f>IF(K61="right",1,IF(K61="both",2,3))</f>
        <v>1</v>
      </c>
      <c r="U61">
        <f>IF(L61="I &gt; C",1,IF(L61="I &gt; N",2,3))</f>
        <v>1</v>
      </c>
      <c r="V61">
        <f>IF(M61="Yes",1,IF(M61="No",2,3))</f>
        <v>1</v>
      </c>
      <c r="W61">
        <f>IF(N61="n.r.","",N61)</f>
        <v>55.05</v>
      </c>
      <c r="X61">
        <f>IF(ISNUMBER(SEARCH("Event",F61)),1,IF(ISNUMBER(SEARCH("Event",F61)),2,3))</f>
        <v>1</v>
      </c>
      <c r="Y61">
        <f>IF(H61="English",1,2)</f>
        <v>1</v>
      </c>
      <c r="Z61">
        <f>IF(N61="n.r.",1,0)</f>
        <v>0</v>
      </c>
      <c r="AA61" t="str">
        <f t="shared" si="1"/>
        <v xml:space="preserve">30.63 </v>
      </c>
      <c r="AB61" t="str">
        <f t="shared" si="7"/>
        <v>7.44</v>
      </c>
      <c r="AC61" t="str">
        <f t="shared" si="8"/>
        <v>21</v>
      </c>
      <c r="AD61" t="str">
        <f t="shared" si="9"/>
        <v>45</v>
      </c>
      <c r="AE61" t="str">
        <f t="shared" si="10"/>
        <v>21</v>
      </c>
      <c r="AF61" t="str">
        <f t="shared" si="11"/>
        <v>45</v>
      </c>
    </row>
    <row r="62" spans="1:32" ht="15.75">
      <c r="A62" s="4">
        <v>31</v>
      </c>
      <c r="B62" s="4" t="s">
        <v>408</v>
      </c>
      <c r="C62" s="4">
        <v>2014</v>
      </c>
      <c r="D62" s="4" t="s">
        <v>229</v>
      </c>
      <c r="E62" s="4" t="s">
        <v>676</v>
      </c>
      <c r="F62" s="4" t="s">
        <v>675</v>
      </c>
      <c r="G62" s="4" t="s">
        <v>267</v>
      </c>
      <c r="H62" s="4" t="s">
        <v>231</v>
      </c>
      <c r="I62" s="4" t="s">
        <v>409</v>
      </c>
      <c r="J62" s="6" t="s">
        <v>238</v>
      </c>
      <c r="K62" s="6" t="s">
        <v>238</v>
      </c>
      <c r="L62" s="4" t="s">
        <v>240</v>
      </c>
      <c r="M62" s="4" t="s">
        <v>247</v>
      </c>
      <c r="N62" s="4">
        <v>28.5</v>
      </c>
      <c r="O62" t="str">
        <f>B62&amp;C62&amp;"_adults"</f>
        <v>Jiang2014_adults</v>
      </c>
      <c r="P62">
        <f>VALUE(TRIM(LEFT(G62, FIND("(", G62) - 1)))</f>
        <v>21</v>
      </c>
      <c r="Q62">
        <f t="shared" si="0"/>
        <v>2</v>
      </c>
      <c r="R62">
        <f>IF(ISNUMBER(SEARCH("&amp;",E62)),4,IF(ISNUMBER(SEARCH("Stroop",E62)),1,IF(ISNUMBER(SEARCH("Flanker",E62)),2,IF(ISNUMBER(SEARCH("Simon",E62)),3,4))))</f>
        <v>4</v>
      </c>
      <c r="T62">
        <f>IF(K62="right",1,IF(K62="both",2,3))</f>
        <v>3</v>
      </c>
      <c r="U62">
        <f>IF(L62="I &gt; C",1,IF(L62="I &gt; N",2,3))</f>
        <v>1</v>
      </c>
      <c r="V62">
        <f>IF(M62="Yes",1,IF(M62="No",2,3))</f>
        <v>1</v>
      </c>
      <c r="W62">
        <f>IF(N62="n.r.","",N62)</f>
        <v>28.5</v>
      </c>
      <c r="X62">
        <f>IF(ISNUMBER(SEARCH("Event",F62)),1,IF(ISNUMBER(SEARCH("Event",F62)),2,3))</f>
        <v>1</v>
      </c>
      <c r="Y62">
        <f>IF(H62="English",1,2)</f>
        <v>1</v>
      </c>
      <c r="Z62">
        <f>IF(N62="n.r.",1,0)</f>
        <v>0</v>
      </c>
      <c r="AA62" t="str">
        <f t="shared" si="1"/>
        <v xml:space="preserve">21.3 </v>
      </c>
      <c r="AB62" t="str">
        <f t="shared" si="7"/>
        <v>n.r.</v>
      </c>
      <c r="AC62" t="e">
        <f t="shared" si="8"/>
        <v>#N/A</v>
      </c>
      <c r="AD62" t="e">
        <f t="shared" si="9"/>
        <v>#N/A</v>
      </c>
      <c r="AE62">
        <f t="shared" si="10"/>
        <v>18</v>
      </c>
      <c r="AF62">
        <f t="shared" si="11"/>
        <v>59</v>
      </c>
    </row>
    <row r="63" spans="1:32" ht="15.75">
      <c r="A63" s="4">
        <v>32</v>
      </c>
      <c r="B63" s="4" t="s">
        <v>677</v>
      </c>
      <c r="C63" s="4">
        <v>2006</v>
      </c>
      <c r="D63" s="4" t="s">
        <v>229</v>
      </c>
      <c r="E63" s="4" t="s">
        <v>266</v>
      </c>
      <c r="F63" s="4" t="s">
        <v>675</v>
      </c>
      <c r="G63" s="4" t="s">
        <v>410</v>
      </c>
      <c r="H63" s="4" t="s">
        <v>231</v>
      </c>
      <c r="I63" s="4" t="s">
        <v>411</v>
      </c>
      <c r="J63" s="4" t="s">
        <v>376</v>
      </c>
      <c r="K63" s="4" t="s">
        <v>239</v>
      </c>
      <c r="L63" s="4" t="s">
        <v>240</v>
      </c>
      <c r="M63" s="4" t="s">
        <v>247</v>
      </c>
      <c r="N63" s="4">
        <v>16.8000000000001</v>
      </c>
      <c r="O63" t="str">
        <f>B63&amp;C63&amp;"_adults"</f>
        <v>Kerns2006_adults</v>
      </c>
      <c r="P63">
        <f>VALUE(TRIM(LEFT(G63, FIND("(", G63) - 1)))</f>
        <v>26</v>
      </c>
      <c r="Q63">
        <f t="shared" si="0"/>
        <v>2</v>
      </c>
      <c r="R63">
        <f>IF(ISNUMBER(SEARCH("&amp;",E63)),4,IF(ISNUMBER(SEARCH("Stroop",E63)),1,IF(ISNUMBER(SEARCH("Flanker",E63)),2,IF(ISNUMBER(SEARCH("Simon",E63)),3,4))))</f>
        <v>3</v>
      </c>
      <c r="T63">
        <f>IF(K63="right",1,IF(K63="both",2,3))</f>
        <v>1</v>
      </c>
      <c r="U63">
        <f>IF(L63="I &gt; C",1,IF(L63="I &gt; N",2,3))</f>
        <v>1</v>
      </c>
      <c r="V63">
        <f>IF(M63="Yes",1,IF(M63="No",2,3))</f>
        <v>1</v>
      </c>
      <c r="W63">
        <f>IF(N63="n.r.","",N63)</f>
        <v>16.8000000000001</v>
      </c>
      <c r="X63">
        <f>IF(ISNUMBER(SEARCH("Event",F63)),1,IF(ISNUMBER(SEARCH("Event",F63)),2,3))</f>
        <v>1</v>
      </c>
      <c r="Y63">
        <f>IF(H63="English",1,2)</f>
        <v>1</v>
      </c>
      <c r="Z63">
        <f>IF(N63="n.r.",1,0)</f>
        <v>0</v>
      </c>
      <c r="AA63" t="str">
        <f t="shared" si="1"/>
        <v xml:space="preserve">24.2 </v>
      </c>
      <c r="AB63" t="str">
        <f t="shared" si="7"/>
        <v>4.5</v>
      </c>
      <c r="AC63" t="str">
        <f t="shared" si="8"/>
        <v>18</v>
      </c>
      <c r="AD63" t="str">
        <f t="shared" si="9"/>
        <v>36</v>
      </c>
      <c r="AE63" t="str">
        <f t="shared" si="10"/>
        <v>18</v>
      </c>
      <c r="AF63" t="str">
        <f t="shared" si="11"/>
        <v>36</v>
      </c>
    </row>
    <row r="64" spans="1:32" ht="15.75">
      <c r="A64" s="4">
        <v>33</v>
      </c>
      <c r="B64" s="4" t="s">
        <v>677</v>
      </c>
      <c r="C64" s="4">
        <v>2005</v>
      </c>
      <c r="D64" s="4" t="s">
        <v>229</v>
      </c>
      <c r="E64" s="4" t="s">
        <v>234</v>
      </c>
      <c r="F64" s="4" t="s">
        <v>675</v>
      </c>
      <c r="G64" s="4" t="s">
        <v>412</v>
      </c>
      <c r="H64" s="4" t="s">
        <v>231</v>
      </c>
      <c r="I64" s="4" t="s">
        <v>678</v>
      </c>
      <c r="J64" s="6" t="s">
        <v>238</v>
      </c>
      <c r="K64" s="4" t="s">
        <v>239</v>
      </c>
      <c r="L64" s="4" t="s">
        <v>240</v>
      </c>
      <c r="M64" s="4" t="s">
        <v>247</v>
      </c>
      <c r="N64" s="4">
        <v>90.4</v>
      </c>
      <c r="O64" t="str">
        <f>B64&amp;C64&amp;"_adults"</f>
        <v>Kerns2005_adults</v>
      </c>
      <c r="P64">
        <f>VALUE(TRIM(LEFT(G64, FIND("(", G64) - 1)))</f>
        <v>13</v>
      </c>
      <c r="Q64">
        <f t="shared" si="0"/>
        <v>2</v>
      </c>
      <c r="R64">
        <f>IF(ISNUMBER(SEARCH("&amp;",E64)),4,IF(ISNUMBER(SEARCH("Stroop",E64)),1,IF(ISNUMBER(SEARCH("Flanker",E64)),2,IF(ISNUMBER(SEARCH("Simon",E64)),3,4))))</f>
        <v>1</v>
      </c>
      <c r="T64">
        <f>IF(K64="right",1,IF(K64="both",2,3))</f>
        <v>1</v>
      </c>
      <c r="U64">
        <f>IF(L64="I &gt; C",1,IF(L64="I &gt; N",2,3))</f>
        <v>1</v>
      </c>
      <c r="V64">
        <f>IF(M64="Yes",1,IF(M64="No",2,3))</f>
        <v>1</v>
      </c>
      <c r="W64">
        <f>IF(N64="n.r.","",N64)</f>
        <v>90.4</v>
      </c>
      <c r="X64">
        <f>IF(ISNUMBER(SEARCH("Event",F64)),1,IF(ISNUMBER(SEARCH("Event",F64)),2,3))</f>
        <v>1</v>
      </c>
      <c r="Y64">
        <f>IF(H64="English",1,2)</f>
        <v>1</v>
      </c>
      <c r="Z64">
        <f>IF(N64="n.r.",1,0)</f>
        <v>0</v>
      </c>
      <c r="AA64" t="str">
        <f t="shared" si="1"/>
        <v xml:space="preserve">36 </v>
      </c>
      <c r="AB64" t="str">
        <f t="shared" si="7"/>
        <v>4.6</v>
      </c>
      <c r="AC64" t="e">
        <f t="shared" si="8"/>
        <v>#N/A</v>
      </c>
      <c r="AD64" t="e">
        <f t="shared" si="9"/>
        <v>#N/A</v>
      </c>
      <c r="AE64">
        <f t="shared" si="10"/>
        <v>18</v>
      </c>
      <c r="AF64">
        <f t="shared" si="11"/>
        <v>59</v>
      </c>
    </row>
    <row r="65" spans="1:32" ht="15.75">
      <c r="A65" s="4">
        <v>34</v>
      </c>
      <c r="B65" s="4" t="s">
        <v>679</v>
      </c>
      <c r="C65" s="4">
        <v>2012</v>
      </c>
      <c r="D65" s="4" t="s">
        <v>229</v>
      </c>
      <c r="E65" s="4" t="s">
        <v>623</v>
      </c>
      <c r="F65" s="4" t="s">
        <v>242</v>
      </c>
      <c r="G65" s="4" t="s">
        <v>413</v>
      </c>
      <c r="H65" s="4" t="s">
        <v>231</v>
      </c>
      <c r="I65" s="4" t="s">
        <v>414</v>
      </c>
      <c r="J65" s="4" t="s">
        <v>415</v>
      </c>
      <c r="K65" s="4" t="s">
        <v>239</v>
      </c>
      <c r="L65" s="4" t="s">
        <v>240</v>
      </c>
      <c r="M65" s="4" t="s">
        <v>247</v>
      </c>
      <c r="N65" s="4">
        <v>84</v>
      </c>
      <c r="O65" t="str">
        <f>B65&amp;C65&amp;"_adults"</f>
        <v>Kim2012_adults</v>
      </c>
      <c r="P65">
        <f>VALUE(TRIM(LEFT(G65, FIND("(", G65) - 1)))</f>
        <v>16</v>
      </c>
      <c r="Q65">
        <f t="shared" si="0"/>
        <v>2</v>
      </c>
      <c r="R65">
        <f>IF(ISNUMBER(SEARCH("&amp;",E65)),4,IF(ISNUMBER(SEARCH("Stroop",E65)),1,IF(ISNUMBER(SEARCH("Flanker",E65)),2,IF(ISNUMBER(SEARCH("Simon",E65)),3,4))))</f>
        <v>1</v>
      </c>
      <c r="T65">
        <f>IF(K65="right",1,IF(K65="both",2,3))</f>
        <v>1</v>
      </c>
      <c r="U65">
        <f>IF(L65="I &gt; C",1,IF(L65="I &gt; N",2,3))</f>
        <v>1</v>
      </c>
      <c r="V65">
        <f>IF(M65="Yes",1,IF(M65="No",2,3))</f>
        <v>1</v>
      </c>
      <c r="W65">
        <f>IF(N65="n.r.","",N65)</f>
        <v>84</v>
      </c>
      <c r="X65">
        <f>IF(ISNUMBER(SEARCH("Event",F65)),1,IF(ISNUMBER(SEARCH("Event",F65)),2,3))</f>
        <v>1</v>
      </c>
      <c r="Y65">
        <f>IF(H65="English",1,2)</f>
        <v>1</v>
      </c>
      <c r="Z65">
        <f>IF(N65="n.r.",1,0)</f>
        <v>0</v>
      </c>
      <c r="AA65" t="str">
        <f t="shared" si="1"/>
        <v xml:space="preserve">23.6 </v>
      </c>
      <c r="AB65" t="str">
        <f t="shared" si="7"/>
        <v>2.9</v>
      </c>
      <c r="AC65" t="str">
        <f t="shared" si="8"/>
        <v>18</v>
      </c>
      <c r="AD65" t="str">
        <f t="shared" si="9"/>
        <v>35</v>
      </c>
      <c r="AE65" t="str">
        <f t="shared" si="10"/>
        <v>18</v>
      </c>
      <c r="AF65" t="str">
        <f t="shared" si="11"/>
        <v>35</v>
      </c>
    </row>
    <row r="66" spans="1:32" ht="15.75">
      <c r="A66" s="4">
        <v>35</v>
      </c>
      <c r="B66" s="4" t="s">
        <v>416</v>
      </c>
      <c r="C66" s="4">
        <v>2014</v>
      </c>
      <c r="D66" s="4" t="s">
        <v>229</v>
      </c>
      <c r="E66" s="4" t="s">
        <v>234</v>
      </c>
      <c r="F66" s="4" t="s">
        <v>242</v>
      </c>
      <c r="G66" s="4" t="s">
        <v>254</v>
      </c>
      <c r="H66" s="4" t="s">
        <v>231</v>
      </c>
      <c r="I66" s="4" t="s">
        <v>417</v>
      </c>
      <c r="J66" s="4" t="s">
        <v>418</v>
      </c>
      <c r="K66" s="4" t="s">
        <v>239</v>
      </c>
      <c r="L66" s="4" t="s">
        <v>240</v>
      </c>
      <c r="M66" s="4" t="s">
        <v>247</v>
      </c>
      <c r="N66" s="4">
        <v>205.8</v>
      </c>
      <c r="O66" t="str">
        <f>B66&amp;C66&amp;"_adults"</f>
        <v>Kim2014_adults</v>
      </c>
      <c r="P66">
        <f>VALUE(TRIM(LEFT(G66, FIND("(", G66) - 1)))</f>
        <v>18</v>
      </c>
      <c r="Q66">
        <f t="shared" si="0"/>
        <v>2</v>
      </c>
      <c r="R66">
        <f>IF(ISNUMBER(SEARCH("&amp;",E66)),4,IF(ISNUMBER(SEARCH("Stroop",E66)),1,IF(ISNUMBER(SEARCH("Flanker",E66)),2,IF(ISNUMBER(SEARCH("Simon",E66)),3,4))))</f>
        <v>1</v>
      </c>
      <c r="T66">
        <f>IF(K66="right",1,IF(K66="both",2,3))</f>
        <v>1</v>
      </c>
      <c r="U66">
        <f>IF(L66="I &gt; C",1,IF(L66="I &gt; N",2,3))</f>
        <v>1</v>
      </c>
      <c r="V66">
        <f>IF(M66="Yes",1,IF(M66="No",2,3))</f>
        <v>1</v>
      </c>
      <c r="W66">
        <f>IF(N66="n.r.","",N66)</f>
        <v>205.8</v>
      </c>
      <c r="X66">
        <f>IF(ISNUMBER(SEARCH("Event",F66)),1,IF(ISNUMBER(SEARCH("Event",F66)),2,3))</f>
        <v>1</v>
      </c>
      <c r="Y66">
        <f>IF(H66="English",1,2)</f>
        <v>1</v>
      </c>
      <c r="Z66">
        <f>IF(N66="n.r.",1,0)</f>
        <v>0</v>
      </c>
      <c r="AA66" t="str">
        <f t="shared" si="1"/>
        <v xml:space="preserve">25.3 </v>
      </c>
      <c r="AB66" t="str">
        <f t="shared" si="7"/>
        <v>3.6</v>
      </c>
      <c r="AC66" t="str">
        <f t="shared" si="8"/>
        <v>19</v>
      </c>
      <c r="AD66" t="str">
        <f t="shared" si="9"/>
        <v>34</v>
      </c>
      <c r="AE66" t="str">
        <f t="shared" si="10"/>
        <v>19</v>
      </c>
      <c r="AF66" t="str">
        <f t="shared" si="11"/>
        <v>34</v>
      </c>
    </row>
    <row r="67" spans="1:32" ht="15.75">
      <c r="A67" s="4">
        <v>36</v>
      </c>
      <c r="B67" s="4" t="s">
        <v>419</v>
      </c>
      <c r="C67" s="4">
        <v>2012</v>
      </c>
      <c r="D67" s="4" t="s">
        <v>229</v>
      </c>
      <c r="E67" s="4" t="s">
        <v>241</v>
      </c>
      <c r="F67" s="4" t="s">
        <v>242</v>
      </c>
      <c r="G67" s="4" t="s">
        <v>420</v>
      </c>
      <c r="H67" s="4" t="s">
        <v>231</v>
      </c>
      <c r="I67" s="4" t="s">
        <v>421</v>
      </c>
      <c r="J67" s="4" t="s">
        <v>422</v>
      </c>
      <c r="K67" s="4" t="s">
        <v>239</v>
      </c>
      <c r="L67" s="4" t="s">
        <v>240</v>
      </c>
      <c r="M67" s="4" t="s">
        <v>247</v>
      </c>
      <c r="N67" s="4">
        <v>109</v>
      </c>
      <c r="O67" t="str">
        <f>B67&amp;C67&amp;"_adults"</f>
        <v>King2012_adults</v>
      </c>
      <c r="P67">
        <f>VALUE(TRIM(LEFT(G67, FIND("(", G67) - 1)))</f>
        <v>25</v>
      </c>
      <c r="Q67">
        <f t="shared" ref="Q67:Q130" si="12">IF(ISNUMBER(SEARCH("child",O67)),1,IF(ISNUMBER(SEARCH("adult",O67)),2,3))</f>
        <v>2</v>
      </c>
      <c r="R67">
        <f>IF(ISNUMBER(SEARCH("&amp;",E67)),4,IF(ISNUMBER(SEARCH("Stroop",E67)),1,IF(ISNUMBER(SEARCH("Flanker",E67)),2,IF(ISNUMBER(SEARCH("Simon",E67)),3,4))))</f>
        <v>2</v>
      </c>
      <c r="T67">
        <f>IF(K67="right",1,IF(K67="both",2,3))</f>
        <v>1</v>
      </c>
      <c r="U67">
        <f>IF(L67="I &gt; C",1,IF(L67="I &gt; N",2,3))</f>
        <v>1</v>
      </c>
      <c r="V67">
        <f>IF(M67="Yes",1,IF(M67="No",2,3))</f>
        <v>1</v>
      </c>
      <c r="W67">
        <f>IF(N67="n.r.","",N67)</f>
        <v>109</v>
      </c>
      <c r="X67">
        <f>IF(ISNUMBER(SEARCH("Event",F67)),1,IF(ISNUMBER(SEARCH("Event",F67)),2,3))</f>
        <v>1</v>
      </c>
      <c r="Y67">
        <f>IF(H67="English",1,2)</f>
        <v>1</v>
      </c>
      <c r="Z67">
        <f>IF(N67="n.r.",1,0)</f>
        <v>0</v>
      </c>
      <c r="AA67" t="str">
        <f t="shared" si="1"/>
        <v xml:space="preserve">23.8 </v>
      </c>
      <c r="AB67" t="str">
        <f t="shared" si="7"/>
        <v>n.r.</v>
      </c>
      <c r="AC67" t="str">
        <f t="shared" si="8"/>
        <v>18</v>
      </c>
      <c r="AD67" t="str">
        <f t="shared" si="9"/>
        <v>33</v>
      </c>
      <c r="AE67" t="str">
        <f t="shared" si="10"/>
        <v>18</v>
      </c>
      <c r="AF67" t="str">
        <f t="shared" si="11"/>
        <v>33</v>
      </c>
    </row>
    <row r="68" spans="1:32" ht="15.75">
      <c r="A68" s="4">
        <v>37</v>
      </c>
      <c r="B68" s="4" t="s">
        <v>680</v>
      </c>
      <c r="C68" s="4">
        <v>2014</v>
      </c>
      <c r="D68" s="4" t="s">
        <v>229</v>
      </c>
      <c r="E68" s="4" t="s">
        <v>385</v>
      </c>
      <c r="F68" s="4" t="s">
        <v>675</v>
      </c>
      <c r="G68" s="4" t="s">
        <v>423</v>
      </c>
      <c r="H68" s="4" t="s">
        <v>231</v>
      </c>
      <c r="I68" s="4" t="s">
        <v>424</v>
      </c>
      <c r="J68" s="6" t="s">
        <v>238</v>
      </c>
      <c r="K68" s="4" t="s">
        <v>239</v>
      </c>
      <c r="L68" s="4" t="s">
        <v>240</v>
      </c>
      <c r="M68" s="4" t="s">
        <v>247</v>
      </c>
      <c r="N68" s="4">
        <v>35</v>
      </c>
      <c r="O68" t="str">
        <f>B68&amp;C68&amp;"_adults"</f>
        <v>Korsch2014_adults</v>
      </c>
      <c r="P68">
        <f>VALUE(TRIM(LEFT(G68, FIND("(", G68) - 1)))</f>
        <v>20</v>
      </c>
      <c r="Q68">
        <f t="shared" si="12"/>
        <v>2</v>
      </c>
      <c r="R68">
        <f>IF(ISNUMBER(SEARCH("&amp;",E68)),4,IF(ISNUMBER(SEARCH("Stroop",E68)),1,IF(ISNUMBER(SEARCH("Flanker",E68)),2,IF(ISNUMBER(SEARCH("Simon",E68)),3,4))))</f>
        <v>4</v>
      </c>
      <c r="T68">
        <f>IF(K68="right",1,IF(K68="both",2,3))</f>
        <v>1</v>
      </c>
      <c r="U68">
        <f>IF(L68="I &gt; C",1,IF(L68="I &gt; N",2,3))</f>
        <v>1</v>
      </c>
      <c r="V68">
        <f>IF(M68="Yes",1,IF(M68="No",2,3))</f>
        <v>1</v>
      </c>
      <c r="W68">
        <f>IF(N68="n.r.","",N68)</f>
        <v>35</v>
      </c>
      <c r="X68">
        <f>IF(ISNUMBER(SEARCH("Event",F68)),1,IF(ISNUMBER(SEARCH("Event",F68)),2,3))</f>
        <v>1</v>
      </c>
      <c r="Y68">
        <f>IF(H68="English",1,2)</f>
        <v>1</v>
      </c>
      <c r="Z68">
        <f>IF(N68="n.r.",1,0)</f>
        <v>0</v>
      </c>
      <c r="AA68" t="str">
        <f t="shared" si="1"/>
        <v xml:space="preserve">22.95 </v>
      </c>
      <c r="AB68" t="str">
        <f t="shared" si="7"/>
        <v>2.72</v>
      </c>
      <c r="AC68" t="e">
        <f t="shared" si="8"/>
        <v>#N/A</v>
      </c>
      <c r="AD68" t="e">
        <f t="shared" si="9"/>
        <v>#N/A</v>
      </c>
      <c r="AE68">
        <f t="shared" si="10"/>
        <v>18</v>
      </c>
      <c r="AF68">
        <f t="shared" si="11"/>
        <v>59</v>
      </c>
    </row>
    <row r="69" spans="1:32" ht="15.75">
      <c r="A69" s="4">
        <v>38</v>
      </c>
      <c r="B69" s="4" t="s">
        <v>425</v>
      </c>
      <c r="C69" s="4">
        <v>2012</v>
      </c>
      <c r="D69" s="4" t="s">
        <v>229</v>
      </c>
      <c r="E69" s="4" t="s">
        <v>234</v>
      </c>
      <c r="F69" s="4" t="s">
        <v>257</v>
      </c>
      <c r="G69" s="4" t="s">
        <v>426</v>
      </c>
      <c r="H69" s="4" t="s">
        <v>231</v>
      </c>
      <c r="I69" s="4" t="s">
        <v>427</v>
      </c>
      <c r="J69" s="6" t="s">
        <v>238</v>
      </c>
      <c r="K69" s="4" t="s">
        <v>239</v>
      </c>
      <c r="L69" s="4" t="s">
        <v>240</v>
      </c>
      <c r="M69" s="4" t="s">
        <v>238</v>
      </c>
      <c r="N69" s="4">
        <v>87.8</v>
      </c>
      <c r="O69" t="str">
        <f>B69&amp;C69&amp;"_adults"</f>
        <v>Kozasa2012_adults</v>
      </c>
      <c r="P69">
        <f>VALUE(TRIM(LEFT(G69, FIND("(", G69) - 1)))</f>
        <v>19</v>
      </c>
      <c r="Q69">
        <f t="shared" si="12"/>
        <v>2</v>
      </c>
      <c r="R69">
        <f>IF(ISNUMBER(SEARCH("&amp;",E69)),4,IF(ISNUMBER(SEARCH("Stroop",E69)),1,IF(ISNUMBER(SEARCH("Flanker",E69)),2,IF(ISNUMBER(SEARCH("Simon",E69)),3,4))))</f>
        <v>1</v>
      </c>
      <c r="T69">
        <f>IF(K69="right",1,IF(K69="both",2,3))</f>
        <v>1</v>
      </c>
      <c r="U69">
        <f>IF(L69="I &gt; C",1,IF(L69="I &gt; N",2,3))</f>
        <v>1</v>
      </c>
      <c r="V69">
        <f>IF(M69="Yes",1,IF(M69="No",2,3))</f>
        <v>3</v>
      </c>
      <c r="W69">
        <f>IF(N69="n.r.","",N69)</f>
        <v>87.8</v>
      </c>
      <c r="X69">
        <f>IF(ISNUMBER(SEARCH("Event",F69)),1,IF(ISNUMBER(SEARCH("Event",F69)),2,3))</f>
        <v>3</v>
      </c>
      <c r="Y69">
        <f>IF(H69="English",1,2)</f>
        <v>1</v>
      </c>
      <c r="Z69">
        <f>IF(N69="n.r.",1,0)</f>
        <v>0</v>
      </c>
      <c r="AA69" t="str">
        <f t="shared" ref="AA69:AA132" si="13">_xlfn.TEXTBEFORE(I69,"(")</f>
        <v xml:space="preserve">43.8 </v>
      </c>
      <c r="AB69" t="str">
        <f t="shared" si="7"/>
        <v>9.35</v>
      </c>
      <c r="AC69" t="e">
        <f t="shared" si="8"/>
        <v>#N/A</v>
      </c>
      <c r="AD69" t="e">
        <f t="shared" si="9"/>
        <v>#N/A</v>
      </c>
      <c r="AE69">
        <f t="shared" si="10"/>
        <v>18</v>
      </c>
      <c r="AF69">
        <f t="shared" si="11"/>
        <v>59</v>
      </c>
    </row>
    <row r="70" spans="1:32" ht="15.75">
      <c r="A70" s="4">
        <v>39</v>
      </c>
      <c r="B70" s="4" t="s">
        <v>428</v>
      </c>
      <c r="C70" s="4">
        <v>2015</v>
      </c>
      <c r="D70" s="4" t="s">
        <v>229</v>
      </c>
      <c r="E70" s="4" t="s">
        <v>234</v>
      </c>
      <c r="F70" s="4" t="s">
        <v>242</v>
      </c>
      <c r="G70" s="4" t="s">
        <v>334</v>
      </c>
      <c r="H70" s="4" t="s">
        <v>231</v>
      </c>
      <c r="I70" s="4" t="s">
        <v>429</v>
      </c>
      <c r="J70" s="4" t="s">
        <v>415</v>
      </c>
      <c r="K70" s="4" t="s">
        <v>430</v>
      </c>
      <c r="L70" s="4" t="s">
        <v>431</v>
      </c>
      <c r="M70" s="4" t="s">
        <v>238</v>
      </c>
      <c r="N70" s="4">
        <v>20.8</v>
      </c>
      <c r="O70" t="str">
        <f>B70&amp;C70&amp;"_adults"</f>
        <v>Krebs2015_adults</v>
      </c>
      <c r="P70">
        <f>VALUE(TRIM(LEFT(G70, FIND("(", G70) - 1)))</f>
        <v>20</v>
      </c>
      <c r="Q70">
        <f t="shared" si="12"/>
        <v>2</v>
      </c>
      <c r="R70">
        <f>IF(ISNUMBER(SEARCH("&amp;",E70)),4,IF(ISNUMBER(SEARCH("Stroop",E70)),1,IF(ISNUMBER(SEARCH("Flanker",E70)),2,IF(ISNUMBER(SEARCH("Simon",E70)),3,4))))</f>
        <v>1</v>
      </c>
      <c r="T70">
        <f>IF(K70="right",1,IF(K70="both",2,3))</f>
        <v>2</v>
      </c>
      <c r="U70">
        <f>IF(L70="I &gt; C",1,IF(L70="I &gt; N",2,3))</f>
        <v>3</v>
      </c>
      <c r="V70">
        <f>IF(M70="Yes",1,IF(M70="No",2,3))</f>
        <v>3</v>
      </c>
      <c r="W70">
        <f>IF(N70="n.r.","",N70)</f>
        <v>20.8</v>
      </c>
      <c r="X70">
        <f>IF(ISNUMBER(SEARCH("Event",F70)),1,IF(ISNUMBER(SEARCH("Event",F70)),2,3))</f>
        <v>1</v>
      </c>
      <c r="Y70">
        <f>IF(H70="English",1,2)</f>
        <v>1</v>
      </c>
      <c r="Z70">
        <f>IF(N70="n.r.",1,0)</f>
        <v>0</v>
      </c>
      <c r="AA70" t="str">
        <f t="shared" si="13"/>
        <v xml:space="preserve">22.5 </v>
      </c>
      <c r="AB70" t="str">
        <f t="shared" si="7"/>
        <v>n.r.</v>
      </c>
      <c r="AC70" t="str">
        <f t="shared" si="8"/>
        <v>18</v>
      </c>
      <c r="AD70" t="str">
        <f t="shared" si="9"/>
        <v>35</v>
      </c>
      <c r="AE70" t="str">
        <f t="shared" si="10"/>
        <v>18</v>
      </c>
      <c r="AF70" t="str">
        <f t="shared" si="11"/>
        <v>35</v>
      </c>
    </row>
    <row r="71" spans="1:32" ht="31.5">
      <c r="A71" s="4">
        <v>40</v>
      </c>
      <c r="B71" s="4" t="s">
        <v>432</v>
      </c>
      <c r="C71" s="4">
        <v>2011</v>
      </c>
      <c r="D71" s="4" t="s">
        <v>229</v>
      </c>
      <c r="E71" s="4" t="s">
        <v>234</v>
      </c>
      <c r="F71" s="4" t="s">
        <v>399</v>
      </c>
      <c r="G71" s="4" t="s">
        <v>433</v>
      </c>
      <c r="H71" s="4" t="s">
        <v>231</v>
      </c>
      <c r="I71" s="4" t="s">
        <v>434</v>
      </c>
      <c r="J71" s="6" t="s">
        <v>238</v>
      </c>
      <c r="K71" s="6" t="s">
        <v>238</v>
      </c>
      <c r="L71" s="4" t="s">
        <v>240</v>
      </c>
      <c r="M71" s="6" t="s">
        <v>238</v>
      </c>
      <c r="N71" s="4">
        <v>61.8</v>
      </c>
      <c r="O71" t="str">
        <f>B71&amp;C71&amp;"_olders"</f>
        <v>Laeng2011_olders</v>
      </c>
      <c r="P71">
        <f>VALUE(TRIM(LEFT(G71, FIND("(", G71) - 1)))</f>
        <v>10</v>
      </c>
      <c r="Q71">
        <f t="shared" si="12"/>
        <v>3</v>
      </c>
      <c r="R71">
        <f>IF(ISNUMBER(SEARCH("&amp;",E71)),4,IF(ISNUMBER(SEARCH("Stroop",E71)),1,IF(ISNUMBER(SEARCH("Flanker",E71)),2,IF(ISNUMBER(SEARCH("Simon",E71)),3,4))))</f>
        <v>1</v>
      </c>
      <c r="T71">
        <f>IF(K71="right",1,IF(K71="both",2,3))</f>
        <v>3</v>
      </c>
      <c r="U71">
        <f>IF(L71="I &gt; C",1,IF(L71="I &gt; N",2,3))</f>
        <v>1</v>
      </c>
      <c r="V71">
        <f>IF(M71="Yes",1,IF(M71="No",2,3))</f>
        <v>3</v>
      </c>
      <c r="W71">
        <f>IF(N71="n.r.","",N71)</f>
        <v>61.8</v>
      </c>
      <c r="X71">
        <v>3</v>
      </c>
      <c r="Y71">
        <f>IF(H71="English",1,2)</f>
        <v>1</v>
      </c>
      <c r="Z71">
        <f>IF(N71="n.r.",1,0)</f>
        <v>0</v>
      </c>
      <c r="AA71" t="str">
        <f t="shared" si="13"/>
        <v xml:space="preserve">53.8 </v>
      </c>
      <c r="AB71" t="str">
        <f t="shared" si="7"/>
        <v>14</v>
      </c>
      <c r="AC71" t="e">
        <f t="shared" si="8"/>
        <v>#N/A</v>
      </c>
      <c r="AD71" t="e">
        <f t="shared" si="9"/>
        <v>#N/A</v>
      </c>
      <c r="AE71">
        <f t="shared" si="10"/>
        <v>18</v>
      </c>
      <c r="AF71">
        <f t="shared" si="11"/>
        <v>59</v>
      </c>
    </row>
    <row r="72" spans="1:32" ht="31.5">
      <c r="A72" s="4">
        <v>41</v>
      </c>
      <c r="B72" s="4" t="s">
        <v>681</v>
      </c>
      <c r="C72" s="4">
        <v>2015</v>
      </c>
      <c r="D72" s="4" t="s">
        <v>229</v>
      </c>
      <c r="E72" s="4" t="s">
        <v>266</v>
      </c>
      <c r="F72" s="4" t="s">
        <v>682</v>
      </c>
      <c r="G72" s="4" t="s">
        <v>358</v>
      </c>
      <c r="H72" s="4" t="s">
        <v>231</v>
      </c>
      <c r="I72" s="4" t="s">
        <v>435</v>
      </c>
      <c r="J72" s="6" t="s">
        <v>238</v>
      </c>
      <c r="K72" s="4" t="s">
        <v>239</v>
      </c>
      <c r="L72" s="4" t="s">
        <v>240</v>
      </c>
      <c r="M72" s="4" t="s">
        <v>247</v>
      </c>
      <c r="N72" s="4">
        <v>116.25</v>
      </c>
      <c r="O72" t="str">
        <f>B72&amp;C72&amp;"_adults"</f>
        <v>Li2015_adults</v>
      </c>
      <c r="P72">
        <f>VALUE(TRIM(LEFT(G72, FIND("(", G72) - 1)))</f>
        <v>24</v>
      </c>
      <c r="Q72">
        <f t="shared" si="12"/>
        <v>2</v>
      </c>
      <c r="R72">
        <f>IF(ISNUMBER(SEARCH("&amp;",E72)),4,IF(ISNUMBER(SEARCH("Stroop",E72)),1,IF(ISNUMBER(SEARCH("Flanker",E72)),2,IF(ISNUMBER(SEARCH("Simon",E72)),3,4))))</f>
        <v>3</v>
      </c>
      <c r="T72">
        <f>IF(K72="right",1,IF(K72="both",2,3))</f>
        <v>1</v>
      </c>
      <c r="U72">
        <f>IF(L72="I &gt; C",1,IF(L72="I &gt; N",2,3))</f>
        <v>1</v>
      </c>
      <c r="V72">
        <f>IF(M72="Yes",1,IF(M72="No",2,3))</f>
        <v>1</v>
      </c>
      <c r="W72">
        <f>IF(N72="n.r.","",N72)</f>
        <v>116.25</v>
      </c>
      <c r="X72">
        <v>3</v>
      </c>
      <c r="Y72">
        <f>IF(H72="English",1,2)</f>
        <v>1</v>
      </c>
      <c r="Z72">
        <f>IF(N72="n.r.",1,0)</f>
        <v>0</v>
      </c>
      <c r="AA72" t="str">
        <f t="shared" si="13"/>
        <v xml:space="preserve">23 </v>
      </c>
      <c r="AB72" t="str">
        <f t="shared" si="7"/>
        <v>3.26</v>
      </c>
      <c r="AC72" t="e">
        <f t="shared" si="8"/>
        <v>#N/A</v>
      </c>
      <c r="AD72" t="e">
        <f t="shared" si="9"/>
        <v>#N/A</v>
      </c>
      <c r="AE72">
        <f t="shared" si="10"/>
        <v>18</v>
      </c>
      <c r="AF72">
        <f t="shared" si="11"/>
        <v>59</v>
      </c>
    </row>
    <row r="73" spans="1:32" ht="15.75">
      <c r="A73" s="4">
        <v>42</v>
      </c>
      <c r="B73" s="4" t="s">
        <v>683</v>
      </c>
      <c r="C73" s="4">
        <v>2009</v>
      </c>
      <c r="D73" s="4" t="s">
        <v>229</v>
      </c>
      <c r="E73" s="4" t="s">
        <v>241</v>
      </c>
      <c r="F73" s="4" t="s">
        <v>242</v>
      </c>
      <c r="G73" s="4" t="s">
        <v>436</v>
      </c>
      <c r="H73" s="4" t="s">
        <v>231</v>
      </c>
      <c r="I73" s="4" t="s">
        <v>437</v>
      </c>
      <c r="J73" s="6" t="s">
        <v>238</v>
      </c>
      <c r="K73" s="4" t="s">
        <v>239</v>
      </c>
      <c r="L73" s="4" t="s">
        <v>240</v>
      </c>
      <c r="M73" s="4" t="s">
        <v>247</v>
      </c>
      <c r="N73" s="4">
        <v>66</v>
      </c>
      <c r="O73" t="str">
        <f>B73&amp;C73&amp;"_adults"</f>
        <v>Lutcke2009_adults</v>
      </c>
      <c r="P73">
        <f>VALUE(TRIM(LEFT(G73, FIND("(", G73) - 1)))</f>
        <v>12</v>
      </c>
      <c r="Q73">
        <f t="shared" si="12"/>
        <v>2</v>
      </c>
      <c r="R73">
        <f>IF(ISNUMBER(SEARCH("&amp;",E73)),4,IF(ISNUMBER(SEARCH("Stroop",E73)),1,IF(ISNUMBER(SEARCH("Flanker",E73)),2,IF(ISNUMBER(SEARCH("Simon",E73)),3,4))))</f>
        <v>2</v>
      </c>
      <c r="T73">
        <f>IF(K73="right",1,IF(K73="both",2,3))</f>
        <v>1</v>
      </c>
      <c r="U73">
        <f>IF(L73="I &gt; C",1,IF(L73="I &gt; N",2,3))</f>
        <v>1</v>
      </c>
      <c r="V73">
        <f>IF(M73="Yes",1,IF(M73="No",2,3))</f>
        <v>1</v>
      </c>
      <c r="W73">
        <f>IF(N73="n.r.","",N73)</f>
        <v>66</v>
      </c>
      <c r="X73">
        <f>IF(ISNUMBER(SEARCH("Event",F73)),1,IF(ISNUMBER(SEARCH("Event",F73)),2,3))</f>
        <v>1</v>
      </c>
      <c r="Y73">
        <f>IF(H73="English",1,2)</f>
        <v>1</v>
      </c>
      <c r="Z73">
        <f>IF(N73="n.r.",1,0)</f>
        <v>0</v>
      </c>
      <c r="AA73" t="str">
        <f t="shared" si="13"/>
        <v xml:space="preserve">28 </v>
      </c>
      <c r="AB73" t="str">
        <f t="shared" si="7"/>
        <v>6</v>
      </c>
      <c r="AC73" t="e">
        <f t="shared" si="8"/>
        <v>#N/A</v>
      </c>
      <c r="AD73" t="e">
        <f t="shared" si="9"/>
        <v>#N/A</v>
      </c>
      <c r="AE73">
        <f t="shared" si="10"/>
        <v>18</v>
      </c>
      <c r="AF73">
        <f t="shared" si="11"/>
        <v>59</v>
      </c>
    </row>
    <row r="74" spans="1:32" ht="15.75">
      <c r="A74" s="4">
        <v>43</v>
      </c>
      <c r="B74" s="4" t="s">
        <v>438</v>
      </c>
      <c r="C74" s="4">
        <v>2009</v>
      </c>
      <c r="D74" s="4" t="s">
        <v>229</v>
      </c>
      <c r="E74" s="4" t="s">
        <v>234</v>
      </c>
      <c r="F74" s="4" t="s">
        <v>257</v>
      </c>
      <c r="G74" s="4" t="s">
        <v>439</v>
      </c>
      <c r="H74" s="4" t="s">
        <v>231</v>
      </c>
      <c r="I74" s="4" t="s">
        <v>440</v>
      </c>
      <c r="J74" s="4" t="s">
        <v>441</v>
      </c>
      <c r="K74" s="6" t="s">
        <v>238</v>
      </c>
      <c r="L74" s="4" t="s">
        <v>442</v>
      </c>
      <c r="M74" s="4" t="s">
        <v>238</v>
      </c>
      <c r="N74" s="4">
        <v>60</v>
      </c>
      <c r="O74" t="str">
        <f>B74&amp;C74&amp;"_adults"</f>
        <v>Mathis2009_adults</v>
      </c>
      <c r="P74">
        <f>VALUE(TRIM(LEFT(G74, FIND("(", G74) - 1)))</f>
        <v>12</v>
      </c>
      <c r="Q74">
        <f t="shared" si="12"/>
        <v>2</v>
      </c>
      <c r="R74">
        <f>IF(ISNUMBER(SEARCH("&amp;",E74)),4,IF(ISNUMBER(SEARCH("Stroop",E74)),1,IF(ISNUMBER(SEARCH("Flanker",E74)),2,IF(ISNUMBER(SEARCH("Simon",E74)),3,4))))</f>
        <v>1</v>
      </c>
      <c r="T74">
        <f>IF(K74="right",1,IF(K74="both",2,3))</f>
        <v>3</v>
      </c>
      <c r="U74">
        <f>IF(L74="I &gt; C",1,IF(L74="I &gt; N",2,3))</f>
        <v>3</v>
      </c>
      <c r="V74">
        <f>IF(M74="Yes",1,IF(M74="No",2,3))</f>
        <v>3</v>
      </c>
      <c r="W74">
        <f>IF(N74="n.r.","",N74)</f>
        <v>60</v>
      </c>
      <c r="X74">
        <f>IF(ISNUMBER(SEARCH("Event",F74)),1,IF(ISNUMBER(SEARCH("Event",F74)),2,3))</f>
        <v>3</v>
      </c>
      <c r="Y74">
        <f>IF(H74="English",1,2)</f>
        <v>1</v>
      </c>
      <c r="Z74">
        <f>IF(N74="n.r.",1,0)</f>
        <v>0</v>
      </c>
      <c r="AA74" t="str">
        <f t="shared" si="13"/>
        <v xml:space="preserve">26.8 </v>
      </c>
      <c r="AB74" t="str">
        <f t="shared" si="7"/>
        <v>3.4</v>
      </c>
      <c r="AC74" t="str">
        <f t="shared" si="8"/>
        <v>22</v>
      </c>
      <c r="AD74" t="str">
        <f t="shared" si="9"/>
        <v>30</v>
      </c>
      <c r="AE74" t="str">
        <f t="shared" si="10"/>
        <v>22</v>
      </c>
      <c r="AF74" t="str">
        <f t="shared" si="11"/>
        <v>30</v>
      </c>
    </row>
    <row r="75" spans="1:32" ht="15.75">
      <c r="A75" s="4">
        <v>44</v>
      </c>
      <c r="B75" s="4" t="s">
        <v>438</v>
      </c>
      <c r="C75" s="4">
        <v>2009</v>
      </c>
      <c r="D75" s="4" t="s">
        <v>229</v>
      </c>
      <c r="E75" s="4" t="s">
        <v>234</v>
      </c>
      <c r="F75" s="4" t="s">
        <v>257</v>
      </c>
      <c r="G75" s="4" t="s">
        <v>443</v>
      </c>
      <c r="H75" s="4" t="s">
        <v>231</v>
      </c>
      <c r="I75" s="4" t="s">
        <v>444</v>
      </c>
      <c r="J75" s="4" t="s">
        <v>445</v>
      </c>
      <c r="K75" s="6" t="s">
        <v>238</v>
      </c>
      <c r="L75" s="4" t="s">
        <v>442</v>
      </c>
      <c r="M75" s="4" t="s">
        <v>238</v>
      </c>
      <c r="N75" s="4">
        <v>63.5</v>
      </c>
      <c r="O75" t="str">
        <f>B75&amp;C75&amp;"_middleolders"</f>
        <v>Mathis2009_middleolders</v>
      </c>
      <c r="P75">
        <f>VALUE(TRIM(LEFT(G75, FIND("(", G75) - 1)))</f>
        <v>12</v>
      </c>
      <c r="Q75">
        <f t="shared" si="12"/>
        <v>3</v>
      </c>
      <c r="R75">
        <f>IF(ISNUMBER(SEARCH("&amp;",E75)),4,IF(ISNUMBER(SEARCH("Stroop",E75)),1,IF(ISNUMBER(SEARCH("Flanker",E75)),2,IF(ISNUMBER(SEARCH("Simon",E75)),3,4))))</f>
        <v>1</v>
      </c>
      <c r="T75">
        <f>IF(K75="right",1,IF(K75="both",2,3))</f>
        <v>3</v>
      </c>
      <c r="U75">
        <f>IF(L75="I &gt; C",1,IF(L75="I &gt; N",2,3))</f>
        <v>3</v>
      </c>
      <c r="V75">
        <f>IF(M75="Yes",1,IF(M75="No",2,3))</f>
        <v>3</v>
      </c>
      <c r="W75">
        <f>IF(N75="n.r.","",N75)</f>
        <v>63.5</v>
      </c>
      <c r="X75">
        <f>IF(ISNUMBER(SEARCH("Event",F75)),1,IF(ISNUMBER(SEARCH("Event",F75)),2,3))</f>
        <v>3</v>
      </c>
      <c r="Y75">
        <f>IF(H75="English",1,2)</f>
        <v>1</v>
      </c>
      <c r="Z75">
        <f>IF(N75="n.r.",1,0)</f>
        <v>0</v>
      </c>
      <c r="AA75" t="str">
        <f t="shared" si="13"/>
        <v xml:space="preserve">51.7  </v>
      </c>
      <c r="AB75" t="str">
        <f t="shared" si="7"/>
        <v>3.1</v>
      </c>
      <c r="AC75" t="e">
        <f t="shared" si="8"/>
        <v>#N/A</v>
      </c>
      <c r="AD75" t="e">
        <f t="shared" si="9"/>
        <v>#N/A</v>
      </c>
      <c r="AE75">
        <f t="shared" si="10"/>
        <v>18</v>
      </c>
      <c r="AF75">
        <f t="shared" si="11"/>
        <v>59</v>
      </c>
    </row>
    <row r="76" spans="1:32" ht="15.75">
      <c r="A76" s="4">
        <v>45</v>
      </c>
      <c r="B76" s="4" t="s">
        <v>446</v>
      </c>
      <c r="C76" s="4">
        <v>2004</v>
      </c>
      <c r="D76" s="4" t="s">
        <v>229</v>
      </c>
      <c r="E76" s="4" t="s">
        <v>234</v>
      </c>
      <c r="F76" s="4" t="s">
        <v>257</v>
      </c>
      <c r="G76" s="4" t="s">
        <v>447</v>
      </c>
      <c r="H76" s="4" t="s">
        <v>231</v>
      </c>
      <c r="I76" s="4" t="s">
        <v>448</v>
      </c>
      <c r="J76" s="4" t="s">
        <v>449</v>
      </c>
      <c r="K76" s="6" t="s">
        <v>238</v>
      </c>
      <c r="L76" s="4" t="s">
        <v>240</v>
      </c>
      <c r="M76" s="6" t="s">
        <v>238</v>
      </c>
      <c r="N76" s="4">
        <v>112</v>
      </c>
      <c r="O76" t="str">
        <f>B76&amp;C76&amp;"_adults"</f>
        <v>Matthews2004_adults</v>
      </c>
      <c r="P76">
        <f>VALUE(TRIM(LEFT(G76, FIND("(", G76) - 1)))</f>
        <v>18</v>
      </c>
      <c r="Q76">
        <f t="shared" si="12"/>
        <v>2</v>
      </c>
      <c r="R76">
        <f>IF(ISNUMBER(SEARCH("&amp;",E76)),4,IF(ISNUMBER(SEARCH("Stroop",E76)),1,IF(ISNUMBER(SEARCH("Flanker",E76)),2,IF(ISNUMBER(SEARCH("Simon",E76)),3,4))))</f>
        <v>1</v>
      </c>
      <c r="T76">
        <f>IF(K76="right",1,IF(K76="both",2,3))</f>
        <v>3</v>
      </c>
      <c r="U76">
        <f>IF(L76="I &gt; C",1,IF(L76="I &gt; N",2,3))</f>
        <v>1</v>
      </c>
      <c r="V76">
        <f>IF(M76="Yes",1,IF(M76="No",2,3))</f>
        <v>3</v>
      </c>
      <c r="W76">
        <f>IF(N76="n.r.","",N76)</f>
        <v>112</v>
      </c>
      <c r="X76">
        <f>IF(ISNUMBER(SEARCH("Event",F76)),1,IF(ISNUMBER(SEARCH("Event",F76)),2,3))</f>
        <v>3</v>
      </c>
      <c r="Y76">
        <f>IF(H76="English",1,2)</f>
        <v>1</v>
      </c>
      <c r="Z76">
        <f>IF(N76="n.r.",1,0)</f>
        <v>0</v>
      </c>
      <c r="AA76" t="str">
        <f t="shared" si="13"/>
        <v xml:space="preserve">39 </v>
      </c>
      <c r="AB76" t="str">
        <f t="shared" si="7"/>
        <v>n.r.</v>
      </c>
      <c r="AC76" t="str">
        <f t="shared" si="8"/>
        <v>27</v>
      </c>
      <c r="AD76" t="str">
        <f t="shared" si="9"/>
        <v>56</v>
      </c>
      <c r="AE76" t="str">
        <f t="shared" si="10"/>
        <v>27</v>
      </c>
      <c r="AF76" t="str">
        <f t="shared" si="11"/>
        <v>56</v>
      </c>
    </row>
    <row r="77" spans="1:32" ht="15.75">
      <c r="A77" s="4">
        <v>46</v>
      </c>
      <c r="B77" s="4" t="s">
        <v>450</v>
      </c>
      <c r="C77" s="4">
        <v>2008</v>
      </c>
      <c r="D77" s="4" t="s">
        <v>229</v>
      </c>
      <c r="E77" s="4" t="s">
        <v>241</v>
      </c>
      <c r="F77" s="4" t="s">
        <v>242</v>
      </c>
      <c r="G77" s="4" t="s">
        <v>451</v>
      </c>
      <c r="H77" s="4" t="s">
        <v>231</v>
      </c>
      <c r="I77" s="4" t="s">
        <v>452</v>
      </c>
      <c r="J77" s="4" t="s">
        <v>453</v>
      </c>
      <c r="K77" s="4" t="s">
        <v>239</v>
      </c>
      <c r="L77" s="4" t="s">
        <v>240</v>
      </c>
      <c r="M77" s="6" t="s">
        <v>238</v>
      </c>
      <c r="N77" s="4">
        <v>30</v>
      </c>
      <c r="O77" t="str">
        <f>B77&amp;C77&amp;"_adults"</f>
        <v>McNab2008_adults</v>
      </c>
      <c r="P77">
        <f>VALUE(TRIM(LEFT(G77, FIND("(", G77) - 1)))</f>
        <v>11</v>
      </c>
      <c r="Q77">
        <f t="shared" si="12"/>
        <v>2</v>
      </c>
      <c r="R77">
        <f>IF(ISNUMBER(SEARCH("&amp;",E77)),4,IF(ISNUMBER(SEARCH("Stroop",E77)),1,IF(ISNUMBER(SEARCH("Flanker",E77)),2,IF(ISNUMBER(SEARCH("Simon",E77)),3,4))))</f>
        <v>2</v>
      </c>
      <c r="T77">
        <f>IF(K77="right",1,IF(K77="both",2,3))</f>
        <v>1</v>
      </c>
      <c r="U77">
        <f>IF(L77="I &gt; C",1,IF(L77="I &gt; N",2,3))</f>
        <v>1</v>
      </c>
      <c r="V77">
        <f>IF(M77="Yes",1,IF(M77="No",2,3))</f>
        <v>3</v>
      </c>
      <c r="W77">
        <f>IF(N77="n.r.","",N77)</f>
        <v>30</v>
      </c>
      <c r="X77">
        <f>IF(ISNUMBER(SEARCH("Event",F77)),1,IF(ISNUMBER(SEARCH("Event",F77)),2,3))</f>
        <v>1</v>
      </c>
      <c r="Y77">
        <f>IF(H77="English",1,2)</f>
        <v>1</v>
      </c>
      <c r="Z77">
        <f>IF(N77="n.r.",1,0)</f>
        <v>0</v>
      </c>
      <c r="AA77" t="str">
        <f t="shared" si="13"/>
        <v xml:space="preserve">24 </v>
      </c>
      <c r="AB77" t="str">
        <f t="shared" si="7"/>
        <v>n.r.</v>
      </c>
      <c r="AC77" t="str">
        <f t="shared" si="8"/>
        <v>22</v>
      </c>
      <c r="AD77" t="str">
        <f t="shared" si="9"/>
        <v>34</v>
      </c>
      <c r="AE77" t="str">
        <f t="shared" si="10"/>
        <v>22</v>
      </c>
      <c r="AF77" t="str">
        <f t="shared" si="11"/>
        <v>34</v>
      </c>
    </row>
    <row r="78" spans="1:32" ht="15.75">
      <c r="A78" s="4">
        <v>47</v>
      </c>
      <c r="B78" s="4" t="s">
        <v>454</v>
      </c>
      <c r="C78" s="4">
        <v>2002</v>
      </c>
      <c r="D78" s="4" t="s">
        <v>229</v>
      </c>
      <c r="E78" s="4" t="s">
        <v>234</v>
      </c>
      <c r="F78" s="4" t="s">
        <v>257</v>
      </c>
      <c r="G78" s="4" t="s">
        <v>236</v>
      </c>
      <c r="H78" s="4" t="s">
        <v>231</v>
      </c>
      <c r="I78" s="4" t="s">
        <v>455</v>
      </c>
      <c r="J78" s="4" t="s">
        <v>456</v>
      </c>
      <c r="K78" s="4" t="s">
        <v>239</v>
      </c>
      <c r="L78" s="4" t="s">
        <v>684</v>
      </c>
      <c r="M78" s="6" t="s">
        <v>238</v>
      </c>
      <c r="N78" s="4">
        <v>108</v>
      </c>
      <c r="O78" t="str">
        <f>B78&amp;C78&amp;"_adults"</f>
        <v>Mead2002_adults</v>
      </c>
      <c r="P78">
        <f>VALUE(TRIM(LEFT(G78, FIND("(", G78) - 1)))</f>
        <v>18</v>
      </c>
      <c r="Q78">
        <f t="shared" si="12"/>
        <v>2</v>
      </c>
      <c r="R78">
        <f>IF(ISNUMBER(SEARCH("&amp;",E78)),4,IF(ISNUMBER(SEARCH("Stroop",E78)),1,IF(ISNUMBER(SEARCH("Flanker",E78)),2,IF(ISNUMBER(SEARCH("Simon",E78)),3,4))))</f>
        <v>1</v>
      </c>
      <c r="T78">
        <f>IF(K78="right",1,IF(K78="both",2,3))</f>
        <v>1</v>
      </c>
      <c r="U78">
        <f>IF(L78="I &gt; C",1,IF(L78="I &gt; N",2,3))</f>
        <v>3</v>
      </c>
      <c r="V78">
        <f>IF(M78="Yes",1,IF(M78="No",2,3))</f>
        <v>3</v>
      </c>
      <c r="W78">
        <f>IF(N78="n.r.","",N78)</f>
        <v>108</v>
      </c>
      <c r="X78">
        <f>IF(ISNUMBER(SEARCH("Event",F78)),1,IF(ISNUMBER(SEARCH("Event",F78)),2,3))</f>
        <v>3</v>
      </c>
      <c r="Y78">
        <f>IF(H78="English",1,2)</f>
        <v>1</v>
      </c>
      <c r="Z78">
        <f>IF(N78="n.r.",1,0)</f>
        <v>0</v>
      </c>
      <c r="AA78" t="str">
        <f t="shared" si="13"/>
        <v xml:space="preserve">26.7 </v>
      </c>
      <c r="AB78" t="str">
        <f t="shared" si="7"/>
        <v>n.r.</v>
      </c>
      <c r="AC78" t="str">
        <f t="shared" si="8"/>
        <v>18</v>
      </c>
      <c r="AD78" t="str">
        <f t="shared" si="9"/>
        <v>46</v>
      </c>
      <c r="AE78" t="str">
        <f t="shared" si="10"/>
        <v>18</v>
      </c>
      <c r="AF78" t="str">
        <f t="shared" si="11"/>
        <v>46</v>
      </c>
    </row>
    <row r="79" spans="1:32" ht="15.75">
      <c r="A79" s="4">
        <v>48</v>
      </c>
      <c r="B79" s="4" t="s">
        <v>457</v>
      </c>
      <c r="C79" s="4">
        <v>2002</v>
      </c>
      <c r="D79" s="4" t="s">
        <v>229</v>
      </c>
      <c r="E79" s="4" t="s">
        <v>234</v>
      </c>
      <c r="F79" s="4" t="s">
        <v>257</v>
      </c>
      <c r="G79" s="4" t="s">
        <v>439</v>
      </c>
      <c r="H79" s="4" t="s">
        <v>231</v>
      </c>
      <c r="I79" s="4" t="s">
        <v>458</v>
      </c>
      <c r="J79" s="4" t="s">
        <v>459</v>
      </c>
      <c r="K79" s="4" t="s">
        <v>239</v>
      </c>
      <c r="L79" s="4" t="s">
        <v>460</v>
      </c>
      <c r="M79" s="6" t="s">
        <v>238</v>
      </c>
      <c r="N79" s="4">
        <v>147</v>
      </c>
      <c r="O79" t="str">
        <f>B79&amp;C79&amp;"_adults"</f>
        <v>Milham2002_adults</v>
      </c>
      <c r="P79">
        <f>VALUE(TRIM(LEFT(G79, FIND("(", G79) - 1)))</f>
        <v>12</v>
      </c>
      <c r="Q79">
        <f t="shared" si="12"/>
        <v>2</v>
      </c>
      <c r="R79">
        <f>IF(ISNUMBER(SEARCH("&amp;",E79)),4,IF(ISNUMBER(SEARCH("Stroop",E79)),1,IF(ISNUMBER(SEARCH("Flanker",E79)),2,IF(ISNUMBER(SEARCH("Simon",E79)),3,4))))</f>
        <v>1</v>
      </c>
      <c r="T79">
        <f>IF(K79="right",1,IF(K79="both",2,3))</f>
        <v>1</v>
      </c>
      <c r="U79">
        <f>IF(L79="I &gt; C",1,IF(L79="I &gt; N",2,3))</f>
        <v>3</v>
      </c>
      <c r="V79">
        <f>IF(M79="Yes",1,IF(M79="No",2,3))</f>
        <v>3</v>
      </c>
      <c r="W79">
        <f>IF(N79="n.r.","",N79)</f>
        <v>147</v>
      </c>
      <c r="X79">
        <f>IF(ISNUMBER(SEARCH("Event",F79)),1,IF(ISNUMBER(SEARCH("Event",F79)),2,3))</f>
        <v>3</v>
      </c>
      <c r="Y79">
        <f>IF(H79="English",1,2)</f>
        <v>1</v>
      </c>
      <c r="Z79">
        <f>IF(N79="n.r.",1,0)</f>
        <v>0</v>
      </c>
      <c r="AA79" t="str">
        <f t="shared" si="13"/>
        <v xml:space="preserve">23 </v>
      </c>
      <c r="AB79" t="str">
        <f t="shared" si="7"/>
        <v>n.r.</v>
      </c>
      <c r="AC79" t="str">
        <f t="shared" si="8"/>
        <v>21</v>
      </c>
      <c r="AD79" t="str">
        <f t="shared" si="9"/>
        <v>27</v>
      </c>
      <c r="AE79" t="str">
        <f t="shared" si="10"/>
        <v>21</v>
      </c>
      <c r="AF79" t="str">
        <f t="shared" si="11"/>
        <v>27</v>
      </c>
    </row>
    <row r="80" spans="1:32" ht="15.75">
      <c r="A80" s="4">
        <v>49</v>
      </c>
      <c r="B80" s="4" t="s">
        <v>461</v>
      </c>
      <c r="C80" s="4">
        <v>2005</v>
      </c>
      <c r="D80" s="4" t="s">
        <v>229</v>
      </c>
      <c r="E80" s="4" t="s">
        <v>234</v>
      </c>
      <c r="F80" s="4" t="s">
        <v>257</v>
      </c>
      <c r="G80" s="4" t="s">
        <v>462</v>
      </c>
      <c r="H80" s="4" t="s">
        <v>231</v>
      </c>
      <c r="I80" s="4" t="s">
        <v>463</v>
      </c>
      <c r="J80" s="6" t="s">
        <v>238</v>
      </c>
      <c r="K80" s="4" t="s">
        <v>239</v>
      </c>
      <c r="L80" s="4" t="s">
        <v>246</v>
      </c>
      <c r="M80" s="6" t="s">
        <v>238</v>
      </c>
      <c r="N80" s="4">
        <v>68</v>
      </c>
      <c r="O80" t="str">
        <f>B80&amp;C80&amp;"_adults"</f>
        <v>Mitchell2005_adults</v>
      </c>
      <c r="P80">
        <f>VALUE(TRIM(LEFT(G80, FIND("(", G80) - 1)))</f>
        <v>15</v>
      </c>
      <c r="Q80">
        <f t="shared" si="12"/>
        <v>2</v>
      </c>
      <c r="R80">
        <f>IF(ISNUMBER(SEARCH("&amp;",E80)),4,IF(ISNUMBER(SEARCH("Stroop",E80)),1,IF(ISNUMBER(SEARCH("Flanker",E80)),2,IF(ISNUMBER(SEARCH("Simon",E80)),3,4))))</f>
        <v>1</v>
      </c>
      <c r="T80">
        <f>IF(K80="right",1,IF(K80="both",2,3))</f>
        <v>1</v>
      </c>
      <c r="U80">
        <f>IF(L80="I &gt; C",1,IF(L80="I &gt; N",2,3))</f>
        <v>2</v>
      </c>
      <c r="V80">
        <f>IF(M80="Yes",1,IF(M80="No",2,3))</f>
        <v>3</v>
      </c>
      <c r="W80">
        <f>IF(N80="n.r.","",N80)</f>
        <v>68</v>
      </c>
      <c r="X80">
        <f>IF(ISNUMBER(SEARCH("Event",F80)),1,IF(ISNUMBER(SEARCH("Event",F80)),2,3))</f>
        <v>3</v>
      </c>
      <c r="Y80">
        <f>IF(H80="English",1,2)</f>
        <v>1</v>
      </c>
      <c r="Z80">
        <f>IF(N80="n.r.",1,0)</f>
        <v>0</v>
      </c>
      <c r="AA80" t="str">
        <f t="shared" si="13"/>
        <v xml:space="preserve">23.3 </v>
      </c>
      <c r="AB80" t="str">
        <f t="shared" si="7"/>
        <v>6.31</v>
      </c>
      <c r="AC80" t="e">
        <f t="shared" si="8"/>
        <v>#N/A</v>
      </c>
      <c r="AD80" t="e">
        <f t="shared" si="9"/>
        <v>#N/A</v>
      </c>
      <c r="AE80">
        <f t="shared" si="10"/>
        <v>18</v>
      </c>
      <c r="AF80">
        <f t="shared" si="11"/>
        <v>59</v>
      </c>
    </row>
    <row r="81" spans="1:32" ht="15.75">
      <c r="A81" s="4">
        <v>50</v>
      </c>
      <c r="B81" s="4" t="s">
        <v>685</v>
      </c>
      <c r="C81" s="4">
        <v>2010</v>
      </c>
      <c r="D81" s="4" t="s">
        <v>229</v>
      </c>
      <c r="E81" s="4" t="s">
        <v>234</v>
      </c>
      <c r="F81" s="4" t="s">
        <v>257</v>
      </c>
      <c r="G81" s="4" t="s">
        <v>686</v>
      </c>
      <c r="H81" s="4" t="s">
        <v>231</v>
      </c>
      <c r="I81" s="4" t="s">
        <v>464</v>
      </c>
      <c r="J81" s="6" t="s">
        <v>238</v>
      </c>
      <c r="K81" s="4" t="s">
        <v>239</v>
      </c>
      <c r="L81" s="4" t="s">
        <v>240</v>
      </c>
      <c r="M81" s="6" t="s">
        <v>238</v>
      </c>
      <c r="N81" s="4">
        <v>82.5</v>
      </c>
      <c r="O81" t="str">
        <f>B81&amp;C81&amp;"_adults"</f>
        <v>Mitchell2010_adults</v>
      </c>
      <c r="P81">
        <f>VALUE(TRIM(LEFT(G81, FIND("(", G81) - 1)))</f>
        <v>28</v>
      </c>
      <c r="Q81">
        <f t="shared" si="12"/>
        <v>2</v>
      </c>
      <c r="R81">
        <f>IF(ISNUMBER(SEARCH("&amp;",E81)),4,IF(ISNUMBER(SEARCH("Stroop",E81)),1,IF(ISNUMBER(SEARCH("Flanker",E81)),2,IF(ISNUMBER(SEARCH("Simon",E81)),3,4))))</f>
        <v>1</v>
      </c>
      <c r="T81">
        <f>IF(K81="right",1,IF(K81="both",2,3))</f>
        <v>1</v>
      </c>
      <c r="U81">
        <f>IF(L81="I &gt; C",1,IF(L81="I &gt; N",2,3))</f>
        <v>1</v>
      </c>
      <c r="V81">
        <f>IF(M81="Yes",1,IF(M81="No",2,3))</f>
        <v>3</v>
      </c>
      <c r="W81">
        <f>IF(N81="n.r.","",N81)</f>
        <v>82.5</v>
      </c>
      <c r="X81">
        <f>IF(ISNUMBER(SEARCH("Event",F81)),1,IF(ISNUMBER(SEARCH("Event",F81)),2,3))</f>
        <v>3</v>
      </c>
      <c r="Y81">
        <f>IF(H81="English",1,2)</f>
        <v>1</v>
      </c>
      <c r="Z81">
        <f>IF(N81="n.r.",1,0)</f>
        <v>0</v>
      </c>
      <c r="AA81" t="str">
        <f t="shared" si="13"/>
        <v xml:space="preserve">20.2 </v>
      </c>
      <c r="AB81" t="str">
        <f t="shared" si="7"/>
        <v>2.9</v>
      </c>
      <c r="AC81" t="e">
        <f t="shared" si="8"/>
        <v>#N/A</v>
      </c>
      <c r="AD81" t="e">
        <f t="shared" si="9"/>
        <v>#N/A</v>
      </c>
      <c r="AE81">
        <f t="shared" si="10"/>
        <v>18</v>
      </c>
      <c r="AF81">
        <f t="shared" si="11"/>
        <v>59</v>
      </c>
    </row>
    <row r="82" spans="1:32" ht="15.75">
      <c r="A82" s="4">
        <v>51</v>
      </c>
      <c r="B82" s="4" t="s">
        <v>465</v>
      </c>
      <c r="C82" s="4">
        <v>2005</v>
      </c>
      <c r="D82" s="4" t="s">
        <v>229</v>
      </c>
      <c r="E82" s="4" t="s">
        <v>234</v>
      </c>
      <c r="F82" s="4" t="s">
        <v>242</v>
      </c>
      <c r="G82" s="4" t="s">
        <v>466</v>
      </c>
      <c r="H82" s="4" t="s">
        <v>231</v>
      </c>
      <c r="I82" s="4" t="s">
        <v>467</v>
      </c>
      <c r="J82" s="4" t="s">
        <v>468</v>
      </c>
      <c r="K82" s="4" t="s">
        <v>430</v>
      </c>
      <c r="L82" s="4" t="s">
        <v>240</v>
      </c>
      <c r="M82" s="6" t="s">
        <v>238</v>
      </c>
      <c r="N82" s="4">
        <v>116</v>
      </c>
      <c r="O82" t="str">
        <f>B82&amp;C82&amp;"_adults"</f>
        <v>Nakao2005_adults</v>
      </c>
      <c r="P82">
        <f>VALUE(TRIM(LEFT(G82, FIND("(", G82) - 1)))</f>
        <v>14</v>
      </c>
      <c r="Q82">
        <f t="shared" si="12"/>
        <v>2</v>
      </c>
      <c r="R82">
        <f>IF(ISNUMBER(SEARCH("&amp;",E82)),4,IF(ISNUMBER(SEARCH("Stroop",E82)),1,IF(ISNUMBER(SEARCH("Flanker",E82)),2,IF(ISNUMBER(SEARCH("Simon",E82)),3,4))))</f>
        <v>1</v>
      </c>
      <c r="T82">
        <f>IF(K82="right",1,IF(K82="both",2,3))</f>
        <v>2</v>
      </c>
      <c r="U82">
        <f>IF(L82="I &gt; C",1,IF(L82="I &gt; N",2,3))</f>
        <v>1</v>
      </c>
      <c r="V82">
        <f>IF(M82="Yes",1,IF(M82="No",2,3))</f>
        <v>3</v>
      </c>
      <c r="W82">
        <f>IF(N82="n.r.","",N82)</f>
        <v>116</v>
      </c>
      <c r="X82">
        <f>IF(ISNUMBER(SEARCH("Event",F82)),1,IF(ISNUMBER(SEARCH("Event",F82)),2,3))</f>
        <v>1</v>
      </c>
      <c r="Y82">
        <f>IF(H82="English",1,2)</f>
        <v>1</v>
      </c>
      <c r="Z82">
        <f>IF(N82="n.r.",1,0)</f>
        <v>0</v>
      </c>
      <c r="AA82" t="str">
        <f t="shared" si="13"/>
        <v xml:space="preserve">30.2 </v>
      </c>
      <c r="AB82" t="str">
        <f t="shared" si="7"/>
        <v>5.13</v>
      </c>
      <c r="AC82" t="str">
        <f t="shared" si="8"/>
        <v>24</v>
      </c>
      <c r="AD82" t="str">
        <f t="shared" si="9"/>
        <v>43</v>
      </c>
      <c r="AE82" t="str">
        <f t="shared" si="10"/>
        <v>24</v>
      </c>
      <c r="AF82" t="str">
        <f t="shared" si="11"/>
        <v>43</v>
      </c>
    </row>
    <row r="83" spans="1:32" ht="15.75">
      <c r="A83" s="4">
        <v>52</v>
      </c>
      <c r="B83" s="4" t="s">
        <v>469</v>
      </c>
      <c r="C83" s="4">
        <v>2009</v>
      </c>
      <c r="D83" s="4" t="s">
        <v>229</v>
      </c>
      <c r="E83" s="4" t="s">
        <v>241</v>
      </c>
      <c r="F83" s="4" t="s">
        <v>242</v>
      </c>
      <c r="G83" s="4" t="s">
        <v>413</v>
      </c>
      <c r="H83" s="4" t="s">
        <v>231</v>
      </c>
      <c r="I83" s="4" t="s">
        <v>470</v>
      </c>
      <c r="J83" s="6" t="s">
        <v>238</v>
      </c>
      <c r="K83" s="4" t="s">
        <v>239</v>
      </c>
      <c r="L83" s="4" t="s">
        <v>240</v>
      </c>
      <c r="M83" s="4" t="s">
        <v>247</v>
      </c>
      <c r="N83" s="4">
        <v>33.9</v>
      </c>
      <c r="O83" t="str">
        <f>B83&amp;C83&amp;"_adults"</f>
        <v>Ochsner2009_adults</v>
      </c>
      <c r="P83">
        <f>VALUE(TRIM(LEFT(G83, FIND("(", G83) - 1)))</f>
        <v>16</v>
      </c>
      <c r="Q83">
        <f t="shared" si="12"/>
        <v>2</v>
      </c>
      <c r="R83">
        <f>IF(ISNUMBER(SEARCH("&amp;",E83)),4,IF(ISNUMBER(SEARCH("Stroop",E83)),1,IF(ISNUMBER(SEARCH("Flanker",E83)),2,IF(ISNUMBER(SEARCH("Simon",E83)),3,4))))</f>
        <v>2</v>
      </c>
      <c r="T83">
        <f>IF(K83="right",1,IF(K83="both",2,3))</f>
        <v>1</v>
      </c>
      <c r="U83">
        <f>IF(L83="I &gt; C",1,IF(L83="I &gt; N",2,3))</f>
        <v>1</v>
      </c>
      <c r="V83">
        <f>IF(M83="Yes",1,IF(M83="No",2,3))</f>
        <v>1</v>
      </c>
      <c r="W83">
        <f>IF(N83="n.r.","",N83)</f>
        <v>33.9</v>
      </c>
      <c r="X83">
        <f>IF(ISNUMBER(SEARCH("Event",F83)),1,IF(ISNUMBER(SEARCH("Event",F83)),2,3))</f>
        <v>1</v>
      </c>
      <c r="Y83">
        <f>IF(H83="English",1,2)</f>
        <v>1</v>
      </c>
      <c r="Z83">
        <f>IF(N83="n.r.",1,0)</f>
        <v>0</v>
      </c>
      <c r="AA83" t="str">
        <f t="shared" si="13"/>
        <v xml:space="preserve">21.22 </v>
      </c>
      <c r="AB83" t="str">
        <f t="shared" si="7"/>
        <v>n.r.</v>
      </c>
      <c r="AC83" t="e">
        <f t="shared" si="8"/>
        <v>#N/A</v>
      </c>
      <c r="AD83" t="e">
        <f t="shared" si="9"/>
        <v>#N/A</v>
      </c>
      <c r="AE83">
        <f t="shared" si="10"/>
        <v>18</v>
      </c>
      <c r="AF83">
        <f t="shared" si="11"/>
        <v>59</v>
      </c>
    </row>
    <row r="84" spans="1:32" ht="15.75">
      <c r="A84" s="4">
        <v>53</v>
      </c>
      <c r="B84" s="4" t="s">
        <v>687</v>
      </c>
      <c r="C84" s="4">
        <v>2009</v>
      </c>
      <c r="D84" s="4" t="s">
        <v>229</v>
      </c>
      <c r="E84" s="4" t="s">
        <v>688</v>
      </c>
      <c r="F84" s="4" t="s">
        <v>242</v>
      </c>
      <c r="G84" s="4" t="s">
        <v>689</v>
      </c>
      <c r="H84" s="4" t="s">
        <v>231</v>
      </c>
      <c r="I84" s="4" t="s">
        <v>471</v>
      </c>
      <c r="J84" s="6" t="s">
        <v>238</v>
      </c>
      <c r="K84" s="4" t="s">
        <v>239</v>
      </c>
      <c r="L84" s="4" t="s">
        <v>240</v>
      </c>
      <c r="M84" s="4" t="s">
        <v>247</v>
      </c>
      <c r="N84" s="4">
        <v>120.1</v>
      </c>
      <c r="O84" t="str">
        <f>B84&amp;C84&amp;"_adults"</f>
        <v>Page2009_adults</v>
      </c>
      <c r="P84">
        <f>VALUE(TRIM(LEFT(G84, FIND("(", G84) - 1)))</f>
        <v>11</v>
      </c>
      <c r="Q84">
        <f t="shared" si="12"/>
        <v>2</v>
      </c>
      <c r="R84">
        <f>IF(ISNUMBER(SEARCH("&amp;",E84)),4,IF(ISNUMBER(SEARCH("Stroop",E84)),1,IF(ISNUMBER(SEARCH("Flanker",E84)),2,IF(ISNUMBER(SEARCH("Simon",E84)),3,4))))</f>
        <v>1</v>
      </c>
      <c r="T84">
        <f>IF(K84="right",1,IF(K84="both",2,3))</f>
        <v>1</v>
      </c>
      <c r="U84">
        <f>IF(L84="I &gt; C",1,IF(L84="I &gt; N",2,3))</f>
        <v>1</v>
      </c>
      <c r="V84">
        <f>IF(M84="Yes",1,IF(M84="No",2,3))</f>
        <v>1</v>
      </c>
      <c r="W84">
        <f>IF(N84="n.r.","",N84)</f>
        <v>120.1</v>
      </c>
      <c r="X84">
        <f>IF(ISNUMBER(SEARCH("Event",F84)),1,IF(ISNUMBER(SEARCH("Event",F84)),2,3))</f>
        <v>1</v>
      </c>
      <c r="Y84">
        <f>IF(H84="English",1,2)</f>
        <v>1</v>
      </c>
      <c r="Z84">
        <f>IF(N84="n.r.",1,0)</f>
        <v>0</v>
      </c>
      <c r="AA84" t="str">
        <f t="shared" si="13"/>
        <v xml:space="preserve">34.1 </v>
      </c>
      <c r="AB84" t="str">
        <f t="shared" si="7"/>
        <v>10.1</v>
      </c>
      <c r="AC84" t="e">
        <f t="shared" si="8"/>
        <v>#N/A</v>
      </c>
      <c r="AD84" t="e">
        <f t="shared" si="9"/>
        <v>#N/A</v>
      </c>
      <c r="AE84">
        <f t="shared" si="10"/>
        <v>18</v>
      </c>
      <c r="AF84">
        <f t="shared" si="11"/>
        <v>59</v>
      </c>
    </row>
    <row r="85" spans="1:32" ht="15.75">
      <c r="A85" s="4">
        <v>54</v>
      </c>
      <c r="B85" s="4" t="s">
        <v>690</v>
      </c>
      <c r="C85" s="4">
        <v>2013</v>
      </c>
      <c r="D85" s="4" t="s">
        <v>229</v>
      </c>
      <c r="E85" s="4" t="s">
        <v>234</v>
      </c>
      <c r="F85" s="4" t="s">
        <v>242</v>
      </c>
      <c r="G85" s="4" t="s">
        <v>472</v>
      </c>
      <c r="H85" s="4" t="s">
        <v>231</v>
      </c>
      <c r="I85" s="4" t="s">
        <v>318</v>
      </c>
      <c r="J85" s="4" t="s">
        <v>397</v>
      </c>
      <c r="K85" s="4" t="s">
        <v>239</v>
      </c>
      <c r="L85" s="4" t="s">
        <v>460</v>
      </c>
      <c r="M85" s="4" t="s">
        <v>247</v>
      </c>
      <c r="N85" s="4">
        <v>75.5</v>
      </c>
      <c r="O85" t="str">
        <f>B85&amp;C85&amp;"_adults"</f>
        <v>Piai2013_adults</v>
      </c>
      <c r="P85">
        <f>VALUE(TRIM(LEFT(G85, FIND("(", G85) - 1)))</f>
        <v>23</v>
      </c>
      <c r="Q85">
        <f t="shared" si="12"/>
        <v>2</v>
      </c>
      <c r="R85">
        <f>IF(ISNUMBER(SEARCH("&amp;",E85)),4,IF(ISNUMBER(SEARCH("Stroop",E85)),1,IF(ISNUMBER(SEARCH("Flanker",E85)),2,IF(ISNUMBER(SEARCH("Simon",E85)),3,4))))</f>
        <v>1</v>
      </c>
      <c r="T85">
        <f>IF(K85="right",1,IF(K85="both",2,3))</f>
        <v>1</v>
      </c>
      <c r="U85">
        <f>IF(L85="I &gt; C",1,IF(L85="I &gt; N",2,3))</f>
        <v>3</v>
      </c>
      <c r="V85">
        <f>IF(M85="Yes",1,IF(M85="No",2,3))</f>
        <v>1</v>
      </c>
      <c r="W85">
        <f>IF(N85="n.r.","",N85)</f>
        <v>75.5</v>
      </c>
      <c r="X85">
        <f>IF(ISNUMBER(SEARCH("Event",F85)),1,IF(ISNUMBER(SEARCH("Event",F85)),2,3))</f>
        <v>1</v>
      </c>
      <c r="Y85">
        <f>IF(H85="English",1,2)</f>
        <v>1</v>
      </c>
      <c r="Z85">
        <f>IF(N85="n.r.",1,0)</f>
        <v>0</v>
      </c>
      <c r="AA85" t="str">
        <f t="shared" si="13"/>
        <v xml:space="preserve">21.2 </v>
      </c>
      <c r="AB85" t="str">
        <f t="shared" si="7"/>
        <v>n.r.</v>
      </c>
      <c r="AC85" t="str">
        <f t="shared" si="8"/>
        <v>18</v>
      </c>
      <c r="AD85" t="str">
        <f t="shared" si="9"/>
        <v>29</v>
      </c>
      <c r="AE85" t="str">
        <f t="shared" si="10"/>
        <v>18</v>
      </c>
      <c r="AF85" t="str">
        <f t="shared" si="11"/>
        <v>29</v>
      </c>
    </row>
    <row r="86" spans="1:32" ht="15.75">
      <c r="A86" s="4">
        <v>55</v>
      </c>
      <c r="B86" s="4" t="s">
        <v>473</v>
      </c>
      <c r="C86" s="4">
        <v>2011</v>
      </c>
      <c r="D86" s="4" t="s">
        <v>229</v>
      </c>
      <c r="E86" s="4" t="s">
        <v>234</v>
      </c>
      <c r="F86" s="4" t="s">
        <v>257</v>
      </c>
      <c r="G86" s="4" t="s">
        <v>474</v>
      </c>
      <c r="H86" s="4" t="s">
        <v>231</v>
      </c>
      <c r="I86" s="4" t="s">
        <v>475</v>
      </c>
      <c r="J86" s="6" t="s">
        <v>238</v>
      </c>
      <c r="K86" s="4" t="s">
        <v>239</v>
      </c>
      <c r="L86" s="4" t="s">
        <v>240</v>
      </c>
      <c r="M86" s="4" t="s">
        <v>238</v>
      </c>
      <c r="N86" s="4">
        <v>113.23</v>
      </c>
      <c r="O86" t="str">
        <f>B86&amp;C86&amp;"_adults"</f>
        <v>Polosan2011_adults</v>
      </c>
      <c r="P86">
        <f>VALUE(TRIM(LEFT(G86, FIND("(", G86) - 1)))</f>
        <v>14</v>
      </c>
      <c r="Q86">
        <f t="shared" si="12"/>
        <v>2</v>
      </c>
      <c r="R86">
        <f>IF(ISNUMBER(SEARCH("&amp;",E86)),4,IF(ISNUMBER(SEARCH("Stroop",E86)),1,IF(ISNUMBER(SEARCH("Flanker",E86)),2,IF(ISNUMBER(SEARCH("Simon",E86)),3,4))))</f>
        <v>1</v>
      </c>
      <c r="T86">
        <f>IF(K86="right",1,IF(K86="both",2,3))</f>
        <v>1</v>
      </c>
      <c r="U86">
        <f>IF(L86="I &gt; C",1,IF(L86="I &gt; N",2,3))</f>
        <v>1</v>
      </c>
      <c r="V86">
        <f>IF(M86="Yes",1,IF(M86="No",2,3))</f>
        <v>3</v>
      </c>
      <c r="W86">
        <f>IF(N86="n.r.","",N86)</f>
        <v>113.23</v>
      </c>
      <c r="X86">
        <f>IF(ISNUMBER(SEARCH("Event",F86)),1,IF(ISNUMBER(SEARCH("Event",F86)),2,3))</f>
        <v>3</v>
      </c>
      <c r="Y86">
        <f>IF(H86="English",1,2)</f>
        <v>1</v>
      </c>
      <c r="Z86">
        <f>IF(N86="n.r.",1,0)</f>
        <v>0</v>
      </c>
      <c r="AA86" t="str">
        <f t="shared" si="13"/>
        <v xml:space="preserve">35.9 </v>
      </c>
      <c r="AB86" t="str">
        <f t="shared" si="7"/>
        <v>7.2</v>
      </c>
      <c r="AC86" t="e">
        <f t="shared" si="8"/>
        <v>#N/A</v>
      </c>
      <c r="AD86" t="e">
        <f t="shared" si="9"/>
        <v>#N/A</v>
      </c>
      <c r="AE86">
        <f t="shared" si="10"/>
        <v>18</v>
      </c>
      <c r="AF86">
        <f t="shared" si="11"/>
        <v>59</v>
      </c>
    </row>
    <row r="87" spans="1:32" ht="15.75">
      <c r="A87" s="4">
        <v>56</v>
      </c>
      <c r="B87" s="4" t="s">
        <v>476</v>
      </c>
      <c r="C87" s="4">
        <v>2011</v>
      </c>
      <c r="D87" s="4" t="s">
        <v>229</v>
      </c>
      <c r="E87" s="4" t="s">
        <v>234</v>
      </c>
      <c r="F87" s="4" t="s">
        <v>257</v>
      </c>
      <c r="G87" s="4" t="s">
        <v>691</v>
      </c>
      <c r="H87" s="4" t="s">
        <v>231</v>
      </c>
      <c r="I87" s="4" t="s">
        <v>477</v>
      </c>
      <c r="J87" s="6" t="s">
        <v>238</v>
      </c>
      <c r="K87" s="6" t="s">
        <v>238</v>
      </c>
      <c r="L87" s="4" t="s">
        <v>246</v>
      </c>
      <c r="M87" s="4" t="s">
        <v>247</v>
      </c>
      <c r="N87" s="4">
        <v>250</v>
      </c>
      <c r="O87" t="str">
        <f>B87&amp;C87&amp;"_adults"</f>
        <v>Pompei2011_adults</v>
      </c>
      <c r="P87">
        <f>VALUE(TRIM(LEFT(G87, FIND("(", G87) - 1)))</f>
        <v>45</v>
      </c>
      <c r="Q87">
        <f t="shared" si="12"/>
        <v>2</v>
      </c>
      <c r="R87">
        <f>IF(ISNUMBER(SEARCH("&amp;",E87)),4,IF(ISNUMBER(SEARCH("Stroop",E87)),1,IF(ISNUMBER(SEARCH("Flanker",E87)),2,IF(ISNUMBER(SEARCH("Simon",E87)),3,4))))</f>
        <v>1</v>
      </c>
      <c r="T87">
        <f>IF(K87="right",1,IF(K87="both",2,3))</f>
        <v>3</v>
      </c>
      <c r="U87">
        <f>IF(L87="I &gt; C",1,IF(L87="I &gt; N",2,3))</f>
        <v>2</v>
      </c>
      <c r="V87">
        <f>IF(M87="Yes",1,IF(M87="No",2,3))</f>
        <v>1</v>
      </c>
      <c r="W87">
        <f>IF(N87="n.r.","",N87)</f>
        <v>250</v>
      </c>
      <c r="X87">
        <f>IF(ISNUMBER(SEARCH("Event",F87)),1,IF(ISNUMBER(SEARCH("Event",F87)),2,3))</f>
        <v>3</v>
      </c>
      <c r="Y87">
        <f>IF(H87="English",1,2)</f>
        <v>1</v>
      </c>
      <c r="Z87">
        <f>IF(N87="n.r.",1,0)</f>
        <v>0</v>
      </c>
      <c r="AA87" t="str">
        <f t="shared" si="13"/>
        <v xml:space="preserve">36.33 </v>
      </c>
      <c r="AB87" t="str">
        <f t="shared" si="7"/>
        <v>12.8</v>
      </c>
      <c r="AC87" t="e">
        <f t="shared" si="8"/>
        <v>#N/A</v>
      </c>
      <c r="AD87" t="e">
        <f t="shared" si="9"/>
        <v>#N/A</v>
      </c>
      <c r="AE87">
        <f t="shared" si="10"/>
        <v>18</v>
      </c>
      <c r="AF87">
        <f t="shared" si="11"/>
        <v>59</v>
      </c>
    </row>
    <row r="88" spans="1:32" ht="15.75">
      <c r="A88" s="4">
        <v>57</v>
      </c>
      <c r="B88" s="4" t="s">
        <v>478</v>
      </c>
      <c r="C88" s="4">
        <v>2014</v>
      </c>
      <c r="D88" s="4" t="s">
        <v>229</v>
      </c>
      <c r="E88" s="4" t="s">
        <v>234</v>
      </c>
      <c r="F88" s="4" t="s">
        <v>257</v>
      </c>
      <c r="G88" s="4" t="s">
        <v>479</v>
      </c>
      <c r="H88" s="4" t="s">
        <v>231</v>
      </c>
      <c r="I88" s="4" t="s">
        <v>480</v>
      </c>
      <c r="J88" s="6" t="s">
        <v>238</v>
      </c>
      <c r="K88" s="4" t="s">
        <v>239</v>
      </c>
      <c r="L88" s="4" t="s">
        <v>246</v>
      </c>
      <c r="M88" s="6" t="s">
        <v>238</v>
      </c>
      <c r="N88" s="6" t="s">
        <v>238</v>
      </c>
      <c r="O88" t="str">
        <f>B88&amp;C88&amp;"_adults"</f>
        <v>Rahm2014_adults</v>
      </c>
      <c r="P88">
        <f>VALUE(TRIM(LEFT(G88, FIND("(", G88) - 1)))</f>
        <v>11</v>
      </c>
      <c r="Q88">
        <f t="shared" si="12"/>
        <v>2</v>
      </c>
      <c r="R88">
        <f>IF(ISNUMBER(SEARCH("&amp;",E88)),4,IF(ISNUMBER(SEARCH("Stroop",E88)),1,IF(ISNUMBER(SEARCH("Flanker",E88)),2,IF(ISNUMBER(SEARCH("Simon",E88)),3,4))))</f>
        <v>1</v>
      </c>
      <c r="T88">
        <f>IF(K88="right",1,IF(K88="both",2,3))</f>
        <v>1</v>
      </c>
      <c r="U88">
        <f>IF(L88="I &gt; C",1,IF(L88="I &gt; N",2,3))</f>
        <v>2</v>
      </c>
      <c r="V88">
        <f>IF(M88="Yes",1,IF(M88="No",2,3))</f>
        <v>3</v>
      </c>
      <c r="W88" t="str">
        <f>IF(N88="n.r.","",N88)</f>
        <v/>
      </c>
      <c r="X88">
        <f>IF(ISNUMBER(SEARCH("Event",F88)),1,IF(ISNUMBER(SEARCH("Event",F88)),2,3))</f>
        <v>3</v>
      </c>
      <c r="Y88">
        <f>IF(H88="English",1,2)</f>
        <v>1</v>
      </c>
      <c r="Z88">
        <f>IF(N88="n.r.",1,0)</f>
        <v>1</v>
      </c>
      <c r="AA88" t="str">
        <f t="shared" si="13"/>
        <v xml:space="preserve">34.9 </v>
      </c>
      <c r="AB88" t="str">
        <f t="shared" si="7"/>
        <v>7.8</v>
      </c>
      <c r="AC88" t="e">
        <f t="shared" si="8"/>
        <v>#N/A</v>
      </c>
      <c r="AD88" t="e">
        <f t="shared" si="9"/>
        <v>#N/A</v>
      </c>
      <c r="AE88">
        <f t="shared" si="10"/>
        <v>18</v>
      </c>
      <c r="AF88">
        <f t="shared" si="11"/>
        <v>59</v>
      </c>
    </row>
    <row r="89" spans="1:32" ht="15.75">
      <c r="A89" s="4">
        <v>58</v>
      </c>
      <c r="B89" s="4" t="s">
        <v>481</v>
      </c>
      <c r="C89" s="4">
        <v>2002</v>
      </c>
      <c r="D89" s="4" t="s">
        <v>229</v>
      </c>
      <c r="E89" s="4" t="s">
        <v>234</v>
      </c>
      <c r="F89" s="4" t="s">
        <v>242</v>
      </c>
      <c r="G89" s="4" t="s">
        <v>482</v>
      </c>
      <c r="H89" s="4" t="s">
        <v>231</v>
      </c>
      <c r="I89" s="4" t="s">
        <v>483</v>
      </c>
      <c r="J89" s="4" t="s">
        <v>484</v>
      </c>
      <c r="K89" s="4" t="s">
        <v>430</v>
      </c>
      <c r="L89" s="4" t="s">
        <v>240</v>
      </c>
      <c r="M89" s="6" t="s">
        <v>238</v>
      </c>
      <c r="N89" s="4">
        <v>292.3</v>
      </c>
      <c r="O89" t="str">
        <f>B89&amp;C89&amp;"_adults"</f>
        <v>Ravnkilde2002_adults</v>
      </c>
      <c r="P89">
        <f>VALUE(TRIM(LEFT(G89, FIND("(", G89) - 1)))</f>
        <v>46</v>
      </c>
      <c r="Q89">
        <f t="shared" si="12"/>
        <v>2</v>
      </c>
      <c r="R89">
        <f>IF(ISNUMBER(SEARCH("&amp;",E89)),4,IF(ISNUMBER(SEARCH("Stroop",E89)),1,IF(ISNUMBER(SEARCH("Flanker",E89)),2,IF(ISNUMBER(SEARCH("Simon",E89)),3,4))))</f>
        <v>1</v>
      </c>
      <c r="T89">
        <f>IF(K89="right",1,IF(K89="both",2,3))</f>
        <v>2</v>
      </c>
      <c r="U89">
        <f>IF(L89="I &gt; C",1,IF(L89="I &gt; N",2,3))</f>
        <v>1</v>
      </c>
      <c r="V89">
        <f>IF(M89="Yes",1,IF(M89="No",2,3))</f>
        <v>3</v>
      </c>
      <c r="W89">
        <f>IF(N89="n.r.","",N89)</f>
        <v>292.3</v>
      </c>
      <c r="X89">
        <f>IF(ISNUMBER(SEARCH("Event",F89)),1,IF(ISNUMBER(SEARCH("Event",F89)),2,3))</f>
        <v>1</v>
      </c>
      <c r="Y89">
        <f>IF(H89="English",1,2)</f>
        <v>1</v>
      </c>
      <c r="Z89">
        <f>IF(N89="n.r.",1,0)</f>
        <v>0</v>
      </c>
      <c r="AA89" t="str">
        <f t="shared" si="13"/>
        <v xml:space="preserve">41 </v>
      </c>
      <c r="AB89" t="str">
        <f t="shared" si="7"/>
        <v>11.6</v>
      </c>
      <c r="AC89" t="str">
        <f t="shared" si="8"/>
        <v>21</v>
      </c>
      <c r="AD89" t="str">
        <f t="shared" si="9"/>
        <v>65</v>
      </c>
      <c r="AE89" t="str">
        <f t="shared" si="10"/>
        <v>21</v>
      </c>
      <c r="AF89" t="str">
        <f t="shared" si="11"/>
        <v>65</v>
      </c>
    </row>
    <row r="90" spans="1:32" ht="15.75">
      <c r="A90" s="4">
        <v>59</v>
      </c>
      <c r="B90" s="4" t="s">
        <v>485</v>
      </c>
      <c r="C90" s="4">
        <v>2008</v>
      </c>
      <c r="D90" s="4" t="s">
        <v>229</v>
      </c>
      <c r="E90" s="4" t="s">
        <v>234</v>
      </c>
      <c r="F90" s="4" t="s">
        <v>257</v>
      </c>
      <c r="G90" s="4" t="s">
        <v>486</v>
      </c>
      <c r="H90" s="4" t="s">
        <v>231</v>
      </c>
      <c r="I90" s="4" t="s">
        <v>487</v>
      </c>
      <c r="J90" s="4" t="s">
        <v>488</v>
      </c>
      <c r="K90" s="4" t="s">
        <v>239</v>
      </c>
      <c r="L90" s="4" t="s">
        <v>246</v>
      </c>
      <c r="M90" s="6" t="s">
        <v>238</v>
      </c>
      <c r="N90" s="4">
        <v>60.5</v>
      </c>
      <c r="O90" t="str">
        <f>B90&amp;C90&amp;"_adults"</f>
        <v>Roberts2008_adults</v>
      </c>
      <c r="P90">
        <f>VALUE(TRIM(LEFT(G90, FIND("(", G90) - 1)))</f>
        <v>16</v>
      </c>
      <c r="Q90">
        <f t="shared" si="12"/>
        <v>2</v>
      </c>
      <c r="R90">
        <f>IF(ISNUMBER(SEARCH("&amp;",E90)),4,IF(ISNUMBER(SEARCH("Stroop",E90)),1,IF(ISNUMBER(SEARCH("Flanker",E90)),2,IF(ISNUMBER(SEARCH("Simon",E90)),3,4))))</f>
        <v>1</v>
      </c>
      <c r="T90">
        <f>IF(K90="right",1,IF(K90="both",2,3))</f>
        <v>1</v>
      </c>
      <c r="U90">
        <f>IF(L90="I &gt; C",1,IF(L90="I &gt; N",2,3))</f>
        <v>2</v>
      </c>
      <c r="V90">
        <f>IF(M90="Yes",1,IF(M90="No",2,3))</f>
        <v>3</v>
      </c>
      <c r="W90">
        <f>IF(N90="n.r.","",N90)</f>
        <v>60.5</v>
      </c>
      <c r="X90">
        <f>IF(ISNUMBER(SEARCH("Event",F90)),1,IF(ISNUMBER(SEARCH("Event",F90)),2,3))</f>
        <v>3</v>
      </c>
      <c r="Y90">
        <f>IF(H90="English",1,2)</f>
        <v>1</v>
      </c>
      <c r="Z90">
        <f>IF(N90="n.r.",1,0)</f>
        <v>0</v>
      </c>
      <c r="AA90" t="str">
        <f t="shared" si="13"/>
        <v xml:space="preserve">24.3 </v>
      </c>
      <c r="AB90" t="str">
        <f t="shared" si="7"/>
        <v>n.r.</v>
      </c>
      <c r="AC90" t="str">
        <f t="shared" si="8"/>
        <v>16</v>
      </c>
      <c r="AD90" t="str">
        <f t="shared" si="9"/>
        <v>42</v>
      </c>
      <c r="AE90" t="str">
        <f t="shared" si="10"/>
        <v>16</v>
      </c>
      <c r="AF90" t="str">
        <f t="shared" si="11"/>
        <v>42</v>
      </c>
    </row>
    <row r="91" spans="1:32" ht="31.5">
      <c r="A91" s="4">
        <v>60</v>
      </c>
      <c r="B91" s="4" t="s">
        <v>489</v>
      </c>
      <c r="C91" s="4">
        <v>2015</v>
      </c>
      <c r="D91" s="4" t="s">
        <v>229</v>
      </c>
      <c r="E91" s="4" t="s">
        <v>273</v>
      </c>
      <c r="F91" s="4" t="s">
        <v>242</v>
      </c>
      <c r="G91" s="4" t="s">
        <v>374</v>
      </c>
      <c r="H91" s="4" t="s">
        <v>231</v>
      </c>
      <c r="I91" s="4" t="s">
        <v>458</v>
      </c>
      <c r="J91" s="4" t="s">
        <v>332</v>
      </c>
      <c r="K91" s="4" t="s">
        <v>239</v>
      </c>
      <c r="L91" s="4" t="s">
        <v>240</v>
      </c>
      <c r="M91" s="6" t="s">
        <v>238</v>
      </c>
      <c r="N91" s="4">
        <v>56.01</v>
      </c>
      <c r="O91" t="str">
        <f>B91&amp;C91&amp;"_adults"</f>
        <v>Robertson2015_adults</v>
      </c>
      <c r="P91">
        <f>VALUE(TRIM(LEFT(G91, FIND("(", G91) - 1)))</f>
        <v>16</v>
      </c>
      <c r="Q91">
        <f t="shared" si="12"/>
        <v>2</v>
      </c>
      <c r="R91">
        <f>IF(ISNUMBER(SEARCH("&amp;",E91)),4,IF(ISNUMBER(SEARCH("Stroop",E91)),1,IF(ISNUMBER(SEARCH("Flanker",E91)),2,IF(ISNUMBER(SEARCH("Simon",E91)),3,4))))</f>
        <v>1</v>
      </c>
      <c r="T91">
        <f>IF(K91="right",1,IF(K91="both",2,3))</f>
        <v>1</v>
      </c>
      <c r="U91">
        <f>IF(L91="I &gt; C",1,IF(L91="I &gt; N",2,3))</f>
        <v>1</v>
      </c>
      <c r="V91">
        <f>IF(M91="Yes",1,IF(M91="No",2,3))</f>
        <v>3</v>
      </c>
      <c r="W91">
        <f>IF(N91="n.r.","",N91)</f>
        <v>56.01</v>
      </c>
      <c r="X91">
        <f>IF(ISNUMBER(SEARCH("Event",F91)),1,IF(ISNUMBER(SEARCH("Event",F91)),2,3))</f>
        <v>1</v>
      </c>
      <c r="Y91">
        <f>IF(H91="English",1,2)</f>
        <v>1</v>
      </c>
      <c r="Z91">
        <f>IF(N91="n.r.",1,0)</f>
        <v>0</v>
      </c>
      <c r="AA91" t="str">
        <f t="shared" si="13"/>
        <v xml:space="preserve">23 </v>
      </c>
      <c r="AB91" t="str">
        <f t="shared" si="7"/>
        <v>n.r.</v>
      </c>
      <c r="AC91" t="str">
        <f t="shared" si="8"/>
        <v>19</v>
      </c>
      <c r="AD91" t="str">
        <f t="shared" si="9"/>
        <v>27</v>
      </c>
      <c r="AE91" t="str">
        <f t="shared" si="10"/>
        <v>19</v>
      </c>
      <c r="AF91" t="str">
        <f t="shared" si="11"/>
        <v>27</v>
      </c>
    </row>
    <row r="92" spans="1:32" ht="15.75">
      <c r="A92" s="4">
        <v>61</v>
      </c>
      <c r="B92" s="4" t="s">
        <v>490</v>
      </c>
      <c r="C92" s="4">
        <v>2006</v>
      </c>
      <c r="D92" s="4" t="s">
        <v>229</v>
      </c>
      <c r="E92" s="4" t="s">
        <v>491</v>
      </c>
      <c r="F92" s="4" t="s">
        <v>242</v>
      </c>
      <c r="G92" s="4" t="s">
        <v>443</v>
      </c>
      <c r="H92" s="4" t="s">
        <v>231</v>
      </c>
      <c r="I92" s="4" t="s">
        <v>458</v>
      </c>
      <c r="J92" s="4" t="s">
        <v>492</v>
      </c>
      <c r="K92" s="4" t="s">
        <v>239</v>
      </c>
      <c r="L92" s="4" t="s">
        <v>240</v>
      </c>
      <c r="M92" s="4" t="s">
        <v>252</v>
      </c>
      <c r="N92" s="4">
        <v>44.05</v>
      </c>
      <c r="O92" t="str">
        <f>B92&amp;C92&amp;"_adults"</f>
        <v>Roelofs2006_adults</v>
      </c>
      <c r="P92">
        <f>VALUE(TRIM(LEFT(G92, FIND("(", G92) - 1)))</f>
        <v>12</v>
      </c>
      <c r="Q92">
        <f t="shared" si="12"/>
        <v>2</v>
      </c>
      <c r="R92">
        <f>IF(ISNUMBER(SEARCH("&amp;",E92)),4,IF(ISNUMBER(SEARCH("Stroop",E92)),1,IF(ISNUMBER(SEARCH("Flanker",E92)),2,IF(ISNUMBER(SEARCH("Simon",E92)),3,4))))</f>
        <v>1</v>
      </c>
      <c r="T92">
        <f>IF(K92="right",1,IF(K92="both",2,3))</f>
        <v>1</v>
      </c>
      <c r="U92">
        <f>IF(L92="I &gt; C",1,IF(L92="I &gt; N",2,3))</f>
        <v>1</v>
      </c>
      <c r="V92">
        <f>IF(M92="Yes",1,IF(M92="No",2,3))</f>
        <v>2</v>
      </c>
      <c r="W92">
        <f>IF(N92="n.r.","",N92)</f>
        <v>44.05</v>
      </c>
      <c r="X92">
        <f>IF(ISNUMBER(SEARCH("Event",F92)),1,IF(ISNUMBER(SEARCH("Event",F92)),2,3))</f>
        <v>1</v>
      </c>
      <c r="Y92">
        <f>IF(H92="English",1,2)</f>
        <v>1</v>
      </c>
      <c r="Z92">
        <f>IF(N92="n.r.",1,0)</f>
        <v>0</v>
      </c>
      <c r="AA92" t="str">
        <f t="shared" si="13"/>
        <v xml:space="preserve">23 </v>
      </c>
      <c r="AB92" t="str">
        <f t="shared" si="7"/>
        <v>n.r.</v>
      </c>
      <c r="AC92" t="str">
        <f t="shared" si="8"/>
        <v>21</v>
      </c>
      <c r="AD92" t="str">
        <f t="shared" si="9"/>
        <v>28</v>
      </c>
      <c r="AE92" t="str">
        <f t="shared" si="10"/>
        <v>21</v>
      </c>
      <c r="AF92" t="str">
        <f t="shared" si="11"/>
        <v>28</v>
      </c>
    </row>
    <row r="93" spans="1:32" ht="15.75">
      <c r="A93" s="4">
        <v>62</v>
      </c>
      <c r="B93" s="4" t="s">
        <v>648</v>
      </c>
      <c r="C93" s="4">
        <v>2006</v>
      </c>
      <c r="D93" s="4" t="s">
        <v>229</v>
      </c>
      <c r="E93" s="4" t="s">
        <v>266</v>
      </c>
      <c r="F93" s="4" t="s">
        <v>675</v>
      </c>
      <c r="G93" s="4" t="s">
        <v>493</v>
      </c>
      <c r="H93" s="4" t="s">
        <v>231</v>
      </c>
      <c r="I93" s="4" t="s">
        <v>437</v>
      </c>
      <c r="J93" s="4" t="s">
        <v>494</v>
      </c>
      <c r="K93" s="4" t="s">
        <v>239</v>
      </c>
      <c r="L93" s="4" t="s">
        <v>240</v>
      </c>
      <c r="M93" s="4" t="s">
        <v>247</v>
      </c>
      <c r="N93" s="4">
        <v>127</v>
      </c>
      <c r="O93" t="str">
        <f>B93&amp;C93&amp;"_adults"</f>
        <v>Rubia2006_adults</v>
      </c>
      <c r="P93">
        <f>VALUE(TRIM(LEFT(G93, FIND("(", G93) - 1)))</f>
        <v>21</v>
      </c>
      <c r="Q93">
        <f t="shared" si="12"/>
        <v>2</v>
      </c>
      <c r="R93">
        <f>IF(ISNUMBER(SEARCH("&amp;",E93)),4,IF(ISNUMBER(SEARCH("Stroop",E93)),1,IF(ISNUMBER(SEARCH("Flanker",E93)),2,IF(ISNUMBER(SEARCH("Simon",E93)),3,4))))</f>
        <v>3</v>
      </c>
      <c r="T93">
        <f>IF(K93="right",1,IF(K93="both",2,3))</f>
        <v>1</v>
      </c>
      <c r="U93">
        <f>IF(L93="I &gt; C",1,IF(L93="I &gt; N",2,3))</f>
        <v>1</v>
      </c>
      <c r="V93">
        <f>IF(M93="Yes",1,IF(M93="No",2,3))</f>
        <v>1</v>
      </c>
      <c r="W93">
        <f>IF(N93="n.r.","",N93)</f>
        <v>127</v>
      </c>
      <c r="X93">
        <f>IF(ISNUMBER(SEARCH("Event",F93)),1,IF(ISNUMBER(SEARCH("Event",F93)),2,3))</f>
        <v>1</v>
      </c>
      <c r="Y93">
        <f>IF(H93="English",1,2)</f>
        <v>1</v>
      </c>
      <c r="Z93">
        <f>IF(N93="n.r.",1,0)</f>
        <v>0</v>
      </c>
      <c r="AA93" t="str">
        <f t="shared" si="13"/>
        <v xml:space="preserve">28 </v>
      </c>
      <c r="AB93" t="str">
        <f t="shared" si="7"/>
        <v>6</v>
      </c>
      <c r="AC93" t="str">
        <f t="shared" si="8"/>
        <v>20</v>
      </c>
      <c r="AD93" t="str">
        <f t="shared" si="9"/>
        <v>43</v>
      </c>
      <c r="AE93" t="str">
        <f t="shared" si="10"/>
        <v>20</v>
      </c>
      <c r="AF93" t="str">
        <f t="shared" si="11"/>
        <v>43</v>
      </c>
    </row>
    <row r="94" spans="1:32" ht="15.75">
      <c r="A94" s="4">
        <v>63</v>
      </c>
      <c r="B94" s="4" t="s">
        <v>495</v>
      </c>
      <c r="C94" s="4">
        <v>2012</v>
      </c>
      <c r="D94" s="4" t="s">
        <v>229</v>
      </c>
      <c r="E94" s="4" t="s">
        <v>234</v>
      </c>
      <c r="F94" s="4" t="s">
        <v>242</v>
      </c>
      <c r="G94" s="4" t="s">
        <v>496</v>
      </c>
      <c r="H94" s="4" t="s">
        <v>231</v>
      </c>
      <c r="I94" s="4" t="s">
        <v>497</v>
      </c>
      <c r="J94" s="4" t="s">
        <v>498</v>
      </c>
      <c r="K94" s="4" t="s">
        <v>430</v>
      </c>
      <c r="L94" s="4" t="s">
        <v>240</v>
      </c>
      <c r="M94" s="4" t="s">
        <v>247</v>
      </c>
      <c r="N94" s="4">
        <v>148.25</v>
      </c>
      <c r="O94" t="str">
        <f>B94&amp;C94&amp;"_adults"</f>
        <v>Schmidt2012_adults</v>
      </c>
      <c r="P94">
        <f>VALUE(TRIM(LEFT(G94, FIND("(", G94) - 1)))</f>
        <v>31</v>
      </c>
      <c r="Q94">
        <f t="shared" si="12"/>
        <v>2</v>
      </c>
      <c r="R94">
        <f>IF(ISNUMBER(SEARCH("&amp;",E94)),4,IF(ISNUMBER(SEARCH("Stroop",E94)),1,IF(ISNUMBER(SEARCH("Flanker",E94)),2,IF(ISNUMBER(SEARCH("Simon",E94)),3,4))))</f>
        <v>1</v>
      </c>
      <c r="T94">
        <f>IF(K94="right",1,IF(K94="both",2,3))</f>
        <v>2</v>
      </c>
      <c r="U94">
        <f>IF(L94="I &gt; C",1,IF(L94="I &gt; N",2,3))</f>
        <v>1</v>
      </c>
      <c r="V94">
        <f>IF(M94="Yes",1,IF(M94="No",2,3))</f>
        <v>1</v>
      </c>
      <c r="W94">
        <f>IF(N94="n.r.","",N94)</f>
        <v>148.25</v>
      </c>
      <c r="X94">
        <f>IF(ISNUMBER(SEARCH("Event",F94)),1,IF(ISNUMBER(SEARCH("Event",F94)),2,3))</f>
        <v>1</v>
      </c>
      <c r="Y94">
        <f>IF(H94="English",1,2)</f>
        <v>1</v>
      </c>
      <c r="Z94">
        <f>IF(N94="n.r.",1,0)</f>
        <v>0</v>
      </c>
      <c r="AA94" t="str">
        <f t="shared" si="13"/>
        <v xml:space="preserve">24.125 </v>
      </c>
      <c r="AB94" t="str">
        <f t="shared" si="7"/>
        <v>n.r.</v>
      </c>
      <c r="AC94" t="str">
        <f t="shared" si="8"/>
        <v>22</v>
      </c>
      <c r="AD94" t="str">
        <f t="shared" si="9"/>
        <v>32</v>
      </c>
      <c r="AE94" t="str">
        <f t="shared" si="10"/>
        <v>22</v>
      </c>
      <c r="AF94" t="str">
        <f t="shared" si="11"/>
        <v>32</v>
      </c>
    </row>
    <row r="95" spans="1:32" ht="15.75">
      <c r="A95" s="4">
        <v>64</v>
      </c>
      <c r="B95" s="4" t="s">
        <v>499</v>
      </c>
      <c r="C95" s="4">
        <v>2013</v>
      </c>
      <c r="D95" s="4" t="s">
        <v>229</v>
      </c>
      <c r="E95" s="4" t="s">
        <v>500</v>
      </c>
      <c r="F95" s="4" t="s">
        <v>257</v>
      </c>
      <c r="G95" s="4" t="s">
        <v>404</v>
      </c>
      <c r="H95" s="4" t="s">
        <v>231</v>
      </c>
      <c r="I95" s="4" t="s">
        <v>501</v>
      </c>
      <c r="J95" s="4" t="s">
        <v>502</v>
      </c>
      <c r="K95" s="4" t="s">
        <v>239</v>
      </c>
      <c r="L95" s="4" t="s">
        <v>240</v>
      </c>
      <c r="M95" s="4" t="s">
        <v>238</v>
      </c>
      <c r="N95" s="6" t="s">
        <v>238</v>
      </c>
      <c r="O95" t="str">
        <f>B95&amp;C95&amp;"_adults"</f>
        <v>Schulze2013_adults</v>
      </c>
      <c r="P95">
        <f>VALUE(TRIM(LEFT(G95, FIND("(", G95) - 1)))</f>
        <v>8</v>
      </c>
      <c r="Q95">
        <f t="shared" si="12"/>
        <v>2</v>
      </c>
      <c r="R95">
        <f>IF(ISNUMBER(SEARCH("&amp;",E95)),4,IF(ISNUMBER(SEARCH("Stroop",E95)),1,IF(ISNUMBER(SEARCH("Flanker",E95)),2,IF(ISNUMBER(SEARCH("Simon",E95)),3,4))))</f>
        <v>1</v>
      </c>
      <c r="T95">
        <f>IF(K95="right",1,IF(K95="both",2,3))</f>
        <v>1</v>
      </c>
      <c r="U95">
        <f>IF(L95="I &gt; C",1,IF(L95="I &gt; N",2,3))</f>
        <v>1</v>
      </c>
      <c r="V95">
        <f>IF(M95="Yes",1,IF(M95="No",2,3))</f>
        <v>3</v>
      </c>
      <c r="W95" t="str">
        <f>IF(N95="n.r.","",N95)</f>
        <v/>
      </c>
      <c r="X95">
        <f>IF(ISNUMBER(SEARCH("Event",F95)),1,IF(ISNUMBER(SEARCH("Event",F95)),2,3))</f>
        <v>3</v>
      </c>
      <c r="Y95">
        <f>IF(H95="English",1,2)</f>
        <v>1</v>
      </c>
      <c r="Z95">
        <f>IF(N95="n.r.",1,0)</f>
        <v>1</v>
      </c>
      <c r="AA95" t="str">
        <f t="shared" si="13"/>
        <v xml:space="preserve">24.8 </v>
      </c>
      <c r="AB95" t="str">
        <f t="shared" si="7"/>
        <v>2</v>
      </c>
      <c r="AC95" t="str">
        <f t="shared" si="8"/>
        <v>22</v>
      </c>
      <c r="AD95" t="str">
        <f t="shared" si="9"/>
        <v>27</v>
      </c>
      <c r="AE95" t="str">
        <f t="shared" si="10"/>
        <v>22</v>
      </c>
      <c r="AF95" t="str">
        <f t="shared" si="11"/>
        <v>27</v>
      </c>
    </row>
    <row r="96" spans="1:32" ht="15.75">
      <c r="A96" s="4">
        <v>65</v>
      </c>
      <c r="B96" s="4" t="s">
        <v>503</v>
      </c>
      <c r="C96" s="4">
        <v>2013</v>
      </c>
      <c r="D96" s="4" t="s">
        <v>229</v>
      </c>
      <c r="E96" s="4" t="s">
        <v>266</v>
      </c>
      <c r="F96" s="4" t="s">
        <v>242</v>
      </c>
      <c r="G96" s="4" t="s">
        <v>692</v>
      </c>
      <c r="H96" s="4" t="s">
        <v>231</v>
      </c>
      <c r="I96" s="4" t="s">
        <v>504</v>
      </c>
      <c r="J96" s="4" t="s">
        <v>505</v>
      </c>
      <c r="K96" s="4" t="s">
        <v>239</v>
      </c>
      <c r="L96" s="4" t="s">
        <v>240</v>
      </c>
      <c r="M96" s="4" t="s">
        <v>247</v>
      </c>
      <c r="N96" s="4">
        <v>55.62</v>
      </c>
      <c r="O96" t="str">
        <f>B96&amp;C96&amp;"b_adults"</f>
        <v>Sebastian2013b_adults</v>
      </c>
      <c r="P96">
        <f>VALUE(TRIM(LEFT(G96, FIND("(", G96) - 1)))</f>
        <v>48</v>
      </c>
      <c r="Q96">
        <f t="shared" si="12"/>
        <v>2</v>
      </c>
      <c r="R96">
        <f>IF(ISNUMBER(SEARCH("&amp;",E96)),4,IF(ISNUMBER(SEARCH("Stroop",E96)),1,IF(ISNUMBER(SEARCH("Flanker",E96)),2,IF(ISNUMBER(SEARCH("Simon",E96)),3,4))))</f>
        <v>3</v>
      </c>
      <c r="T96">
        <f>IF(K96="right",1,IF(K96="both",2,3))</f>
        <v>1</v>
      </c>
      <c r="U96">
        <f>IF(L96="I &gt; C",1,IF(L96="I &gt; N",2,3))</f>
        <v>1</v>
      </c>
      <c r="V96">
        <f>IF(M96="Yes",1,IF(M96="No",2,3))</f>
        <v>1</v>
      </c>
      <c r="W96">
        <f>IF(N96="n.r.","",N96)</f>
        <v>55.62</v>
      </c>
      <c r="X96">
        <f>IF(ISNUMBER(SEARCH("Event",F96)),1,IF(ISNUMBER(SEARCH("Event",F96)),2,3))</f>
        <v>1</v>
      </c>
      <c r="Y96">
        <f>IF(H96="English",1,2)</f>
        <v>1</v>
      </c>
      <c r="Z96">
        <f>IF(N96="n.r.",1,0)</f>
        <v>0</v>
      </c>
      <c r="AA96" t="str">
        <f t="shared" si="13"/>
        <v xml:space="preserve">39.96 </v>
      </c>
      <c r="AB96" t="str">
        <f t="shared" si="7"/>
        <v>17.14</v>
      </c>
      <c r="AC96" t="str">
        <f t="shared" si="8"/>
        <v>20</v>
      </c>
      <c r="AD96" t="str">
        <f t="shared" si="9"/>
        <v>77</v>
      </c>
      <c r="AE96" t="str">
        <f t="shared" si="10"/>
        <v>20</v>
      </c>
      <c r="AF96" t="str">
        <f t="shared" si="11"/>
        <v>77</v>
      </c>
    </row>
    <row r="97" spans="1:32" ht="15.75">
      <c r="A97" s="4">
        <v>66</v>
      </c>
      <c r="B97" s="4" t="s">
        <v>503</v>
      </c>
      <c r="C97" s="4">
        <v>2012</v>
      </c>
      <c r="D97" s="4" t="s">
        <v>229</v>
      </c>
      <c r="E97" s="4" t="s">
        <v>266</v>
      </c>
      <c r="F97" s="4" t="s">
        <v>242</v>
      </c>
      <c r="G97" s="4" t="s">
        <v>506</v>
      </c>
      <c r="H97" s="4" t="s">
        <v>231</v>
      </c>
      <c r="I97" s="4" t="s">
        <v>507</v>
      </c>
      <c r="J97" s="6" t="s">
        <v>238</v>
      </c>
      <c r="K97" s="4" t="s">
        <v>239</v>
      </c>
      <c r="L97" s="4" t="s">
        <v>240</v>
      </c>
      <c r="M97" s="4" t="s">
        <v>247</v>
      </c>
      <c r="N97" s="4">
        <v>60.1799999999999</v>
      </c>
      <c r="O97" t="str">
        <f>B97&amp;C97&amp;"_adults"</f>
        <v>Sebastian2012_adults</v>
      </c>
      <c r="P97">
        <f>VALUE(TRIM(LEFT(G97, FIND("(", G97) - 1)))</f>
        <v>24</v>
      </c>
      <c r="Q97">
        <f t="shared" si="12"/>
        <v>2</v>
      </c>
      <c r="R97">
        <f>IF(ISNUMBER(SEARCH("&amp;",E97)),4,IF(ISNUMBER(SEARCH("Stroop",E97)),1,IF(ISNUMBER(SEARCH("Flanker",E97)),2,IF(ISNUMBER(SEARCH("Simon",E97)),3,4))))</f>
        <v>3</v>
      </c>
      <c r="T97">
        <f>IF(K97="right",1,IF(K97="both",2,3))</f>
        <v>1</v>
      </c>
      <c r="U97">
        <f>IF(L97="I &gt; C",1,IF(L97="I &gt; N",2,3))</f>
        <v>1</v>
      </c>
      <c r="V97">
        <f>IF(M97="Yes",1,IF(M97="No",2,3))</f>
        <v>1</v>
      </c>
      <c r="W97">
        <f>IF(N97="n.r.","",N97)</f>
        <v>60.1799999999999</v>
      </c>
      <c r="X97">
        <f>IF(ISNUMBER(SEARCH("Event",F97)),1,IF(ISNUMBER(SEARCH("Event",F97)),2,3))</f>
        <v>1</v>
      </c>
      <c r="Y97">
        <f>IF(H97="English",1,2)</f>
        <v>1</v>
      </c>
      <c r="Z97">
        <f>IF(N97="n.r.",1,0)</f>
        <v>0</v>
      </c>
      <c r="AA97" t="str">
        <f t="shared" si="13"/>
        <v xml:space="preserve">30.3 </v>
      </c>
      <c r="AB97" t="str">
        <f t="shared" ref="AB97:AB133" si="14">MID(I97, SEARCH("(", I97) + 1, SEARCH(")", I97) - SEARCH("(", I97) - 1)</f>
        <v>8.1</v>
      </c>
      <c r="AC97" t="e">
        <f t="shared" ref="AC97:AC133" si="15">_xlfn.TEXTBEFORE(J97,"−")</f>
        <v>#N/A</v>
      </c>
      <c r="AD97" t="e">
        <f t="shared" ref="AD97:AD133" si="16">_xlfn.TEXTAFTER(J97,"−")</f>
        <v>#N/A</v>
      </c>
      <c r="AE97">
        <f t="shared" ref="AE97:AE116" si="17">IF(NOT(ISNA(AC97)),AC97,18)</f>
        <v>18</v>
      </c>
      <c r="AF97">
        <f t="shared" ref="AF97:AF116" si="18">IF(NOT(ISNA(AD97)),AD97,59)</f>
        <v>59</v>
      </c>
    </row>
    <row r="98" spans="1:32" ht="15.75">
      <c r="A98" s="4">
        <v>67</v>
      </c>
      <c r="B98" s="4" t="s">
        <v>651</v>
      </c>
      <c r="C98" s="4">
        <v>2013</v>
      </c>
      <c r="D98" s="4" t="s">
        <v>229</v>
      </c>
      <c r="E98" s="4" t="s">
        <v>266</v>
      </c>
      <c r="F98" s="4" t="s">
        <v>242</v>
      </c>
      <c r="G98" s="4" t="s">
        <v>693</v>
      </c>
      <c r="H98" s="4" t="s">
        <v>231</v>
      </c>
      <c r="I98" s="4" t="s">
        <v>508</v>
      </c>
      <c r="J98" s="6" t="s">
        <v>238</v>
      </c>
      <c r="K98" s="4" t="s">
        <v>239</v>
      </c>
      <c r="L98" s="4" t="s">
        <v>240</v>
      </c>
      <c r="M98" s="4" t="s">
        <v>247</v>
      </c>
      <c r="N98" s="4">
        <v>58.19</v>
      </c>
      <c r="O98" t="str">
        <f>B98&amp;C98&amp;"a_adults"</f>
        <v>Sebastian2013a_adults</v>
      </c>
      <c r="P98">
        <f>VALUE(TRIM(LEFT(G98, FIND("(", G98) - 1)))</f>
        <v>24</v>
      </c>
      <c r="Q98">
        <f t="shared" si="12"/>
        <v>2</v>
      </c>
      <c r="R98">
        <f>IF(ISNUMBER(SEARCH("&amp;",E98)),4,IF(ISNUMBER(SEARCH("Stroop",E98)),1,IF(ISNUMBER(SEARCH("Flanker",E98)),2,IF(ISNUMBER(SEARCH("Simon",E98)),3,4))))</f>
        <v>3</v>
      </c>
      <c r="T98">
        <f>IF(K98="right",1,IF(K98="both",2,3))</f>
        <v>1</v>
      </c>
      <c r="U98">
        <f>IF(L98="I &gt; C",1,IF(L98="I &gt; N",2,3))</f>
        <v>1</v>
      </c>
      <c r="V98">
        <f>IF(M98="Yes",1,IF(M98="No",2,3))</f>
        <v>1</v>
      </c>
      <c r="W98">
        <f>IF(N98="n.r.","",N98)</f>
        <v>58.19</v>
      </c>
      <c r="X98">
        <f>IF(ISNUMBER(SEARCH("Event",F98)),1,IF(ISNUMBER(SEARCH("Event",F98)),2,3))</f>
        <v>1</v>
      </c>
      <c r="Y98">
        <f>IF(H98="English",1,2)</f>
        <v>1</v>
      </c>
      <c r="Z98">
        <f>IF(N98="n.r.",1,0)</f>
        <v>0</v>
      </c>
      <c r="AA98" t="str">
        <f t="shared" si="13"/>
        <v>27.42</v>
      </c>
      <c r="AB98" t="str">
        <f t="shared" si="14"/>
        <v>5.6</v>
      </c>
      <c r="AC98" t="e">
        <f t="shared" si="15"/>
        <v>#N/A</v>
      </c>
      <c r="AD98" t="e">
        <f t="shared" si="16"/>
        <v>#N/A</v>
      </c>
      <c r="AE98">
        <f t="shared" si="17"/>
        <v>18</v>
      </c>
      <c r="AF98">
        <f t="shared" si="18"/>
        <v>59</v>
      </c>
    </row>
    <row r="99" spans="1:32" ht="15.75">
      <c r="A99" s="4">
        <v>68</v>
      </c>
      <c r="B99" s="4" t="s">
        <v>509</v>
      </c>
      <c r="C99" s="4">
        <v>2012</v>
      </c>
      <c r="D99" s="4" t="s">
        <v>229</v>
      </c>
      <c r="E99" s="4" t="s">
        <v>510</v>
      </c>
      <c r="F99" s="4" t="s">
        <v>257</v>
      </c>
      <c r="G99" s="4" t="s">
        <v>511</v>
      </c>
      <c r="H99" s="4" t="s">
        <v>231</v>
      </c>
      <c r="I99" s="4" t="s">
        <v>512</v>
      </c>
      <c r="J99" s="6" t="s">
        <v>238</v>
      </c>
      <c r="K99" s="6" t="s">
        <v>238</v>
      </c>
      <c r="L99" s="4" t="s">
        <v>513</v>
      </c>
      <c r="M99" s="6" t="s">
        <v>238</v>
      </c>
      <c r="N99" s="6" t="s">
        <v>238</v>
      </c>
      <c r="O99" t="str">
        <f>B99&amp;C99&amp;"_adults"</f>
        <v>Sheu2012_adults</v>
      </c>
      <c r="P99">
        <f>VALUE(TRIM(LEFT(G99, FIND("(", G99) - 1)))</f>
        <v>26</v>
      </c>
      <c r="Q99">
        <f t="shared" si="12"/>
        <v>2</v>
      </c>
      <c r="R99">
        <f>IF(ISNUMBER(SEARCH("&amp;",E99)),4,IF(ISNUMBER(SEARCH("Stroop",E99)),1,IF(ISNUMBER(SEARCH("Flanker",E99)),2,IF(ISNUMBER(SEARCH("Simon",E99)),3,4))))</f>
        <v>4</v>
      </c>
      <c r="T99">
        <f>IF(K99="right",1,IF(K99="both",2,3))</f>
        <v>3</v>
      </c>
      <c r="U99">
        <f>IF(L99="I &gt; C",1,IF(L99="I &gt; N",2,3))</f>
        <v>3</v>
      </c>
      <c r="V99">
        <f>IF(M99="Yes",1,IF(M99="No",2,3))</f>
        <v>3</v>
      </c>
      <c r="W99" t="str">
        <f>IF(N99="n.r.","",N99)</f>
        <v/>
      </c>
      <c r="X99">
        <f>IF(ISNUMBER(SEARCH("Event",F99)),1,IF(ISNUMBER(SEARCH("Event",F99)),2,3))</f>
        <v>3</v>
      </c>
      <c r="Y99">
        <f>IF(H99="English",1,2)</f>
        <v>1</v>
      </c>
      <c r="Z99">
        <f>IF(N99="n.r.",1,0)</f>
        <v>1</v>
      </c>
      <c r="AA99" t="str">
        <f t="shared" si="13"/>
        <v xml:space="preserve">40 </v>
      </c>
      <c r="AB99" t="str">
        <f t="shared" si="14"/>
        <v>6</v>
      </c>
      <c r="AC99" t="e">
        <f t="shared" si="15"/>
        <v>#N/A</v>
      </c>
      <c r="AD99" t="e">
        <f t="shared" si="16"/>
        <v>#N/A</v>
      </c>
      <c r="AE99">
        <f t="shared" si="17"/>
        <v>18</v>
      </c>
      <c r="AF99">
        <f t="shared" si="18"/>
        <v>59</v>
      </c>
    </row>
    <row r="100" spans="1:32" ht="15.75">
      <c r="A100" s="4">
        <v>69</v>
      </c>
      <c r="B100" s="4" t="s">
        <v>514</v>
      </c>
      <c r="C100" s="4">
        <v>2005</v>
      </c>
      <c r="D100" s="4" t="s">
        <v>229</v>
      </c>
      <c r="E100" s="4" t="s">
        <v>234</v>
      </c>
      <c r="F100" s="4" t="s">
        <v>257</v>
      </c>
      <c r="G100" s="4" t="s">
        <v>515</v>
      </c>
      <c r="H100" s="4" t="s">
        <v>231</v>
      </c>
      <c r="I100" s="4" t="s">
        <v>516</v>
      </c>
      <c r="J100" s="4" t="s">
        <v>517</v>
      </c>
      <c r="K100" s="4" t="s">
        <v>239</v>
      </c>
      <c r="L100" s="4" t="s">
        <v>240</v>
      </c>
      <c r="M100" s="6" t="s">
        <v>238</v>
      </c>
      <c r="N100" s="6" t="s">
        <v>238</v>
      </c>
      <c r="O100" t="str">
        <f>B100&amp;C100&amp;"_adults"</f>
        <v>Soeda2005_adults</v>
      </c>
      <c r="P100">
        <f>VALUE(TRIM(LEFT(G100, FIND("(", G100) - 1)))</f>
        <v>11</v>
      </c>
      <c r="Q100">
        <f t="shared" si="12"/>
        <v>2</v>
      </c>
      <c r="R100">
        <f>IF(ISNUMBER(SEARCH("&amp;",E100)),4,IF(ISNUMBER(SEARCH("Stroop",E100)),1,IF(ISNUMBER(SEARCH("Flanker",E100)),2,IF(ISNUMBER(SEARCH("Simon",E100)),3,4))))</f>
        <v>1</v>
      </c>
      <c r="T100">
        <f>IF(K100="right",1,IF(K100="both",2,3))</f>
        <v>1</v>
      </c>
      <c r="U100">
        <f>IF(L100="I &gt; C",1,IF(L100="I &gt; N",2,3))</f>
        <v>1</v>
      </c>
      <c r="V100">
        <f>IF(M100="Yes",1,IF(M100="No",2,3))</f>
        <v>3</v>
      </c>
      <c r="W100" t="str">
        <f>IF(N100="n.r.","",N100)</f>
        <v/>
      </c>
      <c r="X100">
        <f>IF(ISNUMBER(SEARCH("Event",F100)),1,IF(ISNUMBER(SEARCH("Event",F100)),2,3))</f>
        <v>3</v>
      </c>
      <c r="Y100">
        <f>IF(H100="English",1,2)</f>
        <v>1</v>
      </c>
      <c r="Z100">
        <f>IF(N100="n.r.",1,0)</f>
        <v>1</v>
      </c>
      <c r="AA100" t="str">
        <f t="shared" si="13"/>
        <v xml:space="preserve">28.1 </v>
      </c>
      <c r="AB100" t="str">
        <f t="shared" si="14"/>
        <v>4.7</v>
      </c>
      <c r="AC100" t="str">
        <f t="shared" si="15"/>
        <v>23</v>
      </c>
      <c r="AD100" t="str">
        <f t="shared" si="16"/>
        <v>35</v>
      </c>
      <c r="AE100" t="str">
        <f t="shared" si="17"/>
        <v>23</v>
      </c>
      <c r="AF100" t="str">
        <f t="shared" si="18"/>
        <v>35</v>
      </c>
    </row>
    <row r="101" spans="1:32" ht="15.75">
      <c r="A101" s="4">
        <v>70</v>
      </c>
      <c r="B101" s="4" t="s">
        <v>518</v>
      </c>
      <c r="C101" s="4">
        <v>2008</v>
      </c>
      <c r="D101" s="4" t="s">
        <v>229</v>
      </c>
      <c r="E101" s="4" t="s">
        <v>266</v>
      </c>
      <c r="F101" s="4" t="s">
        <v>257</v>
      </c>
      <c r="G101" s="4" t="s">
        <v>519</v>
      </c>
      <c r="H101" s="4" t="s">
        <v>231</v>
      </c>
      <c r="I101" s="4" t="s">
        <v>520</v>
      </c>
      <c r="J101" s="4" t="s">
        <v>521</v>
      </c>
      <c r="K101" s="4" t="s">
        <v>239</v>
      </c>
      <c r="L101" s="4" t="s">
        <v>240</v>
      </c>
      <c r="M101" s="4" t="s">
        <v>238</v>
      </c>
      <c r="N101" s="4">
        <v>86.5</v>
      </c>
      <c r="O101" t="str">
        <f>B101&amp;C101&amp;"_adults"</f>
        <v>Sommer2008_adults</v>
      </c>
      <c r="P101">
        <f>VALUE(TRIM(LEFT(G101, FIND("(", G101) - 1)))</f>
        <v>12</v>
      </c>
      <c r="Q101">
        <f t="shared" si="12"/>
        <v>2</v>
      </c>
      <c r="R101">
        <f>IF(ISNUMBER(SEARCH("&amp;",E101)),4,IF(ISNUMBER(SEARCH("Stroop",E101)),1,IF(ISNUMBER(SEARCH("Flanker",E101)),2,IF(ISNUMBER(SEARCH("Simon",E101)),3,4))))</f>
        <v>3</v>
      </c>
      <c r="T101">
        <f>IF(K101="right",1,IF(K101="both",2,3))</f>
        <v>1</v>
      </c>
      <c r="U101">
        <f>IF(L101="I &gt; C",1,IF(L101="I &gt; N",2,3))</f>
        <v>1</v>
      </c>
      <c r="V101">
        <f>IF(M101="Yes",1,IF(M101="No",2,3))</f>
        <v>3</v>
      </c>
      <c r="W101">
        <f>IF(N101="n.r.","",N101)</f>
        <v>86.5</v>
      </c>
      <c r="X101">
        <f>IF(ISNUMBER(SEARCH("Event",F101)),1,IF(ISNUMBER(SEARCH("Event",F101)),2,3))</f>
        <v>3</v>
      </c>
      <c r="Y101">
        <f>IF(H101="English",1,2)</f>
        <v>1</v>
      </c>
      <c r="Z101">
        <f>IF(N101="n.r.",1,0)</f>
        <v>0</v>
      </c>
      <c r="AA101" t="str">
        <f t="shared" si="13"/>
        <v xml:space="preserve">29.1 </v>
      </c>
      <c r="AB101" t="str">
        <f t="shared" si="14"/>
        <v>n.r.</v>
      </c>
      <c r="AC101" t="str">
        <f t="shared" si="15"/>
        <v>22</v>
      </c>
      <c r="AD101" t="str">
        <f t="shared" si="16"/>
        <v>37</v>
      </c>
      <c r="AE101" t="str">
        <f t="shared" si="17"/>
        <v>22</v>
      </c>
      <c r="AF101" t="str">
        <f t="shared" si="18"/>
        <v>37</v>
      </c>
    </row>
    <row r="102" spans="1:32" ht="15.75">
      <c r="A102" s="4">
        <v>71</v>
      </c>
      <c r="B102" s="4" t="s">
        <v>522</v>
      </c>
      <c r="C102" s="4">
        <v>2012</v>
      </c>
      <c r="D102" s="4" t="s">
        <v>229</v>
      </c>
      <c r="E102" s="4" t="s">
        <v>234</v>
      </c>
      <c r="F102" s="4" t="s">
        <v>242</v>
      </c>
      <c r="G102" s="4" t="s">
        <v>523</v>
      </c>
      <c r="H102" s="4" t="s">
        <v>231</v>
      </c>
      <c r="I102" s="4" t="s">
        <v>524</v>
      </c>
      <c r="J102" s="4" t="s">
        <v>525</v>
      </c>
      <c r="K102" s="4" t="s">
        <v>239</v>
      </c>
      <c r="L102" s="4" t="s">
        <v>240</v>
      </c>
      <c r="M102" s="6" t="s">
        <v>238</v>
      </c>
      <c r="N102" s="4">
        <v>76.81</v>
      </c>
      <c r="O102" t="str">
        <f>B102&amp;C102&amp;"_adults"</f>
        <v>Terry2012_adults</v>
      </c>
      <c r="P102">
        <f>VALUE(TRIM(LEFT(G102, FIND("(", G102) - 1)))</f>
        <v>20</v>
      </c>
      <c r="Q102">
        <f t="shared" si="12"/>
        <v>2</v>
      </c>
      <c r="R102">
        <f>IF(ISNUMBER(SEARCH("&amp;",E102)),4,IF(ISNUMBER(SEARCH("Stroop",E102)),1,IF(ISNUMBER(SEARCH("Flanker",E102)),2,IF(ISNUMBER(SEARCH("Simon",E102)),3,4))))</f>
        <v>1</v>
      </c>
      <c r="T102">
        <f>IF(K102="right",1,IF(K102="both",2,3))</f>
        <v>1</v>
      </c>
      <c r="U102">
        <f>IF(L102="I &gt; C",1,IF(L102="I &gt; N",2,3))</f>
        <v>1</v>
      </c>
      <c r="V102">
        <f>IF(M102="Yes",1,IF(M102="No",2,3))</f>
        <v>3</v>
      </c>
      <c r="W102">
        <f>IF(N102="n.r.","",N102)</f>
        <v>76.81</v>
      </c>
      <c r="X102">
        <f>IF(ISNUMBER(SEARCH("Event",F102)),1,IF(ISNUMBER(SEARCH("Event",F102)),2,3))</f>
        <v>1</v>
      </c>
      <c r="Y102">
        <f>IF(H102="English",1,2)</f>
        <v>1</v>
      </c>
      <c r="Z102">
        <f>IF(N102="n.r.",1,0)</f>
        <v>0</v>
      </c>
      <c r="AA102" t="str">
        <f t="shared" si="13"/>
        <v xml:space="preserve">20.4 </v>
      </c>
      <c r="AB102" t="str">
        <f t="shared" si="14"/>
        <v>1.6</v>
      </c>
      <c r="AC102" t="str">
        <f t="shared" si="15"/>
        <v>18</v>
      </c>
      <c r="AD102" t="str">
        <f t="shared" si="16"/>
        <v>25</v>
      </c>
      <c r="AE102" t="str">
        <f t="shared" si="17"/>
        <v>18</v>
      </c>
      <c r="AF102" t="str">
        <f t="shared" si="18"/>
        <v>25</v>
      </c>
    </row>
    <row r="103" spans="1:32" ht="15.75">
      <c r="A103" s="4">
        <v>72</v>
      </c>
      <c r="B103" s="4" t="s">
        <v>526</v>
      </c>
      <c r="C103" s="4">
        <v>2001</v>
      </c>
      <c r="D103" s="4" t="s">
        <v>229</v>
      </c>
      <c r="E103" s="4" t="s">
        <v>241</v>
      </c>
      <c r="F103" s="4" t="s">
        <v>242</v>
      </c>
      <c r="G103" s="4" t="s">
        <v>527</v>
      </c>
      <c r="H103" s="4" t="s">
        <v>231</v>
      </c>
      <c r="I103" s="4" t="s">
        <v>528</v>
      </c>
      <c r="J103" s="4" t="s">
        <v>529</v>
      </c>
      <c r="K103" s="4" t="s">
        <v>239</v>
      </c>
      <c r="L103" s="4" t="s">
        <v>240</v>
      </c>
      <c r="M103" s="4" t="s">
        <v>247</v>
      </c>
      <c r="N103" s="4">
        <v>61</v>
      </c>
      <c r="O103" t="str">
        <f>B103&amp;C103&amp;"_adults"</f>
        <v>Ullsperger2001_adults</v>
      </c>
      <c r="P103">
        <f>VALUE(TRIM(LEFT(G103, FIND("(", G103) - 1)))</f>
        <v>9</v>
      </c>
      <c r="Q103">
        <f t="shared" si="12"/>
        <v>2</v>
      </c>
      <c r="R103">
        <f>IF(ISNUMBER(SEARCH("&amp;",E103)),4,IF(ISNUMBER(SEARCH("Stroop",E103)),1,IF(ISNUMBER(SEARCH("Flanker",E103)),2,IF(ISNUMBER(SEARCH("Simon",E103)),3,4))))</f>
        <v>2</v>
      </c>
      <c r="T103">
        <f>IF(K103="right",1,IF(K103="both",2,3))</f>
        <v>1</v>
      </c>
      <c r="U103">
        <f>IF(L103="I &gt; C",1,IF(L103="I &gt; N",2,3))</f>
        <v>1</v>
      </c>
      <c r="V103">
        <f>IF(M103="Yes",1,IF(M103="No",2,3))</f>
        <v>1</v>
      </c>
      <c r="W103">
        <f>IF(N103="n.r.","",N103)</f>
        <v>61</v>
      </c>
      <c r="X103">
        <f>IF(ISNUMBER(SEARCH("Event",F103)),1,IF(ISNUMBER(SEARCH("Event",F103)),2,3))</f>
        <v>1</v>
      </c>
      <c r="Y103">
        <f>IF(H103="English",1,2)</f>
        <v>1</v>
      </c>
      <c r="Z103">
        <f>IF(N103="n.r.",1,0)</f>
        <v>0</v>
      </c>
      <c r="AA103" t="str">
        <f t="shared" si="13"/>
        <v xml:space="preserve">24.9 </v>
      </c>
      <c r="AB103" t="str">
        <f t="shared" si="14"/>
        <v>n.r.</v>
      </c>
      <c r="AC103" t="str">
        <f t="shared" si="15"/>
        <v>21</v>
      </c>
      <c r="AD103" t="str">
        <f t="shared" si="16"/>
        <v>29</v>
      </c>
      <c r="AE103" t="str">
        <f t="shared" si="17"/>
        <v>21</v>
      </c>
      <c r="AF103" t="str">
        <f t="shared" si="18"/>
        <v>29</v>
      </c>
    </row>
    <row r="104" spans="1:32" ht="15.75">
      <c r="A104" s="4">
        <v>73</v>
      </c>
      <c r="B104" s="4" t="s">
        <v>530</v>
      </c>
      <c r="C104" s="4">
        <v>2014</v>
      </c>
      <c r="D104" s="4" t="s">
        <v>229</v>
      </c>
      <c r="E104" s="4" t="s">
        <v>234</v>
      </c>
      <c r="F104" s="4" t="s">
        <v>242</v>
      </c>
      <c r="G104" s="4" t="s">
        <v>531</v>
      </c>
      <c r="H104" s="4" t="s">
        <v>231</v>
      </c>
      <c r="I104" s="4" t="s">
        <v>532</v>
      </c>
      <c r="J104" s="4" t="s">
        <v>407</v>
      </c>
      <c r="K104" s="4" t="s">
        <v>430</v>
      </c>
      <c r="L104" s="4" t="s">
        <v>246</v>
      </c>
      <c r="M104" s="4" t="s">
        <v>247</v>
      </c>
      <c r="N104" s="4">
        <v>61.4</v>
      </c>
      <c r="O104" t="str">
        <f>B104&amp;C104&amp;"_adults"</f>
        <v>Verstynen2014_adults</v>
      </c>
      <c r="P104">
        <f>VALUE(TRIM(LEFT(G104, FIND("(", G104) - 1)))</f>
        <v>28</v>
      </c>
      <c r="Q104">
        <f t="shared" si="12"/>
        <v>2</v>
      </c>
      <c r="R104">
        <f>IF(ISNUMBER(SEARCH("&amp;",E104)),4,IF(ISNUMBER(SEARCH("Stroop",E104)),1,IF(ISNUMBER(SEARCH("Flanker",E104)),2,IF(ISNUMBER(SEARCH("Simon",E104)),3,4))))</f>
        <v>1</v>
      </c>
      <c r="T104">
        <f>IF(K104="right",1,IF(K104="both",2,3))</f>
        <v>2</v>
      </c>
      <c r="U104">
        <f>IF(L104="I &gt; C",1,IF(L104="I &gt; N",2,3))</f>
        <v>2</v>
      </c>
      <c r="V104">
        <f>IF(M104="Yes",1,IF(M104="No",2,3))</f>
        <v>1</v>
      </c>
      <c r="W104">
        <f>IF(N104="n.r.","",N104)</f>
        <v>61.4</v>
      </c>
      <c r="X104">
        <f>IF(ISNUMBER(SEARCH("Event",F104)),1,IF(ISNUMBER(SEARCH("Event",F104)),2,3))</f>
        <v>1</v>
      </c>
      <c r="Y104">
        <f>IF(H104="English",1,2)</f>
        <v>1</v>
      </c>
      <c r="Z104">
        <f>IF(N104="n.r.",1,0)</f>
        <v>0</v>
      </c>
      <c r="AA104" t="str">
        <f t="shared" si="13"/>
        <v xml:space="preserve">31 </v>
      </c>
      <c r="AB104" t="str">
        <f t="shared" si="14"/>
        <v>n.r.</v>
      </c>
      <c r="AC104" t="str">
        <f t="shared" si="15"/>
        <v>21</v>
      </c>
      <c r="AD104" t="str">
        <f t="shared" si="16"/>
        <v>45</v>
      </c>
      <c r="AE104" t="str">
        <f t="shared" si="17"/>
        <v>21</v>
      </c>
      <c r="AF104" t="str">
        <f t="shared" si="18"/>
        <v>45</v>
      </c>
    </row>
    <row r="105" spans="1:32" ht="15.75">
      <c r="A105" s="4">
        <v>74</v>
      </c>
      <c r="B105" s="4" t="s">
        <v>533</v>
      </c>
      <c r="C105" s="4">
        <v>2006</v>
      </c>
      <c r="D105" s="4" t="s">
        <v>229</v>
      </c>
      <c r="E105" s="4" t="s">
        <v>266</v>
      </c>
      <c r="F105" s="4" t="s">
        <v>242</v>
      </c>
      <c r="G105" s="4" t="s">
        <v>534</v>
      </c>
      <c r="H105" s="4" t="s">
        <v>231</v>
      </c>
      <c r="I105" s="4" t="s">
        <v>535</v>
      </c>
      <c r="J105" s="4" t="s">
        <v>536</v>
      </c>
      <c r="K105" s="6" t="s">
        <v>238</v>
      </c>
      <c r="L105" s="4" t="s">
        <v>240</v>
      </c>
      <c r="M105" s="4" t="s">
        <v>247</v>
      </c>
      <c r="N105" s="4">
        <v>62</v>
      </c>
      <c r="O105" t="str">
        <f>B105&amp;C105&amp;"_adults"</f>
        <v>Wittfoth2006_adults</v>
      </c>
      <c r="P105">
        <f>VALUE(TRIM(LEFT(G105, FIND("(", G105) - 1)))</f>
        <v>20</v>
      </c>
      <c r="Q105">
        <f t="shared" si="12"/>
        <v>2</v>
      </c>
      <c r="R105">
        <f>IF(ISNUMBER(SEARCH("&amp;",E105)),4,IF(ISNUMBER(SEARCH("Stroop",E105)),1,IF(ISNUMBER(SEARCH("Flanker",E105)),2,IF(ISNUMBER(SEARCH("Simon",E105)),3,4))))</f>
        <v>3</v>
      </c>
      <c r="T105">
        <f>IF(K105="right",1,IF(K105="both",2,3))</f>
        <v>3</v>
      </c>
      <c r="U105">
        <f>IF(L105="I &gt; C",1,IF(L105="I &gt; N",2,3))</f>
        <v>1</v>
      </c>
      <c r="V105">
        <f>IF(M105="Yes",1,IF(M105="No",2,3))</f>
        <v>1</v>
      </c>
      <c r="W105">
        <f>IF(N105="n.r.","",N105)</f>
        <v>62</v>
      </c>
      <c r="X105">
        <f>IF(ISNUMBER(SEARCH("Event",F105)),1,IF(ISNUMBER(SEARCH("Event",F105)),2,3))</f>
        <v>1</v>
      </c>
      <c r="Y105">
        <f>IF(H105="English",1,2)</f>
        <v>1</v>
      </c>
      <c r="Z105">
        <f>IF(N105="n.r.",1,0)</f>
        <v>0</v>
      </c>
      <c r="AA105" t="str">
        <f t="shared" si="13"/>
        <v xml:space="preserve">25.5 </v>
      </c>
      <c r="AB105" t="str">
        <f t="shared" si="14"/>
        <v>n.r.</v>
      </c>
      <c r="AC105" t="str">
        <f t="shared" si="15"/>
        <v>21</v>
      </c>
      <c r="AD105" t="str">
        <f t="shared" si="16"/>
        <v>31</v>
      </c>
      <c r="AE105" t="str">
        <f t="shared" si="17"/>
        <v>21</v>
      </c>
      <c r="AF105" t="str">
        <f t="shared" si="18"/>
        <v>31</v>
      </c>
    </row>
    <row r="106" spans="1:32" ht="15.75">
      <c r="A106" s="4">
        <v>75</v>
      </c>
      <c r="B106" s="4" t="s">
        <v>533</v>
      </c>
      <c r="C106" s="4">
        <v>2008</v>
      </c>
      <c r="D106" s="4" t="s">
        <v>229</v>
      </c>
      <c r="E106" s="4" t="s">
        <v>266</v>
      </c>
      <c r="F106" s="4" t="s">
        <v>242</v>
      </c>
      <c r="G106" s="4" t="s">
        <v>537</v>
      </c>
      <c r="H106" s="4" t="s">
        <v>231</v>
      </c>
      <c r="I106" s="4" t="s">
        <v>535</v>
      </c>
      <c r="J106" s="4" t="s">
        <v>536</v>
      </c>
      <c r="K106" s="4" t="s">
        <v>239</v>
      </c>
      <c r="L106" s="4" t="s">
        <v>240</v>
      </c>
      <c r="M106" s="4" t="s">
        <v>247</v>
      </c>
      <c r="N106" s="4">
        <v>56</v>
      </c>
      <c r="O106" t="str">
        <f>B106&amp;C106&amp;"_adults"</f>
        <v>Wittfoth2008_adults</v>
      </c>
      <c r="P106">
        <f>VALUE(TRIM(LEFT(G106, FIND("(", G106) - 1)))</f>
        <v>15</v>
      </c>
      <c r="Q106">
        <f t="shared" si="12"/>
        <v>2</v>
      </c>
      <c r="R106">
        <f>IF(ISNUMBER(SEARCH("&amp;",E106)),4,IF(ISNUMBER(SEARCH("Stroop",E106)),1,IF(ISNUMBER(SEARCH("Flanker",E106)),2,IF(ISNUMBER(SEARCH("Simon",E106)),3,4))))</f>
        <v>3</v>
      </c>
      <c r="T106">
        <f>IF(K106="right",1,IF(K106="both",2,3))</f>
        <v>1</v>
      </c>
      <c r="U106">
        <f>IF(L106="I &gt; C",1,IF(L106="I &gt; N",2,3))</f>
        <v>1</v>
      </c>
      <c r="V106">
        <f>IF(M106="Yes",1,IF(M106="No",2,3))</f>
        <v>1</v>
      </c>
      <c r="W106">
        <f>IF(N106="n.r.","",N106)</f>
        <v>56</v>
      </c>
      <c r="X106">
        <f>IF(ISNUMBER(SEARCH("Event",F106)),1,IF(ISNUMBER(SEARCH("Event",F106)),2,3))</f>
        <v>1</v>
      </c>
      <c r="Y106">
        <f>IF(H106="English",1,2)</f>
        <v>1</v>
      </c>
      <c r="Z106">
        <f>IF(N106="n.r.",1,0)</f>
        <v>0</v>
      </c>
      <c r="AA106" t="str">
        <f t="shared" si="13"/>
        <v xml:space="preserve">25.5 </v>
      </c>
      <c r="AB106" t="str">
        <f t="shared" si="14"/>
        <v>n.r.</v>
      </c>
      <c r="AC106" t="str">
        <f t="shared" si="15"/>
        <v>21</v>
      </c>
      <c r="AD106" t="str">
        <f t="shared" si="16"/>
        <v>31</v>
      </c>
      <c r="AE106" t="str">
        <f t="shared" si="17"/>
        <v>21</v>
      </c>
      <c r="AF106" t="str">
        <f t="shared" si="18"/>
        <v>31</v>
      </c>
    </row>
    <row r="107" spans="1:32" ht="15.75">
      <c r="A107" s="4">
        <v>76</v>
      </c>
      <c r="B107" s="4" t="s">
        <v>538</v>
      </c>
      <c r="C107" s="4">
        <v>2009</v>
      </c>
      <c r="D107" s="4" t="s">
        <v>229</v>
      </c>
      <c r="E107" s="4" t="s">
        <v>658</v>
      </c>
      <c r="F107" s="4" t="s">
        <v>242</v>
      </c>
      <c r="G107" s="4" t="s">
        <v>539</v>
      </c>
      <c r="H107" s="4" t="s">
        <v>231</v>
      </c>
      <c r="I107" s="4" t="s">
        <v>326</v>
      </c>
      <c r="J107" s="4" t="s">
        <v>540</v>
      </c>
      <c r="K107" s="4" t="s">
        <v>239</v>
      </c>
      <c r="L107" s="4" t="s">
        <v>240</v>
      </c>
      <c r="M107" s="4" t="s">
        <v>247</v>
      </c>
      <c r="N107" s="4">
        <v>77.5</v>
      </c>
      <c r="O107" t="str">
        <f>B107&amp;C107&amp;"_adults"</f>
        <v>Ye2009_adults</v>
      </c>
      <c r="P107">
        <f>VALUE(TRIM(LEFT(G107, FIND("(", G107) - 1)))</f>
        <v>19</v>
      </c>
      <c r="Q107">
        <f t="shared" si="12"/>
        <v>2</v>
      </c>
      <c r="R107">
        <f>IF(ISNUMBER(SEARCH("&amp;",E107)),4,IF(ISNUMBER(SEARCH("Stroop",E107)),1,IF(ISNUMBER(SEARCH("Flanker",E107)),2,IF(ISNUMBER(SEARCH("Simon",E107)),3,4))))</f>
        <v>4</v>
      </c>
      <c r="T107">
        <f>IF(K107="right",1,IF(K107="both",2,3))</f>
        <v>1</v>
      </c>
      <c r="U107">
        <f>IF(L107="I &gt; C",1,IF(L107="I &gt; N",2,3))</f>
        <v>1</v>
      </c>
      <c r="V107">
        <f>IF(M107="Yes",1,IF(M107="No",2,3))</f>
        <v>1</v>
      </c>
      <c r="W107">
        <f>IF(N107="n.r.","",N107)</f>
        <v>77.5</v>
      </c>
      <c r="X107">
        <f>IF(ISNUMBER(SEARCH("Event",F107)),1,IF(ISNUMBER(SEARCH("Event",F107)),2,3))</f>
        <v>1</v>
      </c>
      <c r="Y107">
        <f>IF(H107="English",1,2)</f>
        <v>1</v>
      </c>
      <c r="Z107">
        <f>IF(N107="n.r.",1,0)</f>
        <v>0</v>
      </c>
      <c r="AA107" t="str">
        <f t="shared" si="13"/>
        <v xml:space="preserve">21 </v>
      </c>
      <c r="AB107" t="str">
        <f t="shared" si="14"/>
        <v>n.r.</v>
      </c>
      <c r="AC107" t="str">
        <f t="shared" si="15"/>
        <v>19</v>
      </c>
      <c r="AD107" t="str">
        <f t="shared" si="16"/>
        <v>23</v>
      </c>
      <c r="AE107" t="str">
        <f t="shared" si="17"/>
        <v>19</v>
      </c>
      <c r="AF107" t="str">
        <f t="shared" si="18"/>
        <v>23</v>
      </c>
    </row>
    <row r="108" spans="1:32" ht="15.75">
      <c r="A108" s="4">
        <v>77</v>
      </c>
      <c r="B108" s="4" t="s">
        <v>541</v>
      </c>
      <c r="C108" s="4">
        <v>2010</v>
      </c>
      <c r="D108" s="4" t="s">
        <v>229</v>
      </c>
      <c r="E108" s="4" t="s">
        <v>241</v>
      </c>
      <c r="F108" s="4" t="s">
        <v>242</v>
      </c>
      <c r="G108" s="4" t="s">
        <v>542</v>
      </c>
      <c r="H108" s="4" t="s">
        <v>231</v>
      </c>
      <c r="I108" s="4" t="s">
        <v>534</v>
      </c>
      <c r="J108" s="6" t="s">
        <v>238</v>
      </c>
      <c r="K108" s="6" t="s">
        <v>238</v>
      </c>
      <c r="L108" s="4" t="s">
        <v>240</v>
      </c>
      <c r="M108" s="4" t="s">
        <v>247</v>
      </c>
      <c r="N108" s="4">
        <v>130</v>
      </c>
      <c r="O108" t="str">
        <f>B108&amp;C108&amp;"_adults"</f>
        <v>Zhu2010_adults</v>
      </c>
      <c r="P108">
        <f>VALUE(TRIM(LEFT(G108, FIND("(", G108) - 1)))</f>
        <v>22</v>
      </c>
      <c r="Q108">
        <f t="shared" si="12"/>
        <v>2</v>
      </c>
      <c r="R108">
        <f>IF(ISNUMBER(SEARCH("&amp;",E108)),4,IF(ISNUMBER(SEARCH("Stroop",E108)),1,IF(ISNUMBER(SEARCH("Flanker",E108)),2,IF(ISNUMBER(SEARCH("Simon",E108)),3,4))))</f>
        <v>2</v>
      </c>
      <c r="T108">
        <f>IF(K108="right",1,IF(K108="both",2,3))</f>
        <v>3</v>
      </c>
      <c r="U108">
        <f>IF(L108="I &gt; C",1,IF(L108="I &gt; N",2,3))</f>
        <v>1</v>
      </c>
      <c r="V108">
        <f>IF(M108="Yes",1,IF(M108="No",2,3))</f>
        <v>1</v>
      </c>
      <c r="W108">
        <f>IF(N108="n.r.","",N108)</f>
        <v>130</v>
      </c>
      <c r="X108">
        <f>IF(ISNUMBER(SEARCH("Event",F108)),1,IF(ISNUMBER(SEARCH("Event",F108)),2,3))</f>
        <v>1</v>
      </c>
      <c r="Y108">
        <f>IF(H108="English",1,2)</f>
        <v>1</v>
      </c>
      <c r="Z108">
        <f>IF(N108="n.r.",1,0)</f>
        <v>0</v>
      </c>
      <c r="AA108" t="str">
        <f t="shared" si="13"/>
        <v xml:space="preserve">20 </v>
      </c>
      <c r="AB108" t="str">
        <f t="shared" si="14"/>
        <v>3</v>
      </c>
      <c r="AC108" t="e">
        <f t="shared" si="15"/>
        <v>#N/A</v>
      </c>
      <c r="AD108" t="e">
        <f t="shared" si="16"/>
        <v>#N/A</v>
      </c>
      <c r="AE108">
        <f t="shared" si="17"/>
        <v>18</v>
      </c>
      <c r="AF108">
        <f t="shared" si="18"/>
        <v>59</v>
      </c>
    </row>
    <row r="109" spans="1:32" ht="15.75">
      <c r="A109" s="4">
        <v>78</v>
      </c>
      <c r="B109" s="4" t="s">
        <v>543</v>
      </c>
      <c r="C109" s="4">
        <v>2010</v>
      </c>
      <c r="D109" s="4" t="s">
        <v>229</v>
      </c>
      <c r="E109" s="4" t="s">
        <v>234</v>
      </c>
      <c r="F109" s="4" t="s">
        <v>257</v>
      </c>
      <c r="G109" s="4" t="s">
        <v>544</v>
      </c>
      <c r="H109" s="4" t="s">
        <v>231</v>
      </c>
      <c r="I109" s="4" t="s">
        <v>545</v>
      </c>
      <c r="J109" s="4" t="s">
        <v>546</v>
      </c>
      <c r="K109" s="4" t="s">
        <v>239</v>
      </c>
      <c r="L109" s="4" t="s">
        <v>240</v>
      </c>
      <c r="M109" s="4" t="s">
        <v>238</v>
      </c>
      <c r="N109" s="4">
        <v>98.7</v>
      </c>
      <c r="O109" t="str">
        <f>B109&amp;C109&amp;"_adults"</f>
        <v>Zoccatelli2010_adults</v>
      </c>
      <c r="P109">
        <f>VALUE(TRIM(LEFT(G109, FIND("(", G109) - 1)))</f>
        <v>10</v>
      </c>
      <c r="Q109">
        <f t="shared" si="12"/>
        <v>2</v>
      </c>
      <c r="R109">
        <f>IF(ISNUMBER(SEARCH("&amp;",E109)),4,IF(ISNUMBER(SEARCH("Stroop",E109)),1,IF(ISNUMBER(SEARCH("Flanker",E109)),2,IF(ISNUMBER(SEARCH("Simon",E109)),3,4))))</f>
        <v>1</v>
      </c>
      <c r="T109">
        <f>IF(K109="right",1,IF(K109="both",2,3))</f>
        <v>1</v>
      </c>
      <c r="U109">
        <f>IF(L109="I &gt; C",1,IF(L109="I &gt; N",2,3))</f>
        <v>1</v>
      </c>
      <c r="V109">
        <f>IF(M109="Yes",1,IF(M109="No",2,3))</f>
        <v>3</v>
      </c>
      <c r="W109">
        <f>IF(N109="n.r.","",N109)</f>
        <v>98.7</v>
      </c>
      <c r="X109">
        <f>IF(ISNUMBER(SEARCH("Event",F109)),1,IF(ISNUMBER(SEARCH("Event",F109)),2,3))</f>
        <v>3</v>
      </c>
      <c r="Y109">
        <f>IF(H109="English",1,2)</f>
        <v>1</v>
      </c>
      <c r="Z109">
        <f>IF(N109="n.r.",1,0)</f>
        <v>0</v>
      </c>
      <c r="AA109" t="str">
        <f t="shared" si="13"/>
        <v xml:space="preserve">28 </v>
      </c>
      <c r="AB109" t="str">
        <f t="shared" si="14"/>
        <v>n.r.</v>
      </c>
      <c r="AC109" t="str">
        <f t="shared" si="15"/>
        <v>22</v>
      </c>
      <c r="AD109" t="str">
        <f t="shared" si="16"/>
        <v>40</v>
      </c>
      <c r="AE109" t="str">
        <f t="shared" si="17"/>
        <v>22</v>
      </c>
      <c r="AF109" t="str">
        <f t="shared" si="18"/>
        <v>40</v>
      </c>
    </row>
    <row r="110" spans="1:32" ht="15.75">
      <c r="A110" s="4">
        <v>79</v>
      </c>
      <c r="B110" s="4" t="s">
        <v>547</v>
      </c>
      <c r="C110" s="4">
        <v>2011</v>
      </c>
      <c r="D110" s="4" t="s">
        <v>229</v>
      </c>
      <c r="E110" s="4" t="s">
        <v>241</v>
      </c>
      <c r="F110" s="4" t="s">
        <v>242</v>
      </c>
      <c r="G110" s="4" t="s">
        <v>236</v>
      </c>
      <c r="H110" s="4" t="s">
        <v>231</v>
      </c>
      <c r="I110" s="4" t="s">
        <v>548</v>
      </c>
      <c r="J110" s="4" t="s">
        <v>549</v>
      </c>
      <c r="K110" s="4" t="s">
        <v>239</v>
      </c>
      <c r="L110" s="4" t="s">
        <v>240</v>
      </c>
      <c r="M110" s="4" t="s">
        <v>247</v>
      </c>
      <c r="N110" s="4">
        <v>45</v>
      </c>
      <c r="O110" t="str">
        <f>B110&amp;C110&amp;"_adults"</f>
        <v>Zurawska2011_adults</v>
      </c>
      <c r="P110">
        <f>VALUE(TRIM(LEFT(G110, FIND("(", G110) - 1)))</f>
        <v>18</v>
      </c>
      <c r="Q110">
        <f t="shared" si="12"/>
        <v>2</v>
      </c>
      <c r="R110">
        <f>IF(ISNUMBER(SEARCH("&amp;",E110)),4,IF(ISNUMBER(SEARCH("Stroop",E110)),1,IF(ISNUMBER(SEARCH("Flanker",E110)),2,IF(ISNUMBER(SEARCH("Simon",E110)),3,4))))</f>
        <v>2</v>
      </c>
      <c r="T110">
        <f>IF(K110="right",1,IF(K110="both",2,3))</f>
        <v>1</v>
      </c>
      <c r="U110">
        <f>IF(L110="I &gt; C",1,IF(L110="I &gt; N",2,3))</f>
        <v>1</v>
      </c>
      <c r="V110">
        <f>IF(M110="Yes",1,IF(M110="No",2,3))</f>
        <v>1</v>
      </c>
      <c r="W110">
        <f>IF(N110="n.r.","",N110)</f>
        <v>45</v>
      </c>
      <c r="X110">
        <f>IF(ISNUMBER(SEARCH("Event",F110)),1,IF(ISNUMBER(SEARCH("Event",F110)),2,3))</f>
        <v>1</v>
      </c>
      <c r="Y110">
        <f>IF(H110="English",1,2)</f>
        <v>1</v>
      </c>
      <c r="Z110">
        <f>IF(N110="n.r.",1,0)</f>
        <v>0</v>
      </c>
      <c r="AA110" t="str">
        <f t="shared" si="13"/>
        <v xml:space="preserve">25.3 </v>
      </c>
      <c r="AB110" t="str">
        <f t="shared" si="14"/>
        <v>n.r.</v>
      </c>
      <c r="AC110" t="str">
        <f t="shared" si="15"/>
        <v>20</v>
      </c>
      <c r="AD110" t="str">
        <f t="shared" si="16"/>
        <v>34</v>
      </c>
      <c r="AE110" t="str">
        <f t="shared" si="17"/>
        <v>20</v>
      </c>
      <c r="AF110" t="str">
        <f t="shared" si="18"/>
        <v>34</v>
      </c>
    </row>
    <row r="111" spans="1:32" ht="15.75">
      <c r="A111" s="4">
        <v>80</v>
      </c>
      <c r="B111" s="4" t="s">
        <v>550</v>
      </c>
      <c r="C111" s="4">
        <v>2007</v>
      </c>
      <c r="D111" s="4" t="s">
        <v>229</v>
      </c>
      <c r="E111" s="4" t="s">
        <v>234</v>
      </c>
      <c r="F111" s="4" t="s">
        <v>242</v>
      </c>
      <c r="G111" s="4" t="s">
        <v>551</v>
      </c>
      <c r="H111" s="4" t="s">
        <v>231</v>
      </c>
      <c r="I111" s="4" t="s">
        <v>552</v>
      </c>
      <c r="J111" s="4" t="s">
        <v>553</v>
      </c>
      <c r="K111" s="6" t="s">
        <v>238</v>
      </c>
      <c r="L111" s="4" t="s">
        <v>246</v>
      </c>
      <c r="M111" s="4" t="s">
        <v>238</v>
      </c>
      <c r="N111" s="4">
        <v>90.300000000000097</v>
      </c>
      <c r="O111" t="str">
        <f>B111&amp;C111&amp;"_adults"</f>
        <v>Zysset2007_adults</v>
      </c>
      <c r="P111">
        <f>VALUE(TRIM(LEFT(G111, FIND("(", G111) - 1)))</f>
        <v>47</v>
      </c>
      <c r="Q111">
        <f t="shared" si="12"/>
        <v>2</v>
      </c>
      <c r="R111">
        <f>IF(ISNUMBER(SEARCH("&amp;",E111)),4,IF(ISNUMBER(SEARCH("Stroop",E111)),1,IF(ISNUMBER(SEARCH("Flanker",E111)),2,IF(ISNUMBER(SEARCH("Simon",E111)),3,4))))</f>
        <v>1</v>
      </c>
      <c r="T111">
        <f>IF(K111="right",1,IF(K111="both",2,3))</f>
        <v>3</v>
      </c>
      <c r="U111">
        <f>IF(L111="I &gt; C",1,IF(L111="I &gt; N",2,3))</f>
        <v>2</v>
      </c>
      <c r="V111">
        <f>IF(M111="Yes",1,IF(M111="No",2,3))</f>
        <v>3</v>
      </c>
      <c r="W111">
        <f>IF(N111="n.r.","",N111)</f>
        <v>90.300000000000097</v>
      </c>
      <c r="X111">
        <f>IF(ISNUMBER(SEARCH("Event",F111)),1,IF(ISNUMBER(SEARCH("Event",F111)),2,3))</f>
        <v>1</v>
      </c>
      <c r="Y111">
        <f>IF(H111="English",1,2)</f>
        <v>1</v>
      </c>
      <c r="Z111">
        <f>IF(N111="n.r.",1,0)</f>
        <v>0</v>
      </c>
      <c r="AA111" t="str">
        <f t="shared" si="13"/>
        <v xml:space="preserve">42 </v>
      </c>
      <c r="AB111" t="str">
        <f t="shared" si="14"/>
        <v>n.r.</v>
      </c>
      <c r="AC111" t="str">
        <f t="shared" si="15"/>
        <v>22</v>
      </c>
      <c r="AD111" t="str">
        <f t="shared" si="16"/>
        <v>75</v>
      </c>
      <c r="AE111" t="str">
        <f t="shared" si="17"/>
        <v>22</v>
      </c>
      <c r="AF111" t="str">
        <f t="shared" si="18"/>
        <v>75</v>
      </c>
    </row>
    <row r="112" spans="1:32" ht="15.75">
      <c r="A112" s="4">
        <v>81</v>
      </c>
      <c r="B112" s="4" t="s">
        <v>617</v>
      </c>
      <c r="C112" s="4">
        <v>2022</v>
      </c>
      <c r="D112" s="4" t="s">
        <v>554</v>
      </c>
      <c r="E112" s="4" t="s">
        <v>234</v>
      </c>
      <c r="F112" s="4" t="s">
        <v>242</v>
      </c>
      <c r="G112" s="4" t="s">
        <v>555</v>
      </c>
      <c r="H112" s="4" t="s">
        <v>556</v>
      </c>
      <c r="I112" s="4" t="s">
        <v>557</v>
      </c>
      <c r="J112" s="6" t="s">
        <v>238</v>
      </c>
      <c r="K112" s="4" t="s">
        <v>239</v>
      </c>
      <c r="L112" s="4" t="s">
        <v>240</v>
      </c>
      <c r="M112" s="4" t="s">
        <v>247</v>
      </c>
      <c r="N112" s="4">
        <v>67</v>
      </c>
      <c r="O112" t="str">
        <f>B112&amp;C112&amp;"_adults"</f>
        <v>chenqi2022_adults</v>
      </c>
      <c r="P112">
        <f>VALUE(TRIM(LEFT(G112, FIND("(", G112) - 1)))</f>
        <v>41</v>
      </c>
      <c r="Q112">
        <f t="shared" si="12"/>
        <v>2</v>
      </c>
      <c r="R112">
        <f>IF(ISNUMBER(SEARCH("&amp;",E112)),4,IF(ISNUMBER(SEARCH("Stroop",E112)),1,IF(ISNUMBER(SEARCH("Flanker",E112)),2,IF(ISNUMBER(SEARCH("Simon",E112)),3,4))))</f>
        <v>1</v>
      </c>
      <c r="T112">
        <f>IF(K112="right",1,IF(K112="both",2,3))</f>
        <v>1</v>
      </c>
      <c r="U112">
        <f>IF(L112="I &gt; C",1,IF(L112="I &gt; N",2,3))</f>
        <v>1</v>
      </c>
      <c r="V112">
        <f>IF(M112="Yes",1,IF(M112="No",2,3))</f>
        <v>1</v>
      </c>
      <c r="W112">
        <f>IF(N112="n.r.","",N112)</f>
        <v>67</v>
      </c>
      <c r="X112">
        <f>IF(ISNUMBER(SEARCH("Event",F112)),1,IF(ISNUMBER(SEARCH("Event",F112)),2,3))</f>
        <v>1</v>
      </c>
      <c r="Y112">
        <f>IF(H112="English",1,2)</f>
        <v>2</v>
      </c>
      <c r="Z112">
        <f>IF(N112="n.r.",1,0)</f>
        <v>0</v>
      </c>
      <c r="AA112" t="str">
        <f t="shared" si="13"/>
        <v xml:space="preserve">21.29 </v>
      </c>
      <c r="AB112" t="str">
        <f t="shared" si="14"/>
        <v>2.83</v>
      </c>
      <c r="AC112" t="e">
        <f t="shared" si="15"/>
        <v>#N/A</v>
      </c>
      <c r="AD112" t="e">
        <f t="shared" si="16"/>
        <v>#N/A</v>
      </c>
      <c r="AE112">
        <f t="shared" si="17"/>
        <v>18</v>
      </c>
      <c r="AF112">
        <f t="shared" si="18"/>
        <v>59</v>
      </c>
    </row>
    <row r="113" spans="1:32" ht="15.75">
      <c r="A113" s="4">
        <v>82</v>
      </c>
      <c r="B113" s="4" t="s">
        <v>558</v>
      </c>
      <c r="C113" s="4">
        <v>2011</v>
      </c>
      <c r="D113" s="4" t="s">
        <v>554</v>
      </c>
      <c r="E113" s="4" t="s">
        <v>234</v>
      </c>
      <c r="F113" s="4" t="s">
        <v>242</v>
      </c>
      <c r="G113" s="4" t="s">
        <v>559</v>
      </c>
      <c r="H113" s="4" t="s">
        <v>556</v>
      </c>
      <c r="I113" s="4" t="s">
        <v>560</v>
      </c>
      <c r="J113" s="4" t="s">
        <v>561</v>
      </c>
      <c r="K113" s="4" t="s">
        <v>239</v>
      </c>
      <c r="L113" s="4" t="s">
        <v>240</v>
      </c>
      <c r="M113" s="6" t="s">
        <v>238</v>
      </c>
      <c r="N113" s="4">
        <v>136</v>
      </c>
      <c r="O113" s="1" t="s">
        <v>152</v>
      </c>
      <c r="P113">
        <v>10</v>
      </c>
      <c r="Q113">
        <f t="shared" si="12"/>
        <v>2</v>
      </c>
      <c r="R113">
        <f>IF(ISNUMBER(SEARCH("&amp;",E113)),4,IF(ISNUMBER(SEARCH("Stroop",E113)),1,IF(ISNUMBER(SEARCH("Flanker",E113)),2,IF(ISNUMBER(SEARCH("Simon",E113)),3,4))))</f>
        <v>1</v>
      </c>
      <c r="T113">
        <f>IF(K113="right",1,IF(K113="both",2,3))</f>
        <v>1</v>
      </c>
      <c r="U113">
        <f>IF(L113="I &gt; C",1,IF(L113="I &gt; N",2,3))</f>
        <v>1</v>
      </c>
      <c r="V113">
        <f>IF(M113="Yes",1,IF(M113="No",2,3))</f>
        <v>3</v>
      </c>
      <c r="W113">
        <f>IF(N113="n.r.","",N113)</f>
        <v>136</v>
      </c>
      <c r="X113">
        <f>IF(ISNUMBER(SEARCH("Event",F113)),1,IF(ISNUMBER(SEARCH("Event",F113)),2,3))</f>
        <v>1</v>
      </c>
      <c r="Y113">
        <f>IF(H113="English",1,2)</f>
        <v>2</v>
      </c>
      <c r="Z113">
        <f>IF(N113="n.r.",1,0)</f>
        <v>0</v>
      </c>
      <c r="AA113" t="str">
        <f t="shared" si="13"/>
        <v xml:space="preserve">21 </v>
      </c>
      <c r="AB113" t="str">
        <f t="shared" si="14"/>
        <v>1.9</v>
      </c>
      <c r="AC113" t="str">
        <f t="shared" si="15"/>
        <v>18</v>
      </c>
      <c r="AD113" t="str">
        <f t="shared" si="16"/>
        <v>28</v>
      </c>
      <c r="AE113" t="str">
        <f t="shared" si="17"/>
        <v>18</v>
      </c>
      <c r="AF113" t="str">
        <f t="shared" si="18"/>
        <v>28</v>
      </c>
    </row>
    <row r="114" spans="1:32" ht="15.75">
      <c r="A114" s="4">
        <v>83</v>
      </c>
      <c r="B114" s="4" t="s">
        <v>558</v>
      </c>
      <c r="C114" s="4">
        <v>2011</v>
      </c>
      <c r="D114" s="4" t="s">
        <v>554</v>
      </c>
      <c r="E114" s="4" t="s">
        <v>234</v>
      </c>
      <c r="F114" s="4" t="s">
        <v>242</v>
      </c>
      <c r="G114" s="4" t="s">
        <v>562</v>
      </c>
      <c r="H114" s="4" t="s">
        <v>556</v>
      </c>
      <c r="I114" s="4" t="s">
        <v>563</v>
      </c>
      <c r="J114" s="4" t="s">
        <v>561</v>
      </c>
      <c r="K114" s="4" t="s">
        <v>239</v>
      </c>
      <c r="L114" s="4" t="s">
        <v>240</v>
      </c>
      <c r="M114" s="6" t="s">
        <v>238</v>
      </c>
      <c r="N114" s="4">
        <v>143</v>
      </c>
      <c r="O114" s="1" t="s">
        <v>156</v>
      </c>
      <c r="P114">
        <v>10</v>
      </c>
      <c r="Q114">
        <f t="shared" si="12"/>
        <v>2</v>
      </c>
      <c r="R114">
        <f>IF(ISNUMBER(SEARCH("&amp;",E114)),4,IF(ISNUMBER(SEARCH("Stroop",E114)),1,IF(ISNUMBER(SEARCH("Flanker",E114)),2,IF(ISNUMBER(SEARCH("Simon",E114)),3,4))))</f>
        <v>1</v>
      </c>
      <c r="T114">
        <f>IF(K114="right",1,IF(K114="both",2,3))</f>
        <v>1</v>
      </c>
      <c r="U114">
        <f>IF(L114="I &gt; C",1,IF(L114="I &gt; N",2,3))</f>
        <v>1</v>
      </c>
      <c r="V114">
        <f>IF(M114="Yes",1,IF(M114="No",2,3))</f>
        <v>3</v>
      </c>
      <c r="W114">
        <f>IF(N114="n.r.","",N114)</f>
        <v>143</v>
      </c>
      <c r="X114">
        <f>IF(ISNUMBER(SEARCH("Event",F114)),1,IF(ISNUMBER(SEARCH("Event",F114)),2,3))</f>
        <v>1</v>
      </c>
      <c r="Y114">
        <f>IF(H114="English",1,2)</f>
        <v>2</v>
      </c>
      <c r="Z114">
        <f>IF(N114="n.r.",1,0)</f>
        <v>0</v>
      </c>
      <c r="AA114" t="str">
        <f t="shared" si="13"/>
        <v xml:space="preserve">22.4 </v>
      </c>
      <c r="AB114" t="str">
        <f t="shared" si="14"/>
        <v>3.0</v>
      </c>
      <c r="AC114" t="str">
        <f t="shared" si="15"/>
        <v>18</v>
      </c>
      <c r="AD114" t="str">
        <f t="shared" si="16"/>
        <v>28</v>
      </c>
      <c r="AE114" t="str">
        <f t="shared" si="17"/>
        <v>18</v>
      </c>
      <c r="AF114" t="str">
        <f t="shared" si="18"/>
        <v>28</v>
      </c>
    </row>
    <row r="115" spans="1:32" ht="15.75">
      <c r="A115" s="4">
        <v>84</v>
      </c>
      <c r="B115" s="4" t="s">
        <v>616</v>
      </c>
      <c r="C115" s="4">
        <v>2018</v>
      </c>
      <c r="D115" s="4" t="s">
        <v>554</v>
      </c>
      <c r="E115" s="4" t="s">
        <v>234</v>
      </c>
      <c r="F115" s="4" t="s">
        <v>242</v>
      </c>
      <c r="G115" s="4" t="s">
        <v>564</v>
      </c>
      <c r="H115" s="4" t="s">
        <v>556</v>
      </c>
      <c r="I115" s="4" t="s">
        <v>565</v>
      </c>
      <c r="J115" s="6" t="s">
        <v>238</v>
      </c>
      <c r="K115" s="4" t="s">
        <v>239</v>
      </c>
      <c r="L115" s="4" t="s">
        <v>240</v>
      </c>
      <c r="M115" s="4" t="s">
        <v>247</v>
      </c>
      <c r="N115" s="4">
        <v>32.5</v>
      </c>
      <c r="O115" t="str">
        <f>B115&amp;C115&amp;"_adults"</f>
        <v>moubochuan2018_adults</v>
      </c>
      <c r="P115">
        <f>VALUE(TRIM(LEFT(G115, FIND("(", G115) - 1)))</f>
        <v>37</v>
      </c>
      <c r="Q115">
        <f t="shared" si="12"/>
        <v>2</v>
      </c>
      <c r="R115">
        <f>IF(ISNUMBER(SEARCH("&amp;",E115)),4,IF(ISNUMBER(SEARCH("Stroop",E115)),1,IF(ISNUMBER(SEARCH("Flanker",E115)),2,IF(ISNUMBER(SEARCH("Simon",E115)),3,4))))</f>
        <v>1</v>
      </c>
      <c r="T115">
        <f>IF(K115="right",1,IF(K115="both",2,3))</f>
        <v>1</v>
      </c>
      <c r="U115">
        <f>IF(L115="I &gt; C",1,IF(L115="I &gt; N",2,3))</f>
        <v>1</v>
      </c>
      <c r="V115">
        <f>IF(M115="Yes",1,IF(M115="No",2,3))</f>
        <v>1</v>
      </c>
      <c r="W115">
        <f>IF(N115="n.r.","",N115)</f>
        <v>32.5</v>
      </c>
      <c r="X115">
        <f>IF(ISNUMBER(SEARCH("Event",F115)),1,IF(ISNUMBER(SEARCH("Event",F115)),2,3))</f>
        <v>1</v>
      </c>
      <c r="Y115">
        <f>IF(H115="English",1,2)</f>
        <v>2</v>
      </c>
      <c r="Z115">
        <f>IF(N115="n.r.",1,0)</f>
        <v>0</v>
      </c>
      <c r="AA115" t="str">
        <f t="shared" si="13"/>
        <v xml:space="preserve">21.4 </v>
      </c>
      <c r="AB115" t="str">
        <f t="shared" si="14"/>
        <v>1.4</v>
      </c>
      <c r="AC115" t="e">
        <f t="shared" si="15"/>
        <v>#N/A</v>
      </c>
      <c r="AD115" t="e">
        <f t="shared" si="16"/>
        <v>#N/A</v>
      </c>
      <c r="AE115">
        <f t="shared" si="17"/>
        <v>18</v>
      </c>
      <c r="AF115">
        <f t="shared" si="18"/>
        <v>59</v>
      </c>
    </row>
    <row r="116" spans="1:32" ht="15.75">
      <c r="A116" s="4">
        <v>85</v>
      </c>
      <c r="B116" s="4" t="s">
        <v>618</v>
      </c>
      <c r="C116" s="4">
        <v>2020</v>
      </c>
      <c r="D116" s="4" t="s">
        <v>229</v>
      </c>
      <c r="E116" s="4" t="s">
        <v>234</v>
      </c>
      <c r="F116" s="4" t="s">
        <v>257</v>
      </c>
      <c r="G116" s="4" t="s">
        <v>566</v>
      </c>
      <c r="H116" s="4" t="s">
        <v>556</v>
      </c>
      <c r="I116" s="4" t="s">
        <v>567</v>
      </c>
      <c r="J116" s="4" t="s">
        <v>568</v>
      </c>
      <c r="K116" s="4" t="s">
        <v>239</v>
      </c>
      <c r="L116" s="4" t="s">
        <v>240</v>
      </c>
      <c r="M116" s="6" t="s">
        <v>238</v>
      </c>
      <c r="N116" s="4">
        <v>95.784999999999997</v>
      </c>
      <c r="O116" t="str">
        <f>B116&amp;C116&amp;"_adults"</f>
        <v>qianqiaoyun2020_adults</v>
      </c>
      <c r="P116">
        <f>VALUE(TRIM(LEFT(G116, FIND("(", G116) - 1)))</f>
        <v>17</v>
      </c>
      <c r="Q116">
        <f t="shared" si="12"/>
        <v>2</v>
      </c>
      <c r="R116">
        <f>IF(ISNUMBER(SEARCH("&amp;",E116)),4,IF(ISNUMBER(SEARCH("Stroop",E116)),1,IF(ISNUMBER(SEARCH("Flanker",E116)),2,IF(ISNUMBER(SEARCH("Simon",E116)),3,4))))</f>
        <v>1</v>
      </c>
      <c r="T116">
        <f>IF(K116="right",1,IF(K116="both",2,3))</f>
        <v>1</v>
      </c>
      <c r="U116">
        <f>IF(L116="I &gt; C",1,IF(L116="I &gt; N",2,3))</f>
        <v>1</v>
      </c>
      <c r="V116">
        <f>IF(M116="Yes",1,IF(M116="No",2,3))</f>
        <v>3</v>
      </c>
      <c r="W116">
        <f>IF(N116="n.r.","",N116)</f>
        <v>95.784999999999997</v>
      </c>
      <c r="X116">
        <f>IF(ISNUMBER(SEARCH("Event",F116)),1,IF(ISNUMBER(SEARCH("Event",F116)),2,3))</f>
        <v>3</v>
      </c>
      <c r="Y116">
        <f>IF(H116="English",1,2)</f>
        <v>2</v>
      </c>
      <c r="Z116">
        <f>IF(N116="n.r.",1,0)</f>
        <v>0</v>
      </c>
      <c r="AA116" t="str">
        <f t="shared" si="13"/>
        <v xml:space="preserve">25 </v>
      </c>
      <c r="AB116" t="str">
        <f t="shared" si="14"/>
        <v>2</v>
      </c>
      <c r="AC116" t="str">
        <f t="shared" si="15"/>
        <v>22</v>
      </c>
      <c r="AD116" t="str">
        <f t="shared" si="16"/>
        <v>28</v>
      </c>
      <c r="AE116" t="str">
        <f t="shared" si="17"/>
        <v>22</v>
      </c>
      <c r="AF116" t="str">
        <f t="shared" si="18"/>
        <v>28</v>
      </c>
    </row>
    <row r="117" spans="1:32" ht="23.25" customHeight="1">
      <c r="A117" s="15" t="s">
        <v>569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9"/>
      <c r="N117" s="4"/>
    </row>
    <row r="118" spans="1:32" ht="15.75">
      <c r="A118" s="4">
        <v>1</v>
      </c>
      <c r="B118" s="4" t="s">
        <v>694</v>
      </c>
      <c r="C118" s="4">
        <v>2014</v>
      </c>
      <c r="D118" s="4" t="s">
        <v>229</v>
      </c>
      <c r="E118" s="4" t="s">
        <v>241</v>
      </c>
      <c r="F118" s="4" t="s">
        <v>242</v>
      </c>
      <c r="G118" s="4" t="s">
        <v>570</v>
      </c>
      <c r="H118" s="4" t="s">
        <v>231</v>
      </c>
      <c r="I118" s="4" t="s">
        <v>571</v>
      </c>
      <c r="J118" s="4" t="s">
        <v>572</v>
      </c>
      <c r="K118" s="4" t="s">
        <v>239</v>
      </c>
      <c r="L118" s="4" t="s">
        <v>240</v>
      </c>
      <c r="M118" s="4" t="s">
        <v>247</v>
      </c>
      <c r="N118" s="4">
        <v>60.75</v>
      </c>
      <c r="O118" t="str">
        <f>B118&amp;C118&amp;"_olders"</f>
        <v>Chuang2014_olders</v>
      </c>
      <c r="P118">
        <f>VALUE(TRIM(LEFT(G118, FIND("(", G118) - 1)))</f>
        <v>60</v>
      </c>
      <c r="Q118">
        <f t="shared" si="12"/>
        <v>3</v>
      </c>
      <c r="R118">
        <f>IF(ISNUMBER(SEARCH("&amp;",E118)),4,IF(ISNUMBER(SEARCH("Stroop",E118)),1,IF(ISNUMBER(SEARCH("Flanker",E118)),2,IF(ISNUMBER(SEARCH("Simon",E118)),3,4))))</f>
        <v>2</v>
      </c>
      <c r="T118">
        <f>IF(K118="right",1,IF(K118="both",2,3))</f>
        <v>1</v>
      </c>
      <c r="U118">
        <f>IF(L118="I &gt; C",1,IF(L118="I &gt; N",2,3))</f>
        <v>1</v>
      </c>
      <c r="V118">
        <f>IF(M118="Yes",1,IF(M118="No",2,3))</f>
        <v>1</v>
      </c>
      <c r="W118">
        <f>IF(N118="n.r.","",N118)</f>
        <v>60.75</v>
      </c>
      <c r="X118">
        <f>IF(ISNUMBER(SEARCH("Event",F118)),1,IF(ISNUMBER(SEARCH("Event",F118)),2,3))</f>
        <v>1</v>
      </c>
      <c r="Y118">
        <f>IF(H118="English",1,2)</f>
        <v>1</v>
      </c>
      <c r="Z118">
        <f>IF(N118="n.r.",1,0)</f>
        <v>0</v>
      </c>
      <c r="AA118" t="str">
        <f t="shared" si="13"/>
        <v xml:space="preserve">64.6 </v>
      </c>
      <c r="AB118" t="str">
        <f t="shared" si="14"/>
        <v>3.7</v>
      </c>
      <c r="AC118" t="str">
        <f t="shared" si="15"/>
        <v>60</v>
      </c>
      <c r="AD118" t="str">
        <f t="shared" si="16"/>
        <v>74</v>
      </c>
      <c r="AE118" t="str">
        <f>IF(NOT(ISNA(AC118)),AC118,60)</f>
        <v>60</v>
      </c>
      <c r="AF118" t="str">
        <f>IF(NOT(ISNA(AD118)),AD118,100)</f>
        <v>74</v>
      </c>
    </row>
    <row r="119" spans="1:32" ht="15.75">
      <c r="A119" s="4">
        <v>2</v>
      </c>
      <c r="B119" s="4" t="s">
        <v>695</v>
      </c>
      <c r="C119" s="4">
        <v>2019</v>
      </c>
      <c r="D119" s="4" t="s">
        <v>229</v>
      </c>
      <c r="E119" s="4" t="s">
        <v>241</v>
      </c>
      <c r="F119" s="4" t="s">
        <v>242</v>
      </c>
      <c r="G119" s="4" t="s">
        <v>573</v>
      </c>
      <c r="H119" s="4" t="s">
        <v>231</v>
      </c>
      <c r="I119" s="4" t="s">
        <v>574</v>
      </c>
      <c r="J119" s="6" t="s">
        <v>238</v>
      </c>
      <c r="K119" s="6" t="s">
        <v>238</v>
      </c>
      <c r="L119" s="4" t="s">
        <v>240</v>
      </c>
      <c r="M119" s="4" t="s">
        <v>247</v>
      </c>
      <c r="N119" s="4">
        <v>49.44</v>
      </c>
      <c r="O119" t="str">
        <f>B119&amp;C119&amp;"_olders"</f>
        <v>Dash2019_olders</v>
      </c>
      <c r="P119">
        <f>VALUE(TRIM(LEFT(G119, FIND("(", G119) - 1)))</f>
        <v>18</v>
      </c>
      <c r="Q119">
        <f t="shared" si="12"/>
        <v>3</v>
      </c>
      <c r="R119">
        <f>IF(ISNUMBER(SEARCH("&amp;",E119)),4,IF(ISNUMBER(SEARCH("Stroop",E119)),1,IF(ISNUMBER(SEARCH("Flanker",E119)),2,IF(ISNUMBER(SEARCH("Simon",E119)),3,4))))</f>
        <v>2</v>
      </c>
      <c r="T119">
        <f>IF(K119="right",1,IF(K119="both",2,3))</f>
        <v>3</v>
      </c>
      <c r="U119">
        <f>IF(L119="I &gt; C",1,IF(L119="I &gt; N",2,3))</f>
        <v>1</v>
      </c>
      <c r="V119">
        <f>IF(M119="Yes",1,IF(M119="No",2,3))</f>
        <v>1</v>
      </c>
      <c r="W119">
        <f>IF(N119="n.r.","",N119)</f>
        <v>49.44</v>
      </c>
      <c r="X119">
        <f>IF(ISNUMBER(SEARCH("Event",F119)),1,IF(ISNUMBER(SEARCH("Event",F119)),2,3))</f>
        <v>1</v>
      </c>
      <c r="Y119">
        <f>IF(H119="English",1,2)</f>
        <v>1</v>
      </c>
      <c r="Z119">
        <f>IF(N119="n.r.",1,0)</f>
        <v>0</v>
      </c>
      <c r="AA119" t="str">
        <f t="shared" si="13"/>
        <v xml:space="preserve">73.94 </v>
      </c>
      <c r="AB119" t="str">
        <f t="shared" si="14"/>
        <v>2.8</v>
      </c>
      <c r="AC119" t="e">
        <f t="shared" si="15"/>
        <v>#N/A</v>
      </c>
      <c r="AD119" t="e">
        <f t="shared" si="16"/>
        <v>#N/A</v>
      </c>
      <c r="AE119">
        <f t="shared" ref="AE119:AE133" si="19">IF(NOT(ISNA(AC119)),AC119,60)</f>
        <v>60</v>
      </c>
      <c r="AF119">
        <f t="shared" ref="AF119:AF133" si="20">IF(NOT(ISNA(AD119)),AD119,100)</f>
        <v>100</v>
      </c>
    </row>
    <row r="120" spans="1:32" ht="15.75">
      <c r="A120" s="4">
        <v>3</v>
      </c>
      <c r="B120" s="4" t="s">
        <v>696</v>
      </c>
      <c r="C120" s="4">
        <v>2019</v>
      </c>
      <c r="D120" s="4" t="s">
        <v>229</v>
      </c>
      <c r="E120" s="4" t="s">
        <v>241</v>
      </c>
      <c r="F120" s="4" t="s">
        <v>242</v>
      </c>
      <c r="G120" s="4" t="s">
        <v>575</v>
      </c>
      <c r="H120" s="4" t="s">
        <v>231</v>
      </c>
      <c r="I120" s="4" t="s">
        <v>576</v>
      </c>
      <c r="J120" s="6" t="s">
        <v>238</v>
      </c>
      <c r="K120" s="4" t="s">
        <v>239</v>
      </c>
      <c r="L120" s="4" t="s">
        <v>240</v>
      </c>
      <c r="M120" s="4" t="s">
        <v>247</v>
      </c>
      <c r="N120" s="4">
        <v>148.6</v>
      </c>
      <c r="O120" t="str">
        <f>B120&amp;C120&amp;"_olders"</f>
        <v>Fernandez2019_olders</v>
      </c>
      <c r="P120">
        <f>VALUE(TRIM(LEFT(G120, FIND("(", G120) - 1)))</f>
        <v>34</v>
      </c>
      <c r="Q120">
        <f t="shared" si="12"/>
        <v>3</v>
      </c>
      <c r="R120">
        <f>IF(ISNUMBER(SEARCH("&amp;",E120)),4,IF(ISNUMBER(SEARCH("Stroop",E120)),1,IF(ISNUMBER(SEARCH("Flanker",E120)),2,IF(ISNUMBER(SEARCH("Simon",E120)),3,4))))</f>
        <v>2</v>
      </c>
      <c r="T120">
        <f>IF(K120="right",1,IF(K120="both",2,3))</f>
        <v>1</v>
      </c>
      <c r="U120">
        <f>IF(L120="I &gt; C",1,IF(L120="I &gt; N",2,3))</f>
        <v>1</v>
      </c>
      <c r="V120">
        <f>IF(M120="Yes",1,IF(M120="No",2,3))</f>
        <v>1</v>
      </c>
      <c r="W120">
        <f>IF(N120="n.r.","",N120)</f>
        <v>148.6</v>
      </c>
      <c r="X120">
        <f>IF(ISNUMBER(SEARCH("Event",F120)),1,IF(ISNUMBER(SEARCH("Event",F120)),2,3))</f>
        <v>1</v>
      </c>
      <c r="Y120">
        <f>IF(H120="English",1,2)</f>
        <v>1</v>
      </c>
      <c r="Z120">
        <f>IF(N120="n.r.",1,0)</f>
        <v>0</v>
      </c>
      <c r="AA120" t="str">
        <f t="shared" si="13"/>
        <v xml:space="preserve">72.7 </v>
      </c>
      <c r="AB120" t="str">
        <f t="shared" si="14"/>
        <v>5.3</v>
      </c>
      <c r="AC120" t="e">
        <f t="shared" si="15"/>
        <v>#N/A</v>
      </c>
      <c r="AD120" t="e">
        <f t="shared" si="16"/>
        <v>#N/A</v>
      </c>
      <c r="AE120">
        <f t="shared" si="19"/>
        <v>60</v>
      </c>
      <c r="AF120">
        <f t="shared" si="20"/>
        <v>100</v>
      </c>
    </row>
    <row r="121" spans="1:32" ht="15.75">
      <c r="A121" s="4">
        <v>4</v>
      </c>
      <c r="B121" s="4" t="s">
        <v>697</v>
      </c>
      <c r="C121" s="4">
        <v>2007</v>
      </c>
      <c r="D121" s="4" t="s">
        <v>229</v>
      </c>
      <c r="E121" s="4" t="s">
        <v>234</v>
      </c>
      <c r="F121" s="4" t="s">
        <v>257</v>
      </c>
      <c r="G121" s="4" t="s">
        <v>577</v>
      </c>
      <c r="H121" s="4" t="s">
        <v>231</v>
      </c>
      <c r="I121" s="4" t="s">
        <v>578</v>
      </c>
      <c r="J121" s="6" t="s">
        <v>238</v>
      </c>
      <c r="K121" s="6" t="s">
        <v>238</v>
      </c>
      <c r="L121" s="4" t="s">
        <v>240</v>
      </c>
      <c r="M121" s="6" t="s">
        <v>238</v>
      </c>
      <c r="N121" s="4">
        <v>18.07</v>
      </c>
      <c r="O121" t="str">
        <f>B121&amp;C121&amp;"_olders"</f>
        <v>Gianaros2007_olders</v>
      </c>
      <c r="P121">
        <f>VALUE(TRIM(LEFT(G121, FIND("(", G121) - 1)))</f>
        <v>46</v>
      </c>
      <c r="Q121">
        <f t="shared" si="12"/>
        <v>3</v>
      </c>
      <c r="R121">
        <f>IF(ISNUMBER(SEARCH("&amp;",E121)),4,IF(ISNUMBER(SEARCH("Stroop",E121)),1,IF(ISNUMBER(SEARCH("Flanker",E121)),2,IF(ISNUMBER(SEARCH("Simon",E121)),3,4))))</f>
        <v>1</v>
      </c>
      <c r="T121">
        <f>IF(K121="right",1,IF(K121="both",2,3))</f>
        <v>3</v>
      </c>
      <c r="U121">
        <f>IF(L121="I &gt; C",1,IF(L121="I &gt; N",2,3))</f>
        <v>1</v>
      </c>
      <c r="V121">
        <f>IF(M121="Yes",1,IF(M121="No",2,3))</f>
        <v>3</v>
      </c>
      <c r="W121">
        <f>IF(N121="n.r.","",N121)</f>
        <v>18.07</v>
      </c>
      <c r="X121">
        <f>IF(ISNUMBER(SEARCH("Event",F121)),1,IF(ISNUMBER(SEARCH("Event",F121)),2,3))</f>
        <v>3</v>
      </c>
      <c r="Y121">
        <f>IF(H121="English",1,2)</f>
        <v>1</v>
      </c>
      <c r="Z121">
        <f>IF(N121="n.r.",1,0)</f>
        <v>0</v>
      </c>
      <c r="AA121" t="str">
        <f t="shared" si="13"/>
        <v xml:space="preserve">68.04 </v>
      </c>
      <c r="AB121" t="str">
        <f t="shared" si="14"/>
        <v>1.35</v>
      </c>
      <c r="AC121" t="e">
        <f t="shared" si="15"/>
        <v>#N/A</v>
      </c>
      <c r="AD121" t="e">
        <f t="shared" si="16"/>
        <v>#N/A</v>
      </c>
      <c r="AE121">
        <f t="shared" si="19"/>
        <v>60</v>
      </c>
      <c r="AF121">
        <f t="shared" si="20"/>
        <v>100</v>
      </c>
    </row>
    <row r="122" spans="1:32" ht="15.75">
      <c r="A122" s="4">
        <v>5</v>
      </c>
      <c r="B122" s="4" t="s">
        <v>698</v>
      </c>
      <c r="C122" s="4">
        <v>2015</v>
      </c>
      <c r="D122" s="4" t="s">
        <v>229</v>
      </c>
      <c r="E122" s="4" t="s">
        <v>234</v>
      </c>
      <c r="F122" s="4" t="s">
        <v>242</v>
      </c>
      <c r="G122" s="4" t="s">
        <v>579</v>
      </c>
      <c r="H122" s="4" t="s">
        <v>231</v>
      </c>
      <c r="I122" s="4" t="s">
        <v>580</v>
      </c>
      <c r="J122" s="4" t="s">
        <v>581</v>
      </c>
      <c r="K122" s="4" t="s">
        <v>239</v>
      </c>
      <c r="L122" s="4" t="s">
        <v>240</v>
      </c>
      <c r="M122" s="6" t="s">
        <v>238</v>
      </c>
      <c r="N122" s="4">
        <v>102</v>
      </c>
      <c r="O122" t="str">
        <f>B122&amp;C122&amp;"_olders"</f>
        <v>Gordon2015_olders</v>
      </c>
      <c r="P122">
        <f>VALUE(TRIM(LEFT(G122, FIND("(", G122) - 1)))</f>
        <v>71</v>
      </c>
      <c r="Q122">
        <f t="shared" si="12"/>
        <v>3</v>
      </c>
      <c r="R122">
        <f>IF(ISNUMBER(SEARCH("&amp;",E122)),4,IF(ISNUMBER(SEARCH("Stroop",E122)),1,IF(ISNUMBER(SEARCH("Flanker",E122)),2,IF(ISNUMBER(SEARCH("Simon",E122)),3,4))))</f>
        <v>1</v>
      </c>
      <c r="T122">
        <f>IF(K122="right",1,IF(K122="both",2,3))</f>
        <v>1</v>
      </c>
      <c r="U122">
        <f>IF(L122="I &gt; C",1,IF(L122="I &gt; N",2,3))</f>
        <v>1</v>
      </c>
      <c r="V122">
        <f>IF(M122="Yes",1,IF(M122="No",2,3))</f>
        <v>3</v>
      </c>
      <c r="W122">
        <f>IF(N122="n.r.","",N122)</f>
        <v>102</v>
      </c>
      <c r="X122">
        <f>IF(ISNUMBER(SEARCH("Event",F122)),1,IF(ISNUMBER(SEARCH("Event",F122)),2,3))</f>
        <v>1</v>
      </c>
      <c r="Y122">
        <f>IF(H122="English",1,2)</f>
        <v>1</v>
      </c>
      <c r="Z122">
        <f>IF(N122="n.r.",1,0)</f>
        <v>0</v>
      </c>
      <c r="AA122" t="str">
        <f t="shared" si="13"/>
        <v xml:space="preserve">63.5 </v>
      </c>
      <c r="AB122" t="str">
        <f t="shared" si="14"/>
        <v>n.r.</v>
      </c>
      <c r="AC122" t="str">
        <f t="shared" si="15"/>
        <v>49</v>
      </c>
      <c r="AD122" t="str">
        <f t="shared" si="16"/>
        <v>78</v>
      </c>
      <c r="AE122" t="str">
        <f t="shared" si="19"/>
        <v>49</v>
      </c>
      <c r="AF122" t="str">
        <f t="shared" si="20"/>
        <v>78</v>
      </c>
    </row>
    <row r="123" spans="1:32" ht="15.75">
      <c r="A123" s="4">
        <v>6</v>
      </c>
      <c r="B123" s="4" t="s">
        <v>699</v>
      </c>
      <c r="C123" s="4">
        <v>2012</v>
      </c>
      <c r="D123" s="4" t="s">
        <v>229</v>
      </c>
      <c r="E123" s="4" t="s">
        <v>582</v>
      </c>
      <c r="F123" s="4" t="s">
        <v>242</v>
      </c>
      <c r="G123" s="4" t="s">
        <v>583</v>
      </c>
      <c r="H123" s="4" t="s">
        <v>231</v>
      </c>
      <c r="I123" s="4" t="s">
        <v>584</v>
      </c>
      <c r="J123" s="4" t="s">
        <v>585</v>
      </c>
      <c r="K123" s="4" t="s">
        <v>239</v>
      </c>
      <c r="L123" s="4" t="s">
        <v>240</v>
      </c>
      <c r="M123" s="4" t="s">
        <v>247</v>
      </c>
      <c r="N123" s="4">
        <v>107.5</v>
      </c>
      <c r="O123" t="str">
        <f>B123&amp;C123&amp;"_olders"</f>
        <v>Huang2012_olders</v>
      </c>
      <c r="P123">
        <f>VALUE(TRIM(LEFT(G123, FIND("(", G123) - 1)))</f>
        <v>18</v>
      </c>
      <c r="Q123">
        <f t="shared" si="12"/>
        <v>3</v>
      </c>
      <c r="R123">
        <f>IF(ISNUMBER(SEARCH("&amp;",E123)),4,IF(ISNUMBER(SEARCH("Stroop",E123)),1,IF(ISNUMBER(SEARCH("Flanker",E123)),2,IF(ISNUMBER(SEARCH("Simon",E123)),3,4))))</f>
        <v>1</v>
      </c>
      <c r="T123">
        <f>IF(K123="right",1,IF(K123="both",2,3))</f>
        <v>1</v>
      </c>
      <c r="U123">
        <f>IF(L123="I &gt; C",1,IF(L123="I &gt; N",2,3))</f>
        <v>1</v>
      </c>
      <c r="V123">
        <f>IF(M123="Yes",1,IF(M123="No",2,3))</f>
        <v>1</v>
      </c>
      <c r="W123">
        <f>IF(N123="n.r.","",N123)</f>
        <v>107.5</v>
      </c>
      <c r="X123">
        <f>IF(ISNUMBER(SEARCH("Event",F123)),1,IF(ISNUMBER(SEARCH("Event",F123)),2,3))</f>
        <v>1</v>
      </c>
      <c r="Y123">
        <f>IF(H123="English",1,2)</f>
        <v>1</v>
      </c>
      <c r="Z123">
        <f>IF(N123="n.r.",1,0)</f>
        <v>0</v>
      </c>
      <c r="AA123" t="str">
        <f t="shared" si="13"/>
        <v xml:space="preserve">66.07 </v>
      </c>
      <c r="AB123" t="str">
        <f t="shared" si="14"/>
        <v>4.15</v>
      </c>
      <c r="AC123" t="str">
        <f t="shared" si="15"/>
        <v>61</v>
      </c>
      <c r="AD123" t="str">
        <f t="shared" si="16"/>
        <v>73</v>
      </c>
      <c r="AE123" t="str">
        <f t="shared" si="19"/>
        <v>61</v>
      </c>
      <c r="AF123" t="str">
        <f t="shared" si="20"/>
        <v>73</v>
      </c>
    </row>
    <row r="124" spans="1:32" ht="15.75">
      <c r="A124" s="4">
        <v>7</v>
      </c>
      <c r="B124" s="4" t="s">
        <v>680</v>
      </c>
      <c r="C124" s="4">
        <v>2014</v>
      </c>
      <c r="D124" s="4" t="s">
        <v>229</v>
      </c>
      <c r="E124" s="4" t="s">
        <v>586</v>
      </c>
      <c r="F124" s="4" t="s">
        <v>242</v>
      </c>
      <c r="G124" s="4" t="s">
        <v>377</v>
      </c>
      <c r="H124" s="4" t="s">
        <v>231</v>
      </c>
      <c r="I124" s="4" t="s">
        <v>587</v>
      </c>
      <c r="J124" s="6" t="s">
        <v>238</v>
      </c>
      <c r="K124" s="4" t="s">
        <v>239</v>
      </c>
      <c r="L124" s="4" t="s">
        <v>240</v>
      </c>
      <c r="M124" s="4" t="s">
        <v>247</v>
      </c>
      <c r="N124" s="4">
        <v>35</v>
      </c>
      <c r="O124" t="str">
        <f>B124&amp;C124&amp;"_olders"</f>
        <v>Korsch2014_olders</v>
      </c>
      <c r="P124">
        <f>VALUE(TRIM(LEFT(G124, FIND("(", G124) - 1)))</f>
        <v>19</v>
      </c>
      <c r="Q124">
        <f t="shared" si="12"/>
        <v>3</v>
      </c>
      <c r="R124">
        <f>IF(ISNUMBER(SEARCH("&amp;",E124)),4,IF(ISNUMBER(SEARCH("Stroop",E124)),1,IF(ISNUMBER(SEARCH("Flanker",E124)),2,IF(ISNUMBER(SEARCH("Simon",E124)),3,4))))</f>
        <v>4</v>
      </c>
      <c r="T124">
        <f>IF(K124="right",1,IF(K124="both",2,3))</f>
        <v>1</v>
      </c>
      <c r="U124">
        <f>IF(L124="I &gt; C",1,IF(L124="I &gt; N",2,3))</f>
        <v>1</v>
      </c>
      <c r="V124">
        <f>IF(M124="Yes",1,IF(M124="No",2,3))</f>
        <v>1</v>
      </c>
      <c r="W124">
        <f>IF(N124="n.r.","",N124)</f>
        <v>35</v>
      </c>
      <c r="X124">
        <f>IF(ISNUMBER(SEARCH("Event",F124)),1,IF(ISNUMBER(SEARCH("Event",F124)),2,3))</f>
        <v>1</v>
      </c>
      <c r="Y124">
        <f>IF(H124="English",1,2)</f>
        <v>1</v>
      </c>
      <c r="Z124">
        <f>IF(N124="n.r.",1,0)</f>
        <v>0</v>
      </c>
      <c r="AA124" t="str">
        <f t="shared" si="13"/>
        <v xml:space="preserve">70.26 </v>
      </c>
      <c r="AB124" t="str">
        <f t="shared" si="14"/>
        <v>3.49</v>
      </c>
      <c r="AC124" t="e">
        <f t="shared" si="15"/>
        <v>#N/A</v>
      </c>
      <c r="AD124" t="e">
        <f t="shared" si="16"/>
        <v>#N/A</v>
      </c>
      <c r="AE124">
        <f t="shared" si="19"/>
        <v>60</v>
      </c>
      <c r="AF124">
        <f t="shared" si="20"/>
        <v>100</v>
      </c>
    </row>
    <row r="125" spans="1:32" ht="15.75">
      <c r="A125" s="4">
        <v>8</v>
      </c>
      <c r="B125" s="4" t="s">
        <v>700</v>
      </c>
      <c r="C125" s="4">
        <v>2009</v>
      </c>
      <c r="D125" s="4" t="s">
        <v>229</v>
      </c>
      <c r="E125" s="4" t="s">
        <v>234</v>
      </c>
      <c r="F125" s="4" t="s">
        <v>257</v>
      </c>
      <c r="G125" s="4" t="s">
        <v>588</v>
      </c>
      <c r="H125" s="4" t="s">
        <v>231</v>
      </c>
      <c r="I125" s="4" t="s">
        <v>589</v>
      </c>
      <c r="J125" s="4" t="s">
        <v>590</v>
      </c>
      <c r="K125" s="6" t="s">
        <v>238</v>
      </c>
      <c r="L125" s="4" t="s">
        <v>442</v>
      </c>
      <c r="M125" s="4" t="s">
        <v>238</v>
      </c>
      <c r="N125" s="4">
        <v>81</v>
      </c>
      <c r="O125" t="str">
        <f>B125&amp;C125&amp;"_olders"</f>
        <v>Mathis2009_olders</v>
      </c>
      <c r="P125">
        <f>VALUE(TRIM(LEFT(G125, FIND("(", G125) - 1)))</f>
        <v>12</v>
      </c>
      <c r="Q125">
        <f t="shared" si="12"/>
        <v>3</v>
      </c>
      <c r="R125">
        <f>IF(ISNUMBER(SEARCH("&amp;",E125)),4,IF(ISNUMBER(SEARCH("Stroop",E125)),1,IF(ISNUMBER(SEARCH("Flanker",E125)),2,IF(ISNUMBER(SEARCH("Simon",E125)),3,4))))</f>
        <v>1</v>
      </c>
      <c r="T125">
        <f>IF(K125="right",1,IF(K125="both",2,3))</f>
        <v>3</v>
      </c>
      <c r="U125">
        <f>IF(L125="I &gt; C",1,IF(L125="I &gt; N",2,3))</f>
        <v>3</v>
      </c>
      <c r="V125">
        <f>IF(M125="Yes",1,IF(M125="No",2,3))</f>
        <v>3</v>
      </c>
      <c r="W125">
        <f>IF(N125="n.r.","",N125)</f>
        <v>81</v>
      </c>
      <c r="X125">
        <f>IF(ISNUMBER(SEARCH("Event",F125)),1,IF(ISNUMBER(SEARCH("Event",F125)),2,3))</f>
        <v>3</v>
      </c>
      <c r="Y125">
        <f>IF(H125="English",1,2)</f>
        <v>1</v>
      </c>
      <c r="Z125">
        <f>IF(N125="n.r.",1,0)</f>
        <v>0</v>
      </c>
      <c r="AA125" t="str">
        <f t="shared" si="13"/>
        <v xml:space="preserve">62.8 </v>
      </c>
      <c r="AB125" t="str">
        <f t="shared" si="14"/>
        <v>3</v>
      </c>
      <c r="AC125" t="str">
        <f t="shared" si="15"/>
        <v>60</v>
      </c>
      <c r="AD125" t="str">
        <f t="shared" si="16"/>
        <v>68</v>
      </c>
      <c r="AE125" t="str">
        <f t="shared" si="19"/>
        <v>60</v>
      </c>
      <c r="AF125" t="str">
        <f t="shared" si="20"/>
        <v>68</v>
      </c>
    </row>
    <row r="126" spans="1:32" ht="15.75">
      <c r="A126" s="4">
        <v>9</v>
      </c>
      <c r="B126" s="4" t="s">
        <v>701</v>
      </c>
      <c r="C126" s="4">
        <v>2002</v>
      </c>
      <c r="D126" s="4" t="s">
        <v>229</v>
      </c>
      <c r="E126" s="4" t="s">
        <v>234</v>
      </c>
      <c r="F126" s="4" t="s">
        <v>257</v>
      </c>
      <c r="G126" s="4" t="s">
        <v>305</v>
      </c>
      <c r="H126" s="4" t="s">
        <v>231</v>
      </c>
      <c r="I126" s="4" t="s">
        <v>591</v>
      </c>
      <c r="J126" s="4" t="s">
        <v>592</v>
      </c>
      <c r="K126" s="4" t="s">
        <v>239</v>
      </c>
      <c r="L126" s="4" t="s">
        <v>442</v>
      </c>
      <c r="M126" s="6" t="s">
        <v>238</v>
      </c>
      <c r="N126" s="4">
        <v>220</v>
      </c>
      <c r="O126" t="str">
        <f>B126&amp;C126&amp;"_olders"</f>
        <v>Milham2002_olders</v>
      </c>
      <c r="P126">
        <f>VALUE(TRIM(LEFT(G126, FIND("(", G126) - 1)))</f>
        <v>10</v>
      </c>
      <c r="Q126">
        <f t="shared" si="12"/>
        <v>3</v>
      </c>
      <c r="R126">
        <f>IF(ISNUMBER(SEARCH("&amp;",E126)),4,IF(ISNUMBER(SEARCH("Stroop",E126)),1,IF(ISNUMBER(SEARCH("Flanker",E126)),2,IF(ISNUMBER(SEARCH("Simon",E126)),3,4))))</f>
        <v>1</v>
      </c>
      <c r="T126">
        <f>IF(K126="right",1,IF(K126="both",2,3))</f>
        <v>1</v>
      </c>
      <c r="U126">
        <f>IF(L126="I &gt; C",1,IF(L126="I &gt; N",2,3))</f>
        <v>3</v>
      </c>
      <c r="V126">
        <f>IF(M126="Yes",1,IF(M126="No",2,3))</f>
        <v>3</v>
      </c>
      <c r="W126">
        <f>IF(N126="n.r.","",N126)</f>
        <v>220</v>
      </c>
      <c r="X126">
        <f>IF(ISNUMBER(SEARCH("Event",F126)),1,IF(ISNUMBER(SEARCH("Event",F126)),2,3))</f>
        <v>3</v>
      </c>
      <c r="Y126">
        <f>IF(H126="English",1,2)</f>
        <v>1</v>
      </c>
      <c r="Z126">
        <f>IF(N126="n.r.",1,0)</f>
        <v>0</v>
      </c>
      <c r="AA126" t="str">
        <f t="shared" si="13"/>
        <v xml:space="preserve">68 </v>
      </c>
      <c r="AB126" t="str">
        <f t="shared" si="14"/>
        <v>n.r.</v>
      </c>
      <c r="AC126" t="str">
        <f t="shared" si="15"/>
        <v>60</v>
      </c>
      <c r="AD126" t="str">
        <f t="shared" si="16"/>
        <v>75</v>
      </c>
      <c r="AE126" t="str">
        <f t="shared" si="19"/>
        <v>60</v>
      </c>
      <c r="AF126" t="str">
        <f t="shared" si="20"/>
        <v>75</v>
      </c>
    </row>
    <row r="127" spans="1:32" ht="15.75">
      <c r="A127" s="4">
        <v>10</v>
      </c>
      <c r="B127" s="4" t="s">
        <v>702</v>
      </c>
      <c r="C127" s="4">
        <v>2011</v>
      </c>
      <c r="D127" s="4" t="s">
        <v>229</v>
      </c>
      <c r="E127" s="4" t="s">
        <v>241</v>
      </c>
      <c r="F127" s="4" t="s">
        <v>242</v>
      </c>
      <c r="G127" s="4" t="s">
        <v>593</v>
      </c>
      <c r="H127" s="4" t="s">
        <v>231</v>
      </c>
      <c r="I127" s="4" t="s">
        <v>594</v>
      </c>
      <c r="J127" s="4" t="s">
        <v>595</v>
      </c>
      <c r="K127" s="6" t="s">
        <v>238</v>
      </c>
      <c r="L127" s="4" t="s">
        <v>240</v>
      </c>
      <c r="M127" s="4" t="s">
        <v>238</v>
      </c>
      <c r="N127" s="6" t="s">
        <v>238</v>
      </c>
      <c r="O127" t="str">
        <f>B127&amp;C127&amp;"_olders"</f>
        <v>Nagamatsu2011_olders</v>
      </c>
      <c r="P127">
        <f>VALUE(TRIM(LEFT(G127, FIND("(", G127) - 1)))</f>
        <v>73</v>
      </c>
      <c r="Q127">
        <f t="shared" si="12"/>
        <v>3</v>
      </c>
      <c r="R127">
        <f>IF(ISNUMBER(SEARCH("&amp;",E127)),4,IF(ISNUMBER(SEARCH("Stroop",E127)),1,IF(ISNUMBER(SEARCH("Flanker",E127)),2,IF(ISNUMBER(SEARCH("Simon",E127)),3,4))))</f>
        <v>2</v>
      </c>
      <c r="T127">
        <f>IF(K127="right",1,IF(K127="both",2,3))</f>
        <v>3</v>
      </c>
      <c r="U127">
        <f>IF(L127="I &gt; C",1,IF(L127="I &gt; N",2,3))</f>
        <v>1</v>
      </c>
      <c r="V127">
        <f>IF(M127="Yes",1,IF(M127="No",2,3))</f>
        <v>3</v>
      </c>
      <c r="W127" t="str">
        <f>IF(N127="n.r.","",N127)</f>
        <v/>
      </c>
      <c r="X127">
        <f>IF(ISNUMBER(SEARCH("Event",F127)),1,IF(ISNUMBER(SEARCH("Event",F127)),2,3))</f>
        <v>1</v>
      </c>
      <c r="Y127">
        <f>IF(H127="English",1,2)</f>
        <v>1</v>
      </c>
      <c r="Z127">
        <f>IF(N127="n.r.",1,0)</f>
        <v>1</v>
      </c>
      <c r="AA127" t="str">
        <f t="shared" si="13"/>
        <v xml:space="preserve">69.6 </v>
      </c>
      <c r="AB127" t="str">
        <f t="shared" si="14"/>
        <v>3.1</v>
      </c>
      <c r="AC127" t="str">
        <f t="shared" si="15"/>
        <v>65</v>
      </c>
      <c r="AD127" t="str">
        <f t="shared" si="16"/>
        <v>75</v>
      </c>
      <c r="AE127" t="str">
        <f t="shared" si="19"/>
        <v>65</v>
      </c>
      <c r="AF127" t="str">
        <f t="shared" si="20"/>
        <v>75</v>
      </c>
    </row>
    <row r="128" spans="1:32" ht="31.5">
      <c r="A128" s="4">
        <v>11</v>
      </c>
      <c r="B128" s="4" t="s">
        <v>703</v>
      </c>
      <c r="C128" s="4">
        <v>2011</v>
      </c>
      <c r="D128" s="4" t="s">
        <v>229</v>
      </c>
      <c r="E128" s="4" t="s">
        <v>596</v>
      </c>
      <c r="F128" s="4" t="s">
        <v>242</v>
      </c>
      <c r="G128" s="4" t="s">
        <v>597</v>
      </c>
      <c r="H128" s="4" t="s">
        <v>231</v>
      </c>
      <c r="I128" s="4" t="s">
        <v>598</v>
      </c>
      <c r="J128" s="6" t="s">
        <v>238</v>
      </c>
      <c r="K128" s="4" t="s">
        <v>239</v>
      </c>
      <c r="L128" s="4" t="s">
        <v>240</v>
      </c>
      <c r="M128" s="6" t="s">
        <v>238</v>
      </c>
      <c r="N128" s="4">
        <v>48.2</v>
      </c>
      <c r="O128" t="str">
        <f>B128&amp;C128&amp;"_olders"</f>
        <v>Onur2011_olders</v>
      </c>
      <c r="P128">
        <f>VALUE(TRIM(LEFT(G128, FIND("(", G128) - 1)))</f>
        <v>13</v>
      </c>
      <c r="Q128">
        <f t="shared" si="12"/>
        <v>3</v>
      </c>
      <c r="R128">
        <f>IF(ISNUMBER(SEARCH("&amp;",E128)),4,IF(ISNUMBER(SEARCH("Stroop",E128)),1,IF(ISNUMBER(SEARCH("Flanker",E128)),2,IF(ISNUMBER(SEARCH("Simon",E128)),3,4))))</f>
        <v>4</v>
      </c>
      <c r="T128">
        <f>IF(K128="right",1,IF(K128="both",2,3))</f>
        <v>1</v>
      </c>
      <c r="U128">
        <f>IF(L128="I &gt; C",1,IF(L128="I &gt; N",2,3))</f>
        <v>1</v>
      </c>
      <c r="V128">
        <f>IF(M128="Yes",1,IF(M128="No",2,3))</f>
        <v>3</v>
      </c>
      <c r="W128">
        <f>IF(N128="n.r.","",N128)</f>
        <v>48.2</v>
      </c>
      <c r="X128">
        <f>IF(ISNUMBER(SEARCH("Event",F128)),1,IF(ISNUMBER(SEARCH("Event",F128)),2,3))</f>
        <v>1</v>
      </c>
      <c r="Y128">
        <f>IF(H128="English",1,2)</f>
        <v>1</v>
      </c>
      <c r="Z128">
        <f>IF(N128="n.r.",1,0)</f>
        <v>0</v>
      </c>
      <c r="AA128" t="str">
        <f t="shared" si="13"/>
        <v xml:space="preserve">63.81 </v>
      </c>
      <c r="AB128" t="str">
        <f t="shared" si="14"/>
        <v>6</v>
      </c>
      <c r="AC128" t="e">
        <f t="shared" si="15"/>
        <v>#N/A</v>
      </c>
      <c r="AD128" t="e">
        <f t="shared" si="16"/>
        <v>#N/A</v>
      </c>
      <c r="AE128">
        <f t="shared" si="19"/>
        <v>60</v>
      </c>
      <c r="AF128">
        <f t="shared" si="20"/>
        <v>100</v>
      </c>
    </row>
    <row r="129" spans="1:32" ht="15.75">
      <c r="A129" s="4">
        <v>12</v>
      </c>
      <c r="B129" s="4" t="s">
        <v>704</v>
      </c>
      <c r="C129" s="4">
        <v>2009</v>
      </c>
      <c r="D129" s="4" t="s">
        <v>229</v>
      </c>
      <c r="E129" s="4" t="s">
        <v>234</v>
      </c>
      <c r="F129" s="4" t="s">
        <v>242</v>
      </c>
      <c r="G129" s="4" t="s">
        <v>599</v>
      </c>
      <c r="H129" s="4" t="s">
        <v>231</v>
      </c>
      <c r="I129" s="4" t="s">
        <v>600</v>
      </c>
      <c r="J129" s="4" t="s">
        <v>601</v>
      </c>
      <c r="K129" s="4" t="s">
        <v>239</v>
      </c>
      <c r="L129" s="4" t="s">
        <v>626</v>
      </c>
      <c r="M129" s="4" t="s">
        <v>247</v>
      </c>
      <c r="N129" s="4">
        <v>72.66</v>
      </c>
      <c r="O129" t="str">
        <f>B129&amp;C129&amp;"_olders"</f>
        <v>Prakash2009_olders</v>
      </c>
      <c r="P129">
        <f>VALUE(TRIM(LEFT(G129, FIND("(", G129) - 1)))</f>
        <v>25</v>
      </c>
      <c r="Q129">
        <f t="shared" si="12"/>
        <v>3</v>
      </c>
      <c r="R129">
        <f>IF(ISNUMBER(SEARCH("&amp;",E129)),4,IF(ISNUMBER(SEARCH("Stroop",E129)),1,IF(ISNUMBER(SEARCH("Flanker",E129)),2,IF(ISNUMBER(SEARCH("Simon",E129)),3,4))))</f>
        <v>1</v>
      </c>
      <c r="T129">
        <f>IF(K129="right",1,IF(K129="both",2,3))</f>
        <v>1</v>
      </c>
      <c r="U129">
        <f>IF(L129="I &gt; C",1,IF(L129="I &gt; N",2,3))</f>
        <v>2</v>
      </c>
      <c r="V129">
        <f>IF(M129="Yes",1,IF(M129="No",2,3))</f>
        <v>1</v>
      </c>
      <c r="W129">
        <f>IF(N129="n.r.","",N129)</f>
        <v>72.66</v>
      </c>
      <c r="X129">
        <f>IF(ISNUMBER(SEARCH("Event",F129)),1,IF(ISNUMBER(SEARCH("Event",F129)),2,3))</f>
        <v>1</v>
      </c>
      <c r="Y129">
        <f>IF(H129="English",1,2)</f>
        <v>1</v>
      </c>
      <c r="Z129">
        <f>IF(N129="n.r.",1,0)</f>
        <v>0</v>
      </c>
      <c r="AA129" t="str">
        <f t="shared" si="13"/>
        <v xml:space="preserve">65.5 </v>
      </c>
      <c r="AB129" t="str">
        <f t="shared" si="14"/>
        <v>n.r.</v>
      </c>
      <c r="AC129" t="str">
        <f t="shared" si="15"/>
        <v>58</v>
      </c>
      <c r="AD129" t="str">
        <f t="shared" si="16"/>
        <v>75</v>
      </c>
      <c r="AE129" t="str">
        <f t="shared" si="19"/>
        <v>58</v>
      </c>
      <c r="AF129" t="str">
        <f t="shared" si="20"/>
        <v>75</v>
      </c>
    </row>
    <row r="130" spans="1:32" ht="15.75">
      <c r="A130" s="4">
        <v>13</v>
      </c>
      <c r="B130" s="4" t="s">
        <v>705</v>
      </c>
      <c r="C130" s="4">
        <v>2014</v>
      </c>
      <c r="D130" s="4" t="s">
        <v>229</v>
      </c>
      <c r="E130" s="4" t="s">
        <v>234</v>
      </c>
      <c r="F130" s="4" t="s">
        <v>242</v>
      </c>
      <c r="G130" s="4" t="s">
        <v>355</v>
      </c>
      <c r="H130" s="4" t="s">
        <v>231</v>
      </c>
      <c r="I130" s="4" t="s">
        <v>602</v>
      </c>
      <c r="J130" s="4" t="s">
        <v>603</v>
      </c>
      <c r="K130" s="4" t="s">
        <v>430</v>
      </c>
      <c r="L130" s="4" t="s">
        <v>240</v>
      </c>
      <c r="M130" s="4" t="s">
        <v>247</v>
      </c>
      <c r="N130" s="4">
        <v>247.1</v>
      </c>
      <c r="O130" t="str">
        <f>B130&amp;C130&amp;"_olders"</f>
        <v>Puente2014_olders</v>
      </c>
      <c r="P130">
        <f>VALUE(TRIM(LEFT(G130, FIND("(", G130) - 1)))</f>
        <v>26</v>
      </c>
      <c r="Q130">
        <f t="shared" si="12"/>
        <v>3</v>
      </c>
      <c r="R130">
        <f>IF(ISNUMBER(SEARCH("&amp;",E130)),4,IF(ISNUMBER(SEARCH("Stroop",E130)),1,IF(ISNUMBER(SEARCH("Flanker",E130)),2,IF(ISNUMBER(SEARCH("Simon",E130)),3,4))))</f>
        <v>1</v>
      </c>
      <c r="T130">
        <f>IF(K130="right",1,IF(K130="both",2,3))</f>
        <v>2</v>
      </c>
      <c r="U130">
        <f>IF(L130="I &gt; C",1,IF(L130="I &gt; N",2,3))</f>
        <v>1</v>
      </c>
      <c r="V130">
        <f>IF(M130="Yes",1,IF(M130="No",2,3))</f>
        <v>1</v>
      </c>
      <c r="W130">
        <f>IF(N130="n.r.","",N130)</f>
        <v>247.1</v>
      </c>
      <c r="X130">
        <f>IF(ISNUMBER(SEARCH("Event",F130)),1,IF(ISNUMBER(SEARCH("Event",F130)),2,3))</f>
        <v>1</v>
      </c>
      <c r="Y130">
        <f>IF(H130="English",1,2)</f>
        <v>1</v>
      </c>
      <c r="Z130">
        <f>IF(N130="n.r.",1,0)</f>
        <v>0</v>
      </c>
      <c r="AA130" t="str">
        <f t="shared" si="13"/>
        <v xml:space="preserve">74 </v>
      </c>
      <c r="AB130" t="str">
        <f t="shared" si="14"/>
        <v>5.5</v>
      </c>
      <c r="AC130" t="str">
        <f t="shared" si="15"/>
        <v>65</v>
      </c>
      <c r="AD130" t="str">
        <f t="shared" si="16"/>
        <v>85</v>
      </c>
      <c r="AE130" t="str">
        <f t="shared" si="19"/>
        <v>65</v>
      </c>
      <c r="AF130" t="str">
        <f t="shared" si="20"/>
        <v>85</v>
      </c>
    </row>
    <row r="131" spans="1:32" ht="15.75">
      <c r="A131" s="4">
        <v>14</v>
      </c>
      <c r="B131" s="4" t="s">
        <v>706</v>
      </c>
      <c r="C131" s="4">
        <v>2017</v>
      </c>
      <c r="D131" s="4" t="s">
        <v>229</v>
      </c>
      <c r="E131" s="4" t="s">
        <v>234</v>
      </c>
      <c r="F131" s="4" t="s">
        <v>242</v>
      </c>
      <c r="G131" s="4" t="s">
        <v>604</v>
      </c>
      <c r="H131" s="4" t="s">
        <v>231</v>
      </c>
      <c r="I131" s="4" t="s">
        <v>605</v>
      </c>
      <c r="J131" s="4" t="s">
        <v>606</v>
      </c>
      <c r="K131" s="4" t="s">
        <v>239</v>
      </c>
      <c r="L131" s="4" t="s">
        <v>246</v>
      </c>
      <c r="M131" s="4" t="s">
        <v>247</v>
      </c>
      <c r="N131" s="4">
        <v>80.77</v>
      </c>
      <c r="O131" t="str">
        <f>B131&amp;C131&amp;"_olders"</f>
        <v>Rizio2017_olders</v>
      </c>
      <c r="P131">
        <f>VALUE(TRIM(LEFT(G131, FIND("(", G131) - 1)))</f>
        <v>20</v>
      </c>
      <c r="Q131">
        <f t="shared" ref="Q131:Q133" si="21">IF(ISNUMBER(SEARCH("child",O131)),1,IF(ISNUMBER(SEARCH("adult",O131)),2,3))</f>
        <v>3</v>
      </c>
      <c r="R131">
        <f>IF(ISNUMBER(SEARCH("&amp;",E131)),4,IF(ISNUMBER(SEARCH("Stroop",E131)),1,IF(ISNUMBER(SEARCH("Flanker",E131)),2,IF(ISNUMBER(SEARCH("Simon",E131)),3,4))))</f>
        <v>1</v>
      </c>
      <c r="T131">
        <f>IF(K131="right",1,IF(K131="both",2,3))</f>
        <v>1</v>
      </c>
      <c r="U131">
        <f>IF(L131="I &gt; C",1,IF(L131="I &gt; N",2,3))</f>
        <v>2</v>
      </c>
      <c r="V131">
        <f>IF(M131="Yes",1,IF(M131="No",2,3))</f>
        <v>1</v>
      </c>
      <c r="W131">
        <f>IF(N131="n.r.","",N131)</f>
        <v>80.77</v>
      </c>
      <c r="X131">
        <f>IF(ISNUMBER(SEARCH("Event",F131)),1,IF(ISNUMBER(SEARCH("Event",F131)),2,3))</f>
        <v>1</v>
      </c>
      <c r="Y131">
        <f>IF(H131="English",1,2)</f>
        <v>1</v>
      </c>
      <c r="Z131">
        <f>IF(N131="n.r.",1,0)</f>
        <v>0</v>
      </c>
      <c r="AA131" t="str">
        <f t="shared" si="13"/>
        <v xml:space="preserve">67 </v>
      </c>
      <c r="AB131" t="str">
        <f t="shared" si="14"/>
        <v>n.r.</v>
      </c>
      <c r="AC131" t="str">
        <f t="shared" si="15"/>
        <v>60</v>
      </c>
      <c r="AD131" t="str">
        <f t="shared" si="16"/>
        <v>79</v>
      </c>
      <c r="AE131" t="str">
        <f t="shared" si="19"/>
        <v>60</v>
      </c>
      <c r="AF131" t="str">
        <f t="shared" si="20"/>
        <v>79</v>
      </c>
    </row>
    <row r="132" spans="1:32" ht="15.75">
      <c r="A132" s="4">
        <v>15</v>
      </c>
      <c r="B132" s="4" t="s">
        <v>707</v>
      </c>
      <c r="C132" s="4">
        <v>2019</v>
      </c>
      <c r="D132" s="4" t="s">
        <v>229</v>
      </c>
      <c r="E132" s="4" t="s">
        <v>241</v>
      </c>
      <c r="F132" s="4" t="s">
        <v>242</v>
      </c>
      <c r="G132" s="4" t="s">
        <v>607</v>
      </c>
      <c r="H132" s="4" t="s">
        <v>231</v>
      </c>
      <c r="I132" s="4" t="s">
        <v>608</v>
      </c>
      <c r="J132" s="4" t="s">
        <v>609</v>
      </c>
      <c r="K132" s="4" t="s">
        <v>239</v>
      </c>
      <c r="L132" s="4" t="s">
        <v>240</v>
      </c>
      <c r="M132" s="4" t="s">
        <v>247</v>
      </c>
      <c r="N132" s="4">
        <v>85.2</v>
      </c>
      <c r="O132" t="str">
        <f>B132&amp;C132&amp;"_olders"</f>
        <v>Won2019_olders</v>
      </c>
      <c r="P132">
        <f>VALUE(TRIM(LEFT(G132, FIND("(", G132) - 1)))</f>
        <v>32</v>
      </c>
      <c r="Q132">
        <f t="shared" si="21"/>
        <v>3</v>
      </c>
      <c r="R132">
        <f>IF(ISNUMBER(SEARCH("&amp;",E132)),4,IF(ISNUMBER(SEARCH("Stroop",E132)),1,IF(ISNUMBER(SEARCH("Flanker",E132)),2,IF(ISNUMBER(SEARCH("Simon",E132)),3,4))))</f>
        <v>2</v>
      </c>
      <c r="T132">
        <f>IF(K132="right",1,IF(K132="both",2,3))</f>
        <v>1</v>
      </c>
      <c r="U132">
        <f>IF(L132="I &gt; C",1,IF(L132="I &gt; N",2,3))</f>
        <v>1</v>
      </c>
      <c r="V132">
        <f>IF(M132="Yes",1,IF(M132="No",2,3))</f>
        <v>1</v>
      </c>
      <c r="W132">
        <f>IF(N132="n.r.","",N132)</f>
        <v>85.2</v>
      </c>
      <c r="X132">
        <f>IF(ISNUMBER(SEARCH("Event",F132)),1,IF(ISNUMBER(SEARCH("Event",F132)),2,3))</f>
        <v>1</v>
      </c>
      <c r="Y132">
        <f>IF(H132="English",1,2)</f>
        <v>1</v>
      </c>
      <c r="Z132">
        <f>IF(N132="n.r.",1,0)</f>
        <v>0</v>
      </c>
      <c r="AA132" t="str">
        <f t="shared" si="13"/>
        <v xml:space="preserve">66.2 </v>
      </c>
      <c r="AB132" t="str">
        <f t="shared" si="14"/>
        <v>7.3</v>
      </c>
      <c r="AC132" t="str">
        <f t="shared" si="15"/>
        <v>55</v>
      </c>
      <c r="AD132" t="str">
        <f t="shared" si="16"/>
        <v>80</v>
      </c>
      <c r="AE132" t="str">
        <f t="shared" si="19"/>
        <v>55</v>
      </c>
      <c r="AF132" t="str">
        <f t="shared" si="20"/>
        <v>80</v>
      </c>
    </row>
    <row r="133" spans="1:32" ht="16.5" thickBot="1">
      <c r="A133" s="4">
        <v>16</v>
      </c>
      <c r="B133" s="4" t="s">
        <v>708</v>
      </c>
      <c r="C133" s="4">
        <v>2010</v>
      </c>
      <c r="D133" s="4" t="s">
        <v>229</v>
      </c>
      <c r="E133" s="4" t="s">
        <v>241</v>
      </c>
      <c r="F133" s="4" t="s">
        <v>242</v>
      </c>
      <c r="G133" s="4" t="s">
        <v>610</v>
      </c>
      <c r="H133" s="4" t="s">
        <v>231</v>
      </c>
      <c r="I133" s="4" t="s">
        <v>611</v>
      </c>
      <c r="J133" s="6" t="s">
        <v>238</v>
      </c>
      <c r="K133" s="6" t="s">
        <v>238</v>
      </c>
      <c r="L133" s="4" t="s">
        <v>240</v>
      </c>
      <c r="M133" s="4" t="s">
        <v>247</v>
      </c>
      <c r="N133" s="10">
        <v>206</v>
      </c>
      <c r="O133" t="str">
        <f>B133&amp;C133&amp;"_olders"</f>
        <v>Zhu2010_olders</v>
      </c>
      <c r="P133">
        <f t="shared" ref="P133" si="22">VALUE(TRIM(LEFT(G133, FIND("(", G133) - 1)))</f>
        <v>22</v>
      </c>
      <c r="Q133">
        <f t="shared" si="21"/>
        <v>3</v>
      </c>
      <c r="R133">
        <f t="shared" ref="R133" si="23">IF(ISNUMBER(SEARCH("&amp;",E133)),4,IF(ISNUMBER(SEARCH("Stroop",E133)),1,IF(ISNUMBER(SEARCH("Flanker",E133)),2,IF(ISNUMBER(SEARCH("Simon",E133)),3,4))))</f>
        <v>2</v>
      </c>
      <c r="T133">
        <f>IF(K133="right",1,IF(K133="both",2,3))</f>
        <v>3</v>
      </c>
      <c r="U133">
        <f t="shared" ref="U133" si="24">IF(L133="I &gt; C",1,IF(L133="I &gt; N",2,3))</f>
        <v>1</v>
      </c>
      <c r="V133">
        <f>IF(M133="Yes",1,IF(M133="No",2,3))</f>
        <v>1</v>
      </c>
      <c r="W133">
        <f t="shared" ref="W133:W134" si="25">IF(N133="n.r.","",N133)</f>
        <v>206</v>
      </c>
      <c r="X133">
        <f>IF(ISNUMBER(SEARCH("Event",F133)),1,IF(ISNUMBER(SEARCH("Event",F133)),2,3))</f>
        <v>1</v>
      </c>
      <c r="Y133">
        <f>IF(H133="English",1,2)</f>
        <v>1</v>
      </c>
      <c r="Z133">
        <f>IF(N133="n.r.",1,0)</f>
        <v>0</v>
      </c>
      <c r="AA133" t="str">
        <f t="shared" ref="AA133:AA134" si="26">_xlfn.TEXTBEFORE(I133,"(")</f>
        <v xml:space="preserve">74 </v>
      </c>
      <c r="AB133" t="str">
        <f t="shared" si="14"/>
        <v>6</v>
      </c>
      <c r="AC133" t="e">
        <f t="shared" si="15"/>
        <v>#N/A</v>
      </c>
      <c r="AD133" t="e">
        <f t="shared" si="16"/>
        <v>#N/A</v>
      </c>
      <c r="AE133">
        <f t="shared" si="19"/>
        <v>60</v>
      </c>
      <c r="AF133">
        <f t="shared" si="20"/>
        <v>100</v>
      </c>
    </row>
    <row r="134" spans="1:32" ht="26.25" customHeight="1">
      <c r="A134" s="13" t="s">
        <v>612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4"/>
    </row>
    <row r="135" spans="1:32">
      <c r="A135" s="16"/>
    </row>
  </sheetData>
  <mergeCells count="5">
    <mergeCell ref="A1:M1"/>
    <mergeCell ref="A134:M134"/>
    <mergeCell ref="A3:L3"/>
    <mergeCell ref="A31:L31"/>
    <mergeCell ref="A117:L11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covariates</vt:lpstr>
      <vt:lpstr>covariates_sorted</vt:lpstr>
      <vt:lpstr>TableS1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Guochun Yang</dc:creator>
  <cp:lastModifiedBy>Yang, Guochun</cp:lastModifiedBy>
  <dcterms:created xsi:type="dcterms:W3CDTF">2024-01-19T13:02:00Z</dcterms:created>
  <dcterms:modified xsi:type="dcterms:W3CDTF">2024-11-24T22:25:37Z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1033-12.2.0.18165</vt:lpwstr>
  </property>
  <property fmtid="{D5CDD505-2E9C-101B-9397-08002B2CF9AE}" pid="3" name="ICV">
    <vt:lpwstr>135342CF0EBD4A02BACC8FF105F8BBC0_12</vt:lpwstr>
  </property>
</Properties>
</file>