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git\exl50u\diagnostics\emd\data\"/>
    </mc:Choice>
  </mc:AlternateContent>
  <xr:revisionPtr revIDLastSave="0" documentId="13_ncr:1_{451C99F3-1AEA-460F-A378-B05009FE4E72}" xr6:coauthVersionLast="47" xr6:coauthVersionMax="47" xr10:uidLastSave="{00000000-0000-0000-0000-000000000000}"/>
  <bookViews>
    <workbookView xWindow="430" yWindow="0" windowWidth="13720" windowHeight="15280" activeTab="2" xr2:uid="{00000000-000D-0000-FFFF-FFFF00000000}"/>
  </bookViews>
  <sheets>
    <sheet name="flux" sheetId="1" r:id="rId1"/>
    <sheet name="probeBt" sheetId="2" r:id="rId2"/>
    <sheet name="probeBr" sheetId="3" r:id="rId3"/>
    <sheet name="coils" sheetId="4" r:id="rId4"/>
    <sheet name="machine" sheetId="6" r:id="rId5"/>
    <sheet name="flang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7" l="1"/>
  <c r="F50" i="7"/>
  <c r="C50" i="7"/>
  <c r="B50" i="7"/>
  <c r="G49" i="7"/>
  <c r="F49" i="7"/>
  <c r="C49" i="7"/>
  <c r="B49" i="7"/>
  <c r="G48" i="7"/>
  <c r="F48" i="7"/>
  <c r="C48" i="7"/>
  <c r="B48" i="7"/>
  <c r="G47" i="7"/>
  <c r="F47" i="7"/>
  <c r="C47" i="7"/>
  <c r="B47" i="7"/>
  <c r="I46" i="7"/>
  <c r="H46" i="7"/>
  <c r="G46" i="7"/>
  <c r="F46" i="7"/>
  <c r="E46" i="7"/>
  <c r="D46" i="7"/>
  <c r="C46" i="7"/>
  <c r="B46" i="7"/>
  <c r="I45" i="7"/>
  <c r="H45" i="7"/>
  <c r="G45" i="7"/>
  <c r="F45" i="7"/>
  <c r="E45" i="7"/>
  <c r="D45" i="7"/>
  <c r="C45" i="7"/>
  <c r="B45" i="7"/>
  <c r="I44" i="7"/>
  <c r="H44" i="7"/>
  <c r="G44" i="7"/>
  <c r="F44" i="7"/>
  <c r="E44" i="7"/>
  <c r="D44" i="7"/>
  <c r="C44" i="7"/>
  <c r="B44" i="7"/>
  <c r="I43" i="7"/>
  <c r="H43" i="7"/>
  <c r="G43" i="7"/>
  <c r="F43" i="7"/>
  <c r="E43" i="7"/>
  <c r="D43" i="7"/>
  <c r="C43" i="7"/>
  <c r="B43" i="7"/>
  <c r="E38" i="7"/>
  <c r="D38" i="7"/>
  <c r="E37" i="7"/>
  <c r="D37" i="7"/>
  <c r="E36" i="7"/>
  <c r="D36" i="7"/>
  <c r="E35" i="7"/>
  <c r="D35" i="7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I26" i="2"/>
  <c r="O25" i="2"/>
  <c r="N25" i="2"/>
  <c r="I25" i="2"/>
  <c r="O24" i="2"/>
  <c r="N24" i="2"/>
  <c r="I24" i="2"/>
  <c r="O23" i="2"/>
  <c r="N23" i="2"/>
  <c r="I23" i="2"/>
  <c r="O22" i="2"/>
  <c r="N22" i="2"/>
  <c r="O21" i="2"/>
  <c r="N21" i="2"/>
  <c r="I21" i="2"/>
  <c r="O20" i="2"/>
  <c r="N20" i="2"/>
  <c r="I20" i="2"/>
  <c r="O19" i="2"/>
  <c r="N19" i="2"/>
  <c r="I19" i="2"/>
  <c r="O18" i="2"/>
  <c r="N18" i="2"/>
  <c r="C39" i="1"/>
  <c r="B39" i="1"/>
  <c r="C34" i="1"/>
  <c r="C33" i="1"/>
  <c r="C30" i="1"/>
  <c r="B30" i="1"/>
  <c r="C29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<sst xmlns="http://schemas.openxmlformats.org/spreadsheetml/2006/main" count="230" uniqueCount="157">
  <si>
    <t>Chns</t>
  </si>
  <si>
    <t>X</t>
  </si>
  <si>
    <t>Z</t>
  </si>
  <si>
    <t>Coeff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</si>
  <si>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</si>
  <si>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</si>
  <si>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</si>
  <si>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</si>
  <si>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</si>
  <si>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</si>
  <si>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</si>
  <si>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</si>
  <si>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</si>
  <si>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</si>
  <si>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</si>
  <si>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</si>
  <si>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</si>
  <si>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</si>
  <si>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</si>
  <si>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</si>
  <si>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</si>
  <si>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</si>
  <si>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</si>
  <si>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</si>
  <si>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</si>
  <si>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</si>
  <si>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</si>
  <si>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</si>
  <si>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</si>
  <si>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</si>
  <si>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</si>
  <si>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</si>
  <si>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</si>
  <si>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</si>
  <si>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</si>
  <si>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</si>
  <si>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</si>
  <si>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</si>
  <si>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</si>
  <si>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</si>
  <si>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</si>
  <si>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</si>
  <si>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</si>
  <si>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</si>
  <si>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</si>
  <si>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</si>
  <si>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</si>
  <si>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</si>
  <si>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</si>
  <si>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</si>
  <si>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</si>
  <si>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</si>
  <si>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</si>
  <si>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</si>
  <si>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</si>
  <si>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</si>
  <si>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</si>
  <si>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</si>
  <si>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</si>
  <si>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</si>
  <si>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</si>
  <si>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</si>
  <si>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</si>
  <si>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</si>
  <si>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</si>
  <si>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</si>
  <si>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</si>
  <si>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</si>
  <si>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</si>
  <si>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</si>
  <si>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</si>
  <si>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</si>
  <si>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</si>
  <si>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</si>
  <si>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</si>
  <si>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</si>
  <si>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</si>
  <si>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</si>
  <si>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</si>
  <si>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</si>
  <si>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</si>
  <si>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</si>
  <si>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</si>
  <si>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</si>
  <si>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</si>
  <si>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</si>
  <si>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</si>
  <si>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</si>
  <si>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</si>
  <si>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</si>
  <si>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</si>
  <si>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</si>
  <si>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</si>
  <si>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</si>
  <si>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</si>
  <si>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</si>
  <si>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</si>
  <si>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</si>
  <si>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</si>
  <si>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</si>
  <si>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</si>
  <si>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</si>
  <si>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</si>
  <si>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</si>
  <si>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</si>
  <si>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</si>
  <si>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</si>
  <si>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</si>
  <si>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R/m</t>
  </si>
  <si>
    <t>Z/m</t>
  </si>
  <si>
    <r>
      <rPr>
        <sz val="12"/>
        <color theme="1"/>
        <rFont val="Times New Roman"/>
        <family val="1"/>
      </rPr>
      <t>W</t>
    </r>
    <r>
      <rPr>
        <sz val="12"/>
        <color theme="1"/>
        <rFont val="Times New Roman"/>
        <family val="1"/>
      </rPr>
      <t>/m</t>
    </r>
  </si>
  <si>
    <r>
      <rPr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/m</t>
    </r>
  </si>
  <si>
    <r>
      <rPr>
        <sz val="12"/>
        <color theme="1"/>
        <rFont val="Times New Roman"/>
        <family val="1"/>
      </rPr>
      <t>N</t>
    </r>
    <r>
      <rPr>
        <sz val="12"/>
        <color theme="1"/>
        <rFont val="宋体"/>
        <charset val="134"/>
      </rPr>
      <t>x</t>
    </r>
  </si>
  <si>
    <t>Ny</t>
  </si>
  <si>
    <t>N</t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</si>
  <si>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</si>
  <si>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</si>
  <si>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</si>
  <si>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</si>
  <si>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</si>
  <si>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</si>
  <si>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</si>
  <si>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</si>
  <si>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</si>
  <si>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</si>
  <si>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</si>
  <si>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</si>
  <si>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</si>
  <si>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</si>
  <si>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</si>
  <si>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</si>
  <si>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</si>
  <si>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</si>
  <si>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</si>
  <si>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</si>
  <si>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</si>
  <si>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</si>
  <si>
    <t>TFin_X</t>
  </si>
  <si>
    <t>TFin_Z</t>
  </si>
  <si>
    <t>TFout_X</t>
  </si>
  <si>
    <t>TFout_Z</t>
  </si>
  <si>
    <t>Post_Z</t>
  </si>
  <si>
    <t>CF80</t>
  </si>
  <si>
    <t>CF150</t>
  </si>
  <si>
    <t>Out_X</t>
  </si>
  <si>
    <t>Out_Z</t>
  </si>
  <si>
    <t>In</t>
  </si>
  <si>
    <t>顶部窗口</t>
  </si>
  <si>
    <t>斜面窗口</t>
  </si>
  <si>
    <t>S1-CF400</t>
  </si>
  <si>
    <t>CF500</t>
  </si>
  <si>
    <t>S3-CF400</t>
  </si>
  <si>
    <t>底部窗口</t>
  </si>
  <si>
    <t>VVin_X</t>
    <phoneticPr fontId="12" type="noConversion"/>
  </si>
  <si>
    <t>VVin_Z</t>
    <phoneticPr fontId="12" type="noConversion"/>
  </si>
  <si>
    <t>VV_out_Z</t>
    <phoneticPr fontId="12" type="noConversion"/>
  </si>
  <si>
    <t>VVout_X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</si>
</sst>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0.0_ "/>
    <numFmt numFmtId="179" formatCode="0.000_ "/>
  </numFmts>
  <fonts count="14" x14ac:knownFonts="1">
    <font>
      <sz val="12"/>
      <color theme="1"/>
      <name val="等线"/>
      <charset val="134"/>
      <scheme val="minor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宋体"/>
      <charset val="134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sz val="9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177" fontId="5" fillId="0" borderId="2" xfId="0" applyNumberFormat="1" applyFont="1" applyBorder="1" applyAlignment="1">
      <alignment horizontal="center" vertical="top" wrapText="1"/>
    </xf>
    <xf numFmtId="177" fontId="6" fillId="0" borderId="2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77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1" fillId="7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11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3" fillId="13" borderId="2" xfId="0" applyFont="1" applyFill="1" applyBorder="1">
      <alignment vertical="center"/>
    </xf>
    <xf numFmtId="0" fontId="3" fillId="14" borderId="2" xfId="0" applyFont="1" applyFill="1" applyBorder="1">
      <alignment vertical="center"/>
    </xf>
    <xf numFmtId="0" fontId="0" fillId="14" borderId="5" xfId="0" applyFill="1" applyBorder="1">
      <alignment vertical="center"/>
    </xf>
    <xf numFmtId="0" fontId="0" fillId="14" borderId="2" xfId="0" applyFill="1" applyBorder="1">
      <alignment vertical="center"/>
    </xf>
    <xf numFmtId="0" fontId="3" fillId="14" borderId="6" xfId="0" applyFont="1" applyFill="1" applyBorder="1">
      <alignment vertical="center"/>
    </xf>
    <xf numFmtId="0" fontId="0" fillId="13" borderId="2" xfId="0" applyFill="1" applyBorder="1">
      <alignment vertical="center"/>
    </xf>
    <xf numFmtId="0" fontId="0" fillId="14" borderId="7" xfId="0" applyFill="1" applyBorder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2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3" borderId="2" xfId="0" applyFont="1" applyFill="1" applyBorder="1" applyAlignment="1">
      <alignment horizontal="center" vertical="center"/>
    </xf>
    <xf numFmtId="0" fontId="13" fillId="16" borderId="2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0" fillId="14" borderId="0" xfId="0" applyFill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4.08436966593513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533555648186705E-2"/>
          <c:y val="0.22037037037036999"/>
          <c:w val="0.86569403918299304"/>
          <c:h val="0.772685185185185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formatCode="0.0_ ">
                  <c:v>244.5</c:v>
                </c:pt>
                <c:pt idx="3" formatCode="0.0_ ">
                  <c:v>244.5</c:v>
                </c:pt>
                <c:pt idx="4" formatCode="0.0_ ">
                  <c:v>244.5</c:v>
                </c:pt>
                <c:pt idx="5" formatCode="0.0_ ">
                  <c:v>244.5</c:v>
                </c:pt>
                <c:pt idx="6" formatCode="0.0_ ">
                  <c:v>244.5</c:v>
                </c:pt>
                <c:pt idx="7" formatCode="0.0_ ">
                  <c:v>244.5</c:v>
                </c:pt>
                <c:pt idx="8" formatCode="0.0_ ">
                  <c:v>244.5</c:v>
                </c:pt>
                <c:pt idx="9" formatCode="0.0_ ">
                  <c:v>244.5</c:v>
                </c:pt>
                <c:pt idx="10" formatCode="0.0_ ">
                  <c:v>244.5</c:v>
                </c:pt>
                <c:pt idx="11" formatCode="0.0_ ">
                  <c:v>244.5</c:v>
                </c:pt>
                <c:pt idx="12" formatCode="0.0_ ">
                  <c:v>244.5</c:v>
                </c:pt>
                <c:pt idx="13" 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formatCode="0.0_ ">
                  <c:v>492.1</c:v>
                </c:pt>
                <c:pt idx="17" formatCode="0.0_ ">
                  <c:v>562.1</c:v>
                </c:pt>
                <c:pt idx="18" formatCode="0.0_ ">
                  <c:v>632.1</c:v>
                </c:pt>
                <c:pt idx="19" formatCode="0.0_ ">
                  <c:v>702.1</c:v>
                </c:pt>
                <c:pt idx="20" formatCode="0.0_ ">
                  <c:v>772.1</c:v>
                </c:pt>
                <c:pt idx="21" formatCode="0.0_ ">
                  <c:v>842.1</c:v>
                </c:pt>
                <c:pt idx="22" formatCode="0.0_ ">
                  <c:v>912.1</c:v>
                </c:pt>
                <c:pt idx="23" formatCode="0.0_ ">
                  <c:v>982.1</c:v>
                </c:pt>
                <c:pt idx="24" formatCode="0.0_ ">
                  <c:v>1052.0999999999999</c:v>
                </c:pt>
                <c:pt idx="25" formatCode="0.0_ ">
                  <c:v>1217.3632579550101</c:v>
                </c:pt>
                <c:pt idx="26" formatCode="0.0_ ">
                  <c:v>1333.06502769859</c:v>
                </c:pt>
                <c:pt idx="27" formatCode="0.0_ ">
                  <c:v>1448.7667974421699</c:v>
                </c:pt>
                <c:pt idx="28" formatCode="0.0_ ">
                  <c:v>1597.7</c:v>
                </c:pt>
                <c:pt idx="29" formatCode="0.0_ ">
                  <c:v>1597.7</c:v>
                </c:pt>
                <c:pt idx="30" formatCode="0.0_ ">
                  <c:v>1597.7</c:v>
                </c:pt>
                <c:pt idx="31" formatCode="0.0_ ">
                  <c:v>1597.7</c:v>
                </c:pt>
                <c:pt idx="32" formatCode="0.0_ ">
                  <c:v>1597.7</c:v>
                </c:pt>
                <c:pt idx="33" formatCode="0.0_ ">
                  <c:v>1597.7</c:v>
                </c:pt>
                <c:pt idx="34" formatCode="0.0_ ">
                  <c:v>1597.7</c:v>
                </c:pt>
                <c:pt idx="35" formatCode="0.0_ ">
                  <c:v>1597.7</c:v>
                </c:pt>
                <c:pt idx="36" formatCode="0.0_ ">
                  <c:v>1597.7</c:v>
                </c:pt>
                <c:pt idx="37" formatCode="0.0_ ">
                  <c:v>1597.7</c:v>
                </c:pt>
                <c:pt idx="38" formatCode="0.0_ ">
                  <c:v>1597.7</c:v>
                </c:pt>
                <c:pt idx="39" formatCode="0.0_ ">
                  <c:v>1597.7</c:v>
                </c:pt>
                <c:pt idx="40" formatCode="0.0_ ">
                  <c:v>1495.98546037552</c:v>
                </c:pt>
                <c:pt idx="41" formatCode="0.0_ ">
                  <c:v>1342.77657175173</c:v>
                </c:pt>
                <c:pt idx="42" formatCode="0.0_ ">
                  <c:v>1189.56768312793</c:v>
                </c:pt>
                <c:pt idx="43" formatCode="0.0_ ">
                  <c:v>1052.8</c:v>
                </c:pt>
                <c:pt idx="44" formatCode="0.0_ ">
                  <c:v>982.8</c:v>
                </c:pt>
                <c:pt idx="45" formatCode="0.0_ ">
                  <c:v>912.8</c:v>
                </c:pt>
                <c:pt idx="46" formatCode="0.0_ ">
                  <c:v>842.8</c:v>
                </c:pt>
                <c:pt idx="47" formatCode="0.0_ ">
                  <c:v>772.8</c:v>
                </c:pt>
                <c:pt idx="48" formatCode="0.0_ ">
                  <c:v>702.8</c:v>
                </c:pt>
                <c:pt idx="49" formatCode="0.0_ ">
                  <c:v>632.79999999999995</c:v>
                </c:pt>
                <c:pt idx="50" formatCode="0.0_ ">
                  <c:v>947.8</c:v>
                </c:pt>
                <c:pt idx="51" 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formatCode="0.00_ ">
                  <c:v>-962.5</c:v>
                </c:pt>
                <c:pt idx="3" formatCode="0.00_ ">
                  <c:v>-787.5</c:v>
                </c:pt>
                <c:pt idx="4" formatCode="0.00_ ">
                  <c:v>-612.5</c:v>
                </c:pt>
                <c:pt idx="5" formatCode="0.00_ ">
                  <c:v>-437.5</c:v>
                </c:pt>
                <c:pt idx="6" formatCode="0.00_ ">
                  <c:v>-262.5</c:v>
                </c:pt>
                <c:pt idx="7" formatCode="0.00_ ">
                  <c:v>-87.5</c:v>
                </c:pt>
                <c:pt idx="8" formatCode="0.00_ ">
                  <c:v>87.5</c:v>
                </c:pt>
                <c:pt idx="9" formatCode="0.00_ ">
                  <c:v>262.5</c:v>
                </c:pt>
                <c:pt idx="10" formatCode="0.00_ ">
                  <c:v>437.5</c:v>
                </c:pt>
                <c:pt idx="11" formatCode="0.00_ ">
                  <c:v>612.5</c:v>
                </c:pt>
                <c:pt idx="12" formatCode="0.00_ ">
                  <c:v>787.5</c:v>
                </c:pt>
                <c:pt idx="13" 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formatCode="0.0_ ">
                  <c:v>1604.2</c:v>
                </c:pt>
                <c:pt idx="17" formatCode="0.0_ ">
                  <c:v>1604.2</c:v>
                </c:pt>
                <c:pt idx="18" formatCode="0.0_ ">
                  <c:v>1604.2</c:v>
                </c:pt>
                <c:pt idx="19" formatCode="0.0_ ">
                  <c:v>1604.2</c:v>
                </c:pt>
                <c:pt idx="20" formatCode="0.0_ ">
                  <c:v>1604.2</c:v>
                </c:pt>
                <c:pt idx="21" formatCode="0.0_ ">
                  <c:v>1604.2</c:v>
                </c:pt>
                <c:pt idx="22" formatCode="0.0_ ">
                  <c:v>1604.2</c:v>
                </c:pt>
                <c:pt idx="23" formatCode="0.0_ ">
                  <c:v>1604.2</c:v>
                </c:pt>
                <c:pt idx="24" formatCode="0.0_ ">
                  <c:v>1604.2</c:v>
                </c:pt>
                <c:pt idx="25" formatCode="0.0_ ">
                  <c:v>1521.32301438475</c:v>
                </c:pt>
                <c:pt idx="26" formatCode="0.0_ ">
                  <c:v>1383.4350146233301</c:v>
                </c:pt>
                <c:pt idx="27" formatCode="0.0_ ">
                  <c:v>1245.5470148619099</c:v>
                </c:pt>
                <c:pt idx="28" formatCode="0.0_ ">
                  <c:v>965</c:v>
                </c:pt>
                <c:pt idx="29" formatCode="0.0_ ">
                  <c:v>790</c:v>
                </c:pt>
                <c:pt idx="30" formatCode="0.0_ ">
                  <c:v>615</c:v>
                </c:pt>
                <c:pt idx="31" formatCode="0.0_ ">
                  <c:v>440</c:v>
                </c:pt>
                <c:pt idx="32" formatCode="0.0_ ">
                  <c:v>265</c:v>
                </c:pt>
                <c:pt idx="33" formatCode="0.0_ ">
                  <c:v>90</c:v>
                </c:pt>
                <c:pt idx="34" formatCode="0.0_ ">
                  <c:v>-84.8</c:v>
                </c:pt>
                <c:pt idx="35" formatCode="0.0_ ">
                  <c:v>-259.8</c:v>
                </c:pt>
                <c:pt idx="36" formatCode="0.0_ ">
                  <c:v>-434.8</c:v>
                </c:pt>
                <c:pt idx="37" formatCode="0.0_ ">
                  <c:v>-609.79999999999995</c:v>
                </c:pt>
                <c:pt idx="38" formatCode="0.0_ ">
                  <c:v>-784.8</c:v>
                </c:pt>
                <c:pt idx="39" formatCode="0.0_ ">
                  <c:v>-959.8</c:v>
                </c:pt>
                <c:pt idx="40" formatCode="0.0_ ">
                  <c:v>-1158.48939400218</c:v>
                </c:pt>
                <c:pt idx="41" formatCode="0.0_ ">
                  <c:v>-1287.04691593949</c:v>
                </c:pt>
                <c:pt idx="42" formatCode="0.0_ ">
                  <c:v>-1415.6044378767999</c:v>
                </c:pt>
                <c:pt idx="43" formatCode="0.0_ ">
                  <c:v>-1602.4</c:v>
                </c:pt>
                <c:pt idx="44" formatCode="0.0_ ">
                  <c:v>-1602.4</c:v>
                </c:pt>
                <c:pt idx="45" formatCode="0.0_ ">
                  <c:v>-1602.4</c:v>
                </c:pt>
                <c:pt idx="46" formatCode="0.0_ ">
                  <c:v>-1602.4</c:v>
                </c:pt>
                <c:pt idx="47" formatCode="0.0_ ">
                  <c:v>-1602.4</c:v>
                </c:pt>
                <c:pt idx="48" formatCode="0.0_ ">
                  <c:v>-1602.4</c:v>
                </c:pt>
                <c:pt idx="49" formatCode="0.0_ ">
                  <c:v>-1602.4</c:v>
                </c:pt>
                <c:pt idx="50" formatCode="0.0_ ">
                  <c:v>-1602.4</c:v>
                </c:pt>
                <c:pt idx="51" formatCode="0.0_ ">
                  <c:v>-1602.4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276-A8FC-22A31BA65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484505</xdr:colOff>
      <xdr:row>0</xdr:row>
      <xdr:rowOff>10795</xdr:rowOff>
    </xdr:from>
    <xdr:to>
      <xdr:col>25</xdr:col>
      <xdr:colOff>240030</xdr:colOff>
      <xdr:row>14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3670" y="10795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394335</xdr:colOff>
      <xdr:row>24</xdr:row>
      <xdr:rowOff>218440</xdr:rowOff>
    </xdr:from>
    <xdr:to>
      <xdr:col>25</xdr:col>
      <xdr:colOff>116205</xdr:colOff>
      <xdr:row>46</xdr:row>
      <xdr:rowOff>29210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735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8"/>
  <sheetViews>
    <sheetView topLeftCell="A14" workbookViewId="0">
      <selection activeCell="D10" sqref="D10"/>
    </sheetView>
  </sheetViews>
  <sheetFormatPr defaultColWidth="8.84375" defaultRowHeight="25" customHeight="1" x14ac:dyDescent="0.35"/>
  <cols>
    <col min="1" max="1" width="15.84375" style="58" customWidth="1"/>
    <col min="2" max="2" width="12.23046875" style="58" customWidth="1"/>
    <col min="3" max="3" width="13.3828125" style="58" customWidth="1"/>
    <col min="4" max="4" width="10.61328125" style="28" customWidth="1"/>
    <col min="5" max="5" width="35" style="58" customWidth="1"/>
    <col min="6" max="6" width="15.84375" style="58" customWidth="1"/>
    <col min="7" max="7" width="10.3828125" style="59" customWidth="1"/>
    <col min="8" max="8" width="13.4609375" style="59" customWidth="1"/>
    <col min="9" max="10" width="13.765625"/>
    <col min="12" max="12" width="12.61328125"/>
    <col min="13" max="14" width="13.765625"/>
  </cols>
  <sheetData>
    <row r="1" spans="1:10" ht="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28"/>
    </row>
    <row r="2" spans="1:10" ht="25" customHeight="1" x14ac:dyDescent="0.25">
      <c r="A2" s="2" t="s">
        <v>4</v>
      </c>
      <c r="B2" s="3">
        <v>354.5</v>
      </c>
      <c r="C2" s="1">
        <v>-1576.5</v>
      </c>
      <c r="D2" s="4">
        <v>-8.5000000000000006E-2</v>
      </c>
      <c r="E2" s="1" t="s">
        <v>5</v>
      </c>
      <c r="J2" s="60"/>
    </row>
    <row r="3" spans="1:10" ht="25" customHeight="1" x14ac:dyDescent="0.25">
      <c r="A3" s="2" t="s">
        <v>6</v>
      </c>
      <c r="B3" s="3">
        <v>354.5</v>
      </c>
      <c r="C3" s="1">
        <v>-1401.5</v>
      </c>
      <c r="D3" s="4">
        <v>8.5000000000000006E-2</v>
      </c>
      <c r="E3" s="1" t="s">
        <v>7</v>
      </c>
      <c r="J3" s="60"/>
    </row>
    <row r="4" spans="1:10" ht="25" customHeight="1" x14ac:dyDescent="0.25">
      <c r="A4" s="2" t="s">
        <v>8</v>
      </c>
      <c r="B4" s="3">
        <v>354.5</v>
      </c>
      <c r="C4" s="1">
        <v>-1226.5</v>
      </c>
      <c r="D4" s="4">
        <v>8.5000000000000006E-2</v>
      </c>
      <c r="E4" s="1" t="s">
        <v>7</v>
      </c>
      <c r="J4" s="60"/>
    </row>
    <row r="5" spans="1:10" ht="25" customHeight="1" x14ac:dyDescent="0.25">
      <c r="A5" s="2" t="s">
        <v>9</v>
      </c>
      <c r="B5" s="3">
        <v>252.5</v>
      </c>
      <c r="C5" s="3">
        <v>-1050</v>
      </c>
      <c r="D5" s="4">
        <v>8.5000000000000006E-2</v>
      </c>
      <c r="E5" s="1" t="s">
        <v>10</v>
      </c>
      <c r="J5" s="60"/>
    </row>
    <row r="6" spans="1:10" ht="25" customHeight="1" x14ac:dyDescent="0.25">
      <c r="A6" s="2" t="s">
        <v>11</v>
      </c>
      <c r="B6" s="3">
        <v>252.5</v>
      </c>
      <c r="C6" s="3">
        <v>-875</v>
      </c>
      <c r="D6" s="4">
        <v>-8.5000000000000006E-2</v>
      </c>
      <c r="E6" s="1" t="s">
        <v>12</v>
      </c>
      <c r="J6" s="60"/>
    </row>
    <row r="7" spans="1:10" ht="25" customHeight="1" x14ac:dyDescent="0.25">
      <c r="A7" s="2" t="s">
        <v>13</v>
      </c>
      <c r="B7" s="3">
        <v>252.5</v>
      </c>
      <c r="C7" s="3">
        <v>-700</v>
      </c>
      <c r="D7" s="4">
        <v>-8.5000000000000006E-2</v>
      </c>
      <c r="E7" s="1" t="s">
        <v>14</v>
      </c>
      <c r="J7" s="60"/>
    </row>
    <row r="8" spans="1:10" ht="25" customHeight="1" x14ac:dyDescent="0.25">
      <c r="A8" s="2" t="s">
        <v>15</v>
      </c>
      <c r="B8" s="3">
        <v>252.5</v>
      </c>
      <c r="C8" s="3">
        <v>-525</v>
      </c>
      <c r="D8" s="4">
        <v>-8.5000000000000006E-2</v>
      </c>
      <c r="E8" s="1" t="s">
        <v>16</v>
      </c>
      <c r="J8" s="60"/>
    </row>
    <row r="9" spans="1:10" ht="25" customHeight="1" x14ac:dyDescent="0.25">
      <c r="A9" s="2" t="s">
        <v>17</v>
      </c>
      <c r="B9" s="3">
        <v>252.5</v>
      </c>
      <c r="C9" s="3">
        <v>-350</v>
      </c>
      <c r="D9" s="4">
        <v>8.5000000000000006E-2</v>
      </c>
      <c r="E9" s="1" t="s">
        <v>18</v>
      </c>
      <c r="J9" s="60"/>
    </row>
    <row r="10" spans="1:10" ht="25" customHeight="1" x14ac:dyDescent="0.25">
      <c r="A10" s="2" t="s">
        <v>19</v>
      </c>
      <c r="B10" s="3">
        <v>252.5</v>
      </c>
      <c r="C10" s="3">
        <v>-175</v>
      </c>
      <c r="D10" s="4">
        <v>-8.5000000000000006E-2</v>
      </c>
      <c r="E10" s="1" t="s">
        <v>20</v>
      </c>
      <c r="J10" s="60"/>
    </row>
    <row r="11" spans="1:10" ht="25" customHeight="1" x14ac:dyDescent="0.25">
      <c r="A11" s="2" t="s">
        <v>21</v>
      </c>
      <c r="B11" s="3">
        <v>252.5</v>
      </c>
      <c r="C11" s="3">
        <v>0</v>
      </c>
      <c r="D11" s="4">
        <v>-8.5000000000000006E-2</v>
      </c>
      <c r="E11" s="1" t="s">
        <v>22</v>
      </c>
      <c r="J11" s="60"/>
    </row>
    <row r="12" spans="1:10" ht="25" customHeight="1" x14ac:dyDescent="0.25">
      <c r="A12" s="2" t="s">
        <v>23</v>
      </c>
      <c r="B12" s="3">
        <v>252.5</v>
      </c>
      <c r="C12" s="3">
        <v>175</v>
      </c>
      <c r="D12" s="4">
        <v>-8.5000000000000006E-2</v>
      </c>
      <c r="E12" s="1" t="s">
        <v>24</v>
      </c>
      <c r="J12" s="60"/>
    </row>
    <row r="13" spans="1:10" ht="25" customHeight="1" x14ac:dyDescent="0.25">
      <c r="A13" s="2" t="s">
        <v>25</v>
      </c>
      <c r="B13" s="3">
        <v>252.5</v>
      </c>
      <c r="C13" s="3">
        <v>350</v>
      </c>
      <c r="D13" s="4">
        <v>-8.5000000000000006E-2</v>
      </c>
      <c r="E13" s="1" t="s">
        <v>26</v>
      </c>
      <c r="J13" s="60"/>
    </row>
    <row r="14" spans="1:10" ht="25" customHeight="1" x14ac:dyDescent="0.25">
      <c r="A14" s="2" t="s">
        <v>27</v>
      </c>
      <c r="B14" s="3">
        <v>252.5</v>
      </c>
      <c r="C14" s="3">
        <v>525</v>
      </c>
      <c r="D14" s="4">
        <v>8.5000000000000006E-2</v>
      </c>
      <c r="E14" s="1" t="s">
        <v>28</v>
      </c>
      <c r="J14" s="60"/>
    </row>
    <row r="15" spans="1:10" ht="25" customHeight="1" x14ac:dyDescent="0.25">
      <c r="A15" s="2" t="s">
        <v>29</v>
      </c>
      <c r="B15" s="3">
        <v>252.5</v>
      </c>
      <c r="C15" s="3">
        <v>700</v>
      </c>
      <c r="D15" s="4">
        <v>-8.5000000000000006E-2</v>
      </c>
      <c r="E15" s="1" t="s">
        <v>30</v>
      </c>
      <c r="J15" s="60"/>
    </row>
    <row r="16" spans="1:10" ht="25" customHeight="1" x14ac:dyDescent="0.25">
      <c r="A16" s="2" t="s">
        <v>31</v>
      </c>
      <c r="B16" s="3">
        <v>252.5</v>
      </c>
      <c r="C16" s="3">
        <v>875</v>
      </c>
      <c r="D16" s="4">
        <v>8.5000000000000006E-2</v>
      </c>
      <c r="E16" s="1" t="s">
        <v>32</v>
      </c>
      <c r="J16" s="60"/>
    </row>
    <row r="17" spans="1:12" ht="25" customHeight="1" x14ac:dyDescent="0.25">
      <c r="A17" s="2" t="s">
        <v>33</v>
      </c>
      <c r="B17" s="3">
        <v>252.5</v>
      </c>
      <c r="C17" s="3">
        <v>1050</v>
      </c>
      <c r="D17" s="4">
        <v>8.5000000000000006E-2</v>
      </c>
      <c r="E17" s="1" t="s">
        <v>34</v>
      </c>
      <c r="J17" s="60"/>
    </row>
    <row r="18" spans="1:12" ht="25" customHeight="1" x14ac:dyDescent="0.25">
      <c r="A18" s="2" t="s">
        <v>35</v>
      </c>
      <c r="B18" s="3">
        <v>354.5</v>
      </c>
      <c r="C18" s="3">
        <v>1226.5</v>
      </c>
      <c r="D18" s="4">
        <v>-8.5000000000000006E-2</v>
      </c>
      <c r="E18" s="1" t="s">
        <v>36</v>
      </c>
      <c r="J18" s="60"/>
    </row>
    <row r="19" spans="1:12" ht="25" customHeight="1" x14ac:dyDescent="0.25">
      <c r="A19" s="2" t="s">
        <v>37</v>
      </c>
      <c r="B19" s="3">
        <v>354.5</v>
      </c>
      <c r="C19" s="1">
        <v>1401.5</v>
      </c>
      <c r="D19" s="4">
        <v>8.5000000000000006E-2</v>
      </c>
      <c r="E19" s="1" t="s">
        <v>36</v>
      </c>
      <c r="J19" s="60"/>
    </row>
    <row r="20" spans="1:12" ht="25" customHeight="1" x14ac:dyDescent="0.25">
      <c r="A20" s="2" t="s">
        <v>38</v>
      </c>
      <c r="B20" s="3">
        <v>354.5</v>
      </c>
      <c r="C20" s="1">
        <v>1576.5</v>
      </c>
      <c r="D20" s="4">
        <v>-8.5000000000000006E-2</v>
      </c>
      <c r="E20" s="1" t="s">
        <v>39</v>
      </c>
      <c r="J20" s="60"/>
    </row>
    <row r="21" spans="1:12" ht="25" customHeight="1" x14ac:dyDescent="0.25">
      <c r="A21" s="2" t="s">
        <v>40</v>
      </c>
      <c r="B21" s="5">
        <v>460</v>
      </c>
      <c r="C21" s="5">
        <f t="shared" ref="C21:C29" si="0">1645-2</f>
        <v>1643</v>
      </c>
      <c r="D21" s="4">
        <v>-0.1</v>
      </c>
      <c r="E21" s="6" t="s">
        <v>41</v>
      </c>
      <c r="J21" s="60"/>
    </row>
    <row r="22" spans="1:12" ht="25" customHeight="1" x14ac:dyDescent="0.25">
      <c r="A22" s="2" t="s">
        <v>42</v>
      </c>
      <c r="B22" s="5">
        <v>505</v>
      </c>
      <c r="C22" s="5">
        <f t="shared" si="0"/>
        <v>1643</v>
      </c>
      <c r="D22" s="4">
        <v>-0.1</v>
      </c>
      <c r="E22" s="6" t="s">
        <v>43</v>
      </c>
      <c r="J22" s="60"/>
    </row>
    <row r="23" spans="1:12" ht="25" customHeight="1" x14ac:dyDescent="0.25">
      <c r="A23" s="2" t="s">
        <v>44</v>
      </c>
      <c r="B23" s="5">
        <v>550</v>
      </c>
      <c r="C23" s="5">
        <f t="shared" si="0"/>
        <v>1643</v>
      </c>
      <c r="D23" s="4">
        <v>-0.1</v>
      </c>
      <c r="E23" s="6" t="s">
        <v>43</v>
      </c>
      <c r="J23" s="60"/>
    </row>
    <row r="24" spans="1:12" ht="25" customHeight="1" x14ac:dyDescent="0.25">
      <c r="A24" s="2" t="s">
        <v>45</v>
      </c>
      <c r="B24" s="5">
        <v>595</v>
      </c>
      <c r="C24" s="5">
        <f t="shared" si="0"/>
        <v>1643</v>
      </c>
      <c r="D24" s="4">
        <v>-0.1</v>
      </c>
      <c r="E24" s="6" t="s">
        <v>43</v>
      </c>
      <c r="J24" s="60"/>
    </row>
    <row r="25" spans="1:12" ht="25" customHeight="1" x14ac:dyDescent="0.25">
      <c r="A25" s="2" t="s">
        <v>46</v>
      </c>
      <c r="B25" s="5">
        <v>640</v>
      </c>
      <c r="C25" s="5">
        <f t="shared" si="0"/>
        <v>1643</v>
      </c>
      <c r="D25" s="4">
        <v>-0.1</v>
      </c>
      <c r="E25" s="6" t="s">
        <v>43</v>
      </c>
      <c r="J25" s="60"/>
    </row>
    <row r="26" spans="1:12" ht="25" customHeight="1" x14ac:dyDescent="0.25">
      <c r="A26" s="2" t="s">
        <v>47</v>
      </c>
      <c r="B26" s="5">
        <v>910</v>
      </c>
      <c r="C26" s="5">
        <f t="shared" si="0"/>
        <v>1643</v>
      </c>
      <c r="D26" s="4">
        <v>-0.1</v>
      </c>
      <c r="E26" s="6" t="s">
        <v>43</v>
      </c>
      <c r="J26" s="60"/>
    </row>
    <row r="27" spans="1:12" ht="25" customHeight="1" x14ac:dyDescent="0.25">
      <c r="A27" s="2" t="s">
        <v>48</v>
      </c>
      <c r="B27" s="5">
        <v>955</v>
      </c>
      <c r="C27" s="5">
        <f t="shared" si="0"/>
        <v>1643</v>
      </c>
      <c r="D27" s="4">
        <v>-0.1</v>
      </c>
      <c r="E27" s="6" t="s">
        <v>43</v>
      </c>
      <c r="J27" s="60"/>
    </row>
    <row r="28" spans="1:12" ht="25" customHeight="1" x14ac:dyDescent="0.25">
      <c r="A28" s="2" t="s">
        <v>49</v>
      </c>
      <c r="B28" s="5">
        <v>1000</v>
      </c>
      <c r="C28" s="5">
        <f t="shared" si="0"/>
        <v>1643</v>
      </c>
      <c r="D28" s="4">
        <v>-0.1</v>
      </c>
      <c r="E28" s="6" t="s">
        <v>43</v>
      </c>
      <c r="J28" s="60"/>
    </row>
    <row r="29" spans="1:12" ht="25" customHeight="1" x14ac:dyDescent="0.25">
      <c r="A29" s="2" t="s">
        <v>50</v>
      </c>
      <c r="B29" s="5">
        <v>1045</v>
      </c>
      <c r="C29" s="5">
        <f t="shared" si="0"/>
        <v>1643</v>
      </c>
      <c r="D29" s="4">
        <v>-0.1</v>
      </c>
      <c r="E29" s="6" t="s">
        <v>51</v>
      </c>
      <c r="J29" s="60"/>
    </row>
    <row r="30" spans="1:12" ht="25" customHeight="1" x14ac:dyDescent="0.25">
      <c r="A30" s="2" t="s">
        <v>52</v>
      </c>
      <c r="B30" s="7">
        <f>1418.2+30*COS(50/180*PI())</f>
        <v>1437.4836282906001</v>
      </c>
      <c r="C30" s="7">
        <f>1340.1-30*SIN(50/180*PI())</f>
        <v>1317.1186667064301</v>
      </c>
      <c r="D30" s="4">
        <v>-0.1</v>
      </c>
      <c r="E30" s="8" t="s">
        <v>53</v>
      </c>
      <c r="J30" s="60"/>
    </row>
    <row r="31" spans="1:12" ht="25" customHeight="1" x14ac:dyDescent="0.35">
      <c r="A31" s="2" t="s">
        <v>54</v>
      </c>
      <c r="B31" s="9">
        <v>1653</v>
      </c>
      <c r="C31" s="9">
        <v>1150</v>
      </c>
      <c r="D31" s="4">
        <v>-0.3</v>
      </c>
      <c r="E31" s="9" t="s">
        <v>55</v>
      </c>
      <c r="J31" s="60"/>
      <c r="L31" s="58"/>
    </row>
    <row r="32" spans="1:12" ht="25" customHeight="1" x14ac:dyDescent="0.35">
      <c r="A32" s="2" t="s">
        <v>56</v>
      </c>
      <c r="B32" s="9">
        <v>1653</v>
      </c>
      <c r="C32" s="9">
        <v>625</v>
      </c>
      <c r="D32" s="4">
        <v>-0.3</v>
      </c>
      <c r="E32" s="9" t="s">
        <v>57</v>
      </c>
      <c r="J32" s="60"/>
    </row>
    <row r="33" spans="1:10" ht="25" customHeight="1" x14ac:dyDescent="0.35">
      <c r="A33" s="2" t="s">
        <v>58</v>
      </c>
      <c r="B33" s="9">
        <v>1653</v>
      </c>
      <c r="C33" s="9">
        <f>290+360/2</f>
        <v>470</v>
      </c>
      <c r="D33" s="4">
        <v>-0.3</v>
      </c>
      <c r="E33" s="9" t="s">
        <v>57</v>
      </c>
      <c r="J33" s="60"/>
    </row>
    <row r="34" spans="1:10" ht="25" customHeight="1" x14ac:dyDescent="0.35">
      <c r="A34" s="2" t="s">
        <v>59</v>
      </c>
      <c r="B34" s="9">
        <v>1653</v>
      </c>
      <c r="C34" s="9">
        <f>258+32</f>
        <v>290</v>
      </c>
      <c r="D34" s="4">
        <v>-0.3</v>
      </c>
      <c r="E34" s="9" t="s">
        <v>57</v>
      </c>
      <c r="J34" s="60"/>
    </row>
    <row r="35" spans="1:10" ht="25" customHeight="1" x14ac:dyDescent="0.35">
      <c r="A35" s="2" t="s">
        <v>60</v>
      </c>
      <c r="B35" s="9">
        <v>1653</v>
      </c>
      <c r="C35" s="9">
        <v>-290</v>
      </c>
      <c r="D35" s="4">
        <v>0.3</v>
      </c>
      <c r="E35" s="9" t="s">
        <v>57</v>
      </c>
      <c r="J35" s="60"/>
    </row>
    <row r="36" spans="1:10" ht="25" customHeight="1" x14ac:dyDescent="0.35">
      <c r="A36" s="2" t="s">
        <v>61</v>
      </c>
      <c r="B36" s="9">
        <v>1653</v>
      </c>
      <c r="C36" s="9">
        <v>-470</v>
      </c>
      <c r="D36" s="4">
        <v>-0.3</v>
      </c>
      <c r="E36" s="9" t="s">
        <v>57</v>
      </c>
      <c r="J36" s="60"/>
    </row>
    <row r="37" spans="1:10" ht="25" customHeight="1" x14ac:dyDescent="0.35">
      <c r="A37" s="2" t="s">
        <v>62</v>
      </c>
      <c r="B37" s="9">
        <v>1653</v>
      </c>
      <c r="C37" s="9">
        <v>-625</v>
      </c>
      <c r="D37" s="4">
        <v>-0.3</v>
      </c>
      <c r="E37" s="9" t="s">
        <v>57</v>
      </c>
      <c r="J37" s="60"/>
    </row>
    <row r="38" spans="1:10" ht="25" customHeight="1" x14ac:dyDescent="0.35">
      <c r="A38" s="2" t="s">
        <v>63</v>
      </c>
      <c r="B38" s="9">
        <v>1659.3</v>
      </c>
      <c r="C38" s="9">
        <v>-1150</v>
      </c>
      <c r="D38" s="4">
        <v>-0.30199999999999999</v>
      </c>
      <c r="E38" s="9" t="s">
        <v>64</v>
      </c>
      <c r="J38" s="60"/>
    </row>
    <row r="39" spans="1:10" ht="25" customHeight="1" x14ac:dyDescent="0.25">
      <c r="A39" s="2" t="s">
        <v>65</v>
      </c>
      <c r="B39" s="7">
        <f>1418.2+30*COS(50/180*PI())</f>
        <v>1437.4836282906001</v>
      </c>
      <c r="C39" s="7">
        <f>-(1340.1-30*SIN(50/180*PI()))</f>
        <v>-1317.1186667064301</v>
      </c>
      <c r="D39" s="4">
        <v>-0.1</v>
      </c>
      <c r="E39" s="8" t="s">
        <v>66</v>
      </c>
      <c r="J39" s="60"/>
    </row>
    <row r="40" spans="1:10" ht="25" customHeight="1" x14ac:dyDescent="0.25">
      <c r="A40" s="2" t="s">
        <v>67</v>
      </c>
      <c r="B40" s="10">
        <v>1045</v>
      </c>
      <c r="C40" s="10">
        <v>-1643</v>
      </c>
      <c r="D40" s="4">
        <v>-0.1</v>
      </c>
      <c r="E40" s="11" t="s">
        <v>68</v>
      </c>
      <c r="J40" s="60"/>
    </row>
    <row r="41" spans="1:10" ht="25" customHeight="1" x14ac:dyDescent="0.25">
      <c r="A41" s="2" t="s">
        <v>69</v>
      </c>
      <c r="B41" s="10">
        <v>1000</v>
      </c>
      <c r="C41" s="10">
        <v>-1643</v>
      </c>
      <c r="D41" s="4">
        <v>-0.1</v>
      </c>
      <c r="E41" s="11"/>
      <c r="J41" s="60"/>
    </row>
    <row r="42" spans="1:10" ht="25" customHeight="1" x14ac:dyDescent="0.25">
      <c r="A42" s="2" t="s">
        <v>70</v>
      </c>
      <c r="B42" s="10">
        <v>955</v>
      </c>
      <c r="C42" s="10">
        <v>-1643</v>
      </c>
      <c r="D42" s="4">
        <v>-0.1</v>
      </c>
      <c r="E42" s="11"/>
      <c r="J42" s="60"/>
    </row>
    <row r="43" spans="1:10" ht="25" customHeight="1" x14ac:dyDescent="0.25">
      <c r="A43" s="2" t="s">
        <v>71</v>
      </c>
      <c r="B43" s="10">
        <v>910</v>
      </c>
      <c r="C43" s="10">
        <v>-1643</v>
      </c>
      <c r="D43" s="4">
        <v>-0.1</v>
      </c>
      <c r="E43" s="11"/>
      <c r="J43" s="60"/>
    </row>
    <row r="44" spans="1:10" ht="25" customHeight="1" x14ac:dyDescent="0.25">
      <c r="A44" s="2" t="s">
        <v>72</v>
      </c>
      <c r="B44" s="10">
        <v>640</v>
      </c>
      <c r="C44" s="10">
        <v>-1643</v>
      </c>
      <c r="D44" s="4">
        <v>-0.1</v>
      </c>
      <c r="E44" s="11"/>
      <c r="J44" s="60"/>
    </row>
    <row r="45" spans="1:10" ht="25" customHeight="1" x14ac:dyDescent="0.25">
      <c r="A45" s="2" t="s">
        <v>73</v>
      </c>
      <c r="B45" s="10">
        <v>595</v>
      </c>
      <c r="C45" s="10">
        <v>-1643</v>
      </c>
      <c r="D45" s="4">
        <v>-0.1</v>
      </c>
      <c r="E45" s="11"/>
      <c r="J45" s="60"/>
    </row>
    <row r="46" spans="1:10" ht="25" customHeight="1" x14ac:dyDescent="0.25">
      <c r="A46" s="2" t="s">
        <v>74</v>
      </c>
      <c r="B46" s="10">
        <v>550</v>
      </c>
      <c r="C46" s="10">
        <v>-1643</v>
      </c>
      <c r="D46" s="4">
        <v>-0.1</v>
      </c>
      <c r="E46" s="11"/>
      <c r="J46" s="60"/>
    </row>
    <row r="47" spans="1:10" ht="25" customHeight="1" x14ac:dyDescent="0.25">
      <c r="A47" s="2" t="s">
        <v>75</v>
      </c>
      <c r="B47" s="10">
        <v>505</v>
      </c>
      <c r="C47" s="10">
        <v>-1643</v>
      </c>
      <c r="D47" s="4">
        <v>-0.1</v>
      </c>
      <c r="E47" s="11"/>
      <c r="J47" s="60"/>
    </row>
    <row r="48" spans="1:10" ht="25" customHeight="1" x14ac:dyDescent="0.25">
      <c r="A48" s="2" t="s">
        <v>76</v>
      </c>
      <c r="B48" s="10">
        <v>460</v>
      </c>
      <c r="C48" s="10">
        <v>-1643</v>
      </c>
      <c r="D48" s="4">
        <v>-0.1</v>
      </c>
      <c r="E48" s="11" t="s">
        <v>77</v>
      </c>
      <c r="J48" s="60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58"/>
  <sheetViews>
    <sheetView topLeftCell="C13" zoomScale="85" zoomScaleNormal="85" workbookViewId="0">
      <selection activeCell="K13" sqref="K13"/>
    </sheetView>
  </sheetViews>
  <sheetFormatPr defaultColWidth="8.84375" defaultRowHeight="20" customHeight="1" x14ac:dyDescent="0.35"/>
  <cols>
    <col min="1" max="1" width="9.4609375" style="28" customWidth="1"/>
    <col min="2" max="2" width="9.61328125" style="27" customWidth="1"/>
    <col min="3" max="3" width="10.4609375" style="27" customWidth="1"/>
    <col min="4" max="4" width="9" style="28"/>
    <col min="5" max="5" width="27.765625" style="28" customWidth="1"/>
    <col min="6" max="6" width="9" style="28" customWidth="1"/>
    <col min="7" max="7" width="9" style="28"/>
    <col min="8" max="8" width="8.23046875" style="28" customWidth="1"/>
    <col min="9" max="9" width="10.61328125" style="29" customWidth="1"/>
    <col min="10" max="10" width="7.84375" style="28" customWidth="1"/>
    <col min="11" max="11" width="9" style="28" customWidth="1"/>
    <col min="12" max="12" width="6.921875" style="28" customWidth="1"/>
    <col min="13" max="13" width="8" style="29" customWidth="1"/>
    <col min="14" max="14" width="14.61328125" style="27" customWidth="1"/>
    <col min="15" max="15" width="12.61328125" style="27"/>
    <col min="16" max="38" width="9" style="28"/>
    <col min="39" max="16384" width="8.84375" style="12"/>
  </cols>
  <sheetData>
    <row r="1" spans="1:15" ht="20" customHeight="1" x14ac:dyDescent="0.35">
      <c r="A1" s="32" t="s">
        <v>0</v>
      </c>
      <c r="B1" s="31" t="s">
        <v>1</v>
      </c>
      <c r="C1" s="31" t="s">
        <v>2</v>
      </c>
      <c r="D1" s="32" t="s">
        <v>78</v>
      </c>
      <c r="E1" s="32" t="s">
        <v>79</v>
      </c>
      <c r="F1" s="32" t="s">
        <v>80</v>
      </c>
      <c r="G1" s="32" t="s">
        <v>81</v>
      </c>
      <c r="H1" s="32" t="s">
        <v>82</v>
      </c>
      <c r="I1" s="33" t="s">
        <v>83</v>
      </c>
      <c r="J1" s="32" t="s">
        <v>84</v>
      </c>
      <c r="K1" s="32" t="s">
        <v>85</v>
      </c>
      <c r="L1" s="32" t="s">
        <v>86</v>
      </c>
      <c r="M1" s="33" t="s">
        <v>87</v>
      </c>
    </row>
    <row r="2" spans="1:15" ht="20" customHeight="1" x14ac:dyDescent="0.35">
      <c r="A2" s="34">
        <v>1</v>
      </c>
      <c r="B2" s="35">
        <v>358.2</v>
      </c>
      <c r="C2" s="35">
        <v>-1488</v>
      </c>
      <c r="D2" s="34">
        <v>90</v>
      </c>
      <c r="E2" s="1" t="s">
        <v>88</v>
      </c>
      <c r="F2" s="1">
        <v>3</v>
      </c>
      <c r="G2" s="1">
        <v>90</v>
      </c>
      <c r="H2" s="1">
        <v>38</v>
      </c>
      <c r="I2" s="36">
        <v>0.13200000000000001</v>
      </c>
      <c r="J2" s="32"/>
      <c r="K2" s="32"/>
      <c r="L2" s="32"/>
      <c r="M2" s="33"/>
      <c r="N2" s="51">
        <v>358.2</v>
      </c>
      <c r="O2" s="51">
        <v>-1488</v>
      </c>
    </row>
    <row r="3" spans="1:15" ht="20" customHeight="1" x14ac:dyDescent="0.35">
      <c r="A3" s="34">
        <v>2</v>
      </c>
      <c r="B3" s="35">
        <v>358.2</v>
      </c>
      <c r="C3" s="35">
        <v>-1312.5</v>
      </c>
      <c r="D3" s="34">
        <v>90</v>
      </c>
      <c r="E3" s="1" t="s">
        <v>89</v>
      </c>
      <c r="F3" s="1">
        <v>3</v>
      </c>
      <c r="G3" s="1">
        <v>90</v>
      </c>
      <c r="H3" s="1">
        <v>38</v>
      </c>
      <c r="I3" s="36">
        <v>0.13200000000000001</v>
      </c>
      <c r="J3" s="32"/>
      <c r="K3" s="32"/>
      <c r="L3" s="32"/>
      <c r="M3" s="33"/>
      <c r="N3" s="51">
        <v>358.2</v>
      </c>
      <c r="O3" s="51">
        <v>-1312.5</v>
      </c>
    </row>
    <row r="4" spans="1:15" ht="20" customHeight="1" x14ac:dyDescent="0.35">
      <c r="A4" s="34">
        <v>3</v>
      </c>
      <c r="B4" s="35">
        <v>244.5</v>
      </c>
      <c r="C4" s="35">
        <v>-962.5</v>
      </c>
      <c r="D4" s="1">
        <v>90</v>
      </c>
      <c r="E4" s="1" t="s">
        <v>90</v>
      </c>
      <c r="F4" s="1">
        <v>3</v>
      </c>
      <c r="G4" s="1">
        <v>90</v>
      </c>
      <c r="H4" s="1">
        <v>38</v>
      </c>
      <c r="I4" s="36">
        <v>0.13200000000000001</v>
      </c>
      <c r="J4" s="1">
        <v>2.6</v>
      </c>
      <c r="K4" s="1">
        <v>38</v>
      </c>
      <c r="L4" s="1">
        <v>90</v>
      </c>
      <c r="M4" s="36">
        <v>0.105</v>
      </c>
      <c r="N4" s="52">
        <v>244.5</v>
      </c>
      <c r="O4" s="53">
        <v>-962.5</v>
      </c>
    </row>
    <row r="5" spans="1:15" ht="20" customHeight="1" x14ac:dyDescent="0.35">
      <c r="A5" s="34">
        <v>4</v>
      </c>
      <c r="B5" s="35">
        <v>244.5</v>
      </c>
      <c r="C5" s="35">
        <v>-787.5</v>
      </c>
      <c r="D5" s="1">
        <v>90</v>
      </c>
      <c r="E5" s="1" t="s">
        <v>91</v>
      </c>
      <c r="F5" s="1">
        <v>3</v>
      </c>
      <c r="G5" s="1">
        <v>90</v>
      </c>
      <c r="H5" s="1">
        <v>38</v>
      </c>
      <c r="I5" s="36">
        <v>0.13200000000000001</v>
      </c>
      <c r="J5" s="1">
        <v>2.6</v>
      </c>
      <c r="K5" s="1">
        <v>38</v>
      </c>
      <c r="L5" s="1">
        <v>90</v>
      </c>
      <c r="M5" s="36">
        <v>0.105</v>
      </c>
      <c r="N5" s="52">
        <v>244.5</v>
      </c>
      <c r="O5" s="53">
        <v>-787.5</v>
      </c>
    </row>
    <row r="6" spans="1:15" ht="20" customHeight="1" x14ac:dyDescent="0.35">
      <c r="A6" s="34">
        <v>5</v>
      </c>
      <c r="B6" s="35">
        <v>244.5</v>
      </c>
      <c r="C6" s="35">
        <v>-612.5</v>
      </c>
      <c r="D6" s="1">
        <v>90</v>
      </c>
      <c r="E6" s="1" t="s">
        <v>91</v>
      </c>
      <c r="F6" s="1">
        <v>3</v>
      </c>
      <c r="G6" s="1">
        <v>90</v>
      </c>
      <c r="H6" s="1">
        <v>38</v>
      </c>
      <c r="I6" s="36">
        <v>0.13200000000000001</v>
      </c>
      <c r="J6" s="1">
        <v>2.6</v>
      </c>
      <c r="K6" s="1">
        <v>38</v>
      </c>
      <c r="L6" s="1">
        <v>90</v>
      </c>
      <c r="M6" s="36">
        <v>0.105</v>
      </c>
      <c r="N6" s="52">
        <v>244.5</v>
      </c>
      <c r="O6" s="53">
        <v>-612.5</v>
      </c>
    </row>
    <row r="7" spans="1:15" ht="20" customHeight="1" x14ac:dyDescent="0.35">
      <c r="A7" s="34">
        <v>6</v>
      </c>
      <c r="B7" s="35">
        <v>244.5</v>
      </c>
      <c r="C7" s="35">
        <v>-437.5</v>
      </c>
      <c r="D7" s="1">
        <v>90</v>
      </c>
      <c r="E7" s="1" t="s">
        <v>91</v>
      </c>
      <c r="F7" s="1">
        <v>3</v>
      </c>
      <c r="G7" s="1">
        <v>90</v>
      </c>
      <c r="H7" s="1">
        <v>38</v>
      </c>
      <c r="I7" s="36">
        <v>0.13200000000000001</v>
      </c>
      <c r="J7" s="1">
        <v>2.6</v>
      </c>
      <c r="K7" s="1">
        <v>38</v>
      </c>
      <c r="L7" s="1">
        <v>90</v>
      </c>
      <c r="M7" s="36">
        <v>0.105</v>
      </c>
      <c r="N7" s="52">
        <v>244.5</v>
      </c>
      <c r="O7" s="53">
        <v>-437.5</v>
      </c>
    </row>
    <row r="8" spans="1:15" ht="20" customHeight="1" x14ac:dyDescent="0.35">
      <c r="A8" s="34">
        <v>7</v>
      </c>
      <c r="B8" s="35">
        <v>244.5</v>
      </c>
      <c r="C8" s="35">
        <v>-262.5</v>
      </c>
      <c r="D8" s="1">
        <v>90</v>
      </c>
      <c r="E8" s="1" t="s">
        <v>91</v>
      </c>
      <c r="F8" s="1">
        <v>3</v>
      </c>
      <c r="G8" s="1">
        <v>90</v>
      </c>
      <c r="H8" s="1">
        <v>38</v>
      </c>
      <c r="I8" s="36">
        <v>0.13200000000000001</v>
      </c>
      <c r="J8" s="1">
        <v>2.6</v>
      </c>
      <c r="K8" s="1">
        <v>38</v>
      </c>
      <c r="L8" s="1">
        <v>90</v>
      </c>
      <c r="M8" s="36">
        <v>0.105</v>
      </c>
      <c r="N8" s="52">
        <v>244.5</v>
      </c>
      <c r="O8" s="53">
        <v>-262.5</v>
      </c>
    </row>
    <row r="9" spans="1:15" ht="20" customHeight="1" x14ac:dyDescent="0.35">
      <c r="A9" s="34">
        <v>8</v>
      </c>
      <c r="B9" s="35">
        <v>244.5</v>
      </c>
      <c r="C9" s="35">
        <v>-87.5</v>
      </c>
      <c r="D9" s="1">
        <v>90</v>
      </c>
      <c r="E9" s="1" t="s">
        <v>91</v>
      </c>
      <c r="F9" s="1">
        <v>3</v>
      </c>
      <c r="G9" s="1">
        <v>90</v>
      </c>
      <c r="H9" s="1">
        <v>38</v>
      </c>
      <c r="I9" s="36">
        <v>0.13200000000000001</v>
      </c>
      <c r="J9" s="1">
        <v>2.6</v>
      </c>
      <c r="K9" s="1">
        <v>38</v>
      </c>
      <c r="L9" s="1">
        <v>90</v>
      </c>
      <c r="M9" s="36">
        <v>0.105</v>
      </c>
      <c r="N9" s="52">
        <v>244.5</v>
      </c>
      <c r="O9" s="53">
        <v>-87.5</v>
      </c>
    </row>
    <row r="10" spans="1:15" ht="20" customHeight="1" x14ac:dyDescent="0.35">
      <c r="A10" s="34">
        <v>9</v>
      </c>
      <c r="B10" s="35">
        <v>244.5</v>
      </c>
      <c r="C10" s="35">
        <v>87.5</v>
      </c>
      <c r="D10" s="1">
        <v>90</v>
      </c>
      <c r="E10" s="1" t="s">
        <v>91</v>
      </c>
      <c r="F10" s="1">
        <v>3</v>
      </c>
      <c r="G10" s="1">
        <v>90</v>
      </c>
      <c r="H10" s="1">
        <v>38</v>
      </c>
      <c r="I10" s="36">
        <v>0.13200000000000001</v>
      </c>
      <c r="J10" s="1">
        <v>2.6</v>
      </c>
      <c r="K10" s="1">
        <v>38</v>
      </c>
      <c r="L10" s="1">
        <v>90</v>
      </c>
      <c r="M10" s="36">
        <v>0.105</v>
      </c>
      <c r="N10" s="52">
        <v>244.5</v>
      </c>
      <c r="O10" s="53">
        <v>87.5</v>
      </c>
    </row>
    <row r="11" spans="1:15" ht="20" customHeight="1" x14ac:dyDescent="0.35">
      <c r="A11" s="34">
        <v>10</v>
      </c>
      <c r="B11" s="35">
        <v>244.5</v>
      </c>
      <c r="C11" s="35">
        <v>262.5</v>
      </c>
      <c r="D11" s="1">
        <v>90</v>
      </c>
      <c r="E11" s="1" t="s">
        <v>91</v>
      </c>
      <c r="F11" s="1">
        <v>3</v>
      </c>
      <c r="G11" s="1">
        <v>90</v>
      </c>
      <c r="H11" s="1">
        <v>38</v>
      </c>
      <c r="I11" s="36">
        <v>0.13200000000000001</v>
      </c>
      <c r="J11" s="1">
        <v>2.6</v>
      </c>
      <c r="K11" s="1">
        <v>38</v>
      </c>
      <c r="L11" s="1">
        <v>90</v>
      </c>
      <c r="M11" s="36">
        <v>0.105</v>
      </c>
      <c r="N11" s="52">
        <v>244.5</v>
      </c>
      <c r="O11" s="53">
        <v>262.5</v>
      </c>
    </row>
    <row r="12" spans="1:15" ht="20" customHeight="1" x14ac:dyDescent="0.35">
      <c r="A12" s="34">
        <v>11</v>
      </c>
      <c r="B12" s="35">
        <v>244.5</v>
      </c>
      <c r="C12" s="35">
        <v>437.5</v>
      </c>
      <c r="D12" s="1">
        <v>90</v>
      </c>
      <c r="E12" s="1" t="s">
        <v>91</v>
      </c>
      <c r="F12" s="1">
        <v>3</v>
      </c>
      <c r="G12" s="1">
        <v>90</v>
      </c>
      <c r="H12" s="1">
        <v>38</v>
      </c>
      <c r="I12" s="36">
        <v>0.13200000000000001</v>
      </c>
      <c r="J12" s="1">
        <v>2.6</v>
      </c>
      <c r="K12" s="1">
        <v>38</v>
      </c>
      <c r="L12" s="1">
        <v>90</v>
      </c>
      <c r="M12" s="36">
        <v>0.105</v>
      </c>
      <c r="N12" s="52">
        <v>244.5</v>
      </c>
      <c r="O12" s="53">
        <v>437.5</v>
      </c>
    </row>
    <row r="13" spans="1:15" ht="20" customHeight="1" x14ac:dyDescent="0.35">
      <c r="A13" s="34">
        <v>12</v>
      </c>
      <c r="B13" s="35">
        <v>244.5</v>
      </c>
      <c r="C13" s="35">
        <v>612.5</v>
      </c>
      <c r="D13" s="1">
        <v>90</v>
      </c>
      <c r="E13" s="1" t="s">
        <v>91</v>
      </c>
      <c r="F13" s="1">
        <v>3</v>
      </c>
      <c r="G13" s="1">
        <v>90</v>
      </c>
      <c r="H13" s="1">
        <v>38</v>
      </c>
      <c r="I13" s="36">
        <v>0.13200000000000001</v>
      </c>
      <c r="J13" s="1">
        <v>2.6</v>
      </c>
      <c r="K13" s="1">
        <v>38</v>
      </c>
      <c r="L13" s="1">
        <v>90</v>
      </c>
      <c r="M13" s="36">
        <v>0.105</v>
      </c>
      <c r="N13" s="52">
        <v>244.5</v>
      </c>
      <c r="O13" s="53">
        <v>612.5</v>
      </c>
    </row>
    <row r="14" spans="1:15" ht="20" customHeight="1" x14ac:dyDescent="0.35">
      <c r="A14" s="34">
        <v>13</v>
      </c>
      <c r="B14" s="35">
        <v>244.5</v>
      </c>
      <c r="C14" s="35">
        <v>787.5</v>
      </c>
      <c r="D14" s="1">
        <v>90</v>
      </c>
      <c r="E14" s="1" t="s">
        <v>91</v>
      </c>
      <c r="F14" s="1">
        <v>3</v>
      </c>
      <c r="G14" s="1">
        <v>90</v>
      </c>
      <c r="H14" s="1">
        <v>38</v>
      </c>
      <c r="I14" s="36">
        <v>0.13200000000000001</v>
      </c>
      <c r="J14" s="1">
        <v>2.6</v>
      </c>
      <c r="K14" s="1">
        <v>38</v>
      </c>
      <c r="L14" s="1">
        <v>90</v>
      </c>
      <c r="M14" s="36">
        <v>0.105</v>
      </c>
      <c r="N14" s="52">
        <v>244.5</v>
      </c>
      <c r="O14" s="53">
        <v>787.5</v>
      </c>
    </row>
    <row r="15" spans="1:15" ht="20" customHeight="1" x14ac:dyDescent="0.35">
      <c r="A15" s="34">
        <v>14</v>
      </c>
      <c r="B15" s="35">
        <v>244.5</v>
      </c>
      <c r="C15" s="35">
        <v>962.5</v>
      </c>
      <c r="D15" s="1">
        <v>90</v>
      </c>
      <c r="E15" s="1" t="s">
        <v>92</v>
      </c>
      <c r="F15" s="1">
        <v>3</v>
      </c>
      <c r="G15" s="1">
        <v>90</v>
      </c>
      <c r="H15" s="1">
        <v>38</v>
      </c>
      <c r="I15" s="36">
        <v>0.13200000000000001</v>
      </c>
      <c r="J15" s="1">
        <v>2.6</v>
      </c>
      <c r="K15" s="1">
        <v>38</v>
      </c>
      <c r="L15" s="1">
        <v>90</v>
      </c>
      <c r="M15" s="36">
        <v>0.105</v>
      </c>
      <c r="N15" s="52">
        <v>244.5</v>
      </c>
      <c r="O15" s="53">
        <v>962.5</v>
      </c>
    </row>
    <row r="16" spans="1:15" ht="20" customHeight="1" x14ac:dyDescent="0.35">
      <c r="A16" s="34">
        <v>15</v>
      </c>
      <c r="B16" s="35">
        <v>358.2</v>
      </c>
      <c r="C16" s="35">
        <v>1312.5</v>
      </c>
      <c r="D16" s="34">
        <v>90</v>
      </c>
      <c r="E16" s="1" t="s">
        <v>93</v>
      </c>
      <c r="F16" s="1">
        <v>3</v>
      </c>
      <c r="G16" s="1">
        <v>90</v>
      </c>
      <c r="H16" s="1">
        <v>38</v>
      </c>
      <c r="I16" s="36">
        <v>0.13200000000000001</v>
      </c>
      <c r="J16" s="1"/>
      <c r="K16" s="1"/>
      <c r="L16" s="1"/>
      <c r="M16" s="36"/>
      <c r="N16" s="51">
        <v>358.2</v>
      </c>
      <c r="O16" s="51">
        <v>1312.5</v>
      </c>
    </row>
    <row r="17" spans="1:19" ht="20" customHeight="1" x14ac:dyDescent="0.35">
      <c r="A17" s="34">
        <v>16</v>
      </c>
      <c r="B17" s="35">
        <v>358.2</v>
      </c>
      <c r="C17" s="35">
        <v>1488</v>
      </c>
      <c r="D17" s="34">
        <v>90</v>
      </c>
      <c r="E17" s="1" t="s">
        <v>94</v>
      </c>
      <c r="F17" s="1">
        <v>3</v>
      </c>
      <c r="G17" s="1">
        <v>90</v>
      </c>
      <c r="H17" s="1">
        <v>38</v>
      </c>
      <c r="I17" s="36">
        <v>0.13200000000000001</v>
      </c>
      <c r="J17" s="1"/>
      <c r="K17" s="1"/>
      <c r="L17" s="1"/>
      <c r="M17" s="36"/>
      <c r="N17" s="51">
        <v>358.2</v>
      </c>
      <c r="O17" s="51">
        <v>1488</v>
      </c>
      <c r="P17" s="54">
        <v>1069.5999999999999</v>
      </c>
      <c r="Q17" s="54">
        <v>1582.2</v>
      </c>
    </row>
    <row r="18" spans="1:19" ht="20" customHeight="1" x14ac:dyDescent="0.35">
      <c r="A18" s="37">
        <v>17</v>
      </c>
      <c r="B18" s="38">
        <v>492.1</v>
      </c>
      <c r="C18" s="38">
        <v>1604.2</v>
      </c>
      <c r="D18" s="6">
        <v>0</v>
      </c>
      <c r="E18" s="6" t="s">
        <v>95</v>
      </c>
      <c r="F18" s="6">
        <v>25</v>
      </c>
      <c r="G18" s="6">
        <v>34</v>
      </c>
      <c r="H18" s="6">
        <v>60</v>
      </c>
      <c r="I18" s="39">
        <v>0.44800000000000001</v>
      </c>
      <c r="J18" s="6">
        <v>25</v>
      </c>
      <c r="K18" s="6">
        <v>50</v>
      </c>
      <c r="L18" s="6">
        <v>30</v>
      </c>
      <c r="M18" s="39">
        <v>0.22700000000000001</v>
      </c>
      <c r="N18" s="27">
        <f>$P$17-632.5+55</f>
        <v>492.1</v>
      </c>
      <c r="O18" s="27">
        <f>$Q$17+22</f>
        <v>1604.2</v>
      </c>
    </row>
    <row r="19" spans="1:19" ht="20" customHeight="1" x14ac:dyDescent="0.35">
      <c r="A19" s="37">
        <v>18</v>
      </c>
      <c r="B19" s="38">
        <v>562.1</v>
      </c>
      <c r="C19" s="38">
        <v>1604.2</v>
      </c>
      <c r="D19" s="6">
        <v>0</v>
      </c>
      <c r="E19" s="6" t="s">
        <v>96</v>
      </c>
      <c r="F19" s="6">
        <v>25</v>
      </c>
      <c r="G19" s="6">
        <v>34</v>
      </c>
      <c r="H19" s="6">
        <v>60</v>
      </c>
      <c r="I19" s="39">
        <f>F19*G19*H19/0.75*6/1000000</f>
        <v>0.40799999999999997</v>
      </c>
      <c r="J19" s="6">
        <v>25</v>
      </c>
      <c r="K19" s="6">
        <v>50</v>
      </c>
      <c r="L19" s="6">
        <v>30</v>
      </c>
      <c r="M19" s="39">
        <v>0.22700000000000001</v>
      </c>
      <c r="N19" s="27">
        <f>$P$17-632.5+55+70</f>
        <v>562.1</v>
      </c>
      <c r="O19" s="27">
        <f t="shared" ref="O19:O26" si="0">$Q$17+22</f>
        <v>1604.2</v>
      </c>
    </row>
    <row r="20" spans="1:19" ht="20" customHeight="1" x14ac:dyDescent="0.35">
      <c r="A20" s="37">
        <v>19</v>
      </c>
      <c r="B20" s="38">
        <v>632.1</v>
      </c>
      <c r="C20" s="38">
        <v>1604.2</v>
      </c>
      <c r="D20" s="6">
        <v>0</v>
      </c>
      <c r="E20" s="6" t="s">
        <v>96</v>
      </c>
      <c r="F20" s="6">
        <v>25</v>
      </c>
      <c r="G20" s="6">
        <v>34</v>
      </c>
      <c r="H20" s="6">
        <v>60</v>
      </c>
      <c r="I20" s="39">
        <f>F20*G20*H20/0.75*6/1000000</f>
        <v>0.40799999999999997</v>
      </c>
      <c r="J20" s="6">
        <v>25</v>
      </c>
      <c r="K20" s="6">
        <v>50</v>
      </c>
      <c r="L20" s="6">
        <v>30</v>
      </c>
      <c r="M20" s="39">
        <v>0.22700000000000001</v>
      </c>
      <c r="N20" s="27">
        <f>$P$17-632.5+55+70*2</f>
        <v>632.1</v>
      </c>
      <c r="O20" s="27">
        <f t="shared" si="0"/>
        <v>1604.2</v>
      </c>
    </row>
    <row r="21" spans="1:19" ht="20" customHeight="1" x14ac:dyDescent="0.35">
      <c r="A21" s="37">
        <v>20</v>
      </c>
      <c r="B21" s="38">
        <v>702.1</v>
      </c>
      <c r="C21" s="38">
        <v>1604.2</v>
      </c>
      <c r="D21" s="6">
        <v>0</v>
      </c>
      <c r="E21" s="6" t="s">
        <v>96</v>
      </c>
      <c r="F21" s="6">
        <v>25</v>
      </c>
      <c r="G21" s="6">
        <v>34</v>
      </c>
      <c r="H21" s="6">
        <v>60</v>
      </c>
      <c r="I21" s="39">
        <f>F21*G21*H21/0.75*6/1000000</f>
        <v>0.40799999999999997</v>
      </c>
      <c r="J21" s="6">
        <v>25</v>
      </c>
      <c r="K21" s="6">
        <v>50</v>
      </c>
      <c r="L21" s="6">
        <v>30</v>
      </c>
      <c r="M21" s="39">
        <v>0.22700000000000001</v>
      </c>
      <c r="N21" s="27">
        <f>$P$17-632.5+55+70*3</f>
        <v>702.1</v>
      </c>
      <c r="O21" s="27">
        <f t="shared" si="0"/>
        <v>1604.2</v>
      </c>
    </row>
    <row r="22" spans="1:19" ht="20" customHeight="1" x14ac:dyDescent="0.35">
      <c r="A22" s="37">
        <v>21</v>
      </c>
      <c r="B22" s="38">
        <v>772.1</v>
      </c>
      <c r="C22" s="38">
        <v>1604.2</v>
      </c>
      <c r="D22" s="6">
        <v>0</v>
      </c>
      <c r="E22" s="6" t="s">
        <v>96</v>
      </c>
      <c r="F22" s="6">
        <v>25</v>
      </c>
      <c r="G22" s="6">
        <v>34</v>
      </c>
      <c r="H22" s="6">
        <v>60</v>
      </c>
      <c r="I22" s="39">
        <v>0.44800000000000001</v>
      </c>
      <c r="J22" s="6">
        <v>25</v>
      </c>
      <c r="K22" s="6">
        <v>50</v>
      </c>
      <c r="L22" s="6">
        <v>30</v>
      </c>
      <c r="M22" s="39">
        <v>0.22700000000000001</v>
      </c>
      <c r="N22" s="27">
        <f>$P$17-632.5+55+70*4</f>
        <v>772.1</v>
      </c>
      <c r="O22" s="27">
        <f t="shared" si="0"/>
        <v>1604.2</v>
      </c>
    </row>
    <row r="23" spans="1:19" ht="20" customHeight="1" x14ac:dyDescent="0.35">
      <c r="A23" s="37">
        <v>22</v>
      </c>
      <c r="B23" s="38">
        <v>842.1</v>
      </c>
      <c r="C23" s="38">
        <v>1604.2</v>
      </c>
      <c r="D23" s="6">
        <v>0</v>
      </c>
      <c r="E23" s="6" t="s">
        <v>96</v>
      </c>
      <c r="F23" s="6">
        <v>25</v>
      </c>
      <c r="G23" s="6">
        <v>34</v>
      </c>
      <c r="H23" s="6">
        <v>60</v>
      </c>
      <c r="I23" s="39">
        <f>F23*G23*H23/0.75*6/1000000</f>
        <v>0.40799999999999997</v>
      </c>
      <c r="J23" s="6">
        <v>25</v>
      </c>
      <c r="K23" s="6">
        <v>50</v>
      </c>
      <c r="L23" s="6">
        <v>30</v>
      </c>
      <c r="M23" s="39">
        <v>0.22700000000000001</v>
      </c>
      <c r="N23" s="27">
        <f>$P$17-632.5+55+70*5</f>
        <v>842.1</v>
      </c>
      <c r="O23" s="27">
        <f t="shared" si="0"/>
        <v>1604.2</v>
      </c>
    </row>
    <row r="24" spans="1:19" ht="20" customHeight="1" x14ac:dyDescent="0.35">
      <c r="A24" s="37">
        <v>23</v>
      </c>
      <c r="B24" s="38">
        <v>912.1</v>
      </c>
      <c r="C24" s="38">
        <v>1604.2</v>
      </c>
      <c r="D24" s="6">
        <v>0</v>
      </c>
      <c r="E24" s="6" t="s">
        <v>96</v>
      </c>
      <c r="F24" s="6">
        <v>25</v>
      </c>
      <c r="G24" s="6">
        <v>34</v>
      </c>
      <c r="H24" s="6">
        <v>60</v>
      </c>
      <c r="I24" s="39">
        <f>F24*G24*H24/0.75*6/1000000</f>
        <v>0.40799999999999997</v>
      </c>
      <c r="J24" s="6">
        <v>25</v>
      </c>
      <c r="K24" s="6">
        <v>50</v>
      </c>
      <c r="L24" s="6">
        <v>30</v>
      </c>
      <c r="M24" s="39">
        <v>0.22700000000000001</v>
      </c>
      <c r="N24" s="27">
        <f>$P$17-632.5+55+70*6</f>
        <v>912.1</v>
      </c>
      <c r="O24" s="27">
        <f t="shared" si="0"/>
        <v>1604.2</v>
      </c>
    </row>
    <row r="25" spans="1:19" ht="20" customHeight="1" x14ac:dyDescent="0.35">
      <c r="A25" s="37">
        <v>24</v>
      </c>
      <c r="B25" s="38">
        <v>982.1</v>
      </c>
      <c r="C25" s="38">
        <v>1604.2</v>
      </c>
      <c r="D25" s="6">
        <v>0</v>
      </c>
      <c r="E25" s="6" t="s">
        <v>96</v>
      </c>
      <c r="F25" s="6">
        <v>25</v>
      </c>
      <c r="G25" s="6">
        <v>34</v>
      </c>
      <c r="H25" s="6">
        <v>60</v>
      </c>
      <c r="I25" s="39">
        <f>F25*G25*H25/0.75*6/1000000</f>
        <v>0.40799999999999997</v>
      </c>
      <c r="J25" s="6">
        <v>25</v>
      </c>
      <c r="K25" s="6">
        <v>50</v>
      </c>
      <c r="L25" s="6">
        <v>30</v>
      </c>
      <c r="M25" s="39">
        <v>0.22700000000000001</v>
      </c>
      <c r="N25" s="27">
        <f>$P$17-632.5+55+70*7</f>
        <v>982.1</v>
      </c>
      <c r="O25" s="27">
        <f t="shared" si="0"/>
        <v>1604.2</v>
      </c>
    </row>
    <row r="26" spans="1:19" ht="20" customHeight="1" x14ac:dyDescent="0.35">
      <c r="A26" s="37">
        <v>25</v>
      </c>
      <c r="B26" s="38">
        <v>1052.0999999999999</v>
      </c>
      <c r="C26" s="38">
        <v>1604.2</v>
      </c>
      <c r="D26" s="6">
        <v>0</v>
      </c>
      <c r="E26" s="6" t="s">
        <v>97</v>
      </c>
      <c r="F26" s="6">
        <v>25</v>
      </c>
      <c r="G26" s="6">
        <v>34</v>
      </c>
      <c r="H26" s="6">
        <v>60</v>
      </c>
      <c r="I26" s="39">
        <f>F26*G26*H26/0.75*6/1000000</f>
        <v>0.40799999999999997</v>
      </c>
      <c r="J26" s="6">
        <v>25</v>
      </c>
      <c r="K26" s="6">
        <v>50</v>
      </c>
      <c r="L26" s="6">
        <v>30</v>
      </c>
      <c r="M26" s="39">
        <v>0.22700000000000001</v>
      </c>
      <c r="N26" s="27">
        <f>$P$17-632.5+55+70*8</f>
        <v>1052.0999999999999</v>
      </c>
      <c r="O26" s="27">
        <f t="shared" si="0"/>
        <v>1604.2</v>
      </c>
    </row>
    <row r="27" spans="1:19" ht="20" customHeight="1" x14ac:dyDescent="0.35">
      <c r="A27" s="40">
        <v>26</v>
      </c>
      <c r="B27" s="41">
        <v>1217.3632579550101</v>
      </c>
      <c r="C27" s="41">
        <v>1521.32301438475</v>
      </c>
      <c r="D27" s="42">
        <v>310</v>
      </c>
      <c r="E27" s="42" t="s">
        <v>98</v>
      </c>
      <c r="F27" s="42">
        <v>20</v>
      </c>
      <c r="G27" s="42">
        <v>60</v>
      </c>
      <c r="H27" s="42">
        <v>45</v>
      </c>
      <c r="I27" s="40">
        <v>0.33500000000000002</v>
      </c>
      <c r="J27" s="42">
        <v>20</v>
      </c>
      <c r="K27" s="42">
        <v>55</v>
      </c>
      <c r="L27" s="42">
        <v>70</v>
      </c>
      <c r="M27" s="43">
        <v>0.72599999999999998</v>
      </c>
      <c r="N27" s="27">
        <f>$P$27+R27*SIN(40/180*PI())-S27*COS(40/180*PI())</f>
        <v>1217.3632579550101</v>
      </c>
      <c r="O27" s="27">
        <f>$Q$27-R27*COS(40/180*PI())-S27*SIN(40/180*PI())</f>
        <v>1521.32301438475</v>
      </c>
      <c r="P27" s="54">
        <v>1174.5999999999999</v>
      </c>
      <c r="Q27" s="54">
        <v>1596.4</v>
      </c>
      <c r="R27" s="28">
        <v>85</v>
      </c>
      <c r="S27" s="28">
        <v>15.5</v>
      </c>
    </row>
    <row r="28" spans="1:19" ht="24" customHeight="1" x14ac:dyDescent="0.35">
      <c r="A28" s="40">
        <v>27</v>
      </c>
      <c r="B28" s="41">
        <v>1333.06502769859</v>
      </c>
      <c r="C28" s="41">
        <v>1383.4350146233301</v>
      </c>
      <c r="D28" s="42">
        <v>310</v>
      </c>
      <c r="E28" s="42" t="s">
        <v>99</v>
      </c>
      <c r="F28" s="42">
        <v>20</v>
      </c>
      <c r="G28" s="42">
        <v>60</v>
      </c>
      <c r="H28" s="42">
        <v>45</v>
      </c>
      <c r="I28" s="40">
        <v>0.33500000000000002</v>
      </c>
      <c r="J28" s="42">
        <v>20</v>
      </c>
      <c r="K28" s="42">
        <v>55</v>
      </c>
      <c r="L28" s="42">
        <v>70</v>
      </c>
      <c r="M28" s="43">
        <v>0.72599999999999998</v>
      </c>
      <c r="N28" s="27">
        <f>$P$27+R28*SIN(40/180*PI())-S28*COS(40/180*PI())</f>
        <v>1333.06502769859</v>
      </c>
      <c r="O28" s="27">
        <f>$Q$27-R28*COS(40/180*PI())-S28*SIN(40/180*PI())</f>
        <v>1383.4350146233301</v>
      </c>
      <c r="R28" s="28">
        <v>265</v>
      </c>
      <c r="S28" s="28">
        <v>15.5</v>
      </c>
    </row>
    <row r="29" spans="1:19" ht="20" customHeight="1" x14ac:dyDescent="0.35">
      <c r="A29" s="40">
        <v>28</v>
      </c>
      <c r="B29" s="41">
        <v>1448.7667974421699</v>
      </c>
      <c r="C29" s="41">
        <v>1245.5470148619099</v>
      </c>
      <c r="D29" s="42">
        <v>310</v>
      </c>
      <c r="E29" s="42" t="s">
        <v>100</v>
      </c>
      <c r="F29" s="42">
        <v>20</v>
      </c>
      <c r="G29" s="42">
        <v>60</v>
      </c>
      <c r="H29" s="42">
        <v>45</v>
      </c>
      <c r="I29" s="40">
        <v>0.33500000000000002</v>
      </c>
      <c r="J29" s="42">
        <v>20</v>
      </c>
      <c r="K29" s="42">
        <v>55</v>
      </c>
      <c r="L29" s="42">
        <v>70</v>
      </c>
      <c r="M29" s="43">
        <v>0.72599999999999998</v>
      </c>
      <c r="N29" s="27">
        <f>$P$27+R29*SIN(40/180*PI())-S29*COS(40/180*PI())</f>
        <v>1448.7667974421699</v>
      </c>
      <c r="O29" s="27">
        <f>$Q$27-R29*COS(40/180*PI())-S29*SIN(40/180*PI())</f>
        <v>1245.5470148619099</v>
      </c>
      <c r="R29" s="28">
        <v>445</v>
      </c>
      <c r="S29" s="28">
        <v>15.5</v>
      </c>
    </row>
    <row r="30" spans="1:19" ht="20" customHeight="1" x14ac:dyDescent="0.35">
      <c r="A30" s="44">
        <v>29</v>
      </c>
      <c r="B30" s="45">
        <v>1597.7</v>
      </c>
      <c r="C30" s="45">
        <v>965</v>
      </c>
      <c r="D30" s="9">
        <v>270</v>
      </c>
      <c r="E30" s="9" t="s">
        <v>101</v>
      </c>
      <c r="F30" s="9">
        <v>20</v>
      </c>
      <c r="G30" s="9">
        <v>60</v>
      </c>
      <c r="H30" s="9">
        <v>45</v>
      </c>
      <c r="I30" s="55">
        <v>0.33500000000000002</v>
      </c>
      <c r="J30" s="9">
        <v>20</v>
      </c>
      <c r="K30" s="9">
        <v>55</v>
      </c>
      <c r="L30" s="9">
        <v>70</v>
      </c>
      <c r="M30" s="46">
        <v>0.72599999999999998</v>
      </c>
      <c r="N30" s="56">
        <f>$P$30-15.5</f>
        <v>1597.7</v>
      </c>
      <c r="O30" s="27">
        <f>$Q$30-128</f>
        <v>965</v>
      </c>
      <c r="P30" s="54">
        <v>1613.2</v>
      </c>
      <c r="Q30" s="57">
        <v>1093</v>
      </c>
    </row>
    <row r="31" spans="1:19" ht="20" customHeight="1" x14ac:dyDescent="0.35">
      <c r="A31" s="44">
        <v>30</v>
      </c>
      <c r="B31" s="45">
        <v>1597.7</v>
      </c>
      <c r="C31" s="45">
        <v>790</v>
      </c>
      <c r="D31" s="9">
        <v>270</v>
      </c>
      <c r="E31" s="9" t="s">
        <v>102</v>
      </c>
      <c r="F31" s="9">
        <v>20</v>
      </c>
      <c r="G31" s="9">
        <v>60</v>
      </c>
      <c r="H31" s="9">
        <v>45</v>
      </c>
      <c r="I31" s="55">
        <v>0.33500000000000002</v>
      </c>
      <c r="J31" s="9">
        <v>20</v>
      </c>
      <c r="K31" s="9">
        <v>55</v>
      </c>
      <c r="L31" s="9">
        <v>70</v>
      </c>
      <c r="M31" s="46">
        <v>0.72599999999999998</v>
      </c>
      <c r="N31" s="56">
        <f t="shared" ref="N31:N41" si="1">$P$30-15.5</f>
        <v>1597.7</v>
      </c>
      <c r="O31" s="27">
        <f>$Q$30-128-175</f>
        <v>790</v>
      </c>
    </row>
    <row r="32" spans="1:19" ht="20" customHeight="1" x14ac:dyDescent="0.35">
      <c r="A32" s="44">
        <v>31</v>
      </c>
      <c r="B32" s="45">
        <v>1597.7</v>
      </c>
      <c r="C32" s="45">
        <v>615</v>
      </c>
      <c r="D32" s="9">
        <v>270</v>
      </c>
      <c r="E32" s="9" t="s">
        <v>102</v>
      </c>
      <c r="F32" s="9">
        <v>20</v>
      </c>
      <c r="G32" s="9">
        <v>60</v>
      </c>
      <c r="H32" s="9">
        <v>45</v>
      </c>
      <c r="I32" s="55">
        <v>0.33500000000000002</v>
      </c>
      <c r="J32" s="9">
        <v>20</v>
      </c>
      <c r="K32" s="9">
        <v>55</v>
      </c>
      <c r="L32" s="9">
        <v>70</v>
      </c>
      <c r="M32" s="46">
        <v>0.72599999999999998</v>
      </c>
      <c r="N32" s="56">
        <f t="shared" si="1"/>
        <v>1597.7</v>
      </c>
      <c r="O32" s="27">
        <f>$Q$30-128-175*2</f>
        <v>615</v>
      </c>
    </row>
    <row r="33" spans="1:19" ht="20" customHeight="1" x14ac:dyDescent="0.35">
      <c r="A33" s="44">
        <v>32</v>
      </c>
      <c r="B33" s="45">
        <v>1597.7</v>
      </c>
      <c r="C33" s="45">
        <v>440</v>
      </c>
      <c r="D33" s="9">
        <v>270</v>
      </c>
      <c r="E33" s="9" t="s">
        <v>102</v>
      </c>
      <c r="F33" s="9">
        <v>20</v>
      </c>
      <c r="G33" s="9">
        <v>60</v>
      </c>
      <c r="H33" s="9">
        <v>45</v>
      </c>
      <c r="I33" s="55">
        <v>0.33500000000000002</v>
      </c>
      <c r="J33" s="9">
        <v>20</v>
      </c>
      <c r="K33" s="9">
        <v>55</v>
      </c>
      <c r="L33" s="9">
        <v>70</v>
      </c>
      <c r="M33" s="46">
        <v>0.72599999999999998</v>
      </c>
      <c r="N33" s="56">
        <f t="shared" si="1"/>
        <v>1597.7</v>
      </c>
      <c r="O33" s="27">
        <f>$Q$30-128-175*3</f>
        <v>440</v>
      </c>
    </row>
    <row r="34" spans="1:19" ht="20" customHeight="1" x14ac:dyDescent="0.35">
      <c r="A34" s="44">
        <v>33</v>
      </c>
      <c r="B34" s="45">
        <v>1597.7</v>
      </c>
      <c r="C34" s="45">
        <v>265</v>
      </c>
      <c r="D34" s="9">
        <v>270</v>
      </c>
      <c r="E34" s="9" t="s">
        <v>102</v>
      </c>
      <c r="F34" s="9">
        <v>20</v>
      </c>
      <c r="G34" s="9">
        <v>60</v>
      </c>
      <c r="H34" s="9">
        <v>45</v>
      </c>
      <c r="I34" s="55">
        <v>0.33500000000000002</v>
      </c>
      <c r="J34" s="9">
        <v>20</v>
      </c>
      <c r="K34" s="9">
        <v>55</v>
      </c>
      <c r="L34" s="9">
        <v>70</v>
      </c>
      <c r="M34" s="46">
        <v>0.72599999999999998</v>
      </c>
      <c r="N34" s="56">
        <f t="shared" si="1"/>
        <v>1597.7</v>
      </c>
      <c r="O34" s="27">
        <f>$Q$30-128-175*4</f>
        <v>265</v>
      </c>
    </row>
    <row r="35" spans="1:19" ht="20" customHeight="1" x14ac:dyDescent="0.35">
      <c r="A35" s="44">
        <v>34</v>
      </c>
      <c r="B35" s="45">
        <v>1597.7</v>
      </c>
      <c r="C35" s="45">
        <v>90</v>
      </c>
      <c r="D35" s="9">
        <v>270</v>
      </c>
      <c r="E35" s="9" t="s">
        <v>102</v>
      </c>
      <c r="F35" s="9">
        <v>20</v>
      </c>
      <c r="G35" s="9">
        <v>60</v>
      </c>
      <c r="H35" s="9">
        <v>45</v>
      </c>
      <c r="I35" s="55">
        <v>0.33500000000000002</v>
      </c>
      <c r="J35" s="9">
        <v>20</v>
      </c>
      <c r="K35" s="9">
        <v>55</v>
      </c>
      <c r="L35" s="9">
        <v>70</v>
      </c>
      <c r="M35" s="46">
        <v>0.72599999999999998</v>
      </c>
      <c r="N35" s="56">
        <f t="shared" si="1"/>
        <v>1597.7</v>
      </c>
      <c r="O35" s="27">
        <f>$Q$30-128-175*5</f>
        <v>90</v>
      </c>
    </row>
    <row r="36" spans="1:19" ht="20" customHeight="1" x14ac:dyDescent="0.35">
      <c r="A36" s="44">
        <v>35</v>
      </c>
      <c r="B36" s="45">
        <v>1597.7</v>
      </c>
      <c r="C36" s="45">
        <v>-90</v>
      </c>
      <c r="D36" s="9">
        <v>270</v>
      </c>
      <c r="E36" s="9" t="s">
        <v>102</v>
      </c>
      <c r="F36" s="9">
        <v>20</v>
      </c>
      <c r="G36" s="9">
        <v>60</v>
      </c>
      <c r="H36" s="9">
        <v>45</v>
      </c>
      <c r="I36" s="55">
        <v>0.33500000000000002</v>
      </c>
      <c r="J36" s="9">
        <v>20</v>
      </c>
      <c r="K36" s="9">
        <v>55</v>
      </c>
      <c r="L36" s="9">
        <v>70</v>
      </c>
      <c r="M36" s="46">
        <v>0.72599999999999998</v>
      </c>
      <c r="N36" s="56">
        <f t="shared" si="1"/>
        <v>1597.7</v>
      </c>
      <c r="O36" s="27">
        <f>$Q$42+128+175*5</f>
        <v>-84.8</v>
      </c>
      <c r="P36" s="28" t="s">
        <v>103</v>
      </c>
    </row>
    <row r="37" spans="1:19" ht="20" customHeight="1" x14ac:dyDescent="0.35">
      <c r="A37" s="44">
        <v>36</v>
      </c>
      <c r="B37" s="45">
        <v>1597.7</v>
      </c>
      <c r="C37" s="45">
        <v>-265</v>
      </c>
      <c r="D37" s="9">
        <v>270</v>
      </c>
      <c r="E37" s="9" t="s">
        <v>102</v>
      </c>
      <c r="F37" s="9">
        <v>20</v>
      </c>
      <c r="G37" s="9">
        <v>60</v>
      </c>
      <c r="H37" s="9">
        <v>45</v>
      </c>
      <c r="I37" s="55">
        <v>0.33500000000000002</v>
      </c>
      <c r="J37" s="9">
        <v>20</v>
      </c>
      <c r="K37" s="9">
        <v>55</v>
      </c>
      <c r="L37" s="9">
        <v>70</v>
      </c>
      <c r="M37" s="46">
        <v>0.72599999999999998</v>
      </c>
      <c r="N37" s="56">
        <f t="shared" si="1"/>
        <v>1597.7</v>
      </c>
      <c r="O37" s="27">
        <f>$Q$42+128+175*4</f>
        <v>-259.8</v>
      </c>
    </row>
    <row r="38" spans="1:19" ht="20" customHeight="1" x14ac:dyDescent="0.35">
      <c r="A38" s="44">
        <v>37</v>
      </c>
      <c r="B38" s="45">
        <v>1597.7</v>
      </c>
      <c r="C38" s="45">
        <v>-440</v>
      </c>
      <c r="D38" s="9">
        <v>270</v>
      </c>
      <c r="E38" s="9" t="s">
        <v>102</v>
      </c>
      <c r="F38" s="9">
        <v>20</v>
      </c>
      <c r="G38" s="9">
        <v>60</v>
      </c>
      <c r="H38" s="9">
        <v>45</v>
      </c>
      <c r="I38" s="55">
        <v>0.33500000000000002</v>
      </c>
      <c r="J38" s="9">
        <v>20</v>
      </c>
      <c r="K38" s="9">
        <v>55</v>
      </c>
      <c r="L38" s="9">
        <v>70</v>
      </c>
      <c r="M38" s="46">
        <v>0.72599999999999998</v>
      </c>
      <c r="N38" s="56">
        <f t="shared" si="1"/>
        <v>1597.7</v>
      </c>
      <c r="O38" s="27">
        <f>$Q$42+128+175*3</f>
        <v>-434.8</v>
      </c>
    </row>
    <row r="39" spans="1:19" ht="20" customHeight="1" x14ac:dyDescent="0.35">
      <c r="A39" s="44">
        <v>38</v>
      </c>
      <c r="B39" s="45">
        <v>1597.7</v>
      </c>
      <c r="C39" s="45">
        <v>-615</v>
      </c>
      <c r="D39" s="9">
        <v>270</v>
      </c>
      <c r="E39" s="9" t="s">
        <v>102</v>
      </c>
      <c r="F39" s="9">
        <v>20</v>
      </c>
      <c r="G39" s="9">
        <v>60</v>
      </c>
      <c r="H39" s="9">
        <v>45</v>
      </c>
      <c r="I39" s="55">
        <v>0.33500000000000002</v>
      </c>
      <c r="J39" s="9">
        <v>20</v>
      </c>
      <c r="K39" s="9">
        <v>55</v>
      </c>
      <c r="L39" s="9">
        <v>70</v>
      </c>
      <c r="M39" s="46">
        <v>0.72599999999999998</v>
      </c>
      <c r="N39" s="56">
        <f t="shared" si="1"/>
        <v>1597.7</v>
      </c>
      <c r="O39" s="27">
        <f>$Q$42+128+175*2</f>
        <v>-609.79999999999995</v>
      </c>
    </row>
    <row r="40" spans="1:19" ht="20" customHeight="1" x14ac:dyDescent="0.35">
      <c r="A40" s="44">
        <v>39</v>
      </c>
      <c r="B40" s="45">
        <v>1597.7</v>
      </c>
      <c r="C40" s="45">
        <v>-790</v>
      </c>
      <c r="D40" s="9">
        <v>270</v>
      </c>
      <c r="E40" s="9" t="s">
        <v>102</v>
      </c>
      <c r="F40" s="9">
        <v>20</v>
      </c>
      <c r="G40" s="9">
        <v>60</v>
      </c>
      <c r="H40" s="9">
        <v>45</v>
      </c>
      <c r="I40" s="55">
        <v>0.33500000000000002</v>
      </c>
      <c r="J40" s="9">
        <v>20</v>
      </c>
      <c r="K40" s="9">
        <v>55</v>
      </c>
      <c r="L40" s="9">
        <v>70</v>
      </c>
      <c r="M40" s="46">
        <v>0.72599999999999998</v>
      </c>
      <c r="N40" s="56">
        <f t="shared" si="1"/>
        <v>1597.7</v>
      </c>
      <c r="O40" s="27">
        <f>$Q$42+128+175</f>
        <v>-784.8</v>
      </c>
    </row>
    <row r="41" spans="1:19" ht="20" customHeight="1" x14ac:dyDescent="0.35">
      <c r="A41" s="44">
        <v>40</v>
      </c>
      <c r="B41" s="45">
        <v>1597.7</v>
      </c>
      <c r="C41" s="45">
        <v>-965</v>
      </c>
      <c r="D41" s="9">
        <v>270</v>
      </c>
      <c r="E41" s="9" t="s">
        <v>104</v>
      </c>
      <c r="F41" s="9">
        <v>20</v>
      </c>
      <c r="G41" s="9">
        <v>60</v>
      </c>
      <c r="H41" s="9">
        <v>45</v>
      </c>
      <c r="I41" s="55">
        <v>0.33500000000000002</v>
      </c>
      <c r="J41" s="9">
        <v>20</v>
      </c>
      <c r="K41" s="9">
        <v>55</v>
      </c>
      <c r="L41" s="9">
        <v>70</v>
      </c>
      <c r="M41" s="46">
        <v>0.72599999999999998</v>
      </c>
      <c r="N41" s="56">
        <f t="shared" si="1"/>
        <v>1597.7</v>
      </c>
      <c r="O41" s="27">
        <f>$Q$42+128</f>
        <v>-959.8</v>
      </c>
    </row>
    <row r="42" spans="1:19" ht="20" customHeight="1" x14ac:dyDescent="0.35">
      <c r="A42" s="50">
        <v>41</v>
      </c>
      <c r="B42" s="47">
        <v>1450.3893643082999</v>
      </c>
      <c r="C42" s="47">
        <v>-1243.3505697149701</v>
      </c>
      <c r="D42" s="42">
        <v>230</v>
      </c>
      <c r="E42" s="42" t="s">
        <v>100</v>
      </c>
      <c r="F42" s="42">
        <v>20</v>
      </c>
      <c r="G42" s="42">
        <v>60</v>
      </c>
      <c r="H42" s="42">
        <v>45</v>
      </c>
      <c r="I42" s="40">
        <v>0.33500000000000002</v>
      </c>
      <c r="J42" s="42">
        <v>20</v>
      </c>
      <c r="K42" s="42">
        <v>55</v>
      </c>
      <c r="L42" s="42">
        <v>70</v>
      </c>
      <c r="M42" s="43">
        <v>0.72599999999999998</v>
      </c>
      <c r="N42" s="27">
        <f>$P$42-R42*COS(40/180*PI())-S42*SIN(40/180*PI())</f>
        <v>1495.98546037552</v>
      </c>
      <c r="O42" s="27">
        <f>$Q$42-R42*SIN(40/180*PI())+S42*COS(40/180*PI())</f>
        <v>-1158.48939400218</v>
      </c>
      <c r="P42" s="54">
        <v>1612.9</v>
      </c>
      <c r="Q42" s="54">
        <v>-1087.8</v>
      </c>
      <c r="R42" s="28">
        <v>135</v>
      </c>
      <c r="S42" s="28">
        <v>21</v>
      </c>
    </row>
    <row r="43" spans="1:19" ht="20" customHeight="1" x14ac:dyDescent="0.35">
      <c r="A43" s="50">
        <v>42</v>
      </c>
      <c r="B43" s="47">
        <v>1334.68759456472</v>
      </c>
      <c r="C43" s="47">
        <v>-1381.23856947639</v>
      </c>
      <c r="D43" s="42">
        <v>230</v>
      </c>
      <c r="E43" s="42" t="s">
        <v>99</v>
      </c>
      <c r="F43" s="42">
        <v>20</v>
      </c>
      <c r="G43" s="42">
        <v>60</v>
      </c>
      <c r="H43" s="42">
        <v>45</v>
      </c>
      <c r="I43" s="40">
        <v>0.33500000000000002</v>
      </c>
      <c r="J43" s="42">
        <v>20</v>
      </c>
      <c r="K43" s="42">
        <v>55</v>
      </c>
      <c r="L43" s="42">
        <v>70</v>
      </c>
      <c r="M43" s="43">
        <v>0.72599999999999998</v>
      </c>
      <c r="N43" s="27">
        <f>$P$42-R43*COS(40/180*PI())-S43*SIN(40/180*PI())</f>
        <v>1342.77657175173</v>
      </c>
      <c r="O43" s="27">
        <f>$Q$42-R43*SIN(40/180*PI())+S43*COS(40/180*PI())</f>
        <v>-1287.04691593949</v>
      </c>
      <c r="R43" s="28">
        <v>335</v>
      </c>
      <c r="S43" s="28">
        <v>21</v>
      </c>
    </row>
    <row r="44" spans="1:19" ht="20" customHeight="1" x14ac:dyDescent="0.35">
      <c r="A44" s="50">
        <v>43</v>
      </c>
      <c r="B44" s="47">
        <v>1218.9858248211499</v>
      </c>
      <c r="C44" s="47">
        <v>-1519.1265692377999</v>
      </c>
      <c r="D44" s="42">
        <v>230</v>
      </c>
      <c r="E44" s="42" t="s">
        <v>98</v>
      </c>
      <c r="F44" s="42">
        <v>20</v>
      </c>
      <c r="G44" s="42">
        <v>60</v>
      </c>
      <c r="H44" s="42">
        <v>45</v>
      </c>
      <c r="I44" s="40">
        <v>0.33500000000000002</v>
      </c>
      <c r="J44" s="42">
        <v>20</v>
      </c>
      <c r="K44" s="42">
        <v>55</v>
      </c>
      <c r="L44" s="42">
        <v>70</v>
      </c>
      <c r="M44" s="43">
        <v>0.72599999999999998</v>
      </c>
      <c r="N44" s="27">
        <f>$P$42-R44*COS(40/180*PI())-S44*SIN(40/180*PI())</f>
        <v>1189.56768312793</v>
      </c>
      <c r="O44" s="27">
        <f>$Q$42-R44*SIN(40/180*PI())+S44*COS(40/180*PI())</f>
        <v>-1415.6044378767999</v>
      </c>
      <c r="R44" s="28">
        <v>535</v>
      </c>
      <c r="S44" s="28">
        <v>21</v>
      </c>
    </row>
    <row r="45" spans="1:19" ht="20" customHeight="1" x14ac:dyDescent="0.35">
      <c r="A45" s="48">
        <v>44</v>
      </c>
      <c r="B45" s="49">
        <v>1052.8</v>
      </c>
      <c r="C45" s="49">
        <v>-1602.4</v>
      </c>
      <c r="D45" s="11">
        <v>180</v>
      </c>
      <c r="E45" s="11" t="s">
        <v>105</v>
      </c>
      <c r="F45" s="6">
        <v>25</v>
      </c>
      <c r="G45" s="6">
        <v>34</v>
      </c>
      <c r="H45" s="6">
        <v>60</v>
      </c>
      <c r="I45" s="39">
        <v>0.44800000000000001</v>
      </c>
      <c r="J45" s="6">
        <v>25</v>
      </c>
      <c r="K45" s="6">
        <v>50</v>
      </c>
      <c r="L45" s="6">
        <v>30</v>
      </c>
      <c r="M45" s="39">
        <v>0.22700000000000001</v>
      </c>
      <c r="N45" s="27">
        <f>$P$45-17.5</f>
        <v>1052.8</v>
      </c>
      <c r="O45" s="27">
        <f>$Q$45-22</f>
        <v>-1602.4</v>
      </c>
      <c r="P45" s="54">
        <v>1070.3</v>
      </c>
      <c r="Q45" s="54">
        <v>-1580.4</v>
      </c>
    </row>
    <row r="46" spans="1:19" ht="20" customHeight="1" x14ac:dyDescent="0.35">
      <c r="A46" s="48">
        <v>45</v>
      </c>
      <c r="B46" s="49">
        <v>982.8</v>
      </c>
      <c r="C46" s="49">
        <v>-1602.4</v>
      </c>
      <c r="D46" s="11">
        <v>180</v>
      </c>
      <c r="E46" s="11" t="s">
        <v>106</v>
      </c>
      <c r="F46" s="6">
        <v>25</v>
      </c>
      <c r="G46" s="6">
        <v>34</v>
      </c>
      <c r="H46" s="6">
        <v>60</v>
      </c>
      <c r="I46" s="39">
        <v>0.44800000000000001</v>
      </c>
      <c r="J46" s="6">
        <v>25</v>
      </c>
      <c r="K46" s="6">
        <v>50</v>
      </c>
      <c r="L46" s="6">
        <v>30</v>
      </c>
      <c r="M46" s="39">
        <v>0.22700000000000001</v>
      </c>
      <c r="N46" s="27">
        <f>$P$45-17.5-70</f>
        <v>982.8</v>
      </c>
      <c r="O46" s="27">
        <f t="shared" ref="O46:O53" si="2">$Q$45-22</f>
        <v>-1602.4</v>
      </c>
    </row>
    <row r="47" spans="1:19" ht="20" customHeight="1" x14ac:dyDescent="0.35">
      <c r="A47" s="48">
        <v>46</v>
      </c>
      <c r="B47" s="49">
        <v>912.8</v>
      </c>
      <c r="C47" s="49">
        <v>-1602.4</v>
      </c>
      <c r="D47" s="11">
        <v>180</v>
      </c>
      <c r="E47" s="11" t="s">
        <v>106</v>
      </c>
      <c r="F47" s="6">
        <v>25</v>
      </c>
      <c r="G47" s="6">
        <v>34</v>
      </c>
      <c r="H47" s="6">
        <v>60</v>
      </c>
      <c r="I47" s="39">
        <v>0.44800000000000001</v>
      </c>
      <c r="J47" s="6">
        <v>25</v>
      </c>
      <c r="K47" s="6">
        <v>50</v>
      </c>
      <c r="L47" s="6">
        <v>30</v>
      </c>
      <c r="M47" s="39">
        <v>0.22700000000000001</v>
      </c>
      <c r="N47" s="27">
        <f>$P$45-17.5-70*2</f>
        <v>912.8</v>
      </c>
      <c r="O47" s="27">
        <f t="shared" si="2"/>
        <v>-1602.4</v>
      </c>
    </row>
    <row r="48" spans="1:19" ht="20" customHeight="1" x14ac:dyDescent="0.35">
      <c r="A48" s="48">
        <v>47</v>
      </c>
      <c r="B48" s="49">
        <v>842.8</v>
      </c>
      <c r="C48" s="49">
        <v>-1602.4</v>
      </c>
      <c r="D48" s="11">
        <v>180</v>
      </c>
      <c r="E48" s="11" t="s">
        <v>106</v>
      </c>
      <c r="F48" s="6">
        <v>25</v>
      </c>
      <c r="G48" s="6">
        <v>34</v>
      </c>
      <c r="H48" s="6">
        <v>60</v>
      </c>
      <c r="I48" s="39">
        <v>0.44800000000000001</v>
      </c>
      <c r="J48" s="6">
        <v>25</v>
      </c>
      <c r="K48" s="6">
        <v>50</v>
      </c>
      <c r="L48" s="6">
        <v>30</v>
      </c>
      <c r="M48" s="39">
        <v>0.22700000000000001</v>
      </c>
      <c r="N48" s="27">
        <f>$P$45-17.5-70*3</f>
        <v>842.8</v>
      </c>
      <c r="O48" s="27">
        <f t="shared" si="2"/>
        <v>-1602.4</v>
      </c>
    </row>
    <row r="49" spans="1:15" ht="20" customHeight="1" x14ac:dyDescent="0.35">
      <c r="A49" s="48">
        <v>48</v>
      </c>
      <c r="B49" s="49">
        <v>772.8</v>
      </c>
      <c r="C49" s="49">
        <v>-1602.4</v>
      </c>
      <c r="D49" s="11">
        <v>180</v>
      </c>
      <c r="E49" s="11" t="s">
        <v>106</v>
      </c>
      <c r="F49" s="6">
        <v>25</v>
      </c>
      <c r="G49" s="6">
        <v>34</v>
      </c>
      <c r="H49" s="6">
        <v>60</v>
      </c>
      <c r="I49" s="39">
        <v>0.44800000000000001</v>
      </c>
      <c r="J49" s="6">
        <v>25</v>
      </c>
      <c r="K49" s="6">
        <v>50</v>
      </c>
      <c r="L49" s="6">
        <v>30</v>
      </c>
      <c r="M49" s="39">
        <v>0.22700000000000001</v>
      </c>
      <c r="N49" s="27">
        <f>$P$45-17.5-70*4</f>
        <v>772.8</v>
      </c>
      <c r="O49" s="27">
        <f t="shared" si="2"/>
        <v>-1602.4</v>
      </c>
    </row>
    <row r="50" spans="1:15" ht="20" customHeight="1" x14ac:dyDescent="0.35">
      <c r="A50" s="48">
        <v>49</v>
      </c>
      <c r="B50" s="49">
        <v>702.8</v>
      </c>
      <c r="C50" s="49">
        <v>-1602.4</v>
      </c>
      <c r="D50" s="11">
        <v>180</v>
      </c>
      <c r="E50" s="11" t="s">
        <v>106</v>
      </c>
      <c r="F50" s="6">
        <v>25</v>
      </c>
      <c r="G50" s="6">
        <v>34</v>
      </c>
      <c r="H50" s="6">
        <v>60</v>
      </c>
      <c r="I50" s="39">
        <v>0.44800000000000001</v>
      </c>
      <c r="J50" s="6">
        <v>25</v>
      </c>
      <c r="K50" s="6">
        <v>50</v>
      </c>
      <c r="L50" s="6">
        <v>30</v>
      </c>
      <c r="M50" s="39">
        <v>0.22700000000000001</v>
      </c>
      <c r="N50" s="27">
        <f>$P$45-17.5-70*5</f>
        <v>702.8</v>
      </c>
      <c r="O50" s="27">
        <f t="shared" si="2"/>
        <v>-1602.4</v>
      </c>
    </row>
    <row r="51" spans="1:15" ht="20" customHeight="1" x14ac:dyDescent="0.35">
      <c r="A51" s="48">
        <v>50</v>
      </c>
      <c r="B51" s="49">
        <v>632.79999999999995</v>
      </c>
      <c r="C51" s="49">
        <v>-1602.4</v>
      </c>
      <c r="D51" s="11">
        <v>180</v>
      </c>
      <c r="E51" s="11" t="s">
        <v>106</v>
      </c>
      <c r="F51" s="6">
        <v>25</v>
      </c>
      <c r="G51" s="6">
        <v>34</v>
      </c>
      <c r="H51" s="6">
        <v>60</v>
      </c>
      <c r="I51" s="39">
        <v>0.44800000000000001</v>
      </c>
      <c r="J51" s="6">
        <v>25</v>
      </c>
      <c r="K51" s="6">
        <v>50</v>
      </c>
      <c r="L51" s="6">
        <v>30</v>
      </c>
      <c r="M51" s="39">
        <v>0.22700000000000001</v>
      </c>
      <c r="N51" s="27">
        <f>$P$45-17.5-70*6</f>
        <v>632.79999999999995</v>
      </c>
      <c r="O51" s="27">
        <f t="shared" si="2"/>
        <v>-1602.4</v>
      </c>
    </row>
    <row r="52" spans="1:15" ht="20" customHeight="1" x14ac:dyDescent="0.35">
      <c r="A52" s="48">
        <v>51</v>
      </c>
      <c r="B52" s="49">
        <v>562.79999999999995</v>
      </c>
      <c r="C52" s="49">
        <v>-1602.4</v>
      </c>
      <c r="D52" s="11">
        <v>180</v>
      </c>
      <c r="E52" s="11" t="s">
        <v>106</v>
      </c>
      <c r="F52" s="6">
        <v>25</v>
      </c>
      <c r="G52" s="6">
        <v>34</v>
      </c>
      <c r="H52" s="6">
        <v>60</v>
      </c>
      <c r="I52" s="39">
        <v>0.44800000000000001</v>
      </c>
      <c r="J52" s="6">
        <v>25</v>
      </c>
      <c r="K52" s="6">
        <v>50</v>
      </c>
      <c r="L52" s="6">
        <v>30</v>
      </c>
      <c r="M52" s="39">
        <v>0.22700000000000001</v>
      </c>
      <c r="N52" s="27">
        <f>$P$45-17.5*7</f>
        <v>947.8</v>
      </c>
      <c r="O52" s="27">
        <f t="shared" si="2"/>
        <v>-1602.4</v>
      </c>
    </row>
    <row r="53" spans="1:15" ht="20" customHeight="1" x14ac:dyDescent="0.35">
      <c r="A53" s="48">
        <v>52</v>
      </c>
      <c r="B53" s="49">
        <v>492.8</v>
      </c>
      <c r="C53" s="49">
        <v>-1602.4</v>
      </c>
      <c r="D53" s="11">
        <v>180</v>
      </c>
      <c r="E53" s="11" t="s">
        <v>105</v>
      </c>
      <c r="F53" s="6">
        <v>25</v>
      </c>
      <c r="G53" s="6">
        <v>34</v>
      </c>
      <c r="H53" s="6">
        <v>60</v>
      </c>
      <c r="I53" s="39">
        <v>0.44800000000000001</v>
      </c>
      <c r="J53" s="6">
        <v>25</v>
      </c>
      <c r="K53" s="6">
        <v>50</v>
      </c>
      <c r="L53" s="6">
        <v>30</v>
      </c>
      <c r="M53" s="39">
        <v>0.22700000000000001</v>
      </c>
      <c r="N53" s="27">
        <f>$P$45-17.5-70*8</f>
        <v>492.8</v>
      </c>
      <c r="O53" s="27">
        <f t="shared" si="2"/>
        <v>-1602.4</v>
      </c>
    </row>
    <row r="58" spans="1:15" ht="20" customHeight="1" x14ac:dyDescent="0.35">
      <c r="D58" s="28" t="s">
        <v>107</v>
      </c>
    </row>
  </sheetData>
  <phoneticPr fontId="12" type="noConversion"/>
  <pageMargins left="0.7" right="0.7" top="0.75" bottom="0.75" header="0.3" footer="0.3"/>
  <pageSetup paperSize="9" orientation="portrait"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9"/>
  <sheetViews>
    <sheetView tabSelected="1" workbookViewId="0">
      <selection activeCell="J45" sqref="J45"/>
    </sheetView>
  </sheetViews>
  <sheetFormatPr defaultColWidth="8.84375" defaultRowHeight="20" customHeight="1" x14ac:dyDescent="0.35"/>
  <cols>
    <col min="1" max="1" width="9.4609375" style="26" customWidth="1"/>
    <col min="2" max="2" width="9.61328125" style="27" customWidth="1"/>
    <col min="3" max="3" width="10.4609375" style="27" customWidth="1"/>
    <col min="4" max="4" width="9" style="28"/>
    <col min="5" max="5" width="7.84375" style="28" customWidth="1"/>
    <col min="6" max="6" width="9" style="28" customWidth="1"/>
    <col min="7" max="7" width="6.921875" style="28" customWidth="1"/>
    <col min="8" max="8" width="8" style="29" customWidth="1"/>
    <col min="9" max="29" width="9" style="28"/>
    <col min="30" max="16384" width="8.84375" style="12"/>
  </cols>
  <sheetData>
    <row r="1" spans="1:9" ht="20" customHeight="1" x14ac:dyDescent="0.35">
      <c r="A1" s="30" t="s">
        <v>0</v>
      </c>
      <c r="B1" s="31" t="s">
        <v>1</v>
      </c>
      <c r="C1" s="31" t="s">
        <v>2</v>
      </c>
      <c r="D1" s="32" t="s">
        <v>78</v>
      </c>
      <c r="E1" s="32" t="s">
        <v>84</v>
      </c>
      <c r="F1" s="32" t="s">
        <v>85</v>
      </c>
      <c r="G1" s="32" t="s">
        <v>86</v>
      </c>
      <c r="H1" s="33" t="s">
        <v>87</v>
      </c>
    </row>
    <row r="2" spans="1:9" ht="20" customHeight="1" x14ac:dyDescent="0.35">
      <c r="A2" s="34">
        <v>1</v>
      </c>
      <c r="B2" s="35">
        <v>244.5</v>
      </c>
      <c r="C2" s="35">
        <v>-962.5</v>
      </c>
      <c r="D2" s="1">
        <v>90</v>
      </c>
      <c r="E2" s="1">
        <v>38</v>
      </c>
      <c r="F2" s="1">
        <v>90</v>
      </c>
      <c r="G2" s="1">
        <v>2.6</v>
      </c>
      <c r="H2" s="36">
        <v>0.105</v>
      </c>
    </row>
    <row r="3" spans="1:9" ht="20" customHeight="1" x14ac:dyDescent="0.35">
      <c r="A3" s="34">
        <v>2</v>
      </c>
      <c r="B3" s="35">
        <v>244.5</v>
      </c>
      <c r="C3" s="35">
        <v>-787.5</v>
      </c>
      <c r="D3" s="1">
        <v>90</v>
      </c>
      <c r="E3" s="1">
        <v>38</v>
      </c>
      <c r="F3" s="1">
        <v>90</v>
      </c>
      <c r="G3" s="1">
        <v>2.6</v>
      </c>
      <c r="H3" s="36">
        <v>0.105</v>
      </c>
      <c r="I3" s="27"/>
    </row>
    <row r="4" spans="1:9" ht="20" customHeight="1" x14ac:dyDescent="0.35">
      <c r="A4" s="34">
        <v>3</v>
      </c>
      <c r="B4" s="35">
        <v>244.5</v>
      </c>
      <c r="C4" s="35">
        <v>-612.5</v>
      </c>
      <c r="D4" s="1">
        <v>90</v>
      </c>
      <c r="E4" s="1">
        <v>38</v>
      </c>
      <c r="F4" s="1">
        <v>90</v>
      </c>
      <c r="G4" s="1">
        <v>2.6</v>
      </c>
      <c r="H4" s="36">
        <v>0.105</v>
      </c>
      <c r="I4" s="27"/>
    </row>
    <row r="5" spans="1:9" ht="20" customHeight="1" x14ac:dyDescent="0.35">
      <c r="A5" s="34">
        <v>4</v>
      </c>
      <c r="B5" s="35">
        <v>244.5</v>
      </c>
      <c r="C5" s="35">
        <v>-437.5</v>
      </c>
      <c r="D5" s="1">
        <v>90</v>
      </c>
      <c r="E5" s="1">
        <v>38</v>
      </c>
      <c r="F5" s="1">
        <v>90</v>
      </c>
      <c r="G5" s="1">
        <v>2.6</v>
      </c>
      <c r="H5" s="36">
        <v>0.105</v>
      </c>
      <c r="I5" s="27"/>
    </row>
    <row r="6" spans="1:9" ht="20" customHeight="1" x14ac:dyDescent="0.35">
      <c r="A6" s="34">
        <v>5</v>
      </c>
      <c r="B6" s="35">
        <v>244.5</v>
      </c>
      <c r="C6" s="35">
        <v>-262.5</v>
      </c>
      <c r="D6" s="1">
        <v>90</v>
      </c>
      <c r="E6" s="1">
        <v>38</v>
      </c>
      <c r="F6" s="1">
        <v>90</v>
      </c>
      <c r="G6" s="1">
        <v>2.6</v>
      </c>
      <c r="H6" s="36">
        <v>0.105</v>
      </c>
      <c r="I6" s="27"/>
    </row>
    <row r="7" spans="1:9" ht="20" customHeight="1" x14ac:dyDescent="0.35">
      <c r="A7" s="34">
        <v>6</v>
      </c>
      <c r="B7" s="35">
        <v>244.5</v>
      </c>
      <c r="C7" s="35">
        <v>-87.5</v>
      </c>
      <c r="D7" s="1">
        <v>90</v>
      </c>
      <c r="E7" s="1">
        <v>38</v>
      </c>
      <c r="F7" s="1">
        <v>90</v>
      </c>
      <c r="G7" s="1">
        <v>2.6</v>
      </c>
      <c r="H7" s="36">
        <v>0.105</v>
      </c>
      <c r="I7" s="27"/>
    </row>
    <row r="8" spans="1:9" ht="20" customHeight="1" x14ac:dyDescent="0.35">
      <c r="A8" s="34">
        <v>7</v>
      </c>
      <c r="B8" s="35">
        <v>244.5</v>
      </c>
      <c r="C8" s="35">
        <v>87.5</v>
      </c>
      <c r="D8" s="1">
        <v>90</v>
      </c>
      <c r="E8" s="1">
        <v>38</v>
      </c>
      <c r="F8" s="1">
        <v>90</v>
      </c>
      <c r="G8" s="1">
        <v>2.6</v>
      </c>
      <c r="H8" s="36">
        <v>0.105</v>
      </c>
      <c r="I8" s="27"/>
    </row>
    <row r="9" spans="1:9" ht="20" customHeight="1" x14ac:dyDescent="0.35">
      <c r="A9" s="34">
        <v>8</v>
      </c>
      <c r="B9" s="35">
        <v>244.5</v>
      </c>
      <c r="C9" s="35">
        <v>262.5</v>
      </c>
      <c r="D9" s="1">
        <v>90</v>
      </c>
      <c r="E9" s="1">
        <v>38</v>
      </c>
      <c r="F9" s="1">
        <v>90</v>
      </c>
      <c r="G9" s="1">
        <v>2.6</v>
      </c>
      <c r="H9" s="36">
        <v>0.105</v>
      </c>
      <c r="I9" s="27"/>
    </row>
    <row r="10" spans="1:9" ht="20" customHeight="1" x14ac:dyDescent="0.35">
      <c r="A10" s="34">
        <v>9</v>
      </c>
      <c r="B10" s="35">
        <v>244.5</v>
      </c>
      <c r="C10" s="35">
        <v>437.5</v>
      </c>
      <c r="D10" s="1">
        <v>90</v>
      </c>
      <c r="E10" s="1">
        <v>38</v>
      </c>
      <c r="F10" s="1">
        <v>90</v>
      </c>
      <c r="G10" s="1">
        <v>2.6</v>
      </c>
      <c r="H10" s="36">
        <v>0.105</v>
      </c>
      <c r="I10" s="27"/>
    </row>
    <row r="11" spans="1:9" ht="20" customHeight="1" x14ac:dyDescent="0.35">
      <c r="A11" s="34">
        <v>10</v>
      </c>
      <c r="B11" s="35">
        <v>244.5</v>
      </c>
      <c r="C11" s="35">
        <v>612.5</v>
      </c>
      <c r="D11" s="1">
        <v>90</v>
      </c>
      <c r="E11" s="1">
        <v>38</v>
      </c>
      <c r="F11" s="1">
        <v>90</v>
      </c>
      <c r="G11" s="1">
        <v>2.6</v>
      </c>
      <c r="H11" s="36">
        <v>0.105</v>
      </c>
      <c r="I11" s="27"/>
    </row>
    <row r="12" spans="1:9" ht="20" customHeight="1" x14ac:dyDescent="0.35">
      <c r="A12" s="34">
        <v>11</v>
      </c>
      <c r="B12" s="35">
        <v>244.5</v>
      </c>
      <c r="C12" s="35">
        <v>787.5</v>
      </c>
      <c r="D12" s="1">
        <v>90</v>
      </c>
      <c r="E12" s="1">
        <v>38</v>
      </c>
      <c r="F12" s="1">
        <v>90</v>
      </c>
      <c r="G12" s="1">
        <v>2.6</v>
      </c>
      <c r="H12" s="36">
        <v>0.105</v>
      </c>
    </row>
    <row r="13" spans="1:9" ht="20" customHeight="1" x14ac:dyDescent="0.35">
      <c r="A13" s="34">
        <v>12</v>
      </c>
      <c r="B13" s="35">
        <v>244.5</v>
      </c>
      <c r="C13" s="35">
        <v>962.5</v>
      </c>
      <c r="D13" s="1">
        <v>90</v>
      </c>
      <c r="E13" s="1">
        <v>38</v>
      </c>
      <c r="F13" s="1">
        <v>90</v>
      </c>
      <c r="G13" s="1">
        <v>2.6</v>
      </c>
      <c r="H13" s="36">
        <v>0.105</v>
      </c>
    </row>
    <row r="14" spans="1:9" ht="20" customHeight="1" x14ac:dyDescent="0.35">
      <c r="A14" s="37">
        <v>13</v>
      </c>
      <c r="B14" s="38">
        <v>492.1</v>
      </c>
      <c r="C14" s="38">
        <v>1604.2</v>
      </c>
      <c r="D14" s="6">
        <v>0</v>
      </c>
      <c r="E14" s="6">
        <v>25</v>
      </c>
      <c r="F14" s="6">
        <v>50</v>
      </c>
      <c r="G14" s="6">
        <v>30</v>
      </c>
      <c r="H14" s="39">
        <v>0.22700000000000001</v>
      </c>
    </row>
    <row r="15" spans="1:9" ht="20" customHeight="1" x14ac:dyDescent="0.35">
      <c r="A15" s="37">
        <v>14</v>
      </c>
      <c r="B15" s="38">
        <v>562.1</v>
      </c>
      <c r="C15" s="38">
        <v>1604.2</v>
      </c>
      <c r="D15" s="6">
        <v>0</v>
      </c>
      <c r="E15" s="6">
        <v>25</v>
      </c>
      <c r="F15" s="6">
        <v>50</v>
      </c>
      <c r="G15" s="6">
        <v>30</v>
      </c>
      <c r="H15" s="39">
        <v>0.22700000000000001</v>
      </c>
    </row>
    <row r="16" spans="1:9" ht="20" customHeight="1" x14ac:dyDescent="0.35">
      <c r="A16" s="37">
        <v>15</v>
      </c>
      <c r="B16" s="38">
        <v>632.1</v>
      </c>
      <c r="C16" s="38">
        <v>1604.2</v>
      </c>
      <c r="D16" s="6">
        <v>0</v>
      </c>
      <c r="E16" s="6">
        <v>25</v>
      </c>
      <c r="F16" s="6">
        <v>50</v>
      </c>
      <c r="G16" s="6">
        <v>30</v>
      </c>
      <c r="H16" s="39">
        <v>0.22700000000000001</v>
      </c>
    </row>
    <row r="17" spans="1:8" ht="20" customHeight="1" x14ac:dyDescent="0.35">
      <c r="A17" s="37">
        <v>16</v>
      </c>
      <c r="B17" s="38">
        <v>702.1</v>
      </c>
      <c r="C17" s="38">
        <v>1604.2</v>
      </c>
      <c r="D17" s="6">
        <v>0</v>
      </c>
      <c r="E17" s="6">
        <v>25</v>
      </c>
      <c r="F17" s="6">
        <v>50</v>
      </c>
      <c r="G17" s="6">
        <v>30</v>
      </c>
      <c r="H17" s="39">
        <v>0.22700000000000001</v>
      </c>
    </row>
    <row r="18" spans="1:8" ht="20" customHeight="1" x14ac:dyDescent="0.35">
      <c r="A18" s="37">
        <v>17</v>
      </c>
      <c r="B18" s="38">
        <v>772.1</v>
      </c>
      <c r="C18" s="38">
        <v>1604.2</v>
      </c>
      <c r="D18" s="6">
        <v>0</v>
      </c>
      <c r="E18" s="6">
        <v>25</v>
      </c>
      <c r="F18" s="6">
        <v>50</v>
      </c>
      <c r="G18" s="6">
        <v>30</v>
      </c>
      <c r="H18" s="39">
        <v>0.22700000000000001</v>
      </c>
    </row>
    <row r="19" spans="1:8" ht="20" customHeight="1" x14ac:dyDescent="0.35">
      <c r="A19" s="37">
        <v>18</v>
      </c>
      <c r="B19" s="38">
        <v>842.1</v>
      </c>
      <c r="C19" s="38">
        <v>1604.2</v>
      </c>
      <c r="D19" s="6">
        <v>0</v>
      </c>
      <c r="E19" s="6">
        <v>25</v>
      </c>
      <c r="F19" s="6">
        <v>50</v>
      </c>
      <c r="G19" s="6">
        <v>30</v>
      </c>
      <c r="H19" s="39">
        <v>0.22700000000000001</v>
      </c>
    </row>
    <row r="20" spans="1:8" ht="20" customHeight="1" x14ac:dyDescent="0.35">
      <c r="A20" s="37">
        <v>19</v>
      </c>
      <c r="B20" s="38">
        <v>912.1</v>
      </c>
      <c r="C20" s="38">
        <v>1604.2</v>
      </c>
      <c r="D20" s="6">
        <v>0</v>
      </c>
      <c r="E20" s="6">
        <v>25</v>
      </c>
      <c r="F20" s="6">
        <v>50</v>
      </c>
      <c r="G20" s="6">
        <v>30</v>
      </c>
      <c r="H20" s="39">
        <v>0.22700000000000001</v>
      </c>
    </row>
    <row r="21" spans="1:8" ht="20" customHeight="1" x14ac:dyDescent="0.35">
      <c r="A21" s="37">
        <v>20</v>
      </c>
      <c r="B21" s="38">
        <v>982.1</v>
      </c>
      <c r="C21" s="38">
        <v>1604.2</v>
      </c>
      <c r="D21" s="6">
        <v>0</v>
      </c>
      <c r="E21" s="6">
        <v>25</v>
      </c>
      <c r="F21" s="6">
        <v>50</v>
      </c>
      <c r="G21" s="6">
        <v>30</v>
      </c>
      <c r="H21" s="39">
        <v>0.22700000000000001</v>
      </c>
    </row>
    <row r="22" spans="1:8" ht="20" customHeight="1" x14ac:dyDescent="0.35">
      <c r="A22" s="37">
        <v>21</v>
      </c>
      <c r="B22" s="38">
        <v>1052.0999999999999</v>
      </c>
      <c r="C22" s="38">
        <v>1604.2</v>
      </c>
      <c r="D22" s="6">
        <v>0</v>
      </c>
      <c r="E22" s="6">
        <v>25</v>
      </c>
      <c r="F22" s="6">
        <v>50</v>
      </c>
      <c r="G22" s="6">
        <v>30</v>
      </c>
      <c r="H22" s="39">
        <v>0.22700000000000001</v>
      </c>
    </row>
    <row r="23" spans="1:8" ht="20" customHeight="1" x14ac:dyDescent="0.35">
      <c r="A23" s="40">
        <v>22</v>
      </c>
      <c r="B23" s="41">
        <v>1217.3632579550101</v>
      </c>
      <c r="C23" s="41">
        <v>1521.32301438475</v>
      </c>
      <c r="D23" s="42">
        <v>320</v>
      </c>
      <c r="E23" s="42">
        <v>55</v>
      </c>
      <c r="F23" s="42">
        <v>70</v>
      </c>
      <c r="G23" s="42">
        <v>20</v>
      </c>
      <c r="H23" s="43">
        <v>0.72599999999999998</v>
      </c>
    </row>
    <row r="24" spans="1:8" ht="20" customHeight="1" x14ac:dyDescent="0.35">
      <c r="A24" s="40">
        <v>23</v>
      </c>
      <c r="B24" s="41">
        <v>1333.06502769859</v>
      </c>
      <c r="C24" s="41">
        <v>1383.4350146233301</v>
      </c>
      <c r="D24" s="42">
        <v>320</v>
      </c>
      <c r="E24" s="42">
        <v>55</v>
      </c>
      <c r="F24" s="42">
        <v>70</v>
      </c>
      <c r="G24" s="42">
        <v>20</v>
      </c>
      <c r="H24" s="43">
        <v>0.72599999999999998</v>
      </c>
    </row>
    <row r="25" spans="1:8" ht="20" customHeight="1" x14ac:dyDescent="0.35">
      <c r="A25" s="40">
        <v>24</v>
      </c>
      <c r="B25" s="41">
        <v>1448.7667974421699</v>
      </c>
      <c r="C25" s="41">
        <v>1245.5470148619099</v>
      </c>
      <c r="D25" s="42">
        <v>320</v>
      </c>
      <c r="E25" s="42">
        <v>55</v>
      </c>
      <c r="F25" s="42">
        <v>70</v>
      </c>
      <c r="G25" s="42">
        <v>20</v>
      </c>
      <c r="H25" s="43">
        <v>0.72599999999999998</v>
      </c>
    </row>
    <row r="26" spans="1:8" ht="20" customHeight="1" x14ac:dyDescent="0.35">
      <c r="A26" s="44">
        <v>25</v>
      </c>
      <c r="B26" s="9">
        <v>1597.7</v>
      </c>
      <c r="C26" s="45">
        <v>965</v>
      </c>
      <c r="D26" s="9">
        <v>270</v>
      </c>
      <c r="E26" s="9">
        <v>55</v>
      </c>
      <c r="F26" s="9">
        <v>70</v>
      </c>
      <c r="G26" s="9">
        <v>20</v>
      </c>
      <c r="H26" s="46">
        <v>0.72599999999999998</v>
      </c>
    </row>
    <row r="27" spans="1:8" ht="20" customHeight="1" x14ac:dyDescent="0.35">
      <c r="A27" s="44">
        <v>26</v>
      </c>
      <c r="B27" s="9">
        <v>1597.7</v>
      </c>
      <c r="C27" s="45">
        <v>790</v>
      </c>
      <c r="D27" s="9">
        <v>270</v>
      </c>
      <c r="E27" s="9">
        <v>55</v>
      </c>
      <c r="F27" s="9">
        <v>70</v>
      </c>
      <c r="G27" s="9">
        <v>20</v>
      </c>
      <c r="H27" s="46">
        <v>0.72599999999999998</v>
      </c>
    </row>
    <row r="28" spans="1:8" ht="20" customHeight="1" x14ac:dyDescent="0.35">
      <c r="A28" s="44">
        <v>27</v>
      </c>
      <c r="B28" s="9">
        <v>1597.7</v>
      </c>
      <c r="C28" s="45">
        <v>615</v>
      </c>
      <c r="D28" s="9">
        <v>270</v>
      </c>
      <c r="E28" s="9">
        <v>55</v>
      </c>
      <c r="F28" s="9">
        <v>70</v>
      </c>
      <c r="G28" s="9">
        <v>20</v>
      </c>
      <c r="H28" s="46">
        <v>0.72599999999999998</v>
      </c>
    </row>
    <row r="29" spans="1:8" ht="20" customHeight="1" x14ac:dyDescent="0.35">
      <c r="A29" s="44">
        <v>28</v>
      </c>
      <c r="B29" s="9">
        <v>1597.7</v>
      </c>
      <c r="C29" s="45">
        <v>440</v>
      </c>
      <c r="D29" s="9">
        <v>270</v>
      </c>
      <c r="E29" s="9">
        <v>55</v>
      </c>
      <c r="F29" s="9">
        <v>70</v>
      </c>
      <c r="G29" s="9">
        <v>20</v>
      </c>
      <c r="H29" s="46">
        <v>0.72599999999999998</v>
      </c>
    </row>
    <row r="30" spans="1:8" ht="20" customHeight="1" x14ac:dyDescent="0.35">
      <c r="A30" s="44">
        <v>29</v>
      </c>
      <c r="B30" s="9">
        <v>1597.7</v>
      </c>
      <c r="C30" s="45">
        <v>265</v>
      </c>
      <c r="D30" s="9">
        <v>270</v>
      </c>
      <c r="E30" s="9">
        <v>55</v>
      </c>
      <c r="F30" s="9">
        <v>70</v>
      </c>
      <c r="G30" s="9">
        <v>20</v>
      </c>
      <c r="H30" s="46">
        <v>0.72599999999999998</v>
      </c>
    </row>
    <row r="31" spans="1:8" ht="20" customHeight="1" x14ac:dyDescent="0.35">
      <c r="A31" s="44">
        <v>30</v>
      </c>
      <c r="B31" s="9">
        <v>1597.7</v>
      </c>
      <c r="C31" s="45">
        <v>90</v>
      </c>
      <c r="D31" s="9">
        <v>270</v>
      </c>
      <c r="E31" s="9">
        <v>55</v>
      </c>
      <c r="F31" s="9">
        <v>70</v>
      </c>
      <c r="G31" s="9">
        <v>20</v>
      </c>
      <c r="H31" s="46">
        <v>0.72599999999999998</v>
      </c>
    </row>
    <row r="32" spans="1:8" ht="20" customHeight="1" x14ac:dyDescent="0.35">
      <c r="A32" s="44">
        <v>31</v>
      </c>
      <c r="B32" s="9">
        <v>1597.7</v>
      </c>
      <c r="C32" s="45">
        <v>-90</v>
      </c>
      <c r="D32" s="9">
        <v>270</v>
      </c>
      <c r="E32" s="9">
        <v>55</v>
      </c>
      <c r="F32" s="9">
        <v>70</v>
      </c>
      <c r="G32" s="9">
        <v>20</v>
      </c>
      <c r="H32" s="46">
        <v>0.72599999999999998</v>
      </c>
    </row>
    <row r="33" spans="1:8" ht="20" customHeight="1" x14ac:dyDescent="0.35">
      <c r="A33" s="44">
        <v>32</v>
      </c>
      <c r="B33" s="9">
        <v>1597.7</v>
      </c>
      <c r="C33" s="45">
        <v>-265</v>
      </c>
      <c r="D33" s="9">
        <v>270</v>
      </c>
      <c r="E33" s="9">
        <v>55</v>
      </c>
      <c r="F33" s="9">
        <v>70</v>
      </c>
      <c r="G33" s="9">
        <v>20</v>
      </c>
      <c r="H33" s="46">
        <v>0.72599999999999998</v>
      </c>
    </row>
    <row r="34" spans="1:8" ht="20" customHeight="1" x14ac:dyDescent="0.35">
      <c r="A34" s="44">
        <v>33</v>
      </c>
      <c r="B34" s="9">
        <v>1597.7</v>
      </c>
      <c r="C34" s="45">
        <v>-440</v>
      </c>
      <c r="D34" s="9">
        <v>270</v>
      </c>
      <c r="E34" s="9">
        <v>55</v>
      </c>
      <c r="F34" s="9">
        <v>70</v>
      </c>
      <c r="G34" s="9">
        <v>20</v>
      </c>
      <c r="H34" s="46">
        <v>0.72599999999999998</v>
      </c>
    </row>
    <row r="35" spans="1:8" ht="20" customHeight="1" x14ac:dyDescent="0.35">
      <c r="A35" s="44">
        <v>34</v>
      </c>
      <c r="B35" s="9">
        <v>1597.7</v>
      </c>
      <c r="C35" s="45">
        <v>-615</v>
      </c>
      <c r="D35" s="9">
        <v>270</v>
      </c>
      <c r="E35" s="9">
        <v>55</v>
      </c>
      <c r="F35" s="9">
        <v>70</v>
      </c>
      <c r="G35" s="9">
        <v>20</v>
      </c>
      <c r="H35" s="46">
        <v>0.72599999999999998</v>
      </c>
    </row>
    <row r="36" spans="1:8" ht="20" customHeight="1" x14ac:dyDescent="0.35">
      <c r="A36" s="44">
        <v>35</v>
      </c>
      <c r="B36" s="9">
        <v>1597.7</v>
      </c>
      <c r="C36" s="45">
        <v>-790</v>
      </c>
      <c r="D36" s="9">
        <v>270</v>
      </c>
      <c r="E36" s="9">
        <v>55</v>
      </c>
      <c r="F36" s="9">
        <v>70</v>
      </c>
      <c r="G36" s="9">
        <v>20</v>
      </c>
      <c r="H36" s="46">
        <v>0.72599999999999998</v>
      </c>
    </row>
    <row r="37" spans="1:8" ht="20" customHeight="1" x14ac:dyDescent="0.35">
      <c r="A37" s="44">
        <v>36</v>
      </c>
      <c r="B37" s="9">
        <v>1597.7</v>
      </c>
      <c r="C37" s="45">
        <v>-965</v>
      </c>
      <c r="D37" s="9">
        <v>270</v>
      </c>
      <c r="E37" s="9">
        <v>55</v>
      </c>
      <c r="F37" s="9">
        <v>70</v>
      </c>
      <c r="G37" s="9">
        <v>20</v>
      </c>
      <c r="H37" s="46">
        <v>0.72599999999999998</v>
      </c>
    </row>
    <row r="38" spans="1:8" ht="20" customHeight="1" x14ac:dyDescent="0.35">
      <c r="A38" s="40">
        <v>37</v>
      </c>
      <c r="B38" s="47">
        <v>1450.3893643082999</v>
      </c>
      <c r="C38" s="47">
        <v>-1243.3505697149701</v>
      </c>
      <c r="D38" s="42">
        <v>220</v>
      </c>
      <c r="E38" s="42">
        <v>55</v>
      </c>
      <c r="F38" s="42">
        <v>70</v>
      </c>
      <c r="G38" s="42">
        <v>20</v>
      </c>
      <c r="H38" s="43">
        <v>0.72599999999999998</v>
      </c>
    </row>
    <row r="39" spans="1:8" ht="20" customHeight="1" x14ac:dyDescent="0.35">
      <c r="A39" s="40">
        <v>38</v>
      </c>
      <c r="B39" s="47">
        <v>1334.68759456472</v>
      </c>
      <c r="C39" s="47">
        <v>-1381.23856947639</v>
      </c>
      <c r="D39" s="42">
        <v>220</v>
      </c>
      <c r="E39" s="42">
        <v>55</v>
      </c>
      <c r="F39" s="42">
        <v>70</v>
      </c>
      <c r="G39" s="42">
        <v>20</v>
      </c>
      <c r="H39" s="43">
        <v>0.72599999999999998</v>
      </c>
    </row>
    <row r="40" spans="1:8" ht="20" customHeight="1" x14ac:dyDescent="0.35">
      <c r="A40" s="40">
        <v>39</v>
      </c>
      <c r="B40" s="47">
        <v>1218.9858248211499</v>
      </c>
      <c r="C40" s="47">
        <v>-1519.1265692377999</v>
      </c>
      <c r="D40" s="42">
        <v>220</v>
      </c>
      <c r="E40" s="42">
        <v>55</v>
      </c>
      <c r="F40" s="42">
        <v>70</v>
      </c>
      <c r="G40" s="42">
        <v>20</v>
      </c>
      <c r="H40" s="43">
        <v>0.72599999999999998</v>
      </c>
    </row>
    <row r="41" spans="1:8" ht="20" customHeight="1" x14ac:dyDescent="0.35">
      <c r="A41" s="48">
        <v>40</v>
      </c>
      <c r="B41" s="49">
        <v>1052.8</v>
      </c>
      <c r="C41" s="49">
        <v>-1602.4</v>
      </c>
      <c r="D41" s="11">
        <v>180</v>
      </c>
      <c r="E41" s="11">
        <v>25</v>
      </c>
      <c r="F41" s="11">
        <v>50</v>
      </c>
      <c r="G41" s="11">
        <v>30</v>
      </c>
      <c r="H41" s="11">
        <v>0.22700000000000001</v>
      </c>
    </row>
    <row r="42" spans="1:8" ht="20" customHeight="1" x14ac:dyDescent="0.35">
      <c r="A42" s="48">
        <v>41</v>
      </c>
      <c r="B42" s="49">
        <v>982.8</v>
      </c>
      <c r="C42" s="49">
        <v>-1602.4</v>
      </c>
      <c r="D42" s="11">
        <v>180</v>
      </c>
      <c r="E42" s="11">
        <v>25</v>
      </c>
      <c r="F42" s="11">
        <v>50</v>
      </c>
      <c r="G42" s="11">
        <v>30</v>
      </c>
      <c r="H42" s="11">
        <v>0.22700000000000001</v>
      </c>
    </row>
    <row r="43" spans="1:8" ht="20" customHeight="1" x14ac:dyDescent="0.35">
      <c r="A43" s="48">
        <v>42</v>
      </c>
      <c r="B43" s="49">
        <v>912.8</v>
      </c>
      <c r="C43" s="49">
        <v>-1602.4</v>
      </c>
      <c r="D43" s="11">
        <v>180</v>
      </c>
      <c r="E43" s="11">
        <v>25</v>
      </c>
      <c r="F43" s="11">
        <v>50</v>
      </c>
      <c r="G43" s="11">
        <v>30</v>
      </c>
      <c r="H43" s="11">
        <v>0.22700000000000001</v>
      </c>
    </row>
    <row r="44" spans="1:8" ht="20" customHeight="1" x14ac:dyDescent="0.35">
      <c r="A44" s="48">
        <v>43</v>
      </c>
      <c r="B44" s="49">
        <v>842.8</v>
      </c>
      <c r="C44" s="49">
        <v>-1602.4</v>
      </c>
      <c r="D44" s="11">
        <v>180</v>
      </c>
      <c r="E44" s="11">
        <v>25</v>
      </c>
      <c r="F44" s="11">
        <v>50</v>
      </c>
      <c r="G44" s="11">
        <v>30</v>
      </c>
      <c r="H44" s="11">
        <v>0.22700000000000001</v>
      </c>
    </row>
    <row r="45" spans="1:8" ht="20" customHeight="1" x14ac:dyDescent="0.35">
      <c r="A45" s="48">
        <v>44</v>
      </c>
      <c r="B45" s="49">
        <v>772.8</v>
      </c>
      <c r="C45" s="49">
        <v>-1602.4</v>
      </c>
      <c r="D45" s="11">
        <v>180</v>
      </c>
      <c r="E45" s="11">
        <v>25</v>
      </c>
      <c r="F45" s="11">
        <v>50</v>
      </c>
      <c r="G45" s="11">
        <v>30</v>
      </c>
      <c r="H45" s="11">
        <v>0.22700000000000001</v>
      </c>
    </row>
    <row r="46" spans="1:8" ht="20" customHeight="1" x14ac:dyDescent="0.35">
      <c r="A46" s="48">
        <v>45</v>
      </c>
      <c r="B46" s="49">
        <v>702.8</v>
      </c>
      <c r="C46" s="49">
        <v>-1602.4</v>
      </c>
      <c r="D46" s="11">
        <v>180</v>
      </c>
      <c r="E46" s="11">
        <v>25</v>
      </c>
      <c r="F46" s="11">
        <v>50</v>
      </c>
      <c r="G46" s="11">
        <v>30</v>
      </c>
      <c r="H46" s="11">
        <v>0.22700000000000001</v>
      </c>
    </row>
    <row r="47" spans="1:8" ht="20" customHeight="1" x14ac:dyDescent="0.35">
      <c r="A47" s="48">
        <v>46</v>
      </c>
      <c r="B47" s="49">
        <v>632.79999999999995</v>
      </c>
      <c r="C47" s="49">
        <v>-1602.4</v>
      </c>
      <c r="D47" s="11">
        <v>180</v>
      </c>
      <c r="E47" s="11">
        <v>25</v>
      </c>
      <c r="F47" s="11">
        <v>50</v>
      </c>
      <c r="G47" s="11">
        <v>30</v>
      </c>
      <c r="H47" s="11">
        <v>0.22700000000000001</v>
      </c>
    </row>
    <row r="48" spans="1:8" ht="20" customHeight="1" x14ac:dyDescent="0.35">
      <c r="A48" s="48">
        <v>47</v>
      </c>
      <c r="B48" s="49">
        <v>562.79999999999995</v>
      </c>
      <c r="C48" s="49">
        <v>-1602.4</v>
      </c>
      <c r="D48" s="11">
        <v>180</v>
      </c>
      <c r="E48" s="11">
        <v>25</v>
      </c>
      <c r="F48" s="11">
        <v>50</v>
      </c>
      <c r="G48" s="11">
        <v>30</v>
      </c>
      <c r="H48" s="11">
        <v>0.22700000000000001</v>
      </c>
    </row>
    <row r="49" spans="1:8" ht="20" customHeight="1" x14ac:dyDescent="0.35">
      <c r="A49" s="48">
        <v>48</v>
      </c>
      <c r="B49" s="49">
        <v>492.8</v>
      </c>
      <c r="C49" s="49">
        <v>-1602.4</v>
      </c>
      <c r="D49" s="11">
        <v>180</v>
      </c>
      <c r="E49" s="11">
        <v>25</v>
      </c>
      <c r="F49" s="11">
        <v>50</v>
      </c>
      <c r="G49" s="11">
        <v>30</v>
      </c>
      <c r="H49" s="11">
        <v>0.22700000000000001</v>
      </c>
    </row>
  </sheetData>
  <phoneticPr fontId="1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zoomScale="95" zoomScaleNormal="145" workbookViewId="0">
      <selection activeCell="I17" sqref="I17"/>
    </sheetView>
  </sheetViews>
  <sheetFormatPr defaultColWidth="9" defaultRowHeight="15.5" x14ac:dyDescent="0.35"/>
  <cols>
    <col min="1" max="1" width="9" style="12"/>
    <col min="2" max="2" width="13.84375" style="13" customWidth="1"/>
    <col min="3" max="3" width="12.61328125" style="12" customWidth="1"/>
    <col min="4" max="5" width="9.3828125" style="12"/>
    <col min="6" max="7" width="9" style="12"/>
    <col min="8" max="8" width="11.4609375" style="12"/>
    <col min="9" max="9" width="9" style="12"/>
    <col min="10" max="10" width="9.3828125" style="12"/>
    <col min="11" max="16384" width="9" style="12"/>
  </cols>
  <sheetData>
    <row r="1" spans="1:11" ht="16" x14ac:dyDescent="0.35">
      <c r="A1" s="14">
        <v>15</v>
      </c>
      <c r="B1" s="15" t="s">
        <v>108</v>
      </c>
      <c r="C1" s="16" t="s">
        <v>109</v>
      </c>
      <c r="D1" s="16" t="s">
        <v>110</v>
      </c>
      <c r="E1" s="16" t="s">
        <v>111</v>
      </c>
      <c r="F1" s="16" t="s">
        <v>112</v>
      </c>
      <c r="G1" s="16" t="s">
        <v>113</v>
      </c>
      <c r="H1" s="16" t="s">
        <v>114</v>
      </c>
      <c r="I1" s="16" t="s">
        <v>115</v>
      </c>
      <c r="J1" s="16" t="s">
        <v>116</v>
      </c>
      <c r="K1" s="16" t="s">
        <v>117</v>
      </c>
    </row>
    <row r="2" spans="1:11" x14ac:dyDescent="0.35">
      <c r="A2" s="16" t="s">
        <v>118</v>
      </c>
      <c r="B2" s="15">
        <v>0.193463</v>
      </c>
      <c r="C2" s="17">
        <v>0</v>
      </c>
      <c r="D2" s="18">
        <v>6.5000000000000002E-2</v>
      </c>
      <c r="E2" s="18">
        <v>0.36530000000000001</v>
      </c>
      <c r="F2" s="16">
        <v>4</v>
      </c>
      <c r="G2" s="19">
        <v>77</v>
      </c>
      <c r="H2" s="12">
        <v>306</v>
      </c>
      <c r="I2" s="16">
        <v>0</v>
      </c>
      <c r="J2" s="16" t="s">
        <v>119</v>
      </c>
      <c r="K2" s="16">
        <v>30</v>
      </c>
    </row>
    <row r="3" spans="1:11" x14ac:dyDescent="0.35">
      <c r="A3" s="16" t="s">
        <v>120</v>
      </c>
      <c r="B3" s="15">
        <v>0.27310899999999999</v>
      </c>
      <c r="C3" s="17">
        <v>1.375</v>
      </c>
      <c r="D3" s="18">
        <v>6.6699999999999995E-2</v>
      </c>
      <c r="E3" s="18">
        <v>0.36530000000000001</v>
      </c>
      <c r="F3" s="16">
        <v>4</v>
      </c>
      <c r="G3" s="19">
        <v>12</v>
      </c>
      <c r="H3" s="20">
        <v>46</v>
      </c>
      <c r="I3" s="16">
        <v>0</v>
      </c>
      <c r="J3" s="16" t="s">
        <v>119</v>
      </c>
      <c r="K3" s="16">
        <v>20</v>
      </c>
    </row>
    <row r="4" spans="1:11" x14ac:dyDescent="0.35">
      <c r="A4" s="16" t="s">
        <v>121</v>
      </c>
      <c r="B4" s="15">
        <v>0.27321050000000002</v>
      </c>
      <c r="C4" s="17">
        <v>-1.375</v>
      </c>
      <c r="D4" s="18">
        <v>6.8000000000000005E-2</v>
      </c>
      <c r="E4" s="18">
        <v>0.36499999999999999</v>
      </c>
      <c r="F4" s="16">
        <v>4</v>
      </c>
      <c r="G4" s="19">
        <v>12</v>
      </c>
      <c r="H4" s="20">
        <v>46</v>
      </c>
      <c r="I4" s="16">
        <v>0</v>
      </c>
      <c r="J4" s="16" t="s">
        <v>119</v>
      </c>
      <c r="K4" s="16">
        <v>20</v>
      </c>
    </row>
    <row r="5" spans="1:11" x14ac:dyDescent="0.35">
      <c r="A5" s="16" t="s">
        <v>122</v>
      </c>
      <c r="B5" s="15">
        <v>0.53985150000000004</v>
      </c>
      <c r="C5" s="17">
        <v>1.794</v>
      </c>
      <c r="D5" s="21">
        <v>0.17100000000000001</v>
      </c>
      <c r="E5" s="21">
        <v>0.12</v>
      </c>
      <c r="F5" s="14">
        <v>6</v>
      </c>
      <c r="G5" s="16">
        <v>4</v>
      </c>
      <c r="H5" s="20">
        <v>23</v>
      </c>
      <c r="I5" s="16">
        <v>0</v>
      </c>
      <c r="J5" s="14" t="s">
        <v>123</v>
      </c>
      <c r="K5" s="16">
        <v>18</v>
      </c>
    </row>
    <row r="6" spans="1:11" x14ac:dyDescent="0.35">
      <c r="A6" s="16" t="s">
        <v>124</v>
      </c>
      <c r="B6" s="15">
        <v>0.54005924999999999</v>
      </c>
      <c r="C6" s="17">
        <v>-1.794</v>
      </c>
      <c r="D6" s="21">
        <v>0.17100000000000001</v>
      </c>
      <c r="E6" s="21">
        <v>0.12</v>
      </c>
      <c r="F6" s="14">
        <v>6</v>
      </c>
      <c r="G6" s="16">
        <v>4</v>
      </c>
      <c r="H6" s="20">
        <v>23</v>
      </c>
      <c r="I6" s="16">
        <v>0</v>
      </c>
      <c r="J6" s="14" t="s">
        <v>123</v>
      </c>
      <c r="K6" s="16">
        <v>18</v>
      </c>
    </row>
    <row r="7" spans="1:11" x14ac:dyDescent="0.35">
      <c r="A7" s="16" t="s">
        <v>125</v>
      </c>
      <c r="B7" s="15">
        <v>1.0397687499999999</v>
      </c>
      <c r="C7" s="17">
        <v>1.794</v>
      </c>
      <c r="D7" s="21">
        <v>0.17150000000000001</v>
      </c>
      <c r="E7" s="21">
        <v>0.1197</v>
      </c>
      <c r="F7" s="14">
        <v>6</v>
      </c>
      <c r="G7" s="16">
        <v>4</v>
      </c>
      <c r="H7" s="20">
        <v>23</v>
      </c>
      <c r="I7" s="16">
        <v>0</v>
      </c>
      <c r="J7" s="16" t="s">
        <v>126</v>
      </c>
      <c r="K7" s="16">
        <v>18</v>
      </c>
    </row>
    <row r="8" spans="1:11" x14ac:dyDescent="0.35">
      <c r="A8" s="16" t="s">
        <v>127</v>
      </c>
      <c r="B8" s="15">
        <v>1.0397832499999999</v>
      </c>
      <c r="C8" s="17">
        <v>-1.794</v>
      </c>
      <c r="D8" s="21">
        <v>0.17150000000000001</v>
      </c>
      <c r="E8" s="21">
        <v>0.1198</v>
      </c>
      <c r="F8" s="14">
        <v>6</v>
      </c>
      <c r="G8" s="16">
        <v>4</v>
      </c>
      <c r="H8" s="20">
        <v>23</v>
      </c>
      <c r="I8" s="16">
        <v>0</v>
      </c>
      <c r="J8" s="19" t="s">
        <v>126</v>
      </c>
      <c r="K8" s="16">
        <v>18</v>
      </c>
    </row>
    <row r="9" spans="1:11" x14ac:dyDescent="0.35">
      <c r="A9" s="16" t="s">
        <v>128</v>
      </c>
      <c r="B9" s="22">
        <v>1.68563675</v>
      </c>
      <c r="C9" s="22">
        <v>1.3759999999999999</v>
      </c>
      <c r="D9" s="18">
        <v>0.11849999999999999</v>
      </c>
      <c r="E9" s="18">
        <v>0.17399999999999999</v>
      </c>
      <c r="F9" s="16">
        <v>4</v>
      </c>
      <c r="G9" s="19">
        <v>6</v>
      </c>
      <c r="H9" s="20">
        <v>22</v>
      </c>
      <c r="I9" s="16">
        <v>0</v>
      </c>
      <c r="J9" s="16" t="s">
        <v>129</v>
      </c>
      <c r="K9" s="16">
        <v>18</v>
      </c>
    </row>
    <row r="10" spans="1:11" x14ac:dyDescent="0.35">
      <c r="A10" s="16" t="s">
        <v>130</v>
      </c>
      <c r="B10" s="22">
        <v>1.6861155000000001</v>
      </c>
      <c r="C10" s="22">
        <v>-1.3759999999999999</v>
      </c>
      <c r="D10" s="18">
        <v>0.11849999999999999</v>
      </c>
      <c r="E10" s="18">
        <v>0.1741</v>
      </c>
      <c r="F10" s="16">
        <v>4</v>
      </c>
      <c r="G10" s="19">
        <v>6</v>
      </c>
      <c r="H10" s="20">
        <v>22</v>
      </c>
      <c r="I10" s="16">
        <v>0</v>
      </c>
      <c r="J10" s="16" t="s">
        <v>129</v>
      </c>
      <c r="K10" s="16">
        <v>18</v>
      </c>
    </row>
    <row r="11" spans="1:11" x14ac:dyDescent="0.35">
      <c r="A11" s="16" t="s">
        <v>131</v>
      </c>
      <c r="B11" s="22">
        <v>2.1087845000000001</v>
      </c>
      <c r="C11" s="22">
        <v>0.44500000000000001</v>
      </c>
      <c r="D11" s="18">
        <v>0.15606600000000001</v>
      </c>
      <c r="E11" s="18">
        <v>0.215</v>
      </c>
      <c r="F11" s="16">
        <v>4</v>
      </c>
      <c r="G11" s="19">
        <v>6</v>
      </c>
      <c r="H11" s="20">
        <v>22</v>
      </c>
      <c r="I11" s="16">
        <v>0</v>
      </c>
      <c r="J11" s="16" t="s">
        <v>123</v>
      </c>
      <c r="K11" s="16">
        <v>18</v>
      </c>
    </row>
    <row r="12" spans="1:11" x14ac:dyDescent="0.35">
      <c r="A12" s="16" t="s">
        <v>132</v>
      </c>
      <c r="B12" s="22">
        <v>2.1091437499999999</v>
      </c>
      <c r="C12" s="22">
        <v>-0.44500000000000001</v>
      </c>
      <c r="D12" s="18">
        <v>0.15548699999999999</v>
      </c>
      <c r="E12" s="18">
        <v>0.215</v>
      </c>
      <c r="F12" s="16">
        <v>4</v>
      </c>
      <c r="G12" s="19">
        <v>6</v>
      </c>
      <c r="H12" s="20">
        <v>22</v>
      </c>
      <c r="I12" s="16">
        <v>0</v>
      </c>
      <c r="J12" s="16" t="s">
        <v>123</v>
      </c>
      <c r="K12" s="16">
        <v>18</v>
      </c>
    </row>
    <row r="13" spans="1:11" x14ac:dyDescent="0.35">
      <c r="A13" s="23" t="s">
        <v>133</v>
      </c>
      <c r="B13" s="24">
        <v>1.0995619999999999</v>
      </c>
      <c r="C13" s="24">
        <v>0.9</v>
      </c>
      <c r="D13" s="24">
        <v>5.6124E-2</v>
      </c>
      <c r="E13" s="24">
        <v>5.7000000000000002E-2</v>
      </c>
      <c r="F13" s="25">
        <v>2</v>
      </c>
      <c r="G13" s="25">
        <v>2</v>
      </c>
      <c r="H13" s="20">
        <v>4</v>
      </c>
      <c r="I13" s="16">
        <v>0</v>
      </c>
      <c r="J13" s="25" t="s">
        <v>119</v>
      </c>
      <c r="K13" s="25">
        <v>4</v>
      </c>
    </row>
    <row r="14" spans="1:11" x14ac:dyDescent="0.35">
      <c r="A14" s="23" t="s">
        <v>134</v>
      </c>
      <c r="B14" s="24">
        <v>1.10001025</v>
      </c>
      <c r="C14" s="24">
        <v>-0.9</v>
      </c>
      <c r="D14" s="24">
        <v>5.7021000000000002E-2</v>
      </c>
      <c r="E14" s="24">
        <v>5.7000000000000002E-2</v>
      </c>
      <c r="F14" s="25">
        <v>2</v>
      </c>
      <c r="G14" s="25">
        <v>2</v>
      </c>
      <c r="H14" s="20">
        <v>4</v>
      </c>
      <c r="I14" s="16">
        <v>0</v>
      </c>
      <c r="J14" s="25" t="s">
        <v>119</v>
      </c>
      <c r="K14" s="25">
        <v>4</v>
      </c>
    </row>
    <row r="15" spans="1:11" x14ac:dyDescent="0.35">
      <c r="A15" s="23" t="s">
        <v>135</v>
      </c>
      <c r="B15" s="24">
        <v>1.025943</v>
      </c>
      <c r="C15" s="24">
        <v>0.89500000000000002</v>
      </c>
      <c r="D15" s="24">
        <v>2.0070000000000001E-2</v>
      </c>
      <c r="E15" s="24">
        <v>0.2</v>
      </c>
      <c r="F15" s="25">
        <v>1</v>
      </c>
      <c r="G15" s="25">
        <v>1</v>
      </c>
      <c r="H15" s="20">
        <v>1</v>
      </c>
      <c r="I15" s="16">
        <v>30</v>
      </c>
      <c r="J15" s="25" t="s">
        <v>119</v>
      </c>
      <c r="K15" s="25">
        <v>4</v>
      </c>
    </row>
    <row r="16" spans="1:11" x14ac:dyDescent="0.35">
      <c r="A16" s="23" t="s">
        <v>136</v>
      </c>
      <c r="B16" s="24">
        <v>1.025943</v>
      </c>
      <c r="C16" s="24">
        <v>-0.89500000000000002</v>
      </c>
      <c r="D16" s="24">
        <v>2.0070000000000001E-2</v>
      </c>
      <c r="E16" s="24">
        <v>0.2</v>
      </c>
      <c r="F16" s="25">
        <v>1</v>
      </c>
      <c r="G16" s="25">
        <v>1</v>
      </c>
      <c r="H16" s="20">
        <v>1</v>
      </c>
      <c r="I16" s="16">
        <v>-30</v>
      </c>
      <c r="J16" s="25" t="s">
        <v>119</v>
      </c>
      <c r="K16" s="25">
        <v>4</v>
      </c>
    </row>
  </sheetData>
  <phoneticPr fontId="1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71A5-2151-4FD2-A1AD-664A08756459}">
  <dimension ref="A1:J37"/>
  <sheetViews>
    <sheetView workbookViewId="0">
      <selection activeCell="A21" sqref="A21:XFD21"/>
    </sheetView>
  </sheetViews>
  <sheetFormatPr defaultRowHeight="15.5" x14ac:dyDescent="0.35"/>
  <cols>
    <col min="1" max="1" width="9" style="12" customWidth="1"/>
    <col min="2" max="3" width="10" style="12" customWidth="1"/>
    <col min="4" max="4" width="12" style="12" customWidth="1"/>
    <col min="5" max="5" width="10" style="76" customWidth="1"/>
    <col min="6" max="6" width="12.69140625" style="76"/>
    <col min="7" max="8" width="9.23046875" style="76"/>
    <col min="9" max="9" width="8.61328125" style="12"/>
    <col min="10" max="10" width="8.3046875" style="12"/>
  </cols>
  <sheetData>
    <row r="1" spans="1:10" s="82" customFormat="1" x14ac:dyDescent="0.35">
      <c r="A1" s="78" t="s">
        <v>137</v>
      </c>
      <c r="B1" s="78" t="s">
        <v>138</v>
      </c>
      <c r="C1" s="79" t="s">
        <v>139</v>
      </c>
      <c r="D1" s="79" t="s">
        <v>140</v>
      </c>
      <c r="E1" s="80" t="s">
        <v>153</v>
      </c>
      <c r="F1" s="80" t="s">
        <v>154</v>
      </c>
      <c r="G1" s="80" t="s">
        <v>156</v>
      </c>
      <c r="H1" s="80" t="s">
        <v>155</v>
      </c>
      <c r="I1" s="81" t="s">
        <v>141</v>
      </c>
      <c r="J1" s="81" t="s">
        <v>141</v>
      </c>
    </row>
    <row r="2" spans="1:10" x14ac:dyDescent="0.35">
      <c r="A2" s="61">
        <v>0.03</v>
      </c>
      <c r="B2" s="61">
        <v>0</v>
      </c>
      <c r="C2" s="62">
        <v>0.156</v>
      </c>
      <c r="D2" s="62">
        <v>0</v>
      </c>
      <c r="E2" s="77">
        <v>0</v>
      </c>
      <c r="F2" s="77">
        <v>1645</v>
      </c>
      <c r="G2" s="77">
        <v>0</v>
      </c>
      <c r="H2" s="77">
        <v>1675</v>
      </c>
      <c r="I2" s="63">
        <v>0</v>
      </c>
      <c r="J2" s="63">
        <v>1645</v>
      </c>
    </row>
    <row r="3" spans="1:10" x14ac:dyDescent="0.35">
      <c r="A3" s="61">
        <v>0.03</v>
      </c>
      <c r="B3" s="61">
        <v>2.2749999999999999</v>
      </c>
      <c r="C3" s="62">
        <v>0.156</v>
      </c>
      <c r="D3" s="62">
        <v>1.8640000000000001</v>
      </c>
      <c r="E3" s="77">
        <v>1162.5</v>
      </c>
      <c r="F3" s="77">
        <v>1645</v>
      </c>
      <c r="G3" s="77">
        <v>1176.43</v>
      </c>
      <c r="H3" s="77">
        <v>1675</v>
      </c>
      <c r="I3" s="63">
        <v>430</v>
      </c>
      <c r="J3" s="63">
        <v>1645</v>
      </c>
    </row>
    <row r="4" spans="1:10" x14ac:dyDescent="0.35">
      <c r="A4" s="61">
        <v>0.22500000000000001</v>
      </c>
      <c r="B4" s="61">
        <v>2.2749999999999999</v>
      </c>
      <c r="C4" s="62">
        <v>0.159</v>
      </c>
      <c r="D4" s="62">
        <v>1.879</v>
      </c>
      <c r="E4" s="77">
        <v>1561</v>
      </c>
      <c r="F4" s="77">
        <v>1170</v>
      </c>
      <c r="G4" s="77">
        <v>1575</v>
      </c>
      <c r="H4" s="77">
        <v>1200</v>
      </c>
      <c r="I4" s="63">
        <v>430</v>
      </c>
      <c r="J4" s="63">
        <v>1620</v>
      </c>
    </row>
    <row r="5" spans="1:10" x14ac:dyDescent="0.35">
      <c r="A5" s="61">
        <v>0.22500000000000001</v>
      </c>
      <c r="B5" s="61">
        <v>2.12</v>
      </c>
      <c r="C5" s="62">
        <v>0.33029999999999998</v>
      </c>
      <c r="D5" s="62">
        <v>1.88</v>
      </c>
      <c r="E5" s="77">
        <v>1655</v>
      </c>
      <c r="F5" s="77">
        <v>1170</v>
      </c>
      <c r="G5" s="77">
        <v>1675</v>
      </c>
      <c r="H5" s="77">
        <v>1200</v>
      </c>
      <c r="I5" s="63">
        <v>392</v>
      </c>
      <c r="J5" s="63">
        <v>1620</v>
      </c>
    </row>
    <row r="6" spans="1:10" x14ac:dyDescent="0.35">
      <c r="A6" s="61">
        <v>0.245</v>
      </c>
      <c r="B6" s="61">
        <v>2.12</v>
      </c>
      <c r="C6" s="62">
        <v>0.33029999999999998</v>
      </c>
      <c r="D6" s="62">
        <v>2.125</v>
      </c>
      <c r="E6" s="77">
        <v>1655</v>
      </c>
      <c r="F6" s="77">
        <v>-1170</v>
      </c>
      <c r="G6" s="77">
        <v>1675</v>
      </c>
      <c r="H6" s="77">
        <v>-1200</v>
      </c>
      <c r="I6" s="63">
        <v>352</v>
      </c>
      <c r="J6" s="63">
        <v>1580</v>
      </c>
    </row>
    <row r="7" spans="1:10" x14ac:dyDescent="0.35">
      <c r="A7" s="61">
        <v>0.245</v>
      </c>
      <c r="B7" s="61">
        <v>2.298</v>
      </c>
      <c r="C7" s="62">
        <v>0.50029999999999997</v>
      </c>
      <c r="D7" s="62">
        <v>2.125</v>
      </c>
      <c r="E7" s="77">
        <v>1561</v>
      </c>
      <c r="F7" s="77">
        <v>-1170</v>
      </c>
      <c r="G7" s="77">
        <v>1575</v>
      </c>
      <c r="H7" s="77">
        <v>-1200</v>
      </c>
      <c r="I7" s="63">
        <v>352</v>
      </c>
      <c r="J7" s="63">
        <v>1220.5</v>
      </c>
    </row>
    <row r="8" spans="1:10" x14ac:dyDescent="0.35">
      <c r="A8" s="61">
        <v>0.58899999999999997</v>
      </c>
      <c r="B8" s="61">
        <v>2.298</v>
      </c>
      <c r="C8" s="62">
        <v>0.50029999999999997</v>
      </c>
      <c r="D8" s="62">
        <v>2.0249999999999999</v>
      </c>
      <c r="E8" s="77">
        <v>1162.5</v>
      </c>
      <c r="F8" s="77">
        <v>-1645</v>
      </c>
      <c r="G8" s="77">
        <v>1176.43</v>
      </c>
      <c r="H8" s="77">
        <v>-1675</v>
      </c>
      <c r="I8" s="63">
        <v>340.30200000000002</v>
      </c>
      <c r="J8" s="63">
        <v>1188.4000000000001</v>
      </c>
    </row>
    <row r="9" spans="1:10" x14ac:dyDescent="0.35">
      <c r="A9" s="61">
        <v>0.58899999999999997</v>
      </c>
      <c r="B9" s="61">
        <v>2.125</v>
      </c>
      <c r="C9" s="62">
        <v>0.61</v>
      </c>
      <c r="D9" s="62">
        <v>2.0249999999999999</v>
      </c>
      <c r="E9" s="77">
        <v>0</v>
      </c>
      <c r="F9" s="77">
        <v>-1645</v>
      </c>
      <c r="G9" s="77">
        <v>0</v>
      </c>
      <c r="H9" s="77">
        <v>-1675</v>
      </c>
      <c r="I9" s="63">
        <v>340.3</v>
      </c>
      <c r="J9" s="63">
        <v>1188.4000000000001</v>
      </c>
    </row>
    <row r="10" spans="1:10" x14ac:dyDescent="0.35">
      <c r="A10" s="61">
        <v>0.61799999999999999</v>
      </c>
      <c r="B10" s="61">
        <v>2.085</v>
      </c>
      <c r="C10" s="62">
        <v>0.61</v>
      </c>
      <c r="D10" s="62">
        <v>1.9650000000000001</v>
      </c>
      <c r="E10" s="75"/>
      <c r="F10" s="75"/>
      <c r="G10" s="75"/>
      <c r="H10" s="75"/>
      <c r="I10" s="63">
        <v>288.7</v>
      </c>
      <c r="J10" s="63">
        <v>1138</v>
      </c>
    </row>
    <row r="11" spans="1:10" x14ac:dyDescent="0.35">
      <c r="A11" s="61">
        <v>1.3149999999999999</v>
      </c>
      <c r="B11" s="61">
        <v>2.085</v>
      </c>
      <c r="C11" s="62">
        <v>1.3149999999999999</v>
      </c>
      <c r="D11" s="62">
        <v>1.9650000000000001</v>
      </c>
      <c r="E11" s="75"/>
      <c r="F11" s="75"/>
      <c r="G11" s="75"/>
      <c r="H11" s="75"/>
      <c r="I11" s="63">
        <v>250</v>
      </c>
      <c r="J11" s="63">
        <v>1138</v>
      </c>
    </row>
    <row r="12" spans="1:10" x14ac:dyDescent="0.35">
      <c r="A12" s="61">
        <v>1.625</v>
      </c>
      <c r="B12" s="61">
        <v>2.0019399999999998</v>
      </c>
      <c r="C12" s="62">
        <v>1.5649999999999999</v>
      </c>
      <c r="D12" s="62">
        <v>1.89801</v>
      </c>
      <c r="E12" s="75"/>
      <c r="F12" s="75"/>
      <c r="G12" s="75"/>
      <c r="H12" s="75"/>
      <c r="I12" s="63">
        <v>250</v>
      </c>
      <c r="J12" s="63">
        <v>-1138</v>
      </c>
    </row>
    <row r="13" spans="1:10" x14ac:dyDescent="0.35">
      <c r="A13" s="61">
        <v>1.8519399999999999</v>
      </c>
      <c r="B13" s="61">
        <v>1.7749999999999999</v>
      </c>
      <c r="C13" s="62">
        <v>1.7480100000000001</v>
      </c>
      <c r="D13" s="62">
        <v>1.7150000000000001</v>
      </c>
      <c r="E13" s="75"/>
      <c r="F13" s="75"/>
      <c r="G13" s="75"/>
      <c r="H13" s="75"/>
      <c r="I13" s="63">
        <v>288.7</v>
      </c>
      <c r="J13" s="63">
        <v>-1138</v>
      </c>
    </row>
    <row r="14" spans="1:10" x14ac:dyDescent="0.35">
      <c r="A14" s="61">
        <v>1.9350000000000001</v>
      </c>
      <c r="B14" s="61">
        <v>1.4650000000000001</v>
      </c>
      <c r="C14" s="62">
        <v>1.8149999999999999</v>
      </c>
      <c r="D14" s="62">
        <v>1.4650000000000001</v>
      </c>
      <c r="E14" s="75"/>
      <c r="F14" s="75"/>
      <c r="G14" s="75"/>
      <c r="H14" s="75"/>
      <c r="I14" s="63">
        <v>340.3</v>
      </c>
      <c r="J14" s="63">
        <v>-1188.4000000000001</v>
      </c>
    </row>
    <row r="15" spans="1:10" x14ac:dyDescent="0.35">
      <c r="A15" s="61">
        <v>1.9350000000000001</v>
      </c>
      <c r="B15" s="61">
        <v>0</v>
      </c>
      <c r="C15" s="62">
        <v>1.8149999999999999</v>
      </c>
      <c r="D15" s="62">
        <v>0</v>
      </c>
      <c r="E15" s="75"/>
      <c r="F15" s="75"/>
      <c r="G15" s="75"/>
      <c r="H15" s="75"/>
      <c r="I15" s="63">
        <v>340.30200000000002</v>
      </c>
      <c r="J15" s="63">
        <v>-1188.4000000000001</v>
      </c>
    </row>
    <row r="16" spans="1:10" x14ac:dyDescent="0.35">
      <c r="A16" s="61">
        <v>1.9350000000000001</v>
      </c>
      <c r="B16" s="61">
        <v>-1.4650000000000001</v>
      </c>
      <c r="C16" s="62">
        <v>1.8149999999999999</v>
      </c>
      <c r="D16" s="62">
        <v>-1.4650000000000001</v>
      </c>
      <c r="E16" s="75"/>
      <c r="F16" s="75"/>
      <c r="G16" s="75"/>
      <c r="H16" s="75"/>
      <c r="I16" s="63">
        <v>352</v>
      </c>
      <c r="J16" s="63">
        <v>-1220.5</v>
      </c>
    </row>
    <row r="17" spans="1:10" x14ac:dyDescent="0.35">
      <c r="A17" s="61">
        <v>1.8519399999999999</v>
      </c>
      <c r="B17" s="61">
        <v>-1.7749999999999999</v>
      </c>
      <c r="C17" s="62">
        <v>1.7480100000000001</v>
      </c>
      <c r="D17" s="62">
        <v>-1.7150000000000001</v>
      </c>
      <c r="E17" s="75"/>
      <c r="F17" s="75"/>
      <c r="G17" s="75"/>
      <c r="H17" s="75"/>
      <c r="I17" s="63">
        <v>352</v>
      </c>
      <c r="J17" s="63">
        <v>-1580</v>
      </c>
    </row>
    <row r="18" spans="1:10" x14ac:dyDescent="0.35">
      <c r="A18" s="61">
        <v>1.625</v>
      </c>
      <c r="B18" s="61">
        <v>-2.0019399999999998</v>
      </c>
      <c r="C18" s="62">
        <v>1.5649999999999999</v>
      </c>
      <c r="D18" s="62">
        <v>-1.89801</v>
      </c>
      <c r="E18" s="75"/>
      <c r="F18" s="75"/>
      <c r="G18" s="75"/>
      <c r="H18" s="75"/>
      <c r="I18" s="63">
        <v>392</v>
      </c>
      <c r="J18" s="63">
        <v>-1620</v>
      </c>
    </row>
    <row r="19" spans="1:10" x14ac:dyDescent="0.35">
      <c r="A19" s="61">
        <v>1.3149999999999999</v>
      </c>
      <c r="B19" s="61">
        <v>-2.085</v>
      </c>
      <c r="C19" s="62">
        <v>1.3149999999999999</v>
      </c>
      <c r="D19" s="62">
        <v>-1.9650000000000001</v>
      </c>
      <c r="E19" s="75"/>
      <c r="F19" s="75"/>
      <c r="G19" s="75"/>
      <c r="H19" s="75"/>
      <c r="I19" s="63">
        <v>430</v>
      </c>
      <c r="J19" s="63">
        <v>-1620</v>
      </c>
    </row>
    <row r="20" spans="1:10" x14ac:dyDescent="0.35">
      <c r="A20" s="61">
        <v>0.61799999999999999</v>
      </c>
      <c r="B20" s="61">
        <v>-2.085</v>
      </c>
      <c r="C20" s="62">
        <v>0.61</v>
      </c>
      <c r="D20" s="62">
        <v>-1.9650000000000001</v>
      </c>
      <c r="E20" s="75"/>
      <c r="F20" s="75"/>
      <c r="G20" s="75"/>
      <c r="H20" s="75"/>
      <c r="I20" s="63">
        <v>430</v>
      </c>
      <c r="J20" s="63">
        <v>-1645</v>
      </c>
    </row>
    <row r="21" spans="1:10" x14ac:dyDescent="0.35">
      <c r="A21" s="61">
        <v>0.58899999999999997</v>
      </c>
      <c r="B21" s="61">
        <v>-2.125</v>
      </c>
      <c r="C21" s="62">
        <v>0.61</v>
      </c>
      <c r="D21" s="62">
        <v>-2.0249999999999999</v>
      </c>
      <c r="E21" s="75"/>
      <c r="F21" s="75"/>
      <c r="G21" s="75"/>
      <c r="H21" s="75"/>
      <c r="I21" s="63">
        <v>0</v>
      </c>
      <c r="J21" s="63">
        <v>-1645</v>
      </c>
    </row>
    <row r="22" spans="1:10" x14ac:dyDescent="0.35">
      <c r="A22" s="61">
        <v>0.58899999999999997</v>
      </c>
      <c r="B22" s="61">
        <v>-2.298</v>
      </c>
      <c r="C22" s="62">
        <v>0.50029999999999997</v>
      </c>
      <c r="D22" s="62">
        <v>-2.0249999999999999</v>
      </c>
      <c r="E22" s="75"/>
      <c r="F22" s="75"/>
      <c r="G22" s="75"/>
      <c r="H22" s="75"/>
      <c r="I22" s="63"/>
      <c r="J22" s="63"/>
    </row>
    <row r="23" spans="1:10" x14ac:dyDescent="0.35">
      <c r="A23" s="61">
        <v>0.245</v>
      </c>
      <c r="B23" s="61">
        <v>-2.298</v>
      </c>
      <c r="C23" s="62">
        <v>0.50029999999999997</v>
      </c>
      <c r="D23" s="62">
        <v>-2.125</v>
      </c>
      <c r="E23" s="75"/>
      <c r="F23" s="75"/>
      <c r="G23" s="75"/>
      <c r="H23" s="75"/>
      <c r="I23" s="63"/>
      <c r="J23" s="63"/>
    </row>
    <row r="24" spans="1:10" x14ac:dyDescent="0.35">
      <c r="A24" s="61">
        <v>0.245</v>
      </c>
      <c r="B24" s="61">
        <v>-2.12</v>
      </c>
      <c r="C24" s="62">
        <v>0.33029999999999998</v>
      </c>
      <c r="D24" s="62">
        <v>-2.125</v>
      </c>
      <c r="E24" s="75"/>
      <c r="F24" s="75"/>
      <c r="G24" s="75"/>
      <c r="H24" s="75"/>
      <c r="I24" s="63"/>
      <c r="J24" s="63"/>
    </row>
    <row r="25" spans="1:10" x14ac:dyDescent="0.35">
      <c r="A25" s="61">
        <v>0.22500000000000001</v>
      </c>
      <c r="B25" s="61">
        <v>-2.12</v>
      </c>
      <c r="C25" s="62">
        <v>0.33029999999999998</v>
      </c>
      <c r="D25" s="62">
        <v>-1.88</v>
      </c>
      <c r="E25" s="75"/>
      <c r="F25" s="75"/>
      <c r="G25" s="75"/>
      <c r="H25" s="75"/>
      <c r="I25" s="63"/>
      <c r="J25" s="63"/>
    </row>
    <row r="26" spans="1:10" x14ac:dyDescent="0.35">
      <c r="A26" s="61">
        <v>0.22500000000000001</v>
      </c>
      <c r="B26" s="61">
        <v>-2.2749999999999999</v>
      </c>
      <c r="C26" s="62">
        <v>0.159</v>
      </c>
      <c r="D26" s="62">
        <v>-1.879</v>
      </c>
      <c r="E26" s="75"/>
      <c r="F26" s="75"/>
      <c r="G26" s="75"/>
      <c r="H26" s="75"/>
      <c r="I26" s="63"/>
      <c r="J26" s="63"/>
    </row>
    <row r="27" spans="1:10" x14ac:dyDescent="0.35">
      <c r="A27" s="61">
        <v>0.03</v>
      </c>
      <c r="B27" s="61">
        <v>-2.2749999999999999</v>
      </c>
      <c r="C27" s="62">
        <v>0.156</v>
      </c>
      <c r="D27" s="62">
        <v>-1.8640000000000001</v>
      </c>
      <c r="E27" s="75"/>
      <c r="F27" s="75"/>
      <c r="G27" s="75"/>
      <c r="H27" s="75"/>
      <c r="I27" s="63"/>
      <c r="J27" s="63"/>
    </row>
    <row r="28" spans="1:10" x14ac:dyDescent="0.35">
      <c r="A28" s="61">
        <v>0.03</v>
      </c>
      <c r="B28" s="61">
        <v>0</v>
      </c>
      <c r="C28" s="62">
        <v>0.156</v>
      </c>
      <c r="D28" s="62">
        <v>0</v>
      </c>
      <c r="E28" s="75"/>
      <c r="F28" s="75"/>
      <c r="G28" s="75"/>
      <c r="H28" s="75"/>
      <c r="I28" s="63"/>
      <c r="J28" s="63"/>
    </row>
    <row r="29" spans="1:10" x14ac:dyDescent="0.35">
      <c r="A29" s="64"/>
      <c r="B29" s="64"/>
      <c r="C29" s="64"/>
      <c r="D29" s="64"/>
      <c r="E29" s="75"/>
      <c r="F29" s="75"/>
      <c r="G29" s="75"/>
      <c r="H29" s="75"/>
      <c r="I29" s="63"/>
      <c r="J29" s="63"/>
    </row>
    <row r="30" spans="1:10" x14ac:dyDescent="0.35">
      <c r="A30" s="64"/>
      <c r="B30" s="64"/>
      <c r="C30" s="64"/>
      <c r="D30" s="64"/>
      <c r="E30" s="75"/>
      <c r="F30" s="75"/>
      <c r="G30" s="75"/>
      <c r="H30" s="75"/>
      <c r="I30" s="63"/>
      <c r="J30" s="63"/>
    </row>
    <row r="31" spans="1:10" x14ac:dyDescent="0.35">
      <c r="A31" s="64"/>
      <c r="B31" s="64"/>
      <c r="C31" s="64"/>
      <c r="D31" s="64"/>
      <c r="E31" s="75"/>
      <c r="F31" s="75"/>
      <c r="G31" s="75"/>
      <c r="H31" s="75"/>
      <c r="I31" s="63"/>
      <c r="J31" s="63"/>
    </row>
    <row r="32" spans="1:10" x14ac:dyDescent="0.35">
      <c r="A32" s="64"/>
      <c r="B32" s="64"/>
      <c r="C32" s="64"/>
      <c r="D32" s="64"/>
      <c r="E32" s="75"/>
      <c r="F32" s="75"/>
      <c r="G32" s="75"/>
      <c r="H32" s="75"/>
      <c r="I32" s="63"/>
      <c r="J32" s="63"/>
    </row>
    <row r="33" spans="1:10" x14ac:dyDescent="0.35">
      <c r="A33" s="64"/>
      <c r="B33" s="64"/>
      <c r="C33" s="64"/>
      <c r="D33" s="64"/>
      <c r="E33" s="75"/>
      <c r="F33" s="75"/>
      <c r="G33" s="75"/>
      <c r="H33" s="75"/>
      <c r="I33" s="63"/>
      <c r="J33" s="63"/>
    </row>
    <row r="34" spans="1:10" x14ac:dyDescent="0.35">
      <c r="A34" s="64"/>
      <c r="B34" s="64"/>
      <c r="C34" s="64"/>
      <c r="D34" s="64"/>
      <c r="E34" s="75"/>
      <c r="F34" s="75"/>
      <c r="G34" s="75"/>
      <c r="H34" s="75"/>
      <c r="I34" s="63"/>
      <c r="J34" s="63"/>
    </row>
    <row r="35" spans="1:10" x14ac:dyDescent="0.35">
      <c r="A35" s="64"/>
      <c r="B35" s="64"/>
      <c r="C35" s="64"/>
      <c r="D35" s="64"/>
      <c r="E35" s="75"/>
      <c r="F35" s="75"/>
      <c r="G35" s="75"/>
      <c r="H35" s="75"/>
      <c r="I35" s="63"/>
      <c r="J35" s="63"/>
    </row>
    <row r="36" spans="1:10" x14ac:dyDescent="0.35">
      <c r="A36" s="64"/>
      <c r="B36" s="64"/>
      <c r="C36" s="64"/>
      <c r="D36" s="64"/>
      <c r="E36" s="75"/>
      <c r="F36" s="75"/>
      <c r="G36" s="75"/>
      <c r="H36" s="75"/>
      <c r="I36" s="63"/>
      <c r="J36" s="63"/>
    </row>
    <row r="37" spans="1:10" x14ac:dyDescent="0.35">
      <c r="A37" s="64"/>
      <c r="B37" s="64"/>
      <c r="C37" s="64"/>
      <c r="D37" s="64"/>
      <c r="E37" s="75"/>
      <c r="F37" s="75"/>
      <c r="G37" s="75"/>
      <c r="H37" s="75"/>
      <c r="I37" s="63"/>
      <c r="J37" s="63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B9F7-1246-4349-B4B1-6F54B20DCAF3}">
  <dimension ref="A1:I140"/>
  <sheetViews>
    <sheetView workbookViewId="0">
      <selection activeCell="K11" sqref="K11"/>
    </sheetView>
  </sheetViews>
  <sheetFormatPr defaultRowHeight="15.5" x14ac:dyDescent="0.35"/>
  <cols>
    <col min="2" max="5" width="9.23046875" style="73"/>
    <col min="6" max="6" width="9.23046875" style="74"/>
    <col min="7" max="7" width="11.84375" style="74" customWidth="1"/>
    <col min="8" max="8" width="8.3046875" style="69"/>
    <col min="9" max="9" width="9.15234375" style="69" customWidth="1"/>
  </cols>
  <sheetData>
    <row r="1" spans="1:9" x14ac:dyDescent="0.35">
      <c r="A1" s="87"/>
      <c r="B1" s="88" t="s">
        <v>142</v>
      </c>
      <c r="C1" s="88"/>
      <c r="D1" s="88"/>
      <c r="E1" s="88"/>
      <c r="F1" s="83" t="s">
        <v>143</v>
      </c>
      <c r="G1" s="83"/>
      <c r="H1" s="83"/>
      <c r="I1" s="84"/>
    </row>
    <row r="2" spans="1:9" x14ac:dyDescent="0.35">
      <c r="A2" s="87"/>
      <c r="B2" s="62" t="s">
        <v>144</v>
      </c>
      <c r="C2" s="62" t="s">
        <v>145</v>
      </c>
      <c r="D2" s="62" t="s">
        <v>146</v>
      </c>
      <c r="E2" s="62" t="s">
        <v>146</v>
      </c>
      <c r="F2" s="65" t="s">
        <v>144</v>
      </c>
      <c r="G2" s="65" t="s">
        <v>145</v>
      </c>
      <c r="H2" s="65"/>
      <c r="I2" s="65"/>
    </row>
    <row r="3" spans="1:9" x14ac:dyDescent="0.35">
      <c r="A3" s="85" t="s">
        <v>147</v>
      </c>
      <c r="B3" s="66">
        <v>757.5</v>
      </c>
      <c r="C3" s="66">
        <v>1645</v>
      </c>
      <c r="D3" s="66">
        <v>760</v>
      </c>
      <c r="E3" s="66">
        <v>1645</v>
      </c>
      <c r="F3" s="67">
        <v>723</v>
      </c>
      <c r="G3" s="68">
        <v>1645</v>
      </c>
      <c r="H3" s="69">
        <v>725</v>
      </c>
      <c r="I3" s="68">
        <v>1645</v>
      </c>
    </row>
    <row r="4" spans="1:9" x14ac:dyDescent="0.35">
      <c r="A4" s="85"/>
      <c r="B4" s="66">
        <v>757.5</v>
      </c>
      <c r="C4" s="66">
        <v>1770</v>
      </c>
      <c r="D4" s="66">
        <v>760</v>
      </c>
      <c r="E4" s="66">
        <v>1790</v>
      </c>
      <c r="F4" s="67">
        <v>723</v>
      </c>
      <c r="G4" s="68">
        <v>1770.5</v>
      </c>
      <c r="H4" s="69">
        <v>725</v>
      </c>
      <c r="I4" s="69">
        <v>1794.5</v>
      </c>
    </row>
    <row r="5" spans="1:9" x14ac:dyDescent="0.35">
      <c r="A5" s="85"/>
      <c r="B5" s="66">
        <v>735</v>
      </c>
      <c r="C5" s="66">
        <v>1770</v>
      </c>
      <c r="D5" s="66">
        <v>840</v>
      </c>
      <c r="E5" s="66">
        <v>1790</v>
      </c>
      <c r="F5" s="67">
        <v>699</v>
      </c>
      <c r="G5" s="68">
        <v>1770.5</v>
      </c>
      <c r="H5" s="69">
        <v>875</v>
      </c>
      <c r="I5" s="69">
        <v>1794.5</v>
      </c>
    </row>
    <row r="6" spans="1:9" x14ac:dyDescent="0.35">
      <c r="A6" s="85"/>
      <c r="B6" s="66">
        <v>735</v>
      </c>
      <c r="C6" s="66">
        <v>1808</v>
      </c>
      <c r="D6" s="66">
        <v>840</v>
      </c>
      <c r="E6" s="66">
        <v>1645</v>
      </c>
      <c r="F6" s="67">
        <v>699</v>
      </c>
      <c r="G6" s="68">
        <v>1816.5</v>
      </c>
      <c r="H6" s="69">
        <v>875</v>
      </c>
      <c r="I6" s="68">
        <v>1645</v>
      </c>
    </row>
    <row r="7" spans="1:9" x14ac:dyDescent="0.35">
      <c r="A7" s="85"/>
      <c r="B7" s="66">
        <v>865</v>
      </c>
      <c r="C7" s="66">
        <v>1808</v>
      </c>
      <c r="D7" s="66"/>
      <c r="E7" s="66"/>
      <c r="F7" s="67">
        <v>901</v>
      </c>
      <c r="G7" s="68">
        <v>1816.5</v>
      </c>
    </row>
    <row r="8" spans="1:9" x14ac:dyDescent="0.35">
      <c r="A8" s="85"/>
      <c r="B8" s="66">
        <v>865</v>
      </c>
      <c r="C8" s="66">
        <v>1770</v>
      </c>
      <c r="D8" s="66"/>
      <c r="E8" s="66"/>
      <c r="F8" s="67">
        <v>901</v>
      </c>
      <c r="G8" s="68">
        <v>1770.5</v>
      </c>
    </row>
    <row r="9" spans="1:9" x14ac:dyDescent="0.35">
      <c r="A9" s="85"/>
      <c r="B9" s="66">
        <v>842.5</v>
      </c>
      <c r="C9" s="66">
        <v>1770</v>
      </c>
      <c r="D9" s="66"/>
      <c r="E9" s="66"/>
      <c r="F9" s="67">
        <v>877</v>
      </c>
      <c r="G9" s="68">
        <v>1770.5</v>
      </c>
    </row>
    <row r="10" spans="1:9" x14ac:dyDescent="0.35">
      <c r="A10" s="85"/>
      <c r="B10" s="66">
        <v>842.5</v>
      </c>
      <c r="C10" s="66">
        <v>1645</v>
      </c>
      <c r="D10" s="66"/>
      <c r="E10" s="66"/>
      <c r="F10" s="67">
        <v>877</v>
      </c>
      <c r="G10" s="68">
        <v>1645</v>
      </c>
    </row>
    <row r="11" spans="1:9" x14ac:dyDescent="0.35">
      <c r="A11" s="86" t="s">
        <v>148</v>
      </c>
      <c r="B11" s="66">
        <v>1187.46</v>
      </c>
      <c r="C11" s="66">
        <v>1630.74</v>
      </c>
      <c r="D11" s="66">
        <v>1193.8900000000001</v>
      </c>
      <c r="E11" s="66">
        <v>1623.08</v>
      </c>
      <c r="F11" s="67"/>
      <c r="G11" s="70"/>
    </row>
    <row r="12" spans="1:9" x14ac:dyDescent="0.35">
      <c r="A12" s="86"/>
      <c r="B12" s="66">
        <v>1274.79</v>
      </c>
      <c r="C12" s="66">
        <v>1704.01</v>
      </c>
      <c r="D12" s="66">
        <v>1306.3399999999999</v>
      </c>
      <c r="E12" s="66">
        <v>1717.44</v>
      </c>
      <c r="F12" s="67"/>
      <c r="G12" s="70"/>
    </row>
    <row r="13" spans="1:9" x14ac:dyDescent="0.35">
      <c r="A13" s="86"/>
      <c r="B13" s="66">
        <v>1255.51</v>
      </c>
      <c r="C13" s="66">
        <v>1727</v>
      </c>
      <c r="D13" s="66">
        <v>1531.32</v>
      </c>
      <c r="E13" s="66">
        <v>1449.32</v>
      </c>
      <c r="F13" s="67"/>
      <c r="G13" s="70"/>
    </row>
    <row r="14" spans="1:9" x14ac:dyDescent="0.35">
      <c r="A14" s="86"/>
      <c r="B14" s="66">
        <v>1301.6199999999999</v>
      </c>
      <c r="C14" s="66">
        <v>1765.69</v>
      </c>
      <c r="D14" s="66">
        <v>1418.86</v>
      </c>
      <c r="E14" s="66">
        <v>1354.96</v>
      </c>
      <c r="F14" s="67"/>
      <c r="G14" s="70"/>
    </row>
    <row r="15" spans="1:9" x14ac:dyDescent="0.35">
      <c r="A15" s="86"/>
      <c r="B15" s="66">
        <v>1578.02</v>
      </c>
      <c r="C15" s="66">
        <v>1436.29</v>
      </c>
      <c r="D15" s="66"/>
      <c r="E15" s="66"/>
      <c r="F15" s="67"/>
      <c r="G15" s="70"/>
    </row>
    <row r="16" spans="1:9" x14ac:dyDescent="0.35">
      <c r="A16" s="86"/>
      <c r="B16" s="66">
        <v>1531.91</v>
      </c>
      <c r="C16" s="66">
        <v>1397.6</v>
      </c>
      <c r="D16" s="66"/>
      <c r="E16" s="66"/>
      <c r="F16" s="67"/>
      <c r="G16" s="70"/>
    </row>
    <row r="17" spans="1:7" x14ac:dyDescent="0.35">
      <c r="A17" s="86"/>
      <c r="B17" s="66">
        <v>1512.62</v>
      </c>
      <c r="C17" s="66">
        <v>1420.58</v>
      </c>
      <c r="D17" s="66"/>
      <c r="E17" s="66"/>
      <c r="F17" s="67"/>
      <c r="G17" s="70"/>
    </row>
    <row r="18" spans="1:7" x14ac:dyDescent="0.35">
      <c r="A18" s="86"/>
      <c r="B18" s="66">
        <v>1425.29</v>
      </c>
      <c r="C18" s="66">
        <v>1347.3</v>
      </c>
      <c r="D18" s="66"/>
      <c r="E18" s="66"/>
      <c r="F18" s="67"/>
      <c r="G18" s="70"/>
    </row>
    <row r="19" spans="1:7" x14ac:dyDescent="0.35">
      <c r="A19" s="87" t="s">
        <v>149</v>
      </c>
      <c r="B19" s="66">
        <v>1665.3</v>
      </c>
      <c r="C19" s="71">
        <v>1110</v>
      </c>
      <c r="D19" s="66">
        <v>1655</v>
      </c>
      <c r="E19" s="66">
        <v>1100</v>
      </c>
      <c r="F19" s="67"/>
      <c r="G19" s="72"/>
    </row>
    <row r="20" spans="1:7" x14ac:dyDescent="0.35">
      <c r="A20" s="87"/>
      <c r="B20" s="66">
        <v>1772</v>
      </c>
      <c r="C20" s="71">
        <v>1110</v>
      </c>
      <c r="D20" s="66">
        <v>1791</v>
      </c>
      <c r="E20" s="66">
        <v>1100</v>
      </c>
      <c r="F20" s="67"/>
      <c r="G20" s="68"/>
    </row>
    <row r="21" spans="1:7" x14ac:dyDescent="0.35">
      <c r="A21" s="87"/>
      <c r="B21" s="66">
        <v>1772</v>
      </c>
      <c r="C21" s="71">
        <v>1148.5</v>
      </c>
      <c r="D21" s="66">
        <v>1791</v>
      </c>
      <c r="E21" s="66">
        <v>700</v>
      </c>
      <c r="F21" s="67"/>
      <c r="G21" s="68"/>
    </row>
    <row r="22" spans="1:7" x14ac:dyDescent="0.35">
      <c r="A22" s="87"/>
      <c r="B22" s="66">
        <v>1841</v>
      </c>
      <c r="C22" s="71">
        <v>1148.5</v>
      </c>
      <c r="D22" s="66">
        <v>1655</v>
      </c>
      <c r="E22" s="66">
        <v>700</v>
      </c>
      <c r="F22" s="67"/>
      <c r="G22" s="68"/>
    </row>
    <row r="23" spans="1:7" x14ac:dyDescent="0.35">
      <c r="A23" s="87"/>
      <c r="B23" s="66">
        <v>1841</v>
      </c>
      <c r="C23" s="71">
        <v>651.5</v>
      </c>
      <c r="D23" s="71"/>
      <c r="E23" s="71"/>
      <c r="F23" s="67"/>
      <c r="G23" s="68"/>
    </row>
    <row r="24" spans="1:7" x14ac:dyDescent="0.35">
      <c r="A24" s="87"/>
      <c r="B24" s="66">
        <v>1772</v>
      </c>
      <c r="C24" s="66">
        <v>651.5</v>
      </c>
      <c r="D24" s="66"/>
      <c r="E24" s="66"/>
      <c r="F24" s="67"/>
      <c r="G24" s="68"/>
    </row>
    <row r="25" spans="1:7" x14ac:dyDescent="0.35">
      <c r="A25" s="87"/>
      <c r="B25" s="66">
        <v>1772</v>
      </c>
      <c r="C25" s="66">
        <v>690</v>
      </c>
      <c r="D25" s="66"/>
      <c r="E25" s="66"/>
      <c r="F25" s="67"/>
      <c r="G25" s="68"/>
    </row>
    <row r="26" spans="1:7" x14ac:dyDescent="0.35">
      <c r="A26" s="87"/>
      <c r="B26" s="66">
        <v>1665.3</v>
      </c>
      <c r="C26" s="66">
        <v>690</v>
      </c>
      <c r="D26" s="66"/>
      <c r="E26" s="66"/>
      <c r="F26" s="67"/>
      <c r="G26" s="68"/>
    </row>
    <row r="27" spans="1:7" x14ac:dyDescent="0.35">
      <c r="A27" s="85" t="s">
        <v>150</v>
      </c>
      <c r="B27" s="66">
        <v>1665.3</v>
      </c>
      <c r="C27" s="66">
        <v>260</v>
      </c>
      <c r="D27" s="66">
        <v>1655</v>
      </c>
      <c r="E27" s="66">
        <v>250</v>
      </c>
      <c r="F27" s="67"/>
      <c r="G27" s="70"/>
    </row>
    <row r="28" spans="1:7" x14ac:dyDescent="0.35">
      <c r="A28" s="85"/>
      <c r="B28" s="66">
        <v>1775</v>
      </c>
      <c r="C28" s="66">
        <v>260</v>
      </c>
      <c r="D28" s="66">
        <v>1804</v>
      </c>
      <c r="E28" s="66">
        <v>250</v>
      </c>
      <c r="F28" s="67"/>
      <c r="G28" s="70"/>
    </row>
    <row r="29" spans="1:7" x14ac:dyDescent="0.35">
      <c r="A29" s="85"/>
      <c r="B29" s="66">
        <v>1775</v>
      </c>
      <c r="C29" s="66">
        <v>295</v>
      </c>
      <c r="D29" s="66">
        <v>1804</v>
      </c>
      <c r="E29" s="66">
        <v>-250</v>
      </c>
      <c r="F29" s="67"/>
      <c r="G29" s="70"/>
    </row>
    <row r="30" spans="1:7" x14ac:dyDescent="0.35">
      <c r="A30" s="85"/>
      <c r="B30" s="66">
        <v>1854</v>
      </c>
      <c r="C30" s="66">
        <v>295</v>
      </c>
      <c r="D30" s="66">
        <v>1655</v>
      </c>
      <c r="E30" s="66">
        <v>-250</v>
      </c>
      <c r="F30" s="67"/>
      <c r="G30" s="70"/>
    </row>
    <row r="31" spans="1:7" x14ac:dyDescent="0.35">
      <c r="A31" s="85"/>
      <c r="B31" s="66">
        <v>1854</v>
      </c>
      <c r="C31" s="66">
        <v>-295</v>
      </c>
      <c r="D31" s="66"/>
      <c r="E31" s="66"/>
      <c r="F31" s="67"/>
      <c r="G31" s="70"/>
    </row>
    <row r="32" spans="1:7" x14ac:dyDescent="0.35">
      <c r="A32" s="85"/>
      <c r="B32" s="66">
        <v>1775</v>
      </c>
      <c r="C32" s="66">
        <v>-295</v>
      </c>
      <c r="D32" s="66"/>
      <c r="E32" s="66"/>
      <c r="F32" s="67"/>
      <c r="G32" s="70"/>
    </row>
    <row r="33" spans="1:9" x14ac:dyDescent="0.35">
      <c r="A33" s="85"/>
      <c r="B33" s="66">
        <v>1775</v>
      </c>
      <c r="C33" s="66">
        <v>-260</v>
      </c>
      <c r="D33" s="66"/>
      <c r="E33" s="66"/>
      <c r="F33" s="67"/>
      <c r="G33" s="70"/>
    </row>
    <row r="34" spans="1:9" x14ac:dyDescent="0.35">
      <c r="A34" s="85"/>
      <c r="B34" s="66">
        <v>1665.3</v>
      </c>
      <c r="C34" s="66">
        <v>-260</v>
      </c>
      <c r="D34" s="66"/>
      <c r="E34" s="66"/>
      <c r="F34" s="67"/>
      <c r="G34" s="70"/>
    </row>
    <row r="35" spans="1:9" x14ac:dyDescent="0.35">
      <c r="A35" s="85" t="s">
        <v>151</v>
      </c>
      <c r="B35" s="66">
        <v>1665.3</v>
      </c>
      <c r="C35" s="66">
        <v>-690</v>
      </c>
      <c r="D35" s="66">
        <f>D19</f>
        <v>1655</v>
      </c>
      <c r="E35" s="66">
        <f>-E19</f>
        <v>-1100</v>
      </c>
      <c r="F35" s="67"/>
      <c r="G35" s="70"/>
    </row>
    <row r="36" spans="1:9" x14ac:dyDescent="0.35">
      <c r="A36" s="85"/>
      <c r="B36" s="66">
        <v>1772</v>
      </c>
      <c r="C36" s="66">
        <v>-690</v>
      </c>
      <c r="D36" s="66">
        <f>D20</f>
        <v>1791</v>
      </c>
      <c r="E36" s="66">
        <f>-E20</f>
        <v>-1100</v>
      </c>
      <c r="F36" s="67"/>
      <c r="G36" s="70"/>
    </row>
    <row r="37" spans="1:9" x14ac:dyDescent="0.35">
      <c r="A37" s="85"/>
      <c r="B37" s="66">
        <v>1772</v>
      </c>
      <c r="C37" s="66">
        <v>-651.5</v>
      </c>
      <c r="D37" s="66">
        <f>D21</f>
        <v>1791</v>
      </c>
      <c r="E37" s="66">
        <f>-E21</f>
        <v>-700</v>
      </c>
      <c r="F37" s="67"/>
      <c r="G37" s="70"/>
    </row>
    <row r="38" spans="1:9" x14ac:dyDescent="0.35">
      <c r="A38" s="85"/>
      <c r="B38" s="66">
        <v>1841</v>
      </c>
      <c r="C38" s="66">
        <v>-651.5</v>
      </c>
      <c r="D38" s="66">
        <f>D22</f>
        <v>1655</v>
      </c>
      <c r="E38" s="66">
        <f>-E22</f>
        <v>-700</v>
      </c>
      <c r="F38" s="67"/>
      <c r="G38" s="70"/>
    </row>
    <row r="39" spans="1:9" x14ac:dyDescent="0.35">
      <c r="A39" s="85"/>
      <c r="B39" s="66">
        <v>1841</v>
      </c>
      <c r="C39" s="66">
        <v>-1148.5</v>
      </c>
      <c r="D39" s="66"/>
      <c r="E39" s="66"/>
      <c r="F39" s="67"/>
      <c r="G39" s="70"/>
    </row>
    <row r="40" spans="1:9" x14ac:dyDescent="0.35">
      <c r="A40" s="85"/>
      <c r="B40" s="66">
        <v>1772</v>
      </c>
      <c r="C40" s="66">
        <v>-1148.5</v>
      </c>
      <c r="D40" s="66"/>
      <c r="E40" s="66"/>
      <c r="F40" s="67"/>
      <c r="G40" s="70"/>
    </row>
    <row r="41" spans="1:9" x14ac:dyDescent="0.35">
      <c r="A41" s="85"/>
      <c r="B41" s="66">
        <v>1772</v>
      </c>
      <c r="C41" s="66">
        <v>-1110</v>
      </c>
      <c r="D41" s="66"/>
      <c r="E41" s="66"/>
      <c r="F41" s="67"/>
      <c r="G41" s="70"/>
    </row>
    <row r="42" spans="1:9" x14ac:dyDescent="0.35">
      <c r="A42" s="85"/>
      <c r="B42" s="66">
        <v>1665.3</v>
      </c>
      <c r="C42" s="66">
        <v>-1110</v>
      </c>
      <c r="D42" s="66"/>
      <c r="E42" s="66"/>
      <c r="F42" s="67"/>
      <c r="G42" s="70"/>
    </row>
    <row r="43" spans="1:9" x14ac:dyDescent="0.35">
      <c r="A43" s="87" t="s">
        <v>152</v>
      </c>
      <c r="B43" s="66">
        <f>B3</f>
        <v>757.5</v>
      </c>
      <c r="C43" s="66">
        <f>-C3</f>
        <v>-1645</v>
      </c>
      <c r="D43" s="66">
        <f>D3</f>
        <v>760</v>
      </c>
      <c r="E43" s="66">
        <f>-E3</f>
        <v>-1645</v>
      </c>
      <c r="F43" s="67">
        <f>F3</f>
        <v>723</v>
      </c>
      <c r="G43" s="68">
        <f>-G4</f>
        <v>-1770.5</v>
      </c>
      <c r="H43" s="69">
        <f>H3</f>
        <v>725</v>
      </c>
      <c r="I43" s="69">
        <f>-I3</f>
        <v>-1645</v>
      </c>
    </row>
    <row r="44" spans="1:9" x14ac:dyDescent="0.35">
      <c r="A44" s="87"/>
      <c r="B44" s="66">
        <f t="shared" ref="B44:B50" si="0">B4</f>
        <v>757.5</v>
      </c>
      <c r="C44" s="66">
        <f t="shared" ref="C44:C50" si="1">-C4</f>
        <v>-1770</v>
      </c>
      <c r="D44" s="66">
        <f>D4</f>
        <v>760</v>
      </c>
      <c r="E44" s="66">
        <f>-E4</f>
        <v>-1790</v>
      </c>
      <c r="F44" s="67">
        <f t="shared" ref="F44:F50" si="2">F4</f>
        <v>723</v>
      </c>
      <c r="G44" s="68">
        <f t="shared" ref="G44:G50" si="3">-G5</f>
        <v>-1770.5</v>
      </c>
      <c r="H44" s="69">
        <f t="shared" ref="H44:H46" si="4">H4</f>
        <v>725</v>
      </c>
      <c r="I44" s="69">
        <f t="shared" ref="I44:I46" si="5">-I4</f>
        <v>-1794.5</v>
      </c>
    </row>
    <row r="45" spans="1:9" x14ac:dyDescent="0.35">
      <c r="A45" s="87"/>
      <c r="B45" s="66">
        <f t="shared" si="0"/>
        <v>735</v>
      </c>
      <c r="C45" s="66">
        <f t="shared" si="1"/>
        <v>-1770</v>
      </c>
      <c r="D45" s="66">
        <f>D5</f>
        <v>840</v>
      </c>
      <c r="E45" s="66">
        <f>-E5</f>
        <v>-1790</v>
      </c>
      <c r="F45" s="67">
        <f t="shared" si="2"/>
        <v>699</v>
      </c>
      <c r="G45" s="68">
        <f t="shared" si="3"/>
        <v>-1816.5</v>
      </c>
      <c r="H45" s="69">
        <f t="shared" si="4"/>
        <v>875</v>
      </c>
      <c r="I45" s="69">
        <f t="shared" si="5"/>
        <v>-1794.5</v>
      </c>
    </row>
    <row r="46" spans="1:9" x14ac:dyDescent="0.35">
      <c r="A46" s="87"/>
      <c r="B46" s="66">
        <f t="shared" si="0"/>
        <v>735</v>
      </c>
      <c r="C46" s="66">
        <f t="shared" si="1"/>
        <v>-1808</v>
      </c>
      <c r="D46" s="66">
        <f>D6</f>
        <v>840</v>
      </c>
      <c r="E46" s="66">
        <f>-E6</f>
        <v>-1645</v>
      </c>
      <c r="F46" s="67">
        <f t="shared" si="2"/>
        <v>699</v>
      </c>
      <c r="G46" s="68">
        <f t="shared" si="3"/>
        <v>-1816.5</v>
      </c>
      <c r="H46" s="69">
        <f t="shared" si="4"/>
        <v>875</v>
      </c>
      <c r="I46" s="69">
        <f t="shared" si="5"/>
        <v>-1645</v>
      </c>
    </row>
    <row r="47" spans="1:9" x14ac:dyDescent="0.35">
      <c r="A47" s="87"/>
      <c r="B47" s="66">
        <f t="shared" si="0"/>
        <v>865</v>
      </c>
      <c r="C47" s="66">
        <f t="shared" si="1"/>
        <v>-1808</v>
      </c>
      <c r="D47" s="66"/>
      <c r="E47" s="66"/>
      <c r="F47" s="67">
        <f t="shared" si="2"/>
        <v>901</v>
      </c>
      <c r="G47" s="68">
        <f t="shared" si="3"/>
        <v>-1770.5</v>
      </c>
    </row>
    <row r="48" spans="1:9" x14ac:dyDescent="0.35">
      <c r="A48" s="87"/>
      <c r="B48" s="66">
        <f t="shared" si="0"/>
        <v>865</v>
      </c>
      <c r="C48" s="66">
        <f t="shared" si="1"/>
        <v>-1770</v>
      </c>
      <c r="D48" s="66"/>
      <c r="E48" s="66"/>
      <c r="F48" s="67">
        <f t="shared" si="2"/>
        <v>901</v>
      </c>
      <c r="G48" s="68">
        <f t="shared" si="3"/>
        <v>-1770.5</v>
      </c>
    </row>
    <row r="49" spans="1:9" x14ac:dyDescent="0.35">
      <c r="A49" s="87"/>
      <c r="B49" s="66">
        <f t="shared" si="0"/>
        <v>842.5</v>
      </c>
      <c r="C49" s="66">
        <f t="shared" si="1"/>
        <v>-1770</v>
      </c>
      <c r="D49" s="66"/>
      <c r="E49" s="66"/>
      <c r="F49" s="67">
        <f t="shared" si="2"/>
        <v>877</v>
      </c>
      <c r="G49" s="68">
        <f t="shared" si="3"/>
        <v>-1645</v>
      </c>
    </row>
    <row r="50" spans="1:9" x14ac:dyDescent="0.35">
      <c r="A50" s="87"/>
      <c r="B50" s="66">
        <f t="shared" si="0"/>
        <v>842.5</v>
      </c>
      <c r="C50" s="66">
        <f t="shared" si="1"/>
        <v>-1645</v>
      </c>
      <c r="D50" s="66"/>
      <c r="E50" s="66"/>
      <c r="F50" s="67">
        <f t="shared" si="2"/>
        <v>877</v>
      </c>
      <c r="G50" s="68">
        <f t="shared" si="3"/>
        <v>0</v>
      </c>
    </row>
    <row r="51" spans="1:9" x14ac:dyDescent="0.35">
      <c r="B51"/>
      <c r="C51"/>
      <c r="D51"/>
      <c r="E51"/>
      <c r="F51"/>
      <c r="G51"/>
      <c r="H51"/>
      <c r="I51"/>
    </row>
    <row r="52" spans="1:9" x14ac:dyDescent="0.35">
      <c r="B52"/>
      <c r="C52"/>
      <c r="D52"/>
      <c r="E52"/>
      <c r="F52"/>
      <c r="G52"/>
      <c r="H52"/>
      <c r="I52"/>
    </row>
    <row r="53" spans="1:9" x14ac:dyDescent="0.35">
      <c r="B53"/>
      <c r="C53"/>
      <c r="D53"/>
      <c r="E53"/>
      <c r="F53"/>
      <c r="G53"/>
      <c r="H53"/>
      <c r="I53"/>
    </row>
    <row r="54" spans="1:9" x14ac:dyDescent="0.35">
      <c r="B54"/>
      <c r="C54"/>
      <c r="D54"/>
      <c r="E54"/>
      <c r="F54"/>
      <c r="G54"/>
      <c r="H54"/>
      <c r="I54"/>
    </row>
    <row r="55" spans="1:9" x14ac:dyDescent="0.35">
      <c r="B55"/>
      <c r="C55"/>
      <c r="D55"/>
      <c r="E55"/>
      <c r="F55"/>
      <c r="G55"/>
      <c r="H55"/>
      <c r="I55"/>
    </row>
    <row r="56" spans="1:9" x14ac:dyDescent="0.35">
      <c r="B56"/>
      <c r="C56"/>
      <c r="D56"/>
      <c r="E56"/>
      <c r="F56"/>
      <c r="G56"/>
      <c r="H56"/>
      <c r="I56"/>
    </row>
    <row r="57" spans="1:9" x14ac:dyDescent="0.35">
      <c r="B57"/>
      <c r="C57"/>
      <c r="D57"/>
      <c r="E57"/>
      <c r="F57"/>
      <c r="G57"/>
      <c r="H57"/>
      <c r="I57"/>
    </row>
    <row r="58" spans="1:9" x14ac:dyDescent="0.35">
      <c r="B58"/>
      <c r="C58"/>
      <c r="D58"/>
      <c r="E58"/>
      <c r="F58"/>
      <c r="G58"/>
      <c r="H58"/>
      <c r="I58"/>
    </row>
    <row r="59" spans="1:9" x14ac:dyDescent="0.35">
      <c r="B59"/>
      <c r="C59"/>
      <c r="D59"/>
      <c r="E59"/>
      <c r="F59"/>
      <c r="G59"/>
      <c r="H59"/>
      <c r="I59"/>
    </row>
    <row r="60" spans="1:9" x14ac:dyDescent="0.35">
      <c r="B60"/>
      <c r="C60"/>
      <c r="D60"/>
      <c r="E60"/>
      <c r="F60"/>
      <c r="G60"/>
      <c r="H60"/>
      <c r="I60"/>
    </row>
    <row r="61" spans="1:9" x14ac:dyDescent="0.35">
      <c r="B61"/>
      <c r="C61"/>
      <c r="D61"/>
      <c r="E61"/>
      <c r="F61"/>
      <c r="G61"/>
      <c r="H61"/>
      <c r="I61"/>
    </row>
    <row r="62" spans="1:9" x14ac:dyDescent="0.35">
      <c r="B62"/>
      <c r="C62"/>
      <c r="D62"/>
      <c r="E62"/>
      <c r="F62"/>
      <c r="G62"/>
      <c r="H62"/>
      <c r="I62"/>
    </row>
    <row r="63" spans="1:9" x14ac:dyDescent="0.35">
      <c r="B63"/>
      <c r="C63"/>
      <c r="D63"/>
      <c r="E63"/>
      <c r="F63"/>
      <c r="G63"/>
      <c r="H63"/>
      <c r="I63"/>
    </row>
    <row r="64" spans="1:9" x14ac:dyDescent="0.35">
      <c r="B64"/>
      <c r="C64"/>
      <c r="D64"/>
      <c r="E64"/>
      <c r="F64"/>
      <c r="G64"/>
      <c r="H64"/>
      <c r="I64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</sheetData>
  <mergeCells count="9">
    <mergeCell ref="A35:A42"/>
    <mergeCell ref="A43:A50"/>
    <mergeCell ref="A1:A2"/>
    <mergeCell ref="B1:E1"/>
    <mergeCell ref="F1:I1"/>
    <mergeCell ref="A3:A10"/>
    <mergeCell ref="A11:A18"/>
    <mergeCell ref="A19:A26"/>
    <mergeCell ref="A27:A34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flux</vt:lpstr>
      <vt:lpstr>probeBt</vt:lpstr>
      <vt:lpstr>probeBr</vt:lpstr>
      <vt:lpstr>coils</vt:lpstr>
      <vt:lpstr>machine</vt:lpstr>
      <vt:lpstr>flange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Dong Guo</cp:lastModifiedBy>
  <dcterms:created xsi:type="dcterms:W3CDTF">2006-09-16T00:00:00Z</dcterms:created>
  <dcterms:modified xsi:type="dcterms:W3CDTF">2024-04-04T14:02:43Z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2052-12.1.0.16399</vt:lpwstr>
  </property>
</Properties>
</file>