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flux" sheetId="1" r:id="rId1"/>
    <sheet name="probeBt" sheetId="2" r:id="rId2"/>
    <sheet name="probeBr" sheetId="3" r:id="rId3"/>
    <sheet name="coils" sheetId="4" r:id="rId4"/>
    <sheet name="machine" sheetId="6" r:id="rId5"/>
    <sheet name="flang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<sst xmlns="http://schemas.openxmlformats.org/spreadsheetml/2006/main" count="232" uniqueCount="158">
  <si>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</si>
  <si>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</si>
  <si>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</si>
  <si>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</si>
  <si>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</si>
  <si>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</si>
  <si>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</si>
  <si>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</si>
  <si>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</si>
  <si>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</si>
  <si>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</si>
  <si>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</si>
  <si>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</si>
  <si>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</si>
  <si>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</si>
  <si>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</si>
  <si>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</si>
  <si>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</si>
  <si>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</si>
  <si>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</si>
  <si>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</si>
  <si>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</si>
  <si>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</si>
  <si>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</si>
  <si>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</si>
  <si>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</si>
  <si>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</si>
  <si>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</si>
  <si>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</si>
  <si>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</si>
  <si>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</si>
  <si>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</si>
  <si>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</si>
  <si>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</si>
  <si>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</si>
  <si>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</si>
  <si>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</si>
  <si>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</si>
  <si>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</si>
  <si>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</si>
  <si>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</si>
  <si>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</si>
  <si>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</si>
  <si>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</si>
  <si>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</si>
  <si>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</si>
  <si>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</si>
  <si>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</si>
  <si>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</si>
  <si>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</si>
  <si>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</si>
  <si>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</si>
  <si>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</si>
  <si>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</si>
  <si>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</si>
  <si>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</si>
  <si>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</si>
  <si>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</si>
  <si>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</si>
  <si>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</si>
  <si>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</si>
  <si>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</si>
  <si>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</si>
  <si>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</si>
  <si>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</si>
  <si>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</si>
  <si>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</si>
  <si>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</si>
  <si>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</si>
  <si>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</si>
  <si>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</si>
  <si>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</si>
  <si>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</si>
  <si>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</si>
  <si>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</si>
  <si>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</si>
  <si>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</si>
  <si>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</si>
  <si>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</si>
  <si>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</si>
  <si>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</si>
  <si>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</si>
  <si>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</si>
  <si>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</si>
  <si>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</si>
  <si>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</si>
  <si>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</si>
  <si>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</si>
  <si>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</si>
  <si>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</si>
  <si>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</si>
  <si>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</si>
  <si>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</si>
  <si>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</si>
  <si>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</si>
  <si>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</si>
  <si>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</si>
  <si>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</si>
  <si>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</si>
  <si>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</si>
  <si>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</si>
  <si>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</si>
  <si>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</si>
  <si>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</si>
  <si>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</si>
  <si>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</si>
  <si>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</si>
  <si>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</si>
  <si>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</si>
  <si>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</si>
  <si>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</si>
  <si>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</si>
  <si>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</si>
  <si>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</si>
  <si>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</si>
  <si>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</si>
  <si>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</si>
  <si>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</si>
  <si>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</si>
  <si>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</si>
  <si>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</si>
  <si>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</si>
  <si>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</si>
  <si>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</si>
  <si>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</si>
  <si>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</si>
  <si>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</si>
  <si>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</si>
  <si>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</si>
  <si>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</si>
  <si>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</si>
  <si>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</si>
  <si>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</si>
  <si>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</si>
  <si>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</si>
  <si>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</si>
  <si>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</si>
  <si>
    <t>PF15</t>
  </si>
  <si>
    <t>TFin_X</t>
  </si>
  <si>
    <t>TFin_Z</t>
  </si>
  <si>
    <t>TFout_X</t>
  </si>
  <si>
    <t>TFout_Z</t>
  </si>
  <si>
    <t>VVin_X</t>
  </si>
  <si>
    <t>VVin_Z</t>
  </si>
  <si>
    <t>VVout_X</t>
  </si>
  <si>
    <t>VV_out_Z</t>
  </si>
  <si>
    <t>Post_Z</t>
  </si>
  <si>
    <t>CF80</t>
  </si>
  <si>
    <t>CF150</t>
  </si>
  <si>
    <t>Out_X</t>
  </si>
  <si>
    <t>Out_Z</t>
  </si>
  <si>
    <t>In</t>
  </si>
  <si>
    <t>顶部窗口</t>
  </si>
  <si>
    <t>斜面窗口</t>
  </si>
  <si>
    <t>S1-CF400</t>
  </si>
  <si>
    <t>CF500</t>
  </si>
  <si>
    <t>S3-CF400</t>
  </si>
  <si>
    <t>底部窗口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</si>
</sst>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_ "/>
    <numFmt numFmtId="179" formatCode="0.000_ "/>
  </numFmts>
  <fonts count="3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3" borderId="3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center" vertical="top" wrapText="1"/>
    </xf>
    <xf numFmtId="176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177" fontId="6" fillId="8" borderId="7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77" fontId="6" fillId="10" borderId="7" xfId="0" applyNumberFormat="1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177" fontId="6" fillId="11" borderId="7" xfId="0" applyNumberFormat="1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177" fontId="6" fillId="12" borderId="7" xfId="0" applyNumberFormat="1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177" fontId="6" fillId="13" borderId="7" xfId="0" applyNumberFormat="1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177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6" fillId="8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0" fontId="10" fillId="10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11" borderId="7" xfId="0" applyFont="1" applyFill="1" applyBorder="1" applyAlignment="1">
      <alignment horizontal="center"/>
    </xf>
    <xf numFmtId="178" fontId="6" fillId="16" borderId="7" xfId="0" applyNumberFormat="1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484505</xdr:colOff>
      <xdr:row>0</xdr:row>
      <xdr:rowOff>10795</xdr:rowOff>
    </xdr:from>
    <xdr:to>
      <xdr:col>25</xdr:col>
      <xdr:colOff>240030</xdr:colOff>
      <xdr:row>14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40335" y="10795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394335</xdr:colOff>
      <xdr:row>24</xdr:row>
      <xdr:rowOff>218440</xdr:rowOff>
    </xdr:from>
    <xdr:to>
      <xdr:col>25</xdr:col>
      <xdr:colOff>116205</xdr:colOff>
      <xdr:row>46</xdr:row>
      <xdr:rowOff>29210</xdr:rowOff>
    </xdr:to>
    <xdr:graphicFrame>
      <xdr:nvGraphicFramePr>
        <xdr:cNvPr id="4" name="图表 3"/>
        <xdr:cNvGraphicFramePr/>
      </xdr:nvGraphicFramePr>
      <xdr:xfrm>
        <a:off x="15493365" y="6314440"/>
        <a:ext cx="3836670" cy="544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73750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8"/>
  <sheetViews>
    <sheetView topLeftCell="A14" workbookViewId="0">
      <selection activeCell="D10" sqref="D10"/>
    </sheetView>
  </sheetViews>
  <sheetFormatPr defaultColWidth="8.84166666666667" defaultRowHeight="25" customHeight="1"/>
  <cols>
    <col min="1" max="1" width="15.8416666666667" style="77" customWidth="1"/>
    <col min="2" max="2" width="12.2333333333333" style="77" customWidth="1"/>
    <col min="3" max="3" width="13.3833333333333" style="77" customWidth="1"/>
    <col min="4" max="4" width="10.6166666666667" style="43" customWidth="1"/>
    <col min="5" max="5" width="35" style="77" customWidth="1"/>
    <col min="6" max="6" width="15.8416666666667" style="77" customWidth="1"/>
    <col min="7" max="7" width="10.3833333333333" style="78" customWidth="1"/>
    <col min="8" max="8" width="13.4583333333333" style="78" customWidth="1"/>
    <col min="9" max="10" width="13.7666666666667"/>
    <col min="12" max="12" width="12.6166666666667"/>
    <col min="13" max="14" width="13.7666666666667"/>
  </cols>
  <sheetData>
    <row r="1" customHeight="1" spans="1:6">
      <c r="A1" s="51" t="s">
        <v>0</v>
      </c>
      <c r="B1" s="51" t="s">
        <v>1</v>
      </c>
      <c r="C1" s="51" t="s">
        <v>2</v>
      </c>
      <c r="D1" s="51" t="s">
        <v>3</v>
      </c>
      <c r="E1" s="51"/>
      <c r="F1" s="43"/>
    </row>
    <row r="2" customHeight="1" spans="1:10">
      <c r="A2" s="79" t="s">
        <v>4</v>
      </c>
      <c r="B2" s="80">
        <v>354.5</v>
      </c>
      <c r="C2" s="51">
        <v>-1576.5</v>
      </c>
      <c r="D2" s="81">
        <v>-0.085</v>
      </c>
      <c r="E2" s="51" t="s">
        <v>5</v>
      </c>
      <c r="J2" s="86"/>
    </row>
    <row r="3" customHeight="1" spans="1:10">
      <c r="A3" s="79" t="s">
        <v>6</v>
      </c>
      <c r="B3" s="80">
        <v>354.5</v>
      </c>
      <c r="C3" s="51">
        <v>-1401.5</v>
      </c>
      <c r="D3" s="81">
        <v>0.085</v>
      </c>
      <c r="E3" s="51" t="s">
        <v>7</v>
      </c>
      <c r="J3" s="86"/>
    </row>
    <row r="4" customHeight="1" spans="1:10">
      <c r="A4" s="79" t="s">
        <v>8</v>
      </c>
      <c r="B4" s="80">
        <v>354.5</v>
      </c>
      <c r="C4" s="51">
        <v>-1226.5</v>
      </c>
      <c r="D4" s="81">
        <v>0.085</v>
      </c>
      <c r="E4" s="51" t="s">
        <v>7</v>
      </c>
      <c r="J4" s="86"/>
    </row>
    <row r="5" customHeight="1" spans="1:10">
      <c r="A5" s="79" t="s">
        <v>9</v>
      </c>
      <c r="B5" s="80">
        <v>252.5</v>
      </c>
      <c r="C5" s="80">
        <v>-1050</v>
      </c>
      <c r="D5" s="81">
        <v>0.085</v>
      </c>
      <c r="E5" s="51" t="s">
        <v>10</v>
      </c>
      <c r="J5" s="86"/>
    </row>
    <row r="6" customHeight="1" spans="1:10">
      <c r="A6" s="79" t="s">
        <v>11</v>
      </c>
      <c r="B6" s="80">
        <v>252.5</v>
      </c>
      <c r="C6" s="80">
        <v>-875</v>
      </c>
      <c r="D6" s="81">
        <v>-0.085</v>
      </c>
      <c r="E6" s="51" t="s">
        <v>12</v>
      </c>
      <c r="J6" s="86"/>
    </row>
    <row r="7" customHeight="1" spans="1:10">
      <c r="A7" s="79" t="s">
        <v>13</v>
      </c>
      <c r="B7" s="80">
        <v>252.5</v>
      </c>
      <c r="C7" s="80">
        <v>-700</v>
      </c>
      <c r="D7" s="81">
        <v>-0.085</v>
      </c>
      <c r="E7" s="51" t="s">
        <v>14</v>
      </c>
      <c r="J7" s="86"/>
    </row>
    <row r="8" customHeight="1" spans="1:10">
      <c r="A8" s="79" t="s">
        <v>15</v>
      </c>
      <c r="B8" s="80">
        <v>252.5</v>
      </c>
      <c r="C8" s="80">
        <v>-525</v>
      </c>
      <c r="D8" s="81">
        <v>-0.085</v>
      </c>
      <c r="E8" s="51" t="s">
        <v>16</v>
      </c>
      <c r="J8" s="86"/>
    </row>
    <row r="9" customHeight="1" spans="1:10">
      <c r="A9" s="79" t="s">
        <v>17</v>
      </c>
      <c r="B9" s="80">
        <v>252.5</v>
      </c>
      <c r="C9" s="80">
        <v>-350</v>
      </c>
      <c r="D9" s="81">
        <v>0.085</v>
      </c>
      <c r="E9" s="51" t="s">
        <v>18</v>
      </c>
      <c r="J9" s="86"/>
    </row>
    <row r="10" customHeight="1" spans="1:10">
      <c r="A10" s="79" t="s">
        <v>19</v>
      </c>
      <c r="B10" s="80">
        <v>252.5</v>
      </c>
      <c r="C10" s="80">
        <v>-175</v>
      </c>
      <c r="D10" s="81">
        <v>-0.085</v>
      </c>
      <c r="E10" s="51" t="s">
        <v>20</v>
      </c>
      <c r="J10" s="86"/>
    </row>
    <row r="11" customHeight="1" spans="1:10">
      <c r="A11" s="79" t="s">
        <v>21</v>
      </c>
      <c r="B11" s="80">
        <v>252.5</v>
      </c>
      <c r="C11" s="80">
        <v>0</v>
      </c>
      <c r="D11" s="81">
        <v>-0.085</v>
      </c>
      <c r="E11" s="51" t="s">
        <v>22</v>
      </c>
      <c r="J11" s="86"/>
    </row>
    <row r="12" customHeight="1" spans="1:10">
      <c r="A12" s="79" t="s">
        <v>23</v>
      </c>
      <c r="B12" s="80">
        <v>252.5</v>
      </c>
      <c r="C12" s="80">
        <v>175</v>
      </c>
      <c r="D12" s="81">
        <v>-0.085</v>
      </c>
      <c r="E12" s="51" t="s">
        <v>24</v>
      </c>
      <c r="J12" s="86"/>
    </row>
    <row r="13" customHeight="1" spans="1:10">
      <c r="A13" s="79" t="s">
        <v>25</v>
      </c>
      <c r="B13" s="80">
        <v>252.5</v>
      </c>
      <c r="C13" s="80">
        <v>350</v>
      </c>
      <c r="D13" s="81">
        <v>-0.085</v>
      </c>
      <c r="E13" s="51" t="s">
        <v>26</v>
      </c>
      <c r="J13" s="86"/>
    </row>
    <row r="14" customHeight="1" spans="1:10">
      <c r="A14" s="79" t="s">
        <v>27</v>
      </c>
      <c r="B14" s="80">
        <v>252.5</v>
      </c>
      <c r="C14" s="80">
        <v>525</v>
      </c>
      <c r="D14" s="81">
        <v>0.085</v>
      </c>
      <c r="E14" s="51" t="s">
        <v>28</v>
      </c>
      <c r="J14" s="86"/>
    </row>
    <row r="15" customHeight="1" spans="1:10">
      <c r="A15" s="79" t="s">
        <v>29</v>
      </c>
      <c r="B15" s="80">
        <v>252.5</v>
      </c>
      <c r="C15" s="80">
        <v>700</v>
      </c>
      <c r="D15" s="81">
        <v>-0.085</v>
      </c>
      <c r="E15" s="51" t="s">
        <v>30</v>
      </c>
      <c r="J15" s="86"/>
    </row>
    <row r="16" customHeight="1" spans="1:10">
      <c r="A16" s="79" t="s">
        <v>31</v>
      </c>
      <c r="B16" s="80">
        <v>252.5</v>
      </c>
      <c r="C16" s="80">
        <v>875</v>
      </c>
      <c r="D16" s="81">
        <v>0.085</v>
      </c>
      <c r="E16" s="51" t="s">
        <v>32</v>
      </c>
      <c r="J16" s="86"/>
    </row>
    <row r="17" customHeight="1" spans="1:10">
      <c r="A17" s="79" t="s">
        <v>33</v>
      </c>
      <c r="B17" s="80">
        <v>252.5</v>
      </c>
      <c r="C17" s="80">
        <v>1050</v>
      </c>
      <c r="D17" s="81">
        <v>0.085</v>
      </c>
      <c r="E17" s="51" t="s">
        <v>34</v>
      </c>
      <c r="J17" s="86"/>
    </row>
    <row r="18" customHeight="1" spans="1:10">
      <c r="A18" s="79" t="s">
        <v>35</v>
      </c>
      <c r="B18" s="80">
        <v>354.5</v>
      </c>
      <c r="C18" s="80">
        <v>1226.5</v>
      </c>
      <c r="D18" s="81">
        <v>-0.085</v>
      </c>
      <c r="E18" s="51" t="s">
        <v>36</v>
      </c>
      <c r="J18" s="86"/>
    </row>
    <row r="19" customHeight="1" spans="1:10">
      <c r="A19" s="79" t="s">
        <v>37</v>
      </c>
      <c r="B19" s="80">
        <v>354.5</v>
      </c>
      <c r="C19" s="51">
        <v>1401.5</v>
      </c>
      <c r="D19" s="81">
        <v>0.085</v>
      </c>
      <c r="E19" s="51" t="s">
        <v>36</v>
      </c>
      <c r="J19" s="86"/>
    </row>
    <row r="20" customHeight="1" spans="1:10">
      <c r="A20" s="79" t="s">
        <v>38</v>
      </c>
      <c r="B20" s="80">
        <v>354.5</v>
      </c>
      <c r="C20" s="51">
        <v>1576.5</v>
      </c>
      <c r="D20" s="81">
        <v>-0.085</v>
      </c>
      <c r="E20" s="51" t="s">
        <v>39</v>
      </c>
      <c r="J20" s="86"/>
    </row>
    <row r="21" customHeight="1" spans="1:10">
      <c r="A21" s="79" t="s">
        <v>40</v>
      </c>
      <c r="B21" s="82">
        <v>460</v>
      </c>
      <c r="C21" s="82">
        <f t="shared" ref="C21:C29" si="0">1645-2</f>
        <v>1643</v>
      </c>
      <c r="D21" s="81">
        <v>-0.1</v>
      </c>
      <c r="E21" s="55" t="s">
        <v>41</v>
      </c>
      <c r="J21" s="86"/>
    </row>
    <row r="22" customHeight="1" spans="1:10">
      <c r="A22" s="79" t="s">
        <v>42</v>
      </c>
      <c r="B22" s="82">
        <v>505</v>
      </c>
      <c r="C22" s="82">
        <f t="shared" si="0"/>
        <v>1643</v>
      </c>
      <c r="D22" s="81">
        <v>-0.1</v>
      </c>
      <c r="E22" s="55" t="s">
        <v>43</v>
      </c>
      <c r="J22" s="86"/>
    </row>
    <row r="23" customHeight="1" spans="1:10">
      <c r="A23" s="79" t="s">
        <v>44</v>
      </c>
      <c r="B23" s="82">
        <v>550</v>
      </c>
      <c r="C23" s="82">
        <f t="shared" si="0"/>
        <v>1643</v>
      </c>
      <c r="D23" s="81">
        <v>-0.1</v>
      </c>
      <c r="E23" s="55" t="s">
        <v>43</v>
      </c>
      <c r="J23" s="86"/>
    </row>
    <row r="24" customHeight="1" spans="1:10">
      <c r="A24" s="79" t="s">
        <v>45</v>
      </c>
      <c r="B24" s="82">
        <v>595</v>
      </c>
      <c r="C24" s="82">
        <f t="shared" si="0"/>
        <v>1643</v>
      </c>
      <c r="D24" s="81">
        <v>-0.1</v>
      </c>
      <c r="E24" s="55" t="s">
        <v>43</v>
      </c>
      <c r="J24" s="86"/>
    </row>
    <row r="25" customHeight="1" spans="1:10">
      <c r="A25" s="79" t="s">
        <v>46</v>
      </c>
      <c r="B25" s="82">
        <v>640</v>
      </c>
      <c r="C25" s="82">
        <f t="shared" si="0"/>
        <v>1643</v>
      </c>
      <c r="D25" s="81">
        <v>-0.1</v>
      </c>
      <c r="E25" s="55" t="s">
        <v>43</v>
      </c>
      <c r="J25" s="86"/>
    </row>
    <row r="26" customHeight="1" spans="1:10">
      <c r="A26" s="79" t="s">
        <v>47</v>
      </c>
      <c r="B26" s="82">
        <v>910</v>
      </c>
      <c r="C26" s="82">
        <f t="shared" si="0"/>
        <v>1643</v>
      </c>
      <c r="D26" s="81">
        <v>-0.1</v>
      </c>
      <c r="E26" s="55" t="s">
        <v>43</v>
      </c>
      <c r="J26" s="86"/>
    </row>
    <row r="27" customHeight="1" spans="1:10">
      <c r="A27" s="79" t="s">
        <v>48</v>
      </c>
      <c r="B27" s="82">
        <v>955</v>
      </c>
      <c r="C27" s="82">
        <f t="shared" si="0"/>
        <v>1643</v>
      </c>
      <c r="D27" s="81">
        <v>-0.1</v>
      </c>
      <c r="E27" s="55" t="s">
        <v>43</v>
      </c>
      <c r="J27" s="86"/>
    </row>
    <row r="28" customHeight="1" spans="1:10">
      <c r="A28" s="79" t="s">
        <v>49</v>
      </c>
      <c r="B28" s="82">
        <v>1000</v>
      </c>
      <c r="C28" s="82">
        <f t="shared" si="0"/>
        <v>1643</v>
      </c>
      <c r="D28" s="81">
        <v>-0.1</v>
      </c>
      <c r="E28" s="55" t="s">
        <v>43</v>
      </c>
      <c r="J28" s="86"/>
    </row>
    <row r="29" customHeight="1" spans="1:10">
      <c r="A29" s="79" t="s">
        <v>50</v>
      </c>
      <c r="B29" s="82">
        <v>1045</v>
      </c>
      <c r="C29" s="82">
        <f t="shared" si="0"/>
        <v>1643</v>
      </c>
      <c r="D29" s="81">
        <v>-0.1</v>
      </c>
      <c r="E29" s="55" t="s">
        <v>51</v>
      </c>
      <c r="J29" s="86"/>
    </row>
    <row r="30" customHeight="1" spans="1:10">
      <c r="A30" s="79" t="s">
        <v>52</v>
      </c>
      <c r="B30" s="83">
        <f>1418.2+30*COS(50/180*PI())</f>
        <v>1437.4836282906</v>
      </c>
      <c r="C30" s="83">
        <f>1340.1-30*SIN(50/180*PI())</f>
        <v>1317.11866670643</v>
      </c>
      <c r="D30" s="81">
        <v>-0.1</v>
      </c>
      <c r="E30" s="84" t="s">
        <v>53</v>
      </c>
      <c r="J30" s="86"/>
    </row>
    <row r="31" customHeight="1" spans="1:12">
      <c r="A31" s="79" t="s">
        <v>54</v>
      </c>
      <c r="B31" s="62">
        <v>1653</v>
      </c>
      <c r="C31" s="62">
        <v>1150</v>
      </c>
      <c r="D31" s="81">
        <v>-0.3</v>
      </c>
      <c r="E31" s="62" t="s">
        <v>55</v>
      </c>
      <c r="J31" s="86"/>
      <c r="L31" s="77"/>
    </row>
    <row r="32" customHeight="1" spans="1:10">
      <c r="A32" s="79" t="s">
        <v>56</v>
      </c>
      <c r="B32" s="62">
        <v>1653</v>
      </c>
      <c r="C32" s="62">
        <v>625</v>
      </c>
      <c r="D32" s="81">
        <v>-0.3</v>
      </c>
      <c r="E32" s="62" t="s">
        <v>57</v>
      </c>
      <c r="J32" s="86"/>
    </row>
    <row r="33" customHeight="1" spans="1:10">
      <c r="A33" s="79" t="s">
        <v>58</v>
      </c>
      <c r="B33" s="62">
        <v>1653</v>
      </c>
      <c r="C33" s="62">
        <f>290+360/2</f>
        <v>470</v>
      </c>
      <c r="D33" s="81">
        <v>-0.3</v>
      </c>
      <c r="E33" s="62" t="s">
        <v>57</v>
      </c>
      <c r="J33" s="86"/>
    </row>
    <row r="34" customHeight="1" spans="1:10">
      <c r="A34" s="79" t="s">
        <v>59</v>
      </c>
      <c r="B34" s="62">
        <v>1653</v>
      </c>
      <c r="C34" s="62">
        <f>258+32</f>
        <v>290</v>
      </c>
      <c r="D34" s="81">
        <v>-0.3</v>
      </c>
      <c r="E34" s="62" t="s">
        <v>57</v>
      </c>
      <c r="J34" s="86"/>
    </row>
    <row r="35" customHeight="1" spans="1:10">
      <c r="A35" s="79" t="s">
        <v>60</v>
      </c>
      <c r="B35" s="62">
        <v>1653</v>
      </c>
      <c r="C35" s="62">
        <v>-290</v>
      </c>
      <c r="D35" s="81">
        <v>0.3</v>
      </c>
      <c r="E35" s="62" t="s">
        <v>57</v>
      </c>
      <c r="J35" s="86"/>
    </row>
    <row r="36" customHeight="1" spans="1:10">
      <c r="A36" s="79" t="s">
        <v>61</v>
      </c>
      <c r="B36" s="62">
        <v>1653</v>
      </c>
      <c r="C36" s="62">
        <v>-470</v>
      </c>
      <c r="D36" s="81">
        <v>-0.3</v>
      </c>
      <c r="E36" s="62" t="s">
        <v>57</v>
      </c>
      <c r="J36" s="86"/>
    </row>
    <row r="37" customHeight="1" spans="1:10">
      <c r="A37" s="79" t="s">
        <v>62</v>
      </c>
      <c r="B37" s="62">
        <v>1653</v>
      </c>
      <c r="C37" s="62">
        <v>-625</v>
      </c>
      <c r="D37" s="81">
        <v>-0.3</v>
      </c>
      <c r="E37" s="62" t="s">
        <v>57</v>
      </c>
      <c r="J37" s="86"/>
    </row>
    <row r="38" customHeight="1" spans="1:10">
      <c r="A38" s="79" t="s">
        <v>63</v>
      </c>
      <c r="B38" s="62">
        <v>1659.3</v>
      </c>
      <c r="C38" s="62">
        <v>-1150</v>
      </c>
      <c r="D38" s="81">
        <v>-0.302</v>
      </c>
      <c r="E38" s="62" t="s">
        <v>64</v>
      </c>
      <c r="J38" s="86"/>
    </row>
    <row r="39" customHeight="1" spans="1:10">
      <c r="A39" s="79" t="s">
        <v>65</v>
      </c>
      <c r="B39" s="83">
        <f>1418.2+30*COS(50/180*PI())</f>
        <v>1437.4836282906</v>
      </c>
      <c r="C39" s="83">
        <f>-(1340.1-30*SIN(50/180*PI()))</f>
        <v>-1317.11866670643</v>
      </c>
      <c r="D39" s="81">
        <v>-0.1</v>
      </c>
      <c r="E39" s="84" t="s">
        <v>66</v>
      </c>
      <c r="J39" s="86"/>
    </row>
    <row r="40" customHeight="1" spans="1:10">
      <c r="A40" s="79" t="s">
        <v>67</v>
      </c>
      <c r="B40" s="85">
        <v>1045</v>
      </c>
      <c r="C40" s="85">
        <v>-1643</v>
      </c>
      <c r="D40" s="81">
        <v>-0.1</v>
      </c>
      <c r="E40" s="68" t="s">
        <v>68</v>
      </c>
      <c r="J40" s="86"/>
    </row>
    <row r="41" customHeight="1" spans="1:10">
      <c r="A41" s="79" t="s">
        <v>69</v>
      </c>
      <c r="B41" s="85">
        <v>1000</v>
      </c>
      <c r="C41" s="85">
        <v>-1643</v>
      </c>
      <c r="D41" s="81">
        <v>-0.1</v>
      </c>
      <c r="E41" s="68"/>
      <c r="J41" s="86"/>
    </row>
    <row r="42" customHeight="1" spans="1:10">
      <c r="A42" s="79" t="s">
        <v>70</v>
      </c>
      <c r="B42" s="85">
        <v>955</v>
      </c>
      <c r="C42" s="85">
        <v>-1643</v>
      </c>
      <c r="D42" s="81">
        <v>-0.1</v>
      </c>
      <c r="E42" s="68"/>
      <c r="J42" s="86"/>
    </row>
    <row r="43" customHeight="1" spans="1:10">
      <c r="A43" s="79" t="s">
        <v>71</v>
      </c>
      <c r="B43" s="85">
        <v>910</v>
      </c>
      <c r="C43" s="85">
        <v>-1643</v>
      </c>
      <c r="D43" s="81">
        <v>-0.1</v>
      </c>
      <c r="E43" s="68"/>
      <c r="J43" s="86"/>
    </row>
    <row r="44" customHeight="1" spans="1:10">
      <c r="A44" s="79" t="s">
        <v>72</v>
      </c>
      <c r="B44" s="85">
        <v>640</v>
      </c>
      <c r="C44" s="85">
        <v>-1643</v>
      </c>
      <c r="D44" s="81">
        <v>-0.1</v>
      </c>
      <c r="E44" s="68"/>
      <c r="J44" s="86"/>
    </row>
    <row r="45" customHeight="1" spans="1:10">
      <c r="A45" s="79" t="s">
        <v>73</v>
      </c>
      <c r="B45" s="85">
        <v>595</v>
      </c>
      <c r="C45" s="85">
        <v>-1643</v>
      </c>
      <c r="D45" s="81">
        <v>-0.1</v>
      </c>
      <c r="E45" s="68"/>
      <c r="J45" s="86"/>
    </row>
    <row r="46" customHeight="1" spans="1:10">
      <c r="A46" s="79" t="s">
        <v>74</v>
      </c>
      <c r="B46" s="85">
        <v>550</v>
      </c>
      <c r="C46" s="85">
        <v>-1643</v>
      </c>
      <c r="D46" s="81">
        <v>-0.1</v>
      </c>
      <c r="E46" s="68"/>
      <c r="J46" s="86"/>
    </row>
    <row r="47" customHeight="1" spans="1:10">
      <c r="A47" s="79" t="s">
        <v>75</v>
      </c>
      <c r="B47" s="85">
        <v>505</v>
      </c>
      <c r="C47" s="85">
        <v>-1643</v>
      </c>
      <c r="D47" s="81">
        <v>-0.1</v>
      </c>
      <c r="E47" s="68"/>
      <c r="J47" s="86"/>
    </row>
    <row r="48" customHeight="1" spans="1:10">
      <c r="A48" s="79" t="s">
        <v>76</v>
      </c>
      <c r="B48" s="85">
        <v>460</v>
      </c>
      <c r="C48" s="85">
        <v>-1643</v>
      </c>
      <c r="D48" s="81">
        <v>-0.1</v>
      </c>
      <c r="E48" s="68" t="s">
        <v>77</v>
      </c>
      <c r="J48" s="8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zoomScale="85" zoomScaleNormal="85" topLeftCell="C13" workbookViewId="0">
      <selection activeCell="K13" sqref="K13"/>
    </sheetView>
  </sheetViews>
  <sheetFormatPr defaultColWidth="8.84166666666667" defaultRowHeight="20" customHeight="1"/>
  <cols>
    <col min="1" max="1" width="9.45833333333333" style="43" customWidth="1"/>
    <col min="2" max="2" width="9.61666666666667" style="42" customWidth="1"/>
    <col min="3" max="3" width="10.4583333333333" style="42" customWidth="1"/>
    <col min="4" max="4" width="9" style="43"/>
    <col min="5" max="5" width="27.7666666666667" style="43" customWidth="1"/>
    <col min="6" max="6" width="9" style="43" customWidth="1"/>
    <col min="7" max="7" width="9" style="43"/>
    <col min="8" max="8" width="8.23333333333333" style="43" customWidth="1"/>
    <col min="9" max="9" width="10.6166666666667" style="44" customWidth="1"/>
    <col min="10" max="10" width="7.84166666666667" style="43" customWidth="1"/>
    <col min="11" max="11" width="9" style="43" customWidth="1"/>
    <col min="12" max="12" width="6.925" style="43" customWidth="1"/>
    <col min="13" max="13" width="8" style="44" customWidth="1"/>
    <col min="14" max="14" width="14.6166666666667" style="42" customWidth="1"/>
    <col min="15" max="15" width="12.6166666666667" style="42"/>
    <col min="16" max="38" width="9" style="43"/>
    <col min="39" max="16384" width="8.84166666666667" style="4"/>
  </cols>
  <sheetData>
    <row r="1" customHeight="1" spans="1:13">
      <c r="A1" s="47" t="s">
        <v>0</v>
      </c>
      <c r="B1" s="46" t="s">
        <v>1</v>
      </c>
      <c r="C1" s="46" t="s">
        <v>2</v>
      </c>
      <c r="D1" s="47" t="s">
        <v>78</v>
      </c>
      <c r="E1" s="47" t="s">
        <v>79</v>
      </c>
      <c r="F1" s="47" t="s">
        <v>80</v>
      </c>
      <c r="G1" s="47" t="s">
        <v>81</v>
      </c>
      <c r="H1" s="47" t="s">
        <v>82</v>
      </c>
      <c r="I1" s="48" t="s">
        <v>83</v>
      </c>
      <c r="J1" s="47" t="s">
        <v>84</v>
      </c>
      <c r="K1" s="47" t="s">
        <v>85</v>
      </c>
      <c r="L1" s="47" t="s">
        <v>86</v>
      </c>
      <c r="M1" s="48" t="s">
        <v>87</v>
      </c>
    </row>
    <row r="2" customHeight="1" spans="1:15">
      <c r="A2" s="49">
        <v>1</v>
      </c>
      <c r="B2" s="50">
        <v>358.2</v>
      </c>
      <c r="C2" s="50">
        <v>-1488</v>
      </c>
      <c r="D2" s="49">
        <v>90</v>
      </c>
      <c r="E2" s="51" t="s">
        <v>88</v>
      </c>
      <c r="F2" s="51">
        <v>3</v>
      </c>
      <c r="G2" s="51">
        <v>90</v>
      </c>
      <c r="H2" s="51">
        <v>38</v>
      </c>
      <c r="I2" s="52">
        <v>0.132</v>
      </c>
      <c r="J2" s="47"/>
      <c r="K2" s="47"/>
      <c r="L2" s="47"/>
      <c r="M2" s="48"/>
      <c r="N2" s="70">
        <v>358.2</v>
      </c>
      <c r="O2" s="70">
        <v>-1488</v>
      </c>
    </row>
    <row r="3" customHeight="1" spans="1:15">
      <c r="A3" s="49">
        <v>2</v>
      </c>
      <c r="B3" s="50">
        <v>358.2</v>
      </c>
      <c r="C3" s="50">
        <v>-1312.5</v>
      </c>
      <c r="D3" s="49">
        <v>90</v>
      </c>
      <c r="E3" s="51" t="s">
        <v>89</v>
      </c>
      <c r="F3" s="51">
        <v>3</v>
      </c>
      <c r="G3" s="51">
        <v>90</v>
      </c>
      <c r="H3" s="51">
        <v>38</v>
      </c>
      <c r="I3" s="52">
        <v>0.132</v>
      </c>
      <c r="J3" s="47"/>
      <c r="K3" s="47"/>
      <c r="L3" s="47"/>
      <c r="M3" s="48"/>
      <c r="N3" s="70">
        <v>358.2</v>
      </c>
      <c r="O3" s="70">
        <v>-1312.5</v>
      </c>
    </row>
    <row r="4" customHeight="1" spans="1:15">
      <c r="A4" s="49">
        <v>3</v>
      </c>
      <c r="B4" s="50">
        <v>244.5</v>
      </c>
      <c r="C4" s="50">
        <v>-962.5</v>
      </c>
      <c r="D4" s="51">
        <v>90</v>
      </c>
      <c r="E4" s="51" t="s">
        <v>90</v>
      </c>
      <c r="F4" s="51">
        <v>3</v>
      </c>
      <c r="G4" s="51">
        <v>90</v>
      </c>
      <c r="H4" s="51">
        <v>38</v>
      </c>
      <c r="I4" s="52">
        <v>0.132</v>
      </c>
      <c r="J4" s="51">
        <v>2.6</v>
      </c>
      <c r="K4" s="51">
        <v>38</v>
      </c>
      <c r="L4" s="51">
        <v>90</v>
      </c>
      <c r="M4" s="52">
        <v>0.105</v>
      </c>
      <c r="N4" s="71">
        <v>244.5</v>
      </c>
      <c r="O4" s="72">
        <v>-962.5</v>
      </c>
    </row>
    <row r="5" customHeight="1" spans="1:15">
      <c r="A5" s="49">
        <v>4</v>
      </c>
      <c r="B5" s="50">
        <v>244.5</v>
      </c>
      <c r="C5" s="50">
        <v>-787.5</v>
      </c>
      <c r="D5" s="51">
        <v>90</v>
      </c>
      <c r="E5" s="51" t="s">
        <v>91</v>
      </c>
      <c r="F5" s="51">
        <v>3</v>
      </c>
      <c r="G5" s="51">
        <v>90</v>
      </c>
      <c r="H5" s="51">
        <v>38</v>
      </c>
      <c r="I5" s="52">
        <v>0.132</v>
      </c>
      <c r="J5" s="51">
        <v>2.6</v>
      </c>
      <c r="K5" s="51">
        <v>38</v>
      </c>
      <c r="L5" s="51">
        <v>90</v>
      </c>
      <c r="M5" s="52">
        <v>0.105</v>
      </c>
      <c r="N5" s="71">
        <v>244.5</v>
      </c>
      <c r="O5" s="72">
        <v>-787.5</v>
      </c>
    </row>
    <row r="6" customHeight="1" spans="1:15">
      <c r="A6" s="49">
        <v>5</v>
      </c>
      <c r="B6" s="50">
        <v>244.5</v>
      </c>
      <c r="C6" s="50">
        <v>-612.5</v>
      </c>
      <c r="D6" s="51">
        <v>90</v>
      </c>
      <c r="E6" s="51" t="s">
        <v>91</v>
      </c>
      <c r="F6" s="51">
        <v>3</v>
      </c>
      <c r="G6" s="51">
        <v>90</v>
      </c>
      <c r="H6" s="51">
        <v>38</v>
      </c>
      <c r="I6" s="52">
        <v>0.132</v>
      </c>
      <c r="J6" s="51">
        <v>2.6</v>
      </c>
      <c r="K6" s="51">
        <v>38</v>
      </c>
      <c r="L6" s="51">
        <v>90</v>
      </c>
      <c r="M6" s="52">
        <v>0.105</v>
      </c>
      <c r="N6" s="71">
        <v>244.5</v>
      </c>
      <c r="O6" s="72">
        <v>-612.5</v>
      </c>
    </row>
    <row r="7" customHeight="1" spans="1:15">
      <c r="A7" s="49">
        <v>6</v>
      </c>
      <c r="B7" s="50">
        <v>244.5</v>
      </c>
      <c r="C7" s="50">
        <v>-437.5</v>
      </c>
      <c r="D7" s="51">
        <v>90</v>
      </c>
      <c r="E7" s="51" t="s">
        <v>91</v>
      </c>
      <c r="F7" s="51">
        <v>3</v>
      </c>
      <c r="G7" s="51">
        <v>90</v>
      </c>
      <c r="H7" s="51">
        <v>38</v>
      </c>
      <c r="I7" s="52">
        <v>0.132</v>
      </c>
      <c r="J7" s="51">
        <v>2.6</v>
      </c>
      <c r="K7" s="51">
        <v>38</v>
      </c>
      <c r="L7" s="51">
        <v>90</v>
      </c>
      <c r="M7" s="52">
        <v>0.105</v>
      </c>
      <c r="N7" s="71">
        <v>244.5</v>
      </c>
      <c r="O7" s="72">
        <v>-437.5</v>
      </c>
    </row>
    <row r="8" customHeight="1" spans="1:15">
      <c r="A8" s="49">
        <v>7</v>
      </c>
      <c r="B8" s="50">
        <v>244.5</v>
      </c>
      <c r="C8" s="50">
        <v>-262.5</v>
      </c>
      <c r="D8" s="51">
        <v>90</v>
      </c>
      <c r="E8" s="51" t="s">
        <v>91</v>
      </c>
      <c r="F8" s="51">
        <v>3</v>
      </c>
      <c r="G8" s="51">
        <v>90</v>
      </c>
      <c r="H8" s="51">
        <v>38</v>
      </c>
      <c r="I8" s="52">
        <v>0.132</v>
      </c>
      <c r="J8" s="51">
        <v>2.6</v>
      </c>
      <c r="K8" s="51">
        <v>38</v>
      </c>
      <c r="L8" s="51">
        <v>90</v>
      </c>
      <c r="M8" s="52">
        <v>0.105</v>
      </c>
      <c r="N8" s="71">
        <v>244.5</v>
      </c>
      <c r="O8" s="72">
        <v>-262.5</v>
      </c>
    </row>
    <row r="9" customHeight="1" spans="1:15">
      <c r="A9" s="49">
        <v>8</v>
      </c>
      <c r="B9" s="50">
        <v>244.5</v>
      </c>
      <c r="C9" s="50">
        <v>-87.5</v>
      </c>
      <c r="D9" s="51">
        <v>90</v>
      </c>
      <c r="E9" s="51" t="s">
        <v>91</v>
      </c>
      <c r="F9" s="51">
        <v>3</v>
      </c>
      <c r="G9" s="51">
        <v>90</v>
      </c>
      <c r="H9" s="51">
        <v>38</v>
      </c>
      <c r="I9" s="52">
        <v>0.132</v>
      </c>
      <c r="J9" s="51">
        <v>2.6</v>
      </c>
      <c r="K9" s="51">
        <v>38</v>
      </c>
      <c r="L9" s="51">
        <v>90</v>
      </c>
      <c r="M9" s="52">
        <v>0.105</v>
      </c>
      <c r="N9" s="71">
        <v>244.5</v>
      </c>
      <c r="O9" s="72">
        <v>-87.5</v>
      </c>
    </row>
    <row r="10" customHeight="1" spans="1:15">
      <c r="A10" s="49">
        <v>9</v>
      </c>
      <c r="B10" s="50">
        <v>244.5</v>
      </c>
      <c r="C10" s="50">
        <v>87.5</v>
      </c>
      <c r="D10" s="51">
        <v>90</v>
      </c>
      <c r="E10" s="51" t="s">
        <v>91</v>
      </c>
      <c r="F10" s="51">
        <v>3</v>
      </c>
      <c r="G10" s="51">
        <v>90</v>
      </c>
      <c r="H10" s="51">
        <v>38</v>
      </c>
      <c r="I10" s="52">
        <v>0.132</v>
      </c>
      <c r="J10" s="51">
        <v>2.6</v>
      </c>
      <c r="K10" s="51">
        <v>38</v>
      </c>
      <c r="L10" s="51">
        <v>90</v>
      </c>
      <c r="M10" s="52">
        <v>0.105</v>
      </c>
      <c r="N10" s="71">
        <v>244.5</v>
      </c>
      <c r="O10" s="72">
        <v>87.5</v>
      </c>
    </row>
    <row r="11" customHeight="1" spans="1:15">
      <c r="A11" s="49">
        <v>10</v>
      </c>
      <c r="B11" s="50">
        <v>244.5</v>
      </c>
      <c r="C11" s="50">
        <v>262.5</v>
      </c>
      <c r="D11" s="51">
        <v>90</v>
      </c>
      <c r="E11" s="51" t="s">
        <v>91</v>
      </c>
      <c r="F11" s="51">
        <v>3</v>
      </c>
      <c r="G11" s="51">
        <v>90</v>
      </c>
      <c r="H11" s="51">
        <v>38</v>
      </c>
      <c r="I11" s="52">
        <v>0.132</v>
      </c>
      <c r="J11" s="51">
        <v>2.6</v>
      </c>
      <c r="K11" s="51">
        <v>38</v>
      </c>
      <c r="L11" s="51">
        <v>90</v>
      </c>
      <c r="M11" s="52">
        <v>0.105</v>
      </c>
      <c r="N11" s="71">
        <v>244.5</v>
      </c>
      <c r="O11" s="72">
        <v>262.5</v>
      </c>
    </row>
    <row r="12" customHeight="1" spans="1:15">
      <c r="A12" s="49">
        <v>11</v>
      </c>
      <c r="B12" s="50">
        <v>244.5</v>
      </c>
      <c r="C12" s="50">
        <v>437.5</v>
      </c>
      <c r="D12" s="51">
        <v>90</v>
      </c>
      <c r="E12" s="51" t="s">
        <v>91</v>
      </c>
      <c r="F12" s="51">
        <v>3</v>
      </c>
      <c r="G12" s="51">
        <v>90</v>
      </c>
      <c r="H12" s="51">
        <v>38</v>
      </c>
      <c r="I12" s="52">
        <v>0.132</v>
      </c>
      <c r="J12" s="51">
        <v>2.6</v>
      </c>
      <c r="K12" s="51">
        <v>38</v>
      </c>
      <c r="L12" s="51">
        <v>90</v>
      </c>
      <c r="M12" s="52">
        <v>0.105</v>
      </c>
      <c r="N12" s="71">
        <v>244.5</v>
      </c>
      <c r="O12" s="72">
        <v>437.5</v>
      </c>
    </row>
    <row r="13" customHeight="1" spans="1:15">
      <c r="A13" s="49">
        <v>12</v>
      </c>
      <c r="B13" s="50">
        <v>244.5</v>
      </c>
      <c r="C13" s="50">
        <v>612.5</v>
      </c>
      <c r="D13" s="51">
        <v>90</v>
      </c>
      <c r="E13" s="51" t="s">
        <v>91</v>
      </c>
      <c r="F13" s="51">
        <v>3</v>
      </c>
      <c r="G13" s="51">
        <v>90</v>
      </c>
      <c r="H13" s="51">
        <v>38</v>
      </c>
      <c r="I13" s="52">
        <v>0.132</v>
      </c>
      <c r="J13" s="51">
        <v>2.6</v>
      </c>
      <c r="K13" s="51">
        <v>38</v>
      </c>
      <c r="L13" s="51">
        <v>90</v>
      </c>
      <c r="M13" s="52">
        <v>0.105</v>
      </c>
      <c r="N13" s="71">
        <v>244.5</v>
      </c>
      <c r="O13" s="72">
        <v>612.5</v>
      </c>
    </row>
    <row r="14" customHeight="1" spans="1:15">
      <c r="A14" s="49">
        <v>13</v>
      </c>
      <c r="B14" s="50">
        <v>244.5</v>
      </c>
      <c r="C14" s="50">
        <v>787.5</v>
      </c>
      <c r="D14" s="51">
        <v>90</v>
      </c>
      <c r="E14" s="51" t="s">
        <v>91</v>
      </c>
      <c r="F14" s="51">
        <v>3</v>
      </c>
      <c r="G14" s="51">
        <v>90</v>
      </c>
      <c r="H14" s="51">
        <v>38</v>
      </c>
      <c r="I14" s="52">
        <v>0.132</v>
      </c>
      <c r="J14" s="51">
        <v>2.6</v>
      </c>
      <c r="K14" s="51">
        <v>38</v>
      </c>
      <c r="L14" s="51">
        <v>90</v>
      </c>
      <c r="M14" s="52">
        <v>0.105</v>
      </c>
      <c r="N14" s="71">
        <v>244.5</v>
      </c>
      <c r="O14" s="72">
        <v>787.5</v>
      </c>
    </row>
    <row r="15" customHeight="1" spans="1:15">
      <c r="A15" s="49">
        <v>14</v>
      </c>
      <c r="B15" s="50">
        <v>244.5</v>
      </c>
      <c r="C15" s="50">
        <v>962.5</v>
      </c>
      <c r="D15" s="51">
        <v>90</v>
      </c>
      <c r="E15" s="51" t="s">
        <v>92</v>
      </c>
      <c r="F15" s="51">
        <v>3</v>
      </c>
      <c r="G15" s="51">
        <v>90</v>
      </c>
      <c r="H15" s="51">
        <v>38</v>
      </c>
      <c r="I15" s="52">
        <v>0.132</v>
      </c>
      <c r="J15" s="51">
        <v>2.6</v>
      </c>
      <c r="K15" s="51">
        <v>38</v>
      </c>
      <c r="L15" s="51">
        <v>90</v>
      </c>
      <c r="M15" s="52">
        <v>0.105</v>
      </c>
      <c r="N15" s="71">
        <v>244.5</v>
      </c>
      <c r="O15" s="72">
        <v>962.5</v>
      </c>
    </row>
    <row r="16" customHeight="1" spans="1:15">
      <c r="A16" s="49">
        <v>15</v>
      </c>
      <c r="B16" s="50">
        <v>358.2</v>
      </c>
      <c r="C16" s="50">
        <v>1312.5</v>
      </c>
      <c r="D16" s="49">
        <v>90</v>
      </c>
      <c r="E16" s="51" t="s">
        <v>93</v>
      </c>
      <c r="F16" s="51">
        <v>3</v>
      </c>
      <c r="G16" s="51">
        <v>90</v>
      </c>
      <c r="H16" s="51">
        <v>38</v>
      </c>
      <c r="I16" s="52">
        <v>0.132</v>
      </c>
      <c r="J16" s="51"/>
      <c r="K16" s="51"/>
      <c r="L16" s="51"/>
      <c r="M16" s="52"/>
      <c r="N16" s="70">
        <v>358.2</v>
      </c>
      <c r="O16" s="70">
        <v>1312.5</v>
      </c>
    </row>
    <row r="17" customHeight="1" spans="1:17">
      <c r="A17" s="49">
        <v>16</v>
      </c>
      <c r="B17" s="50">
        <v>358.2</v>
      </c>
      <c r="C17" s="50">
        <v>1488</v>
      </c>
      <c r="D17" s="49">
        <v>90</v>
      </c>
      <c r="E17" s="51" t="s">
        <v>94</v>
      </c>
      <c r="F17" s="51">
        <v>3</v>
      </c>
      <c r="G17" s="51">
        <v>90</v>
      </c>
      <c r="H17" s="51">
        <v>38</v>
      </c>
      <c r="I17" s="52">
        <v>0.132</v>
      </c>
      <c r="J17" s="51"/>
      <c r="K17" s="51"/>
      <c r="L17" s="51"/>
      <c r="M17" s="52"/>
      <c r="N17" s="70">
        <v>358.2</v>
      </c>
      <c r="O17" s="70">
        <v>1488</v>
      </c>
      <c r="P17" s="73">
        <v>1069.6</v>
      </c>
      <c r="Q17" s="73">
        <v>1582.2</v>
      </c>
    </row>
    <row r="18" customHeight="1" spans="1:15">
      <c r="A18" s="53">
        <v>17</v>
      </c>
      <c r="B18" s="54">
        <v>492.1</v>
      </c>
      <c r="C18" s="54">
        <v>1604.2</v>
      </c>
      <c r="D18" s="55">
        <v>0</v>
      </c>
      <c r="E18" s="55" t="s">
        <v>95</v>
      </c>
      <c r="F18" s="55">
        <v>25</v>
      </c>
      <c r="G18" s="55">
        <v>34</v>
      </c>
      <c r="H18" s="55">
        <v>60</v>
      </c>
      <c r="I18" s="56">
        <v>0.448</v>
      </c>
      <c r="J18" s="55">
        <v>25</v>
      </c>
      <c r="K18" s="55">
        <v>50</v>
      </c>
      <c r="L18" s="55">
        <v>30</v>
      </c>
      <c r="M18" s="56">
        <v>0.227</v>
      </c>
      <c r="N18" s="42">
        <f>$P$17-632.5+55</f>
        <v>492.1</v>
      </c>
      <c r="O18" s="42">
        <f>$Q$17+22</f>
        <v>1604.2</v>
      </c>
    </row>
    <row r="19" customHeight="1" spans="1:15">
      <c r="A19" s="53">
        <v>18</v>
      </c>
      <c r="B19" s="54">
        <v>562.1</v>
      </c>
      <c r="C19" s="54">
        <v>1604.2</v>
      </c>
      <c r="D19" s="55">
        <v>0</v>
      </c>
      <c r="E19" s="55" t="s">
        <v>96</v>
      </c>
      <c r="F19" s="55">
        <v>25</v>
      </c>
      <c r="G19" s="55">
        <v>34</v>
      </c>
      <c r="H19" s="55">
        <v>60</v>
      </c>
      <c r="I19" s="56">
        <f>F19*G19*H19/0.75*6/1000000</f>
        <v>0.408</v>
      </c>
      <c r="J19" s="55">
        <v>25</v>
      </c>
      <c r="K19" s="55">
        <v>50</v>
      </c>
      <c r="L19" s="55">
        <v>30</v>
      </c>
      <c r="M19" s="56">
        <v>0.227</v>
      </c>
      <c r="N19" s="42">
        <f>$P$17-632.5+55+70</f>
        <v>562.1</v>
      </c>
      <c r="O19" s="42">
        <f t="shared" ref="O19:O26" si="0">$Q$17+22</f>
        <v>1604.2</v>
      </c>
    </row>
    <row r="20" customHeight="1" spans="1:15">
      <c r="A20" s="53">
        <v>19</v>
      </c>
      <c r="B20" s="54">
        <v>632.1</v>
      </c>
      <c r="C20" s="54">
        <v>1604.2</v>
      </c>
      <c r="D20" s="55">
        <v>0</v>
      </c>
      <c r="E20" s="55" t="s">
        <v>96</v>
      </c>
      <c r="F20" s="55">
        <v>25</v>
      </c>
      <c r="G20" s="55">
        <v>34</v>
      </c>
      <c r="H20" s="55">
        <v>60</v>
      </c>
      <c r="I20" s="56">
        <f>F20*G20*H20/0.75*6/1000000</f>
        <v>0.408</v>
      </c>
      <c r="J20" s="55">
        <v>25</v>
      </c>
      <c r="K20" s="55">
        <v>50</v>
      </c>
      <c r="L20" s="55">
        <v>30</v>
      </c>
      <c r="M20" s="56">
        <v>0.227</v>
      </c>
      <c r="N20" s="42">
        <f>$P$17-632.5+55+70*2</f>
        <v>632.1</v>
      </c>
      <c r="O20" s="42">
        <f t="shared" si="0"/>
        <v>1604.2</v>
      </c>
    </row>
    <row r="21" customHeight="1" spans="1:15">
      <c r="A21" s="53">
        <v>20</v>
      </c>
      <c r="B21" s="54">
        <v>702.1</v>
      </c>
      <c r="C21" s="54">
        <v>1604.2</v>
      </c>
      <c r="D21" s="55">
        <v>0</v>
      </c>
      <c r="E21" s="55" t="s">
        <v>96</v>
      </c>
      <c r="F21" s="55">
        <v>25</v>
      </c>
      <c r="G21" s="55">
        <v>34</v>
      </c>
      <c r="H21" s="55">
        <v>60</v>
      </c>
      <c r="I21" s="56">
        <f>F21*G21*H21/0.75*6/1000000</f>
        <v>0.408</v>
      </c>
      <c r="J21" s="55">
        <v>25</v>
      </c>
      <c r="K21" s="55">
        <v>50</v>
      </c>
      <c r="L21" s="55">
        <v>30</v>
      </c>
      <c r="M21" s="56">
        <v>0.227</v>
      </c>
      <c r="N21" s="42">
        <f>$P$17-632.5+55+70*3</f>
        <v>702.1</v>
      </c>
      <c r="O21" s="42">
        <f t="shared" si="0"/>
        <v>1604.2</v>
      </c>
    </row>
    <row r="22" customHeight="1" spans="1:15">
      <c r="A22" s="53">
        <v>21</v>
      </c>
      <c r="B22" s="54">
        <v>772.1</v>
      </c>
      <c r="C22" s="54">
        <v>1604.2</v>
      </c>
      <c r="D22" s="55">
        <v>0</v>
      </c>
      <c r="E22" s="55" t="s">
        <v>96</v>
      </c>
      <c r="F22" s="55">
        <v>25</v>
      </c>
      <c r="G22" s="55">
        <v>34</v>
      </c>
      <c r="H22" s="55">
        <v>60</v>
      </c>
      <c r="I22" s="56">
        <v>0.448</v>
      </c>
      <c r="J22" s="55">
        <v>25</v>
      </c>
      <c r="K22" s="55">
        <v>50</v>
      </c>
      <c r="L22" s="55">
        <v>30</v>
      </c>
      <c r="M22" s="56">
        <v>0.227</v>
      </c>
      <c r="N22" s="42">
        <f>$P$17-632.5+55+70*4</f>
        <v>772.1</v>
      </c>
      <c r="O22" s="42">
        <f t="shared" si="0"/>
        <v>1604.2</v>
      </c>
    </row>
    <row r="23" customHeight="1" spans="1:15">
      <c r="A23" s="53">
        <v>22</v>
      </c>
      <c r="B23" s="54">
        <v>842.1</v>
      </c>
      <c r="C23" s="54">
        <v>1604.2</v>
      </c>
      <c r="D23" s="55">
        <v>0</v>
      </c>
      <c r="E23" s="55" t="s">
        <v>96</v>
      </c>
      <c r="F23" s="55">
        <v>25</v>
      </c>
      <c r="G23" s="55">
        <v>34</v>
      </c>
      <c r="H23" s="55">
        <v>60</v>
      </c>
      <c r="I23" s="56">
        <f>F23*G23*H23/0.75*6/1000000</f>
        <v>0.408</v>
      </c>
      <c r="J23" s="55">
        <v>25</v>
      </c>
      <c r="K23" s="55">
        <v>50</v>
      </c>
      <c r="L23" s="55">
        <v>30</v>
      </c>
      <c r="M23" s="56">
        <v>0.227</v>
      </c>
      <c r="N23" s="42">
        <f>$P$17-632.5+55+70*5</f>
        <v>842.1</v>
      </c>
      <c r="O23" s="42">
        <f t="shared" si="0"/>
        <v>1604.2</v>
      </c>
    </row>
    <row r="24" customHeight="1" spans="1:15">
      <c r="A24" s="53">
        <v>23</v>
      </c>
      <c r="B24" s="54">
        <v>912.1</v>
      </c>
      <c r="C24" s="54">
        <v>1604.2</v>
      </c>
      <c r="D24" s="55">
        <v>0</v>
      </c>
      <c r="E24" s="55" t="s">
        <v>96</v>
      </c>
      <c r="F24" s="55">
        <v>25</v>
      </c>
      <c r="G24" s="55">
        <v>34</v>
      </c>
      <c r="H24" s="55">
        <v>60</v>
      </c>
      <c r="I24" s="56">
        <f>F24*G24*H24/0.75*6/1000000</f>
        <v>0.408</v>
      </c>
      <c r="J24" s="55">
        <v>25</v>
      </c>
      <c r="K24" s="55">
        <v>50</v>
      </c>
      <c r="L24" s="55">
        <v>30</v>
      </c>
      <c r="M24" s="56">
        <v>0.227</v>
      </c>
      <c r="N24" s="42">
        <f>$P$17-632.5+55+70*6</f>
        <v>912.1</v>
      </c>
      <c r="O24" s="42">
        <f t="shared" si="0"/>
        <v>1604.2</v>
      </c>
    </row>
    <row r="25" customHeight="1" spans="1:15">
      <c r="A25" s="53">
        <v>24</v>
      </c>
      <c r="B25" s="54">
        <v>982.1</v>
      </c>
      <c r="C25" s="54">
        <v>1604.2</v>
      </c>
      <c r="D25" s="55">
        <v>0</v>
      </c>
      <c r="E25" s="55" t="s">
        <v>96</v>
      </c>
      <c r="F25" s="55">
        <v>25</v>
      </c>
      <c r="G25" s="55">
        <v>34</v>
      </c>
      <c r="H25" s="55">
        <v>60</v>
      </c>
      <c r="I25" s="56">
        <f>F25*G25*H25/0.75*6/1000000</f>
        <v>0.408</v>
      </c>
      <c r="J25" s="55">
        <v>25</v>
      </c>
      <c r="K25" s="55">
        <v>50</v>
      </c>
      <c r="L25" s="55">
        <v>30</v>
      </c>
      <c r="M25" s="56">
        <v>0.227</v>
      </c>
      <c r="N25" s="42">
        <f>$P$17-632.5+55+70*7</f>
        <v>982.1</v>
      </c>
      <c r="O25" s="42">
        <f t="shared" si="0"/>
        <v>1604.2</v>
      </c>
    </row>
    <row r="26" customHeight="1" spans="1:15">
      <c r="A26" s="53">
        <v>25</v>
      </c>
      <c r="B26" s="54">
        <v>1052.1</v>
      </c>
      <c r="C26" s="54">
        <v>1604.2</v>
      </c>
      <c r="D26" s="55">
        <v>0</v>
      </c>
      <c r="E26" s="55" t="s">
        <v>97</v>
      </c>
      <c r="F26" s="55">
        <v>25</v>
      </c>
      <c r="G26" s="55">
        <v>34</v>
      </c>
      <c r="H26" s="55">
        <v>60</v>
      </c>
      <c r="I26" s="56">
        <f>F26*G26*H26/0.75*6/1000000</f>
        <v>0.408</v>
      </c>
      <c r="J26" s="55">
        <v>25</v>
      </c>
      <c r="K26" s="55">
        <v>50</v>
      </c>
      <c r="L26" s="55">
        <v>30</v>
      </c>
      <c r="M26" s="56">
        <v>0.227</v>
      </c>
      <c r="N26" s="42">
        <f>$P$17-632.5+55+70*8</f>
        <v>1052.1</v>
      </c>
      <c r="O26" s="42">
        <f t="shared" si="0"/>
        <v>1604.2</v>
      </c>
    </row>
    <row r="27" customHeight="1" spans="1:19">
      <c r="A27" s="57">
        <v>26</v>
      </c>
      <c r="B27" s="58">
        <v>1217.36325795501</v>
      </c>
      <c r="C27" s="58">
        <v>1521.32301438475</v>
      </c>
      <c r="D27" s="59">
        <v>310</v>
      </c>
      <c r="E27" s="59" t="s">
        <v>98</v>
      </c>
      <c r="F27" s="59">
        <v>20</v>
      </c>
      <c r="G27" s="59">
        <v>60</v>
      </c>
      <c r="H27" s="59">
        <v>45</v>
      </c>
      <c r="I27" s="57">
        <v>0.335</v>
      </c>
      <c r="J27" s="59">
        <v>20</v>
      </c>
      <c r="K27" s="59">
        <v>55</v>
      </c>
      <c r="L27" s="59">
        <v>70</v>
      </c>
      <c r="M27" s="60">
        <v>0.726</v>
      </c>
      <c r="N27" s="42">
        <f>$P$27+R27*SIN(40/180*PI())-S27*COS(40/180*PI())</f>
        <v>1217.36325795501</v>
      </c>
      <c r="O27" s="42">
        <f>$Q$27-R27*COS(40/180*PI())-S27*SIN(40/180*PI())</f>
        <v>1521.32301438475</v>
      </c>
      <c r="P27" s="73">
        <v>1174.6</v>
      </c>
      <c r="Q27" s="73">
        <v>1596.4</v>
      </c>
      <c r="R27" s="43">
        <v>85</v>
      </c>
      <c r="S27" s="43">
        <v>15.5</v>
      </c>
    </row>
    <row r="28" ht="24" customHeight="1" spans="1:19">
      <c r="A28" s="57">
        <v>27</v>
      </c>
      <c r="B28" s="58">
        <v>1333.06502769859</v>
      </c>
      <c r="C28" s="58">
        <v>1383.43501462333</v>
      </c>
      <c r="D28" s="59">
        <v>310</v>
      </c>
      <c r="E28" s="59" t="s">
        <v>99</v>
      </c>
      <c r="F28" s="59">
        <v>20</v>
      </c>
      <c r="G28" s="59">
        <v>60</v>
      </c>
      <c r="H28" s="59">
        <v>45</v>
      </c>
      <c r="I28" s="57">
        <v>0.335</v>
      </c>
      <c r="J28" s="59">
        <v>20</v>
      </c>
      <c r="K28" s="59">
        <v>55</v>
      </c>
      <c r="L28" s="59">
        <v>70</v>
      </c>
      <c r="M28" s="60">
        <v>0.726</v>
      </c>
      <c r="N28" s="42">
        <f>$P$27+R28*SIN(40/180*PI())-S28*COS(40/180*PI())</f>
        <v>1333.06502769859</v>
      </c>
      <c r="O28" s="42">
        <f>$Q$27-R28*COS(40/180*PI())-S28*SIN(40/180*PI())</f>
        <v>1383.43501462333</v>
      </c>
      <c r="R28" s="43">
        <v>265</v>
      </c>
      <c r="S28" s="43">
        <v>15.5</v>
      </c>
    </row>
    <row r="29" customHeight="1" spans="1:19">
      <c r="A29" s="57">
        <v>28</v>
      </c>
      <c r="B29" s="58">
        <v>1448.76679744217</v>
      </c>
      <c r="C29" s="58">
        <v>1245.54701486191</v>
      </c>
      <c r="D29" s="59">
        <v>310</v>
      </c>
      <c r="E29" s="59" t="s">
        <v>100</v>
      </c>
      <c r="F29" s="59">
        <v>20</v>
      </c>
      <c r="G29" s="59">
        <v>60</v>
      </c>
      <c r="H29" s="59">
        <v>45</v>
      </c>
      <c r="I29" s="57">
        <v>0.335</v>
      </c>
      <c r="J29" s="59">
        <v>20</v>
      </c>
      <c r="K29" s="59">
        <v>55</v>
      </c>
      <c r="L29" s="59">
        <v>70</v>
      </c>
      <c r="M29" s="60">
        <v>0.726</v>
      </c>
      <c r="N29" s="42">
        <f>$P$27+R29*SIN(40/180*PI())-S29*COS(40/180*PI())</f>
        <v>1448.76679744217</v>
      </c>
      <c r="O29" s="42">
        <f>$Q$27-R29*COS(40/180*PI())-S29*SIN(40/180*PI())</f>
        <v>1245.54701486191</v>
      </c>
      <c r="R29" s="43">
        <v>445</v>
      </c>
      <c r="S29" s="43">
        <v>15.5</v>
      </c>
    </row>
    <row r="30" customHeight="1" spans="1:17">
      <c r="A30" s="61">
        <v>29</v>
      </c>
      <c r="B30" s="63">
        <v>1597.7</v>
      </c>
      <c r="C30" s="63">
        <v>965</v>
      </c>
      <c r="D30" s="62">
        <v>270</v>
      </c>
      <c r="E30" s="62" t="s">
        <v>101</v>
      </c>
      <c r="F30" s="62">
        <v>20</v>
      </c>
      <c r="G30" s="62">
        <v>60</v>
      </c>
      <c r="H30" s="62">
        <v>45</v>
      </c>
      <c r="I30" s="74">
        <v>0.335</v>
      </c>
      <c r="J30" s="62">
        <v>20</v>
      </c>
      <c r="K30" s="62">
        <v>55</v>
      </c>
      <c r="L30" s="62">
        <v>70</v>
      </c>
      <c r="M30" s="64">
        <v>0.726</v>
      </c>
      <c r="N30" s="75">
        <f>$P$30-15.5</f>
        <v>1597.7</v>
      </c>
      <c r="O30" s="42">
        <f>$Q$30-128</f>
        <v>965</v>
      </c>
      <c r="P30" s="73">
        <v>1613.2</v>
      </c>
      <c r="Q30" s="76">
        <v>1093</v>
      </c>
    </row>
    <row r="31" customHeight="1" spans="1:15">
      <c r="A31" s="61">
        <v>30</v>
      </c>
      <c r="B31" s="63">
        <v>1597.7</v>
      </c>
      <c r="C31" s="63">
        <v>790</v>
      </c>
      <c r="D31" s="62">
        <v>270</v>
      </c>
      <c r="E31" s="62" t="s">
        <v>102</v>
      </c>
      <c r="F31" s="62">
        <v>20</v>
      </c>
      <c r="G31" s="62">
        <v>60</v>
      </c>
      <c r="H31" s="62">
        <v>45</v>
      </c>
      <c r="I31" s="74">
        <v>0.335</v>
      </c>
      <c r="J31" s="62">
        <v>20</v>
      </c>
      <c r="K31" s="62">
        <v>55</v>
      </c>
      <c r="L31" s="62">
        <v>70</v>
      </c>
      <c r="M31" s="64">
        <v>0.726</v>
      </c>
      <c r="N31" s="75">
        <f t="shared" ref="N31:N41" si="1">$P$30-15.5</f>
        <v>1597.7</v>
      </c>
      <c r="O31" s="42">
        <f>$Q$30-128-175</f>
        <v>790</v>
      </c>
    </row>
    <row r="32" customHeight="1" spans="1:15">
      <c r="A32" s="61">
        <v>31</v>
      </c>
      <c r="B32" s="63">
        <v>1597.7</v>
      </c>
      <c r="C32" s="63">
        <v>615</v>
      </c>
      <c r="D32" s="62">
        <v>270</v>
      </c>
      <c r="E32" s="62" t="s">
        <v>102</v>
      </c>
      <c r="F32" s="62">
        <v>20</v>
      </c>
      <c r="G32" s="62">
        <v>60</v>
      </c>
      <c r="H32" s="62">
        <v>45</v>
      </c>
      <c r="I32" s="74">
        <v>0.335</v>
      </c>
      <c r="J32" s="62">
        <v>20</v>
      </c>
      <c r="K32" s="62">
        <v>55</v>
      </c>
      <c r="L32" s="62">
        <v>70</v>
      </c>
      <c r="M32" s="64">
        <v>0.726</v>
      </c>
      <c r="N32" s="75">
        <f t="shared" si="1"/>
        <v>1597.7</v>
      </c>
      <c r="O32" s="42">
        <f>$Q$30-128-175*2</f>
        <v>615</v>
      </c>
    </row>
    <row r="33" customHeight="1" spans="1:15">
      <c r="A33" s="61">
        <v>32</v>
      </c>
      <c r="B33" s="63">
        <v>1597.7</v>
      </c>
      <c r="C33" s="63">
        <v>440</v>
      </c>
      <c r="D33" s="62">
        <v>270</v>
      </c>
      <c r="E33" s="62" t="s">
        <v>102</v>
      </c>
      <c r="F33" s="62">
        <v>20</v>
      </c>
      <c r="G33" s="62">
        <v>60</v>
      </c>
      <c r="H33" s="62">
        <v>45</v>
      </c>
      <c r="I33" s="74">
        <v>0.335</v>
      </c>
      <c r="J33" s="62">
        <v>20</v>
      </c>
      <c r="K33" s="62">
        <v>55</v>
      </c>
      <c r="L33" s="62">
        <v>70</v>
      </c>
      <c r="M33" s="64">
        <v>0.726</v>
      </c>
      <c r="N33" s="75">
        <f t="shared" si="1"/>
        <v>1597.7</v>
      </c>
      <c r="O33" s="42">
        <f>$Q$30-128-175*3</f>
        <v>440</v>
      </c>
    </row>
    <row r="34" customHeight="1" spans="1:15">
      <c r="A34" s="61">
        <v>33</v>
      </c>
      <c r="B34" s="63">
        <v>1597.7</v>
      </c>
      <c r="C34" s="63">
        <v>265</v>
      </c>
      <c r="D34" s="62">
        <v>270</v>
      </c>
      <c r="E34" s="62" t="s">
        <v>102</v>
      </c>
      <c r="F34" s="62">
        <v>20</v>
      </c>
      <c r="G34" s="62">
        <v>60</v>
      </c>
      <c r="H34" s="62">
        <v>45</v>
      </c>
      <c r="I34" s="74">
        <v>0.335</v>
      </c>
      <c r="J34" s="62">
        <v>20</v>
      </c>
      <c r="K34" s="62">
        <v>55</v>
      </c>
      <c r="L34" s="62">
        <v>70</v>
      </c>
      <c r="M34" s="64">
        <v>0.726</v>
      </c>
      <c r="N34" s="75">
        <f t="shared" si="1"/>
        <v>1597.7</v>
      </c>
      <c r="O34" s="42">
        <f>$Q$30-128-175*4</f>
        <v>265</v>
      </c>
    </row>
    <row r="35" customHeight="1" spans="1:15">
      <c r="A35" s="61">
        <v>34</v>
      </c>
      <c r="B35" s="63">
        <v>1597.7</v>
      </c>
      <c r="C35" s="63">
        <v>90</v>
      </c>
      <c r="D35" s="62">
        <v>270</v>
      </c>
      <c r="E35" s="62" t="s">
        <v>102</v>
      </c>
      <c r="F35" s="62">
        <v>20</v>
      </c>
      <c r="G35" s="62">
        <v>60</v>
      </c>
      <c r="H35" s="62">
        <v>45</v>
      </c>
      <c r="I35" s="74">
        <v>0.335</v>
      </c>
      <c r="J35" s="62">
        <v>20</v>
      </c>
      <c r="K35" s="62">
        <v>55</v>
      </c>
      <c r="L35" s="62">
        <v>70</v>
      </c>
      <c r="M35" s="64">
        <v>0.726</v>
      </c>
      <c r="N35" s="75">
        <f t="shared" si="1"/>
        <v>1597.7</v>
      </c>
      <c r="O35" s="42">
        <f>$Q$30-128-175*5</f>
        <v>90</v>
      </c>
    </row>
    <row r="36" customHeight="1" spans="1:16">
      <c r="A36" s="61">
        <v>35</v>
      </c>
      <c r="B36" s="63">
        <v>1597.7</v>
      </c>
      <c r="C36" s="63">
        <v>-90</v>
      </c>
      <c r="D36" s="62">
        <v>270</v>
      </c>
      <c r="E36" s="62" t="s">
        <v>102</v>
      </c>
      <c r="F36" s="62">
        <v>20</v>
      </c>
      <c r="G36" s="62">
        <v>60</v>
      </c>
      <c r="H36" s="62">
        <v>45</v>
      </c>
      <c r="I36" s="74">
        <v>0.335</v>
      </c>
      <c r="J36" s="62">
        <v>20</v>
      </c>
      <c r="K36" s="62">
        <v>55</v>
      </c>
      <c r="L36" s="62">
        <v>70</v>
      </c>
      <c r="M36" s="64">
        <v>0.726</v>
      </c>
      <c r="N36" s="75">
        <f t="shared" si="1"/>
        <v>1597.7</v>
      </c>
      <c r="O36" s="42">
        <f>$Q$42+128+175*5</f>
        <v>-84.8</v>
      </c>
      <c r="P36" s="43" t="s">
        <v>103</v>
      </c>
    </row>
    <row r="37" customHeight="1" spans="1:15">
      <c r="A37" s="61">
        <v>36</v>
      </c>
      <c r="B37" s="63">
        <v>1597.7</v>
      </c>
      <c r="C37" s="63">
        <v>-265</v>
      </c>
      <c r="D37" s="62">
        <v>270</v>
      </c>
      <c r="E37" s="62" t="s">
        <v>102</v>
      </c>
      <c r="F37" s="62">
        <v>20</v>
      </c>
      <c r="G37" s="62">
        <v>60</v>
      </c>
      <c r="H37" s="62">
        <v>45</v>
      </c>
      <c r="I37" s="74">
        <v>0.335</v>
      </c>
      <c r="J37" s="62">
        <v>20</v>
      </c>
      <c r="K37" s="62">
        <v>55</v>
      </c>
      <c r="L37" s="62">
        <v>70</v>
      </c>
      <c r="M37" s="64">
        <v>0.726</v>
      </c>
      <c r="N37" s="75">
        <f t="shared" si="1"/>
        <v>1597.7</v>
      </c>
      <c r="O37" s="42">
        <f>$Q$42+128+175*4</f>
        <v>-259.8</v>
      </c>
    </row>
    <row r="38" customHeight="1" spans="1:15">
      <c r="A38" s="61">
        <v>37</v>
      </c>
      <c r="B38" s="63">
        <v>1597.7</v>
      </c>
      <c r="C38" s="63">
        <v>-440</v>
      </c>
      <c r="D38" s="62">
        <v>270</v>
      </c>
      <c r="E38" s="62" t="s">
        <v>102</v>
      </c>
      <c r="F38" s="62">
        <v>20</v>
      </c>
      <c r="G38" s="62">
        <v>60</v>
      </c>
      <c r="H38" s="62">
        <v>45</v>
      </c>
      <c r="I38" s="74">
        <v>0.335</v>
      </c>
      <c r="J38" s="62">
        <v>20</v>
      </c>
      <c r="K38" s="62">
        <v>55</v>
      </c>
      <c r="L38" s="62">
        <v>70</v>
      </c>
      <c r="M38" s="64">
        <v>0.726</v>
      </c>
      <c r="N38" s="75">
        <f t="shared" si="1"/>
        <v>1597.7</v>
      </c>
      <c r="O38" s="42">
        <f>$Q$42+128+175*3</f>
        <v>-434.8</v>
      </c>
    </row>
    <row r="39" customHeight="1" spans="1:15">
      <c r="A39" s="61">
        <v>38</v>
      </c>
      <c r="B39" s="63">
        <v>1597.7</v>
      </c>
      <c r="C39" s="63">
        <v>-615</v>
      </c>
      <c r="D39" s="62">
        <v>270</v>
      </c>
      <c r="E39" s="62" t="s">
        <v>102</v>
      </c>
      <c r="F39" s="62">
        <v>20</v>
      </c>
      <c r="G39" s="62">
        <v>60</v>
      </c>
      <c r="H39" s="62">
        <v>45</v>
      </c>
      <c r="I39" s="74">
        <v>0.335</v>
      </c>
      <c r="J39" s="62">
        <v>20</v>
      </c>
      <c r="K39" s="62">
        <v>55</v>
      </c>
      <c r="L39" s="62">
        <v>70</v>
      </c>
      <c r="M39" s="64">
        <v>0.726</v>
      </c>
      <c r="N39" s="75">
        <f t="shared" si="1"/>
        <v>1597.7</v>
      </c>
      <c r="O39" s="42">
        <f>$Q$42+128+175*2</f>
        <v>-609.8</v>
      </c>
    </row>
    <row r="40" customHeight="1" spans="1:15">
      <c r="A40" s="61">
        <v>39</v>
      </c>
      <c r="B40" s="63">
        <v>1597.7</v>
      </c>
      <c r="C40" s="63">
        <v>-790</v>
      </c>
      <c r="D40" s="62">
        <v>270</v>
      </c>
      <c r="E40" s="62" t="s">
        <v>102</v>
      </c>
      <c r="F40" s="62">
        <v>20</v>
      </c>
      <c r="G40" s="62">
        <v>60</v>
      </c>
      <c r="H40" s="62">
        <v>45</v>
      </c>
      <c r="I40" s="74">
        <v>0.335</v>
      </c>
      <c r="J40" s="62">
        <v>20</v>
      </c>
      <c r="K40" s="62">
        <v>55</v>
      </c>
      <c r="L40" s="62">
        <v>70</v>
      </c>
      <c r="M40" s="64">
        <v>0.726</v>
      </c>
      <c r="N40" s="75">
        <f t="shared" si="1"/>
        <v>1597.7</v>
      </c>
      <c r="O40" s="42">
        <f>$Q$42+128+175</f>
        <v>-784.8</v>
      </c>
    </row>
    <row r="41" customHeight="1" spans="1:15">
      <c r="A41" s="61">
        <v>40</v>
      </c>
      <c r="B41" s="63">
        <v>1597.7</v>
      </c>
      <c r="C41" s="63">
        <v>-965</v>
      </c>
      <c r="D41" s="62">
        <v>270</v>
      </c>
      <c r="E41" s="62" t="s">
        <v>104</v>
      </c>
      <c r="F41" s="62">
        <v>20</v>
      </c>
      <c r="G41" s="62">
        <v>60</v>
      </c>
      <c r="H41" s="62">
        <v>45</v>
      </c>
      <c r="I41" s="74">
        <v>0.335</v>
      </c>
      <c r="J41" s="62">
        <v>20</v>
      </c>
      <c r="K41" s="62">
        <v>55</v>
      </c>
      <c r="L41" s="62">
        <v>70</v>
      </c>
      <c r="M41" s="64">
        <v>0.726</v>
      </c>
      <c r="N41" s="75">
        <f t="shared" si="1"/>
        <v>1597.7</v>
      </c>
      <c r="O41" s="42">
        <f>$Q$42+128</f>
        <v>-959.8</v>
      </c>
    </row>
    <row r="42" customHeight="1" spans="1:19">
      <c r="A42" s="69">
        <v>41</v>
      </c>
      <c r="B42" s="65">
        <v>1450.3893643083</v>
      </c>
      <c r="C42" s="65">
        <v>-1243.35056971497</v>
      </c>
      <c r="D42" s="59">
        <v>230</v>
      </c>
      <c r="E42" s="59" t="s">
        <v>100</v>
      </c>
      <c r="F42" s="59">
        <v>20</v>
      </c>
      <c r="G42" s="59">
        <v>60</v>
      </c>
      <c r="H42" s="59">
        <v>45</v>
      </c>
      <c r="I42" s="57">
        <v>0.335</v>
      </c>
      <c r="J42" s="59">
        <v>20</v>
      </c>
      <c r="K42" s="59">
        <v>55</v>
      </c>
      <c r="L42" s="59">
        <v>70</v>
      </c>
      <c r="M42" s="60">
        <v>0.726</v>
      </c>
      <c r="N42" s="42">
        <f>$P$42-R42*COS(40/180*PI())-S42*SIN(40/180*PI())</f>
        <v>1495.98546037552</v>
      </c>
      <c r="O42" s="42">
        <f>$Q$42-R42*SIN(40/180*PI())+S42*COS(40/180*PI())</f>
        <v>-1158.48939400218</v>
      </c>
      <c r="P42" s="73">
        <v>1612.9</v>
      </c>
      <c r="Q42" s="73">
        <v>-1087.8</v>
      </c>
      <c r="R42" s="43">
        <v>135</v>
      </c>
      <c r="S42" s="43">
        <v>21</v>
      </c>
    </row>
    <row r="43" customHeight="1" spans="1:19">
      <c r="A43" s="69">
        <v>42</v>
      </c>
      <c r="B43" s="65">
        <v>1334.68759456472</v>
      </c>
      <c r="C43" s="65">
        <v>-1381.23856947639</v>
      </c>
      <c r="D43" s="59">
        <v>230</v>
      </c>
      <c r="E43" s="59" t="s">
        <v>99</v>
      </c>
      <c r="F43" s="59">
        <v>20</v>
      </c>
      <c r="G43" s="59">
        <v>60</v>
      </c>
      <c r="H43" s="59">
        <v>45</v>
      </c>
      <c r="I43" s="57">
        <v>0.335</v>
      </c>
      <c r="J43" s="59">
        <v>20</v>
      </c>
      <c r="K43" s="59">
        <v>55</v>
      </c>
      <c r="L43" s="59">
        <v>70</v>
      </c>
      <c r="M43" s="60">
        <v>0.726</v>
      </c>
      <c r="N43" s="42">
        <f>$P$42-R43*COS(40/180*PI())-S43*SIN(40/180*PI())</f>
        <v>1342.77657175173</v>
      </c>
      <c r="O43" s="42">
        <f>$Q$42-R43*SIN(40/180*PI())+S43*COS(40/180*PI())</f>
        <v>-1287.04691593949</v>
      </c>
      <c r="R43" s="43">
        <v>335</v>
      </c>
      <c r="S43" s="43">
        <v>21</v>
      </c>
    </row>
    <row r="44" customHeight="1" spans="1:19">
      <c r="A44" s="69">
        <v>43</v>
      </c>
      <c r="B44" s="65">
        <v>1218.98582482115</v>
      </c>
      <c r="C44" s="65">
        <v>-1519.1265692378</v>
      </c>
      <c r="D44" s="59">
        <v>230</v>
      </c>
      <c r="E44" s="59" t="s">
        <v>98</v>
      </c>
      <c r="F44" s="59">
        <v>20</v>
      </c>
      <c r="G44" s="59">
        <v>60</v>
      </c>
      <c r="H44" s="59">
        <v>45</v>
      </c>
      <c r="I44" s="57">
        <v>0.335</v>
      </c>
      <c r="J44" s="59">
        <v>20</v>
      </c>
      <c r="K44" s="59">
        <v>55</v>
      </c>
      <c r="L44" s="59">
        <v>70</v>
      </c>
      <c r="M44" s="60">
        <v>0.726</v>
      </c>
      <c r="N44" s="42">
        <f>$P$42-R44*COS(40/180*PI())-S44*SIN(40/180*PI())</f>
        <v>1189.56768312793</v>
      </c>
      <c r="O44" s="42">
        <f>$Q$42-R44*SIN(40/180*PI())+S44*COS(40/180*PI())</f>
        <v>-1415.6044378768</v>
      </c>
      <c r="R44" s="43">
        <v>535</v>
      </c>
      <c r="S44" s="43">
        <v>21</v>
      </c>
    </row>
    <row r="45" customHeight="1" spans="1:17">
      <c r="A45" s="66">
        <v>44</v>
      </c>
      <c r="B45" s="67">
        <v>1052.8</v>
      </c>
      <c r="C45" s="67">
        <v>-1602.4</v>
      </c>
      <c r="D45" s="68">
        <v>180</v>
      </c>
      <c r="E45" s="68" t="s">
        <v>105</v>
      </c>
      <c r="F45" s="55">
        <v>25</v>
      </c>
      <c r="G45" s="55">
        <v>34</v>
      </c>
      <c r="H45" s="55">
        <v>60</v>
      </c>
      <c r="I45" s="56">
        <v>0.448</v>
      </c>
      <c r="J45" s="55">
        <v>25</v>
      </c>
      <c r="K45" s="55">
        <v>50</v>
      </c>
      <c r="L45" s="55">
        <v>30</v>
      </c>
      <c r="M45" s="56">
        <v>0.227</v>
      </c>
      <c r="N45" s="42">
        <f>$P$45-17.5</f>
        <v>1052.8</v>
      </c>
      <c r="O45" s="42">
        <f>$Q$45-22</f>
        <v>-1602.4</v>
      </c>
      <c r="P45" s="73">
        <v>1070.3</v>
      </c>
      <c r="Q45" s="73">
        <v>-1580.4</v>
      </c>
    </row>
    <row r="46" customHeight="1" spans="1:15">
      <c r="A46" s="66">
        <v>45</v>
      </c>
      <c r="B46" s="67">
        <v>982.8</v>
      </c>
      <c r="C46" s="67">
        <v>-1602.4</v>
      </c>
      <c r="D46" s="68">
        <v>180</v>
      </c>
      <c r="E46" s="68" t="s">
        <v>106</v>
      </c>
      <c r="F46" s="55">
        <v>25</v>
      </c>
      <c r="G46" s="55">
        <v>34</v>
      </c>
      <c r="H46" s="55">
        <v>60</v>
      </c>
      <c r="I46" s="56">
        <v>0.448</v>
      </c>
      <c r="J46" s="55">
        <v>25</v>
      </c>
      <c r="K46" s="55">
        <v>50</v>
      </c>
      <c r="L46" s="55">
        <v>30</v>
      </c>
      <c r="M46" s="56">
        <v>0.227</v>
      </c>
      <c r="N46" s="42">
        <f>$P$45-17.5-70</f>
        <v>982.8</v>
      </c>
      <c r="O46" s="42">
        <f t="shared" ref="O46:O53" si="2">$Q$45-22</f>
        <v>-1602.4</v>
      </c>
    </row>
    <row r="47" customHeight="1" spans="1:15">
      <c r="A47" s="66">
        <v>46</v>
      </c>
      <c r="B47" s="67">
        <v>912.8</v>
      </c>
      <c r="C47" s="67">
        <v>-1602.4</v>
      </c>
      <c r="D47" s="68">
        <v>180</v>
      </c>
      <c r="E47" s="68" t="s">
        <v>106</v>
      </c>
      <c r="F47" s="55">
        <v>25</v>
      </c>
      <c r="G47" s="55">
        <v>34</v>
      </c>
      <c r="H47" s="55">
        <v>60</v>
      </c>
      <c r="I47" s="56">
        <v>0.448</v>
      </c>
      <c r="J47" s="55">
        <v>25</v>
      </c>
      <c r="K47" s="55">
        <v>50</v>
      </c>
      <c r="L47" s="55">
        <v>30</v>
      </c>
      <c r="M47" s="56">
        <v>0.227</v>
      </c>
      <c r="N47" s="42">
        <f>$P$45-17.5-70*2</f>
        <v>912.8</v>
      </c>
      <c r="O47" s="42">
        <f t="shared" si="2"/>
        <v>-1602.4</v>
      </c>
    </row>
    <row r="48" customHeight="1" spans="1:15">
      <c r="A48" s="66">
        <v>47</v>
      </c>
      <c r="B48" s="67">
        <v>842.8</v>
      </c>
      <c r="C48" s="67">
        <v>-1602.4</v>
      </c>
      <c r="D48" s="68">
        <v>180</v>
      </c>
      <c r="E48" s="68" t="s">
        <v>106</v>
      </c>
      <c r="F48" s="55">
        <v>25</v>
      </c>
      <c r="G48" s="55">
        <v>34</v>
      </c>
      <c r="H48" s="55">
        <v>60</v>
      </c>
      <c r="I48" s="56">
        <v>0.448</v>
      </c>
      <c r="J48" s="55">
        <v>25</v>
      </c>
      <c r="K48" s="55">
        <v>50</v>
      </c>
      <c r="L48" s="55">
        <v>30</v>
      </c>
      <c r="M48" s="56">
        <v>0.227</v>
      </c>
      <c r="N48" s="42">
        <f>$P$45-17.5-70*3</f>
        <v>842.8</v>
      </c>
      <c r="O48" s="42">
        <f t="shared" si="2"/>
        <v>-1602.4</v>
      </c>
    </row>
    <row r="49" customHeight="1" spans="1:15">
      <c r="A49" s="66">
        <v>48</v>
      </c>
      <c r="B49" s="67">
        <v>772.8</v>
      </c>
      <c r="C49" s="67">
        <v>-1602.4</v>
      </c>
      <c r="D49" s="68">
        <v>180</v>
      </c>
      <c r="E49" s="68" t="s">
        <v>106</v>
      </c>
      <c r="F49" s="55">
        <v>25</v>
      </c>
      <c r="G49" s="55">
        <v>34</v>
      </c>
      <c r="H49" s="55">
        <v>60</v>
      </c>
      <c r="I49" s="56">
        <v>0.448</v>
      </c>
      <c r="J49" s="55">
        <v>25</v>
      </c>
      <c r="K49" s="55">
        <v>50</v>
      </c>
      <c r="L49" s="55">
        <v>30</v>
      </c>
      <c r="M49" s="56">
        <v>0.227</v>
      </c>
      <c r="N49" s="42">
        <f>$P$45-17.5-70*4</f>
        <v>772.8</v>
      </c>
      <c r="O49" s="42">
        <f t="shared" si="2"/>
        <v>-1602.4</v>
      </c>
    </row>
    <row r="50" customHeight="1" spans="1:15">
      <c r="A50" s="66">
        <v>49</v>
      </c>
      <c r="B50" s="67">
        <v>702.8</v>
      </c>
      <c r="C50" s="67">
        <v>-1602.4</v>
      </c>
      <c r="D50" s="68">
        <v>180</v>
      </c>
      <c r="E50" s="68" t="s">
        <v>106</v>
      </c>
      <c r="F50" s="55">
        <v>25</v>
      </c>
      <c r="G50" s="55">
        <v>34</v>
      </c>
      <c r="H50" s="55">
        <v>60</v>
      </c>
      <c r="I50" s="56">
        <v>0.448</v>
      </c>
      <c r="J50" s="55">
        <v>25</v>
      </c>
      <c r="K50" s="55">
        <v>50</v>
      </c>
      <c r="L50" s="55">
        <v>30</v>
      </c>
      <c r="M50" s="56">
        <v>0.227</v>
      </c>
      <c r="N50" s="42">
        <f>$P$45-17.5-70*5</f>
        <v>702.8</v>
      </c>
      <c r="O50" s="42">
        <f t="shared" si="2"/>
        <v>-1602.4</v>
      </c>
    </row>
    <row r="51" customHeight="1" spans="1:15">
      <c r="A51" s="66">
        <v>50</v>
      </c>
      <c r="B51" s="67">
        <v>632.8</v>
      </c>
      <c r="C51" s="67">
        <v>-1602.4</v>
      </c>
      <c r="D51" s="68">
        <v>180</v>
      </c>
      <c r="E51" s="68" t="s">
        <v>106</v>
      </c>
      <c r="F51" s="55">
        <v>25</v>
      </c>
      <c r="G51" s="55">
        <v>34</v>
      </c>
      <c r="H51" s="55">
        <v>60</v>
      </c>
      <c r="I51" s="56">
        <v>0.448</v>
      </c>
      <c r="J51" s="55">
        <v>25</v>
      </c>
      <c r="K51" s="55">
        <v>50</v>
      </c>
      <c r="L51" s="55">
        <v>30</v>
      </c>
      <c r="M51" s="56">
        <v>0.227</v>
      </c>
      <c r="N51" s="42">
        <f>$P$45-17.5-70*6</f>
        <v>632.8</v>
      </c>
      <c r="O51" s="42">
        <f t="shared" si="2"/>
        <v>-1602.4</v>
      </c>
    </row>
    <row r="52" customHeight="1" spans="1:15">
      <c r="A52" s="66">
        <v>51</v>
      </c>
      <c r="B52" s="67">
        <v>562.8</v>
      </c>
      <c r="C52" s="67">
        <v>-1602.4</v>
      </c>
      <c r="D52" s="68">
        <v>180</v>
      </c>
      <c r="E52" s="68" t="s">
        <v>106</v>
      </c>
      <c r="F52" s="55">
        <v>25</v>
      </c>
      <c r="G52" s="55">
        <v>34</v>
      </c>
      <c r="H52" s="55">
        <v>60</v>
      </c>
      <c r="I52" s="56">
        <v>0.448</v>
      </c>
      <c r="J52" s="55">
        <v>25</v>
      </c>
      <c r="K52" s="55">
        <v>50</v>
      </c>
      <c r="L52" s="55">
        <v>30</v>
      </c>
      <c r="M52" s="56">
        <v>0.227</v>
      </c>
      <c r="N52" s="42">
        <f>$P$45-17.5*7</f>
        <v>947.8</v>
      </c>
      <c r="O52" s="42">
        <f t="shared" si="2"/>
        <v>-1602.4</v>
      </c>
    </row>
    <row r="53" customHeight="1" spans="1:15">
      <c r="A53" s="66">
        <v>52</v>
      </c>
      <c r="B53" s="67">
        <v>492.8</v>
      </c>
      <c r="C53" s="67">
        <v>-1602.4</v>
      </c>
      <c r="D53" s="68">
        <v>180</v>
      </c>
      <c r="E53" s="68" t="s">
        <v>105</v>
      </c>
      <c r="F53" s="55">
        <v>25</v>
      </c>
      <c r="G53" s="55">
        <v>34</v>
      </c>
      <c r="H53" s="55">
        <v>60</v>
      </c>
      <c r="I53" s="56">
        <v>0.448</v>
      </c>
      <c r="J53" s="55">
        <v>25</v>
      </c>
      <c r="K53" s="55">
        <v>50</v>
      </c>
      <c r="L53" s="55">
        <v>30</v>
      </c>
      <c r="M53" s="56">
        <v>0.227</v>
      </c>
      <c r="N53" s="42">
        <f>$P$45-17.5-70*8</f>
        <v>492.8</v>
      </c>
      <c r="O53" s="42">
        <f t="shared" si="2"/>
        <v>-1602.4</v>
      </c>
    </row>
    <row r="58" customHeight="1" spans="4:4">
      <c r="D58" s="43" t="s">
        <v>107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J45" sqref="J45"/>
    </sheetView>
  </sheetViews>
  <sheetFormatPr defaultColWidth="8.84166666666667" defaultRowHeight="20" customHeight="1"/>
  <cols>
    <col min="1" max="1" width="9.45833333333333" style="41" customWidth="1"/>
    <col min="2" max="2" width="9.61666666666667" style="42" customWidth="1"/>
    <col min="3" max="3" width="10.4583333333333" style="42" customWidth="1"/>
    <col min="4" max="4" width="9" style="43"/>
    <col min="5" max="5" width="7.84166666666667" style="43" customWidth="1"/>
    <col min="6" max="6" width="9" style="43" customWidth="1"/>
    <col min="7" max="7" width="6.925" style="43" customWidth="1"/>
    <col min="8" max="8" width="8" style="44" customWidth="1"/>
    <col min="9" max="29" width="9" style="43"/>
    <col min="30" max="16384" width="8.84166666666667" style="4"/>
  </cols>
  <sheetData>
    <row r="1" customHeight="1" spans="1:8">
      <c r="A1" s="45" t="s">
        <v>0</v>
      </c>
      <c r="B1" s="46" t="s">
        <v>1</v>
      </c>
      <c r="C1" s="46" t="s">
        <v>2</v>
      </c>
      <c r="D1" s="47" t="s">
        <v>78</v>
      </c>
      <c r="E1" s="47" t="s">
        <v>84</v>
      </c>
      <c r="F1" s="47" t="s">
        <v>85</v>
      </c>
      <c r="G1" s="47" t="s">
        <v>86</v>
      </c>
      <c r="H1" s="48" t="s">
        <v>87</v>
      </c>
    </row>
    <row r="2" customHeight="1" spans="1:8">
      <c r="A2" s="49">
        <v>1</v>
      </c>
      <c r="B2" s="50">
        <v>244.5</v>
      </c>
      <c r="C2" s="50">
        <v>-962.5</v>
      </c>
      <c r="D2" s="51">
        <v>90</v>
      </c>
      <c r="E2" s="51">
        <v>38</v>
      </c>
      <c r="F2" s="51">
        <v>90</v>
      </c>
      <c r="G2" s="51">
        <v>2.6</v>
      </c>
      <c r="H2" s="52">
        <v>0.105</v>
      </c>
    </row>
    <row r="3" customHeight="1" spans="1:9">
      <c r="A3" s="49">
        <v>2</v>
      </c>
      <c r="B3" s="50">
        <v>244.5</v>
      </c>
      <c r="C3" s="50">
        <v>-787.5</v>
      </c>
      <c r="D3" s="51">
        <v>90</v>
      </c>
      <c r="E3" s="51">
        <v>38</v>
      </c>
      <c r="F3" s="51">
        <v>90</v>
      </c>
      <c r="G3" s="51">
        <v>2.6</v>
      </c>
      <c r="H3" s="52">
        <v>0.105</v>
      </c>
      <c r="I3" s="42"/>
    </row>
    <row r="4" customHeight="1" spans="1:9">
      <c r="A4" s="49">
        <v>3</v>
      </c>
      <c r="B4" s="50">
        <v>244.5</v>
      </c>
      <c r="C4" s="50">
        <v>-612.5</v>
      </c>
      <c r="D4" s="51">
        <v>90</v>
      </c>
      <c r="E4" s="51">
        <v>38</v>
      </c>
      <c r="F4" s="51">
        <v>90</v>
      </c>
      <c r="G4" s="51">
        <v>2.6</v>
      </c>
      <c r="H4" s="52">
        <v>0.105</v>
      </c>
      <c r="I4" s="42"/>
    </row>
    <row r="5" customHeight="1" spans="1:9">
      <c r="A5" s="49">
        <v>4</v>
      </c>
      <c r="B5" s="50">
        <v>244.5</v>
      </c>
      <c r="C5" s="50">
        <v>-437.5</v>
      </c>
      <c r="D5" s="51">
        <v>90</v>
      </c>
      <c r="E5" s="51">
        <v>38</v>
      </c>
      <c r="F5" s="51">
        <v>90</v>
      </c>
      <c r="G5" s="51">
        <v>2.6</v>
      </c>
      <c r="H5" s="52">
        <v>0.105</v>
      </c>
      <c r="I5" s="42"/>
    </row>
    <row r="6" customHeight="1" spans="1:9">
      <c r="A6" s="49">
        <v>5</v>
      </c>
      <c r="B6" s="50">
        <v>244.5</v>
      </c>
      <c r="C6" s="50">
        <v>-262.5</v>
      </c>
      <c r="D6" s="51">
        <v>90</v>
      </c>
      <c r="E6" s="51">
        <v>38</v>
      </c>
      <c r="F6" s="51">
        <v>90</v>
      </c>
      <c r="G6" s="51">
        <v>2.6</v>
      </c>
      <c r="H6" s="52">
        <v>0.105</v>
      </c>
      <c r="I6" s="42"/>
    </row>
    <row r="7" customHeight="1" spans="1:9">
      <c r="A7" s="49">
        <v>6</v>
      </c>
      <c r="B7" s="50">
        <v>244.5</v>
      </c>
      <c r="C7" s="50">
        <v>-87.5</v>
      </c>
      <c r="D7" s="51">
        <v>90</v>
      </c>
      <c r="E7" s="51">
        <v>38</v>
      </c>
      <c r="F7" s="51">
        <v>90</v>
      </c>
      <c r="G7" s="51">
        <v>2.6</v>
      </c>
      <c r="H7" s="52">
        <v>0.105</v>
      </c>
      <c r="I7" s="42"/>
    </row>
    <row r="8" customHeight="1" spans="1:9">
      <c r="A8" s="49">
        <v>7</v>
      </c>
      <c r="B8" s="50">
        <v>244.5</v>
      </c>
      <c r="C8" s="50">
        <v>87.5</v>
      </c>
      <c r="D8" s="51">
        <v>90</v>
      </c>
      <c r="E8" s="51">
        <v>38</v>
      </c>
      <c r="F8" s="51">
        <v>90</v>
      </c>
      <c r="G8" s="51">
        <v>2.6</v>
      </c>
      <c r="H8" s="52">
        <v>0.105</v>
      </c>
      <c r="I8" s="42"/>
    </row>
    <row r="9" customHeight="1" spans="1:9">
      <c r="A9" s="49">
        <v>8</v>
      </c>
      <c r="B9" s="50">
        <v>244.5</v>
      </c>
      <c r="C9" s="50">
        <v>262.5</v>
      </c>
      <c r="D9" s="51">
        <v>90</v>
      </c>
      <c r="E9" s="51">
        <v>38</v>
      </c>
      <c r="F9" s="51">
        <v>90</v>
      </c>
      <c r="G9" s="51">
        <v>2.6</v>
      </c>
      <c r="H9" s="52">
        <v>0.105</v>
      </c>
      <c r="I9" s="42"/>
    </row>
    <row r="10" customHeight="1" spans="1:9">
      <c r="A10" s="49">
        <v>9</v>
      </c>
      <c r="B10" s="50">
        <v>244.5</v>
      </c>
      <c r="C10" s="50">
        <v>437.5</v>
      </c>
      <c r="D10" s="51">
        <v>90</v>
      </c>
      <c r="E10" s="51">
        <v>38</v>
      </c>
      <c r="F10" s="51">
        <v>90</v>
      </c>
      <c r="G10" s="51">
        <v>2.6</v>
      </c>
      <c r="H10" s="52">
        <v>0.105</v>
      </c>
      <c r="I10" s="42"/>
    </row>
    <row r="11" customHeight="1" spans="1:9">
      <c r="A11" s="49">
        <v>10</v>
      </c>
      <c r="B11" s="50">
        <v>244.5</v>
      </c>
      <c r="C11" s="50">
        <v>612.5</v>
      </c>
      <c r="D11" s="51">
        <v>90</v>
      </c>
      <c r="E11" s="51">
        <v>38</v>
      </c>
      <c r="F11" s="51">
        <v>90</v>
      </c>
      <c r="G11" s="51">
        <v>2.6</v>
      </c>
      <c r="H11" s="52">
        <v>0.105</v>
      </c>
      <c r="I11" s="42"/>
    </row>
    <row r="12" customHeight="1" spans="1:8">
      <c r="A12" s="49">
        <v>11</v>
      </c>
      <c r="B12" s="50">
        <v>244.5</v>
      </c>
      <c r="C12" s="50">
        <v>787.5</v>
      </c>
      <c r="D12" s="51">
        <v>90</v>
      </c>
      <c r="E12" s="51">
        <v>38</v>
      </c>
      <c r="F12" s="51">
        <v>90</v>
      </c>
      <c r="G12" s="51">
        <v>2.6</v>
      </c>
      <c r="H12" s="52">
        <v>0.105</v>
      </c>
    </row>
    <row r="13" customHeight="1" spans="1:8">
      <c r="A13" s="49">
        <v>12</v>
      </c>
      <c r="B13" s="50">
        <v>244.5</v>
      </c>
      <c r="C13" s="50">
        <v>962.5</v>
      </c>
      <c r="D13" s="51">
        <v>90</v>
      </c>
      <c r="E13" s="51">
        <v>38</v>
      </c>
      <c r="F13" s="51">
        <v>90</v>
      </c>
      <c r="G13" s="51">
        <v>2.6</v>
      </c>
      <c r="H13" s="52">
        <v>0.105</v>
      </c>
    </row>
    <row r="14" customHeight="1" spans="1:8">
      <c r="A14" s="53">
        <v>13</v>
      </c>
      <c r="B14" s="54">
        <v>492.1</v>
      </c>
      <c r="C14" s="54">
        <v>1604.2</v>
      </c>
      <c r="D14" s="55">
        <v>0</v>
      </c>
      <c r="E14" s="55">
        <v>25</v>
      </c>
      <c r="F14" s="55">
        <v>50</v>
      </c>
      <c r="G14" s="55">
        <v>30</v>
      </c>
      <c r="H14" s="56">
        <v>0.227</v>
      </c>
    </row>
    <row r="15" customHeight="1" spans="1:8">
      <c r="A15" s="53">
        <v>14</v>
      </c>
      <c r="B15" s="54">
        <v>562.1</v>
      </c>
      <c r="C15" s="54">
        <v>1604.2</v>
      </c>
      <c r="D15" s="55">
        <v>0</v>
      </c>
      <c r="E15" s="55">
        <v>25</v>
      </c>
      <c r="F15" s="55">
        <v>50</v>
      </c>
      <c r="G15" s="55">
        <v>30</v>
      </c>
      <c r="H15" s="56">
        <v>0.227</v>
      </c>
    </row>
    <row r="16" customHeight="1" spans="1:8">
      <c r="A16" s="53">
        <v>15</v>
      </c>
      <c r="B16" s="54">
        <v>632.1</v>
      </c>
      <c r="C16" s="54">
        <v>1604.2</v>
      </c>
      <c r="D16" s="55">
        <v>0</v>
      </c>
      <c r="E16" s="55">
        <v>25</v>
      </c>
      <c r="F16" s="55">
        <v>50</v>
      </c>
      <c r="G16" s="55">
        <v>30</v>
      </c>
      <c r="H16" s="56">
        <v>0.227</v>
      </c>
    </row>
    <row r="17" customHeight="1" spans="1:8">
      <c r="A17" s="53">
        <v>16</v>
      </c>
      <c r="B17" s="54">
        <v>702.1</v>
      </c>
      <c r="C17" s="54">
        <v>1604.2</v>
      </c>
      <c r="D17" s="55">
        <v>0</v>
      </c>
      <c r="E17" s="55">
        <v>25</v>
      </c>
      <c r="F17" s="55">
        <v>50</v>
      </c>
      <c r="G17" s="55">
        <v>30</v>
      </c>
      <c r="H17" s="56">
        <v>0.227</v>
      </c>
    </row>
    <row r="18" customHeight="1" spans="1:8">
      <c r="A18" s="53">
        <v>17</v>
      </c>
      <c r="B18" s="54">
        <v>772.1</v>
      </c>
      <c r="C18" s="54">
        <v>1604.2</v>
      </c>
      <c r="D18" s="55">
        <v>0</v>
      </c>
      <c r="E18" s="55">
        <v>25</v>
      </c>
      <c r="F18" s="55">
        <v>50</v>
      </c>
      <c r="G18" s="55">
        <v>30</v>
      </c>
      <c r="H18" s="56">
        <v>0.227</v>
      </c>
    </row>
    <row r="19" customHeight="1" spans="1:8">
      <c r="A19" s="53">
        <v>18</v>
      </c>
      <c r="B19" s="54">
        <v>842.1</v>
      </c>
      <c r="C19" s="54">
        <v>1604.2</v>
      </c>
      <c r="D19" s="55">
        <v>0</v>
      </c>
      <c r="E19" s="55">
        <v>25</v>
      </c>
      <c r="F19" s="55">
        <v>50</v>
      </c>
      <c r="G19" s="55">
        <v>30</v>
      </c>
      <c r="H19" s="56">
        <v>0.227</v>
      </c>
    </row>
    <row r="20" customHeight="1" spans="1:8">
      <c r="A20" s="53">
        <v>19</v>
      </c>
      <c r="B20" s="54">
        <v>912.1</v>
      </c>
      <c r="C20" s="54">
        <v>1604.2</v>
      </c>
      <c r="D20" s="55">
        <v>0</v>
      </c>
      <c r="E20" s="55">
        <v>25</v>
      </c>
      <c r="F20" s="55">
        <v>50</v>
      </c>
      <c r="G20" s="55">
        <v>30</v>
      </c>
      <c r="H20" s="56">
        <v>0.227</v>
      </c>
    </row>
    <row r="21" customHeight="1" spans="1:8">
      <c r="A21" s="53">
        <v>20</v>
      </c>
      <c r="B21" s="54">
        <v>982.1</v>
      </c>
      <c r="C21" s="54">
        <v>1604.2</v>
      </c>
      <c r="D21" s="55">
        <v>0</v>
      </c>
      <c r="E21" s="55">
        <v>25</v>
      </c>
      <c r="F21" s="55">
        <v>50</v>
      </c>
      <c r="G21" s="55">
        <v>30</v>
      </c>
      <c r="H21" s="56">
        <v>0.227</v>
      </c>
    </row>
    <row r="22" customHeight="1" spans="1:8">
      <c r="A22" s="53">
        <v>21</v>
      </c>
      <c r="B22" s="54">
        <v>1052.1</v>
      </c>
      <c r="C22" s="54">
        <v>1604.2</v>
      </c>
      <c r="D22" s="55">
        <v>0</v>
      </c>
      <c r="E22" s="55">
        <v>25</v>
      </c>
      <c r="F22" s="55">
        <v>50</v>
      </c>
      <c r="G22" s="55">
        <v>30</v>
      </c>
      <c r="H22" s="56">
        <v>0.227</v>
      </c>
    </row>
    <row r="23" customHeight="1" spans="1:8">
      <c r="A23" s="57">
        <v>22</v>
      </c>
      <c r="B23" s="58">
        <v>1217.36325795501</v>
      </c>
      <c r="C23" s="58">
        <v>1521.32301438475</v>
      </c>
      <c r="D23" s="59">
        <v>320</v>
      </c>
      <c r="E23" s="59">
        <v>55</v>
      </c>
      <c r="F23" s="59">
        <v>70</v>
      </c>
      <c r="G23" s="59">
        <v>20</v>
      </c>
      <c r="H23" s="60">
        <v>0.726</v>
      </c>
    </row>
    <row r="24" customHeight="1" spans="1:8">
      <c r="A24" s="57">
        <v>23</v>
      </c>
      <c r="B24" s="58">
        <v>1333.06502769859</v>
      </c>
      <c r="C24" s="58">
        <v>1383.43501462333</v>
      </c>
      <c r="D24" s="59">
        <v>320</v>
      </c>
      <c r="E24" s="59">
        <v>55</v>
      </c>
      <c r="F24" s="59">
        <v>70</v>
      </c>
      <c r="G24" s="59">
        <v>20</v>
      </c>
      <c r="H24" s="60">
        <v>0.726</v>
      </c>
    </row>
    <row r="25" customHeight="1" spans="1:8">
      <c r="A25" s="57">
        <v>24</v>
      </c>
      <c r="B25" s="58">
        <v>1448.76679744217</v>
      </c>
      <c r="C25" s="58">
        <v>1245.54701486191</v>
      </c>
      <c r="D25" s="59">
        <v>320</v>
      </c>
      <c r="E25" s="59">
        <v>55</v>
      </c>
      <c r="F25" s="59">
        <v>70</v>
      </c>
      <c r="G25" s="59">
        <v>20</v>
      </c>
      <c r="H25" s="60">
        <v>0.726</v>
      </c>
    </row>
    <row r="26" customHeight="1" spans="1:8">
      <c r="A26" s="61">
        <v>25</v>
      </c>
      <c r="B26" s="62">
        <v>1597.7</v>
      </c>
      <c r="C26" s="63">
        <v>965</v>
      </c>
      <c r="D26" s="62">
        <v>270</v>
      </c>
      <c r="E26" s="62">
        <v>55</v>
      </c>
      <c r="F26" s="62">
        <v>70</v>
      </c>
      <c r="G26" s="62">
        <v>20</v>
      </c>
      <c r="H26" s="64">
        <v>0.726</v>
      </c>
    </row>
    <row r="27" customHeight="1" spans="1:8">
      <c r="A27" s="61">
        <v>26</v>
      </c>
      <c r="B27" s="62">
        <v>1597.7</v>
      </c>
      <c r="C27" s="63">
        <v>790</v>
      </c>
      <c r="D27" s="62">
        <v>270</v>
      </c>
      <c r="E27" s="62">
        <v>55</v>
      </c>
      <c r="F27" s="62">
        <v>70</v>
      </c>
      <c r="G27" s="62">
        <v>20</v>
      </c>
      <c r="H27" s="64">
        <v>0.726</v>
      </c>
    </row>
    <row r="28" customHeight="1" spans="1:8">
      <c r="A28" s="61">
        <v>27</v>
      </c>
      <c r="B28" s="62">
        <v>1597.7</v>
      </c>
      <c r="C28" s="63">
        <v>615</v>
      </c>
      <c r="D28" s="62">
        <v>270</v>
      </c>
      <c r="E28" s="62">
        <v>55</v>
      </c>
      <c r="F28" s="62">
        <v>70</v>
      </c>
      <c r="G28" s="62">
        <v>20</v>
      </c>
      <c r="H28" s="64">
        <v>0.726</v>
      </c>
    </row>
    <row r="29" customHeight="1" spans="1:8">
      <c r="A29" s="61">
        <v>28</v>
      </c>
      <c r="B29" s="62">
        <v>1597.7</v>
      </c>
      <c r="C29" s="63">
        <v>440</v>
      </c>
      <c r="D29" s="62">
        <v>270</v>
      </c>
      <c r="E29" s="62">
        <v>55</v>
      </c>
      <c r="F29" s="62">
        <v>70</v>
      </c>
      <c r="G29" s="62">
        <v>20</v>
      </c>
      <c r="H29" s="64">
        <v>0.726</v>
      </c>
    </row>
    <row r="30" customHeight="1" spans="1:8">
      <c r="A30" s="61">
        <v>29</v>
      </c>
      <c r="B30" s="62">
        <v>1597.7</v>
      </c>
      <c r="C30" s="63">
        <v>265</v>
      </c>
      <c r="D30" s="62">
        <v>270</v>
      </c>
      <c r="E30" s="62">
        <v>55</v>
      </c>
      <c r="F30" s="62">
        <v>70</v>
      </c>
      <c r="G30" s="62">
        <v>20</v>
      </c>
      <c r="H30" s="64">
        <v>0.726</v>
      </c>
    </row>
    <row r="31" customHeight="1" spans="1:8">
      <c r="A31" s="61">
        <v>30</v>
      </c>
      <c r="B31" s="62">
        <v>1597.7</v>
      </c>
      <c r="C31" s="63">
        <v>90</v>
      </c>
      <c r="D31" s="62">
        <v>270</v>
      </c>
      <c r="E31" s="62">
        <v>55</v>
      </c>
      <c r="F31" s="62">
        <v>70</v>
      </c>
      <c r="G31" s="62">
        <v>20</v>
      </c>
      <c r="H31" s="64">
        <v>0.726</v>
      </c>
    </row>
    <row r="32" customHeight="1" spans="1:8">
      <c r="A32" s="61">
        <v>31</v>
      </c>
      <c r="B32" s="62">
        <v>1597.7</v>
      </c>
      <c r="C32" s="63">
        <v>-90</v>
      </c>
      <c r="D32" s="62">
        <v>270</v>
      </c>
      <c r="E32" s="62">
        <v>55</v>
      </c>
      <c r="F32" s="62">
        <v>70</v>
      </c>
      <c r="G32" s="62">
        <v>20</v>
      </c>
      <c r="H32" s="64">
        <v>0.726</v>
      </c>
    </row>
    <row r="33" customHeight="1" spans="1:8">
      <c r="A33" s="61">
        <v>32</v>
      </c>
      <c r="B33" s="62">
        <v>1597.7</v>
      </c>
      <c r="C33" s="63">
        <v>-265</v>
      </c>
      <c r="D33" s="62">
        <v>270</v>
      </c>
      <c r="E33" s="62">
        <v>55</v>
      </c>
      <c r="F33" s="62">
        <v>70</v>
      </c>
      <c r="G33" s="62">
        <v>20</v>
      </c>
      <c r="H33" s="64">
        <v>0.726</v>
      </c>
    </row>
    <row r="34" customHeight="1" spans="1:8">
      <c r="A34" s="61">
        <v>33</v>
      </c>
      <c r="B34" s="62">
        <v>1597.7</v>
      </c>
      <c r="C34" s="63">
        <v>-440</v>
      </c>
      <c r="D34" s="62">
        <v>270</v>
      </c>
      <c r="E34" s="62">
        <v>55</v>
      </c>
      <c r="F34" s="62">
        <v>70</v>
      </c>
      <c r="G34" s="62">
        <v>20</v>
      </c>
      <c r="H34" s="64">
        <v>0.726</v>
      </c>
    </row>
    <row r="35" customHeight="1" spans="1:8">
      <c r="A35" s="61">
        <v>34</v>
      </c>
      <c r="B35" s="62">
        <v>1597.7</v>
      </c>
      <c r="C35" s="63">
        <v>-615</v>
      </c>
      <c r="D35" s="62">
        <v>270</v>
      </c>
      <c r="E35" s="62">
        <v>55</v>
      </c>
      <c r="F35" s="62">
        <v>70</v>
      </c>
      <c r="G35" s="62">
        <v>20</v>
      </c>
      <c r="H35" s="64">
        <v>0.726</v>
      </c>
    </row>
    <row r="36" customHeight="1" spans="1:8">
      <c r="A36" s="61">
        <v>35</v>
      </c>
      <c r="B36" s="62">
        <v>1597.7</v>
      </c>
      <c r="C36" s="63">
        <v>-790</v>
      </c>
      <c r="D36" s="62">
        <v>270</v>
      </c>
      <c r="E36" s="62">
        <v>55</v>
      </c>
      <c r="F36" s="62">
        <v>70</v>
      </c>
      <c r="G36" s="62">
        <v>20</v>
      </c>
      <c r="H36" s="64">
        <v>0.726</v>
      </c>
    </row>
    <row r="37" customHeight="1" spans="1:8">
      <c r="A37" s="61">
        <v>36</v>
      </c>
      <c r="B37" s="62">
        <v>1597.7</v>
      </c>
      <c r="C37" s="63">
        <v>-965</v>
      </c>
      <c r="D37" s="62">
        <v>270</v>
      </c>
      <c r="E37" s="62">
        <v>55</v>
      </c>
      <c r="F37" s="62">
        <v>70</v>
      </c>
      <c r="G37" s="62">
        <v>20</v>
      </c>
      <c r="H37" s="64">
        <v>0.726</v>
      </c>
    </row>
    <row r="38" customHeight="1" spans="1:8">
      <c r="A38" s="57">
        <v>37</v>
      </c>
      <c r="B38" s="65">
        <v>1450.3893643083</v>
      </c>
      <c r="C38" s="65">
        <v>-1243.35056971497</v>
      </c>
      <c r="D38" s="59">
        <v>220</v>
      </c>
      <c r="E38" s="59">
        <v>55</v>
      </c>
      <c r="F38" s="59">
        <v>70</v>
      </c>
      <c r="G38" s="59">
        <v>20</v>
      </c>
      <c r="H38" s="60">
        <v>0.726</v>
      </c>
    </row>
    <row r="39" customHeight="1" spans="1:8">
      <c r="A39" s="57">
        <v>38</v>
      </c>
      <c r="B39" s="65">
        <v>1334.68759456472</v>
      </c>
      <c r="C39" s="65">
        <v>-1381.23856947639</v>
      </c>
      <c r="D39" s="59">
        <v>220</v>
      </c>
      <c r="E39" s="59">
        <v>55</v>
      </c>
      <c r="F39" s="59">
        <v>70</v>
      </c>
      <c r="G39" s="59">
        <v>20</v>
      </c>
      <c r="H39" s="60">
        <v>0.726</v>
      </c>
    </row>
    <row r="40" customHeight="1" spans="1:8">
      <c r="A40" s="57">
        <v>39</v>
      </c>
      <c r="B40" s="65">
        <v>1218.98582482115</v>
      </c>
      <c r="C40" s="65">
        <v>-1519.1265692378</v>
      </c>
      <c r="D40" s="59">
        <v>220</v>
      </c>
      <c r="E40" s="59">
        <v>55</v>
      </c>
      <c r="F40" s="59">
        <v>70</v>
      </c>
      <c r="G40" s="59">
        <v>20</v>
      </c>
      <c r="H40" s="60">
        <v>0.726</v>
      </c>
    </row>
    <row r="41" customHeight="1" spans="1:8">
      <c r="A41" s="66">
        <v>40</v>
      </c>
      <c r="B41" s="67">
        <v>1052.8</v>
      </c>
      <c r="C41" s="67">
        <v>-1602.4</v>
      </c>
      <c r="D41" s="68">
        <v>180</v>
      </c>
      <c r="E41" s="68">
        <v>25</v>
      </c>
      <c r="F41" s="68">
        <v>50</v>
      </c>
      <c r="G41" s="68">
        <v>30</v>
      </c>
      <c r="H41" s="68">
        <v>0.227</v>
      </c>
    </row>
    <row r="42" customHeight="1" spans="1:8">
      <c r="A42" s="66">
        <v>41</v>
      </c>
      <c r="B42" s="67">
        <v>982.8</v>
      </c>
      <c r="C42" s="67">
        <v>-1602.4</v>
      </c>
      <c r="D42" s="68">
        <v>180</v>
      </c>
      <c r="E42" s="68">
        <v>25</v>
      </c>
      <c r="F42" s="68">
        <v>50</v>
      </c>
      <c r="G42" s="68">
        <v>30</v>
      </c>
      <c r="H42" s="68">
        <v>0.227</v>
      </c>
    </row>
    <row r="43" customHeight="1" spans="1:8">
      <c r="A43" s="66">
        <v>42</v>
      </c>
      <c r="B43" s="67">
        <v>912.8</v>
      </c>
      <c r="C43" s="67">
        <v>-1602.4</v>
      </c>
      <c r="D43" s="68">
        <v>180</v>
      </c>
      <c r="E43" s="68">
        <v>25</v>
      </c>
      <c r="F43" s="68">
        <v>50</v>
      </c>
      <c r="G43" s="68">
        <v>30</v>
      </c>
      <c r="H43" s="68">
        <v>0.227</v>
      </c>
    </row>
    <row r="44" customHeight="1" spans="1:8">
      <c r="A44" s="66">
        <v>43</v>
      </c>
      <c r="B44" s="67">
        <v>842.8</v>
      </c>
      <c r="C44" s="67">
        <v>-1602.4</v>
      </c>
      <c r="D44" s="68">
        <v>180</v>
      </c>
      <c r="E44" s="68">
        <v>25</v>
      </c>
      <c r="F44" s="68">
        <v>50</v>
      </c>
      <c r="G44" s="68">
        <v>30</v>
      </c>
      <c r="H44" s="68">
        <v>0.227</v>
      </c>
    </row>
    <row r="45" customHeight="1" spans="1:8">
      <c r="A45" s="66">
        <v>44</v>
      </c>
      <c r="B45" s="67">
        <v>772.8</v>
      </c>
      <c r="C45" s="67">
        <v>-1602.4</v>
      </c>
      <c r="D45" s="68">
        <v>180</v>
      </c>
      <c r="E45" s="68">
        <v>25</v>
      </c>
      <c r="F45" s="68">
        <v>50</v>
      </c>
      <c r="G45" s="68">
        <v>30</v>
      </c>
      <c r="H45" s="68">
        <v>0.227</v>
      </c>
    </row>
    <row r="46" customHeight="1" spans="1:8">
      <c r="A46" s="66">
        <v>45</v>
      </c>
      <c r="B46" s="67">
        <v>702.8</v>
      </c>
      <c r="C46" s="67">
        <v>-1602.4</v>
      </c>
      <c r="D46" s="68">
        <v>180</v>
      </c>
      <c r="E46" s="68">
        <v>25</v>
      </c>
      <c r="F46" s="68">
        <v>50</v>
      </c>
      <c r="G46" s="68">
        <v>30</v>
      </c>
      <c r="H46" s="68">
        <v>0.227</v>
      </c>
    </row>
    <row r="47" customHeight="1" spans="1:8">
      <c r="A47" s="66">
        <v>46</v>
      </c>
      <c r="B47" s="67">
        <v>632.8</v>
      </c>
      <c r="C47" s="67">
        <v>-1602.4</v>
      </c>
      <c r="D47" s="68">
        <v>180</v>
      </c>
      <c r="E47" s="68">
        <v>25</v>
      </c>
      <c r="F47" s="68">
        <v>50</v>
      </c>
      <c r="G47" s="68">
        <v>30</v>
      </c>
      <c r="H47" s="68">
        <v>0.227</v>
      </c>
    </row>
    <row r="48" customHeight="1" spans="1:8">
      <c r="A48" s="66">
        <v>47</v>
      </c>
      <c r="B48" s="67">
        <v>562.8</v>
      </c>
      <c r="C48" s="67">
        <v>-1602.4</v>
      </c>
      <c r="D48" s="68">
        <v>180</v>
      </c>
      <c r="E48" s="68">
        <v>25</v>
      </c>
      <c r="F48" s="68">
        <v>50</v>
      </c>
      <c r="G48" s="68">
        <v>30</v>
      </c>
      <c r="H48" s="68">
        <v>0.227</v>
      </c>
    </row>
    <row r="49" customHeight="1" spans="1:8">
      <c r="A49" s="66">
        <v>48</v>
      </c>
      <c r="B49" s="67">
        <v>492.8</v>
      </c>
      <c r="C49" s="67">
        <v>-1602.4</v>
      </c>
      <c r="D49" s="68">
        <v>180</v>
      </c>
      <c r="E49" s="68">
        <v>25</v>
      </c>
      <c r="F49" s="68">
        <v>50</v>
      </c>
      <c r="G49" s="68">
        <v>30</v>
      </c>
      <c r="H49" s="68">
        <v>0.227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zoomScale="95" zoomScaleNormal="95" workbookViewId="0">
      <selection activeCell="E3" sqref="E3"/>
    </sheetView>
  </sheetViews>
  <sheetFormatPr defaultColWidth="9" defaultRowHeight="15.75"/>
  <cols>
    <col min="1" max="1" width="9" style="4"/>
    <col min="2" max="2" width="13.8416666666667" style="28" customWidth="1"/>
    <col min="3" max="3" width="12.6166666666667" style="4" customWidth="1"/>
    <col min="4" max="5" width="9.38333333333333" style="4"/>
    <col min="6" max="7" width="9" style="4"/>
    <col min="8" max="8" width="11.4583333333333" style="4"/>
    <col min="9" max="9" width="9" style="4"/>
    <col min="10" max="10" width="9.38333333333333" style="4"/>
    <col min="11" max="16384" width="9" style="4"/>
  </cols>
  <sheetData>
    <row r="1" spans="1:11">
      <c r="A1" s="29">
        <v>16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  <c r="G1" s="31" t="s">
        <v>113</v>
      </c>
      <c r="H1" s="31" t="s">
        <v>114</v>
      </c>
      <c r="I1" s="31" t="s">
        <v>115</v>
      </c>
      <c r="J1" s="31" t="s">
        <v>116</v>
      </c>
      <c r="K1" s="31" t="s">
        <v>117</v>
      </c>
    </row>
    <row r="2" spans="1:11">
      <c r="A2" s="31" t="s">
        <v>118</v>
      </c>
      <c r="B2" s="30">
        <v>0.193463</v>
      </c>
      <c r="C2" s="32">
        <v>0</v>
      </c>
      <c r="D2" s="33">
        <v>0.065</v>
      </c>
      <c r="E2" s="33">
        <v>3.099</v>
      </c>
      <c r="F2" s="31">
        <v>4</v>
      </c>
      <c r="G2" s="34">
        <v>77</v>
      </c>
      <c r="H2" s="4">
        <v>306</v>
      </c>
      <c r="I2" s="31">
        <v>0</v>
      </c>
      <c r="J2" s="31" t="s">
        <v>119</v>
      </c>
      <c r="K2" s="31">
        <v>30</v>
      </c>
    </row>
    <row r="3" spans="1:11">
      <c r="A3" s="31" t="s">
        <v>120</v>
      </c>
      <c r="B3" s="30">
        <v>0.273109</v>
      </c>
      <c r="C3" s="32">
        <v>1.375</v>
      </c>
      <c r="D3" s="33">
        <v>0.0667</v>
      </c>
      <c r="E3" s="33">
        <v>0.3653</v>
      </c>
      <c r="F3" s="31">
        <v>4</v>
      </c>
      <c r="G3" s="34">
        <v>12</v>
      </c>
      <c r="H3" s="35">
        <v>46</v>
      </c>
      <c r="I3" s="31">
        <v>0</v>
      </c>
      <c r="J3" s="31" t="s">
        <v>119</v>
      </c>
      <c r="K3" s="31">
        <v>20</v>
      </c>
    </row>
    <row r="4" spans="1:11">
      <c r="A4" s="31" t="s">
        <v>121</v>
      </c>
      <c r="B4" s="30">
        <v>0.2732105</v>
      </c>
      <c r="C4" s="32">
        <v>-1.375</v>
      </c>
      <c r="D4" s="33">
        <v>0.068</v>
      </c>
      <c r="E4" s="33">
        <v>0.365</v>
      </c>
      <c r="F4" s="31">
        <v>4</v>
      </c>
      <c r="G4" s="34">
        <v>12</v>
      </c>
      <c r="H4" s="35">
        <v>46</v>
      </c>
      <c r="I4" s="31">
        <v>0</v>
      </c>
      <c r="J4" s="31" t="s">
        <v>119</v>
      </c>
      <c r="K4" s="31">
        <v>20</v>
      </c>
    </row>
    <row r="5" spans="1:11">
      <c r="A5" s="31" t="s">
        <v>122</v>
      </c>
      <c r="B5" s="30">
        <v>0.5398515</v>
      </c>
      <c r="C5" s="32">
        <v>1.794</v>
      </c>
      <c r="D5" s="36">
        <v>0.171</v>
      </c>
      <c r="E5" s="36">
        <v>0.12</v>
      </c>
      <c r="F5" s="29">
        <v>6</v>
      </c>
      <c r="G5" s="31">
        <v>4</v>
      </c>
      <c r="H5" s="35">
        <v>23</v>
      </c>
      <c r="I5" s="31">
        <v>0</v>
      </c>
      <c r="J5" s="29" t="s">
        <v>123</v>
      </c>
      <c r="K5" s="31">
        <v>18</v>
      </c>
    </row>
    <row r="6" spans="1:11">
      <c r="A6" s="31" t="s">
        <v>124</v>
      </c>
      <c r="B6" s="30">
        <v>0.54005925</v>
      </c>
      <c r="C6" s="32">
        <v>-1.794</v>
      </c>
      <c r="D6" s="36">
        <v>0.171</v>
      </c>
      <c r="E6" s="36">
        <v>0.12</v>
      </c>
      <c r="F6" s="29">
        <v>6</v>
      </c>
      <c r="G6" s="31">
        <v>4</v>
      </c>
      <c r="H6" s="35">
        <v>23</v>
      </c>
      <c r="I6" s="31">
        <v>0</v>
      </c>
      <c r="J6" s="29" t="s">
        <v>123</v>
      </c>
      <c r="K6" s="31">
        <v>18</v>
      </c>
    </row>
    <row r="7" spans="1:11">
      <c r="A7" s="31" t="s">
        <v>125</v>
      </c>
      <c r="B7" s="30">
        <v>1.03976875</v>
      </c>
      <c r="C7" s="32">
        <v>1.794</v>
      </c>
      <c r="D7" s="36">
        <v>0.1715</v>
      </c>
      <c r="E7" s="36">
        <v>0.1197</v>
      </c>
      <c r="F7" s="29">
        <v>6</v>
      </c>
      <c r="G7" s="31">
        <v>4</v>
      </c>
      <c r="H7" s="35">
        <v>23</v>
      </c>
      <c r="I7" s="31">
        <v>0</v>
      </c>
      <c r="J7" s="31" t="s">
        <v>126</v>
      </c>
      <c r="K7" s="31">
        <v>18</v>
      </c>
    </row>
    <row r="8" spans="1:11">
      <c r="A8" s="31" t="s">
        <v>127</v>
      </c>
      <c r="B8" s="30">
        <v>1.03978325</v>
      </c>
      <c r="C8" s="32">
        <v>-1.794</v>
      </c>
      <c r="D8" s="36">
        <v>0.1715</v>
      </c>
      <c r="E8" s="36">
        <v>0.1198</v>
      </c>
      <c r="F8" s="29">
        <v>6</v>
      </c>
      <c r="G8" s="31">
        <v>4</v>
      </c>
      <c r="H8" s="35">
        <v>23</v>
      </c>
      <c r="I8" s="31">
        <v>0</v>
      </c>
      <c r="J8" s="34" t="s">
        <v>126</v>
      </c>
      <c r="K8" s="31">
        <v>18</v>
      </c>
    </row>
    <row r="9" spans="1:11">
      <c r="A9" s="31" t="s">
        <v>128</v>
      </c>
      <c r="B9" s="37">
        <v>1.68563675</v>
      </c>
      <c r="C9" s="37">
        <v>1.376</v>
      </c>
      <c r="D9" s="33">
        <v>0.1185</v>
      </c>
      <c r="E9" s="33">
        <v>0.174</v>
      </c>
      <c r="F9" s="31">
        <v>4</v>
      </c>
      <c r="G9" s="34">
        <v>6</v>
      </c>
      <c r="H9" s="35">
        <v>22</v>
      </c>
      <c r="I9" s="31">
        <v>0</v>
      </c>
      <c r="J9" s="31" t="s">
        <v>129</v>
      </c>
      <c r="K9" s="31">
        <v>18</v>
      </c>
    </row>
    <row r="10" spans="1:11">
      <c r="A10" s="31" t="s">
        <v>130</v>
      </c>
      <c r="B10" s="37">
        <v>1.6861155</v>
      </c>
      <c r="C10" s="37">
        <v>-1.376</v>
      </c>
      <c r="D10" s="33">
        <v>0.1185</v>
      </c>
      <c r="E10" s="33">
        <v>0.1741</v>
      </c>
      <c r="F10" s="31">
        <v>4</v>
      </c>
      <c r="G10" s="34">
        <v>6</v>
      </c>
      <c r="H10" s="35">
        <v>22</v>
      </c>
      <c r="I10" s="31">
        <v>0</v>
      </c>
      <c r="J10" s="31" t="s">
        <v>129</v>
      </c>
      <c r="K10" s="31">
        <v>18</v>
      </c>
    </row>
    <row r="11" spans="1:11">
      <c r="A11" s="31" t="s">
        <v>131</v>
      </c>
      <c r="B11" s="37">
        <v>2.1087845</v>
      </c>
      <c r="C11" s="37">
        <v>0.445</v>
      </c>
      <c r="D11" s="33">
        <v>0.156066</v>
      </c>
      <c r="E11" s="33">
        <v>0.215</v>
      </c>
      <c r="F11" s="31">
        <v>4</v>
      </c>
      <c r="G11" s="34">
        <v>6</v>
      </c>
      <c r="H11" s="35">
        <v>22</v>
      </c>
      <c r="I11" s="31">
        <v>0</v>
      </c>
      <c r="J11" s="31" t="s">
        <v>123</v>
      </c>
      <c r="K11" s="31">
        <v>18</v>
      </c>
    </row>
    <row r="12" spans="1:11">
      <c r="A12" s="31" t="s">
        <v>132</v>
      </c>
      <c r="B12" s="37">
        <v>2.10914375</v>
      </c>
      <c r="C12" s="37">
        <v>-0.445</v>
      </c>
      <c r="D12" s="33">
        <v>0.155487</v>
      </c>
      <c r="E12" s="33">
        <v>0.215</v>
      </c>
      <c r="F12" s="31">
        <v>4</v>
      </c>
      <c r="G12" s="34">
        <v>6</v>
      </c>
      <c r="H12" s="35">
        <v>22</v>
      </c>
      <c r="I12" s="31">
        <v>0</v>
      </c>
      <c r="J12" s="31" t="s">
        <v>123</v>
      </c>
      <c r="K12" s="31">
        <v>18</v>
      </c>
    </row>
    <row r="13" spans="1:11">
      <c r="A13" s="38" t="s">
        <v>133</v>
      </c>
      <c r="B13" s="39">
        <v>1.099562</v>
      </c>
      <c r="C13" s="39">
        <v>0.9</v>
      </c>
      <c r="D13" s="39">
        <v>0.056124</v>
      </c>
      <c r="E13" s="39">
        <v>0.057</v>
      </c>
      <c r="F13" s="40">
        <v>2</v>
      </c>
      <c r="G13" s="40">
        <v>2</v>
      </c>
      <c r="H13" s="35">
        <v>4</v>
      </c>
      <c r="I13" s="31">
        <v>0</v>
      </c>
      <c r="J13" s="40" t="s">
        <v>119</v>
      </c>
      <c r="K13" s="40">
        <v>4</v>
      </c>
    </row>
    <row r="14" spans="1:11">
      <c r="A14" s="38" t="s">
        <v>134</v>
      </c>
      <c r="B14" s="39">
        <v>1.10001025</v>
      </c>
      <c r="C14" s="39">
        <v>-0.9</v>
      </c>
      <c r="D14" s="39">
        <v>0.057021</v>
      </c>
      <c r="E14" s="39">
        <v>0.057</v>
      </c>
      <c r="F14" s="40">
        <v>2</v>
      </c>
      <c r="G14" s="40">
        <v>2</v>
      </c>
      <c r="H14" s="35">
        <v>4</v>
      </c>
      <c r="I14" s="31">
        <v>0</v>
      </c>
      <c r="J14" s="40" t="s">
        <v>119</v>
      </c>
      <c r="K14" s="40">
        <v>4</v>
      </c>
    </row>
    <row r="15" spans="1:11">
      <c r="A15" s="38" t="s">
        <v>135</v>
      </c>
      <c r="B15" s="39">
        <v>1.025943</v>
      </c>
      <c r="C15" s="39">
        <v>0.895</v>
      </c>
      <c r="D15" s="39">
        <v>0.02007</v>
      </c>
      <c r="E15" s="39">
        <v>0.2</v>
      </c>
      <c r="F15" s="40">
        <v>1</v>
      </c>
      <c r="G15" s="40">
        <v>1</v>
      </c>
      <c r="H15" s="35">
        <v>1</v>
      </c>
      <c r="I15" s="31">
        <v>30</v>
      </c>
      <c r="J15" s="40" t="s">
        <v>119</v>
      </c>
      <c r="K15" s="40">
        <v>4</v>
      </c>
    </row>
    <row r="16" spans="1:11">
      <c r="A16" s="38" t="s">
        <v>136</v>
      </c>
      <c r="B16" s="39">
        <v>1.025943</v>
      </c>
      <c r="C16" s="39">
        <v>-0.895</v>
      </c>
      <c r="D16" s="39">
        <v>0.02007</v>
      </c>
      <c r="E16" s="39">
        <v>0.2</v>
      </c>
      <c r="F16" s="40">
        <v>1</v>
      </c>
      <c r="G16" s="40">
        <v>1</v>
      </c>
      <c r="H16" s="35">
        <v>1</v>
      </c>
      <c r="I16" s="31">
        <v>-30</v>
      </c>
      <c r="J16" s="40" t="s">
        <v>119</v>
      </c>
      <c r="K16" s="40">
        <v>4</v>
      </c>
    </row>
    <row r="17" spans="1:11">
      <c r="A17" s="38" t="s">
        <v>137</v>
      </c>
      <c r="B17" s="28">
        <v>1</v>
      </c>
      <c r="C17" s="4">
        <v>0.2</v>
      </c>
      <c r="D17" s="33">
        <v>0.156066</v>
      </c>
      <c r="E17" s="33">
        <v>0.215</v>
      </c>
      <c r="F17" s="31">
        <v>4</v>
      </c>
      <c r="G17" s="34">
        <v>6</v>
      </c>
      <c r="H17" s="35">
        <v>22</v>
      </c>
      <c r="I17" s="31">
        <v>0</v>
      </c>
      <c r="J17" s="31" t="s">
        <v>123</v>
      </c>
      <c r="K17" s="31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A21" sqref="$A21:$XFD21"/>
    </sheetView>
  </sheetViews>
  <sheetFormatPr defaultColWidth="9" defaultRowHeight="15.75"/>
  <cols>
    <col min="1" max="1" width="9" style="4" customWidth="1"/>
    <col min="2" max="3" width="10" style="4" customWidth="1"/>
    <col min="4" max="4" width="12" style="4" customWidth="1"/>
    <col min="5" max="5" width="10" style="19" customWidth="1"/>
    <col min="6" max="6" width="12.6916666666667" style="19"/>
    <col min="7" max="8" width="9.23333333333333" style="19"/>
    <col min="9" max="9" width="8.61666666666667" style="4"/>
    <col min="10" max="10" width="8.30833333333333" style="4"/>
  </cols>
  <sheetData>
    <row r="1" s="18" customFormat="1" spans="1:10">
      <c r="A1" s="20" t="s">
        <v>138</v>
      </c>
      <c r="B1" s="20" t="s">
        <v>139</v>
      </c>
      <c r="C1" s="21" t="s">
        <v>140</v>
      </c>
      <c r="D1" s="21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6" t="s">
        <v>146</v>
      </c>
      <c r="J1" s="26" t="s">
        <v>146</v>
      </c>
    </row>
    <row r="2" spans="1:10">
      <c r="A2" s="23">
        <v>0.03</v>
      </c>
      <c r="B2" s="23">
        <v>0</v>
      </c>
      <c r="C2" s="7">
        <v>0.156</v>
      </c>
      <c r="D2" s="7">
        <v>0</v>
      </c>
      <c r="E2" s="24">
        <v>0</v>
      </c>
      <c r="F2" s="24">
        <v>1645</v>
      </c>
      <c r="G2" s="24">
        <v>0</v>
      </c>
      <c r="H2" s="24">
        <v>1675</v>
      </c>
      <c r="I2" s="27">
        <v>0</v>
      </c>
      <c r="J2" s="27">
        <v>1645</v>
      </c>
    </row>
    <row r="3" spans="1:10">
      <c r="A3" s="23">
        <v>0.03</v>
      </c>
      <c r="B3" s="23">
        <v>2.275</v>
      </c>
      <c r="C3" s="7">
        <v>0.156</v>
      </c>
      <c r="D3" s="7">
        <v>1.864</v>
      </c>
      <c r="E3" s="24">
        <v>1162.5</v>
      </c>
      <c r="F3" s="24">
        <v>1645</v>
      </c>
      <c r="G3" s="24">
        <v>1176.43</v>
      </c>
      <c r="H3" s="24">
        <v>1675</v>
      </c>
      <c r="I3" s="27">
        <v>430</v>
      </c>
      <c r="J3" s="27">
        <v>1645</v>
      </c>
    </row>
    <row r="4" spans="1:10">
      <c r="A4" s="23">
        <v>0.225</v>
      </c>
      <c r="B4" s="23">
        <v>2.275</v>
      </c>
      <c r="C4" s="7">
        <v>0.159</v>
      </c>
      <c r="D4" s="7">
        <v>1.879</v>
      </c>
      <c r="E4" s="24">
        <v>1561</v>
      </c>
      <c r="F4" s="24">
        <v>1170</v>
      </c>
      <c r="G4" s="24">
        <v>1575</v>
      </c>
      <c r="H4" s="24">
        <v>1200</v>
      </c>
      <c r="I4" s="27">
        <v>430</v>
      </c>
      <c r="J4" s="27">
        <v>1620</v>
      </c>
    </row>
    <row r="5" spans="1:10">
      <c r="A5" s="23">
        <v>0.225</v>
      </c>
      <c r="B5" s="23">
        <v>2.12</v>
      </c>
      <c r="C5" s="7">
        <v>0.3303</v>
      </c>
      <c r="D5" s="7">
        <v>1.88</v>
      </c>
      <c r="E5" s="24">
        <v>1655</v>
      </c>
      <c r="F5" s="24">
        <v>1170</v>
      </c>
      <c r="G5" s="24">
        <v>1675</v>
      </c>
      <c r="H5" s="24">
        <v>1200</v>
      </c>
      <c r="I5" s="27">
        <v>392</v>
      </c>
      <c r="J5" s="27">
        <v>1620</v>
      </c>
    </row>
    <row r="6" spans="1:10">
      <c r="A6" s="23">
        <v>0.245</v>
      </c>
      <c r="B6" s="23">
        <v>2.12</v>
      </c>
      <c r="C6" s="7">
        <v>0.3303</v>
      </c>
      <c r="D6" s="7">
        <v>2.125</v>
      </c>
      <c r="E6" s="24">
        <v>1655</v>
      </c>
      <c r="F6" s="24">
        <v>-1170</v>
      </c>
      <c r="G6" s="24">
        <v>1675</v>
      </c>
      <c r="H6" s="24">
        <v>-1200</v>
      </c>
      <c r="I6" s="27">
        <v>352</v>
      </c>
      <c r="J6" s="27">
        <v>1580</v>
      </c>
    </row>
    <row r="7" spans="1:10">
      <c r="A7" s="23">
        <v>0.245</v>
      </c>
      <c r="B7" s="23">
        <v>2.298</v>
      </c>
      <c r="C7" s="7">
        <v>0.5003</v>
      </c>
      <c r="D7" s="7">
        <v>2.125</v>
      </c>
      <c r="E7" s="24">
        <v>1561</v>
      </c>
      <c r="F7" s="24">
        <v>-1170</v>
      </c>
      <c r="G7" s="24">
        <v>1575</v>
      </c>
      <c r="H7" s="24">
        <v>-1200</v>
      </c>
      <c r="I7" s="27">
        <v>352</v>
      </c>
      <c r="J7" s="27">
        <v>1220.5</v>
      </c>
    </row>
    <row r="8" spans="1:10">
      <c r="A8" s="23">
        <v>0.589</v>
      </c>
      <c r="B8" s="23">
        <v>2.298</v>
      </c>
      <c r="C8" s="7">
        <v>0.5003</v>
      </c>
      <c r="D8" s="7">
        <v>2.025</v>
      </c>
      <c r="E8" s="24">
        <v>1162.5</v>
      </c>
      <c r="F8" s="24">
        <v>-1645</v>
      </c>
      <c r="G8" s="24">
        <v>1176.43</v>
      </c>
      <c r="H8" s="24">
        <v>-1675</v>
      </c>
      <c r="I8" s="27">
        <v>340.302</v>
      </c>
      <c r="J8" s="27">
        <v>1188.4</v>
      </c>
    </row>
    <row r="9" spans="1:10">
      <c r="A9" s="23">
        <v>0.589</v>
      </c>
      <c r="B9" s="23">
        <v>2.125</v>
      </c>
      <c r="C9" s="7">
        <v>0.61</v>
      </c>
      <c r="D9" s="7">
        <v>2.025</v>
      </c>
      <c r="E9" s="24">
        <v>0</v>
      </c>
      <c r="F9" s="24">
        <v>-1645</v>
      </c>
      <c r="G9" s="24">
        <v>0</v>
      </c>
      <c r="H9" s="24">
        <v>-1675</v>
      </c>
      <c r="I9" s="27">
        <v>340.3</v>
      </c>
      <c r="J9" s="27">
        <v>1188.4</v>
      </c>
    </row>
    <row r="10" spans="1:10">
      <c r="A10" s="23">
        <v>0.618</v>
      </c>
      <c r="B10" s="23">
        <v>2.085</v>
      </c>
      <c r="C10" s="7">
        <v>0.61</v>
      </c>
      <c r="D10" s="7">
        <v>1.965</v>
      </c>
      <c r="E10" s="25"/>
      <c r="F10" s="25"/>
      <c r="G10" s="25"/>
      <c r="H10" s="25"/>
      <c r="I10" s="27">
        <v>288.7</v>
      </c>
      <c r="J10" s="27">
        <v>1138</v>
      </c>
    </row>
    <row r="11" spans="1:10">
      <c r="A11" s="23">
        <v>1.315</v>
      </c>
      <c r="B11" s="23">
        <v>2.085</v>
      </c>
      <c r="C11" s="7">
        <v>1.315</v>
      </c>
      <c r="D11" s="7">
        <v>1.965</v>
      </c>
      <c r="E11" s="25"/>
      <c r="F11" s="25"/>
      <c r="G11" s="25"/>
      <c r="H11" s="25"/>
      <c r="I11" s="27">
        <v>250</v>
      </c>
      <c r="J11" s="27">
        <v>1138</v>
      </c>
    </row>
    <row r="12" spans="1:10">
      <c r="A12" s="23">
        <v>1.625</v>
      </c>
      <c r="B12" s="23">
        <v>2.00194</v>
      </c>
      <c r="C12" s="7">
        <v>1.565</v>
      </c>
      <c r="D12" s="7">
        <v>1.89801</v>
      </c>
      <c r="E12" s="25"/>
      <c r="F12" s="25"/>
      <c r="G12" s="25"/>
      <c r="H12" s="25"/>
      <c r="I12" s="27">
        <v>250</v>
      </c>
      <c r="J12" s="27">
        <v>-1138</v>
      </c>
    </row>
    <row r="13" spans="1:10">
      <c r="A13" s="23">
        <v>1.85194</v>
      </c>
      <c r="B13" s="23">
        <v>1.775</v>
      </c>
      <c r="C13" s="7">
        <v>1.74801</v>
      </c>
      <c r="D13" s="7">
        <v>1.715</v>
      </c>
      <c r="E13" s="25"/>
      <c r="F13" s="25"/>
      <c r="G13" s="25"/>
      <c r="H13" s="25"/>
      <c r="I13" s="27">
        <v>288.7</v>
      </c>
      <c r="J13" s="27">
        <v>-1138</v>
      </c>
    </row>
    <row r="14" spans="1:10">
      <c r="A14" s="23">
        <v>1.935</v>
      </c>
      <c r="B14" s="23">
        <v>1.465</v>
      </c>
      <c r="C14" s="7">
        <v>1.815</v>
      </c>
      <c r="D14" s="7">
        <v>1.465</v>
      </c>
      <c r="E14" s="25"/>
      <c r="F14" s="25"/>
      <c r="G14" s="25"/>
      <c r="H14" s="25"/>
      <c r="I14" s="27">
        <v>340.3</v>
      </c>
      <c r="J14" s="27">
        <v>-1188.4</v>
      </c>
    </row>
    <row r="15" spans="1:10">
      <c r="A15" s="23">
        <v>1.935</v>
      </c>
      <c r="B15" s="23">
        <v>0</v>
      </c>
      <c r="C15" s="7">
        <v>1.815</v>
      </c>
      <c r="D15" s="7">
        <v>0</v>
      </c>
      <c r="E15" s="25"/>
      <c r="F15" s="25"/>
      <c r="G15" s="25"/>
      <c r="H15" s="25"/>
      <c r="I15" s="27">
        <v>340.302</v>
      </c>
      <c r="J15" s="27">
        <v>-1188.4</v>
      </c>
    </row>
    <row r="16" spans="1:10">
      <c r="A16" s="23">
        <v>1.935</v>
      </c>
      <c r="B16" s="23">
        <v>-1.465</v>
      </c>
      <c r="C16" s="7">
        <v>1.815</v>
      </c>
      <c r="D16" s="7">
        <v>-1.465</v>
      </c>
      <c r="E16" s="25"/>
      <c r="F16" s="25"/>
      <c r="G16" s="25"/>
      <c r="H16" s="25"/>
      <c r="I16" s="27">
        <v>352</v>
      </c>
      <c r="J16" s="27">
        <v>-1220.5</v>
      </c>
    </row>
    <row r="17" spans="1:10">
      <c r="A17" s="23">
        <v>1.85194</v>
      </c>
      <c r="B17" s="23">
        <v>-1.775</v>
      </c>
      <c r="C17" s="7">
        <v>1.74801</v>
      </c>
      <c r="D17" s="7">
        <v>-1.715</v>
      </c>
      <c r="E17" s="25"/>
      <c r="F17" s="25"/>
      <c r="G17" s="25"/>
      <c r="H17" s="25"/>
      <c r="I17" s="27">
        <v>352</v>
      </c>
      <c r="J17" s="27">
        <v>-1580</v>
      </c>
    </row>
    <row r="18" spans="1:10">
      <c r="A18" s="23">
        <v>1.625</v>
      </c>
      <c r="B18" s="23">
        <v>-2.00194</v>
      </c>
      <c r="C18" s="7">
        <v>1.565</v>
      </c>
      <c r="D18" s="7">
        <v>-1.89801</v>
      </c>
      <c r="E18" s="25"/>
      <c r="F18" s="25"/>
      <c r="G18" s="25"/>
      <c r="H18" s="25"/>
      <c r="I18" s="27">
        <v>392</v>
      </c>
      <c r="J18" s="27">
        <v>-1620</v>
      </c>
    </row>
    <row r="19" spans="1:10">
      <c r="A19" s="23">
        <v>1.315</v>
      </c>
      <c r="B19" s="23">
        <v>-2.085</v>
      </c>
      <c r="C19" s="7">
        <v>1.315</v>
      </c>
      <c r="D19" s="7">
        <v>-1.965</v>
      </c>
      <c r="E19" s="25"/>
      <c r="F19" s="25"/>
      <c r="G19" s="25"/>
      <c r="H19" s="25"/>
      <c r="I19" s="27">
        <v>430</v>
      </c>
      <c r="J19" s="27">
        <v>-1620</v>
      </c>
    </row>
    <row r="20" spans="1:10">
      <c r="A20" s="23">
        <v>0.618</v>
      </c>
      <c r="B20" s="23">
        <v>-2.085</v>
      </c>
      <c r="C20" s="7">
        <v>0.61</v>
      </c>
      <c r="D20" s="7">
        <v>-1.965</v>
      </c>
      <c r="E20" s="25"/>
      <c r="F20" s="25"/>
      <c r="G20" s="25"/>
      <c r="H20" s="25"/>
      <c r="I20" s="27">
        <v>430</v>
      </c>
      <c r="J20" s="27">
        <v>-1645</v>
      </c>
    </row>
    <row r="21" spans="1:10">
      <c r="A21" s="23">
        <v>0.589</v>
      </c>
      <c r="B21" s="23">
        <v>-2.125</v>
      </c>
      <c r="C21" s="7">
        <v>0.61</v>
      </c>
      <c r="D21" s="7">
        <v>-2.025</v>
      </c>
      <c r="E21" s="25"/>
      <c r="F21" s="25"/>
      <c r="G21" s="25"/>
      <c r="H21" s="25"/>
      <c r="I21" s="27">
        <v>0</v>
      </c>
      <c r="J21" s="27">
        <v>-1645</v>
      </c>
    </row>
    <row r="22" spans="1:10">
      <c r="A22" s="23">
        <v>0.589</v>
      </c>
      <c r="B22" s="23">
        <v>-2.298</v>
      </c>
      <c r="C22" s="7">
        <v>0.5003</v>
      </c>
      <c r="D22" s="7">
        <v>-2.025</v>
      </c>
      <c r="E22" s="25"/>
      <c r="F22" s="25"/>
      <c r="G22" s="25"/>
      <c r="H22" s="25"/>
      <c r="I22" s="27"/>
      <c r="J22" s="27"/>
    </row>
    <row r="23" spans="1:10">
      <c r="A23" s="23">
        <v>0.245</v>
      </c>
      <c r="B23" s="23">
        <v>-2.298</v>
      </c>
      <c r="C23" s="7">
        <v>0.5003</v>
      </c>
      <c r="D23" s="7">
        <v>-2.125</v>
      </c>
      <c r="E23" s="25"/>
      <c r="F23" s="25"/>
      <c r="G23" s="25"/>
      <c r="H23" s="25"/>
      <c r="I23" s="27"/>
      <c r="J23" s="27"/>
    </row>
    <row r="24" spans="1:10">
      <c r="A24" s="23">
        <v>0.245</v>
      </c>
      <c r="B24" s="23">
        <v>-2.12</v>
      </c>
      <c r="C24" s="7">
        <v>0.3303</v>
      </c>
      <c r="D24" s="7">
        <v>-2.125</v>
      </c>
      <c r="E24" s="25"/>
      <c r="F24" s="25"/>
      <c r="G24" s="25"/>
      <c r="H24" s="25"/>
      <c r="I24" s="27"/>
      <c r="J24" s="27"/>
    </row>
    <row r="25" spans="1:10">
      <c r="A25" s="23">
        <v>0.225</v>
      </c>
      <c r="B25" s="23">
        <v>-2.12</v>
      </c>
      <c r="C25" s="7">
        <v>0.3303</v>
      </c>
      <c r="D25" s="7">
        <v>-1.88</v>
      </c>
      <c r="E25" s="25"/>
      <c r="F25" s="25"/>
      <c r="G25" s="25"/>
      <c r="H25" s="25"/>
      <c r="I25" s="27"/>
      <c r="J25" s="27"/>
    </row>
    <row r="26" spans="1:10">
      <c r="A26" s="23">
        <v>0.225</v>
      </c>
      <c r="B26" s="23">
        <v>-2.275</v>
      </c>
      <c r="C26" s="7">
        <v>0.159</v>
      </c>
      <c r="D26" s="7">
        <v>-1.879</v>
      </c>
      <c r="E26" s="25"/>
      <c r="F26" s="25"/>
      <c r="G26" s="25"/>
      <c r="H26" s="25"/>
      <c r="I26" s="27"/>
      <c r="J26" s="27"/>
    </row>
    <row r="27" spans="1:10">
      <c r="A27" s="23">
        <v>0.03</v>
      </c>
      <c r="B27" s="23">
        <v>-2.275</v>
      </c>
      <c r="C27" s="7">
        <v>0.156</v>
      </c>
      <c r="D27" s="7">
        <v>-1.864</v>
      </c>
      <c r="E27" s="25"/>
      <c r="F27" s="25"/>
      <c r="G27" s="25"/>
      <c r="H27" s="25"/>
      <c r="I27" s="27"/>
      <c r="J27" s="27"/>
    </row>
    <row r="28" spans="1:10">
      <c r="A28" s="23">
        <v>0.03</v>
      </c>
      <c r="B28" s="23">
        <v>0</v>
      </c>
      <c r="C28" s="7">
        <v>0.156</v>
      </c>
      <c r="D28" s="7">
        <v>0</v>
      </c>
      <c r="E28" s="25"/>
      <c r="F28" s="25"/>
      <c r="G28" s="25"/>
      <c r="H28" s="25"/>
      <c r="I28" s="27"/>
      <c r="J28" s="27"/>
    </row>
    <row r="29" spans="1:10">
      <c r="A29" s="9"/>
      <c r="B29" s="9"/>
      <c r="C29" s="9"/>
      <c r="D29" s="9"/>
      <c r="E29" s="25"/>
      <c r="F29" s="25"/>
      <c r="G29" s="25"/>
      <c r="H29" s="25"/>
      <c r="I29" s="27"/>
      <c r="J29" s="27"/>
    </row>
    <row r="30" spans="1:10">
      <c r="A30" s="9"/>
      <c r="B30" s="9"/>
      <c r="C30" s="9"/>
      <c r="D30" s="9"/>
      <c r="E30" s="25"/>
      <c r="F30" s="25"/>
      <c r="G30" s="25"/>
      <c r="H30" s="25"/>
      <c r="I30" s="27"/>
      <c r="J30" s="27"/>
    </row>
    <row r="31" spans="1:10">
      <c r="A31" s="9"/>
      <c r="B31" s="9"/>
      <c r="C31" s="9"/>
      <c r="D31" s="9"/>
      <c r="E31" s="25"/>
      <c r="F31" s="25"/>
      <c r="G31" s="25"/>
      <c r="H31" s="25"/>
      <c r="I31" s="27"/>
      <c r="J31" s="27"/>
    </row>
    <row r="32" spans="1:10">
      <c r="A32" s="9"/>
      <c r="B32" s="9"/>
      <c r="C32" s="9"/>
      <c r="D32" s="9"/>
      <c r="E32" s="25"/>
      <c r="F32" s="25"/>
      <c r="G32" s="25"/>
      <c r="H32" s="25"/>
      <c r="I32" s="27"/>
      <c r="J32" s="27"/>
    </row>
    <row r="33" spans="1:10">
      <c r="A33" s="9"/>
      <c r="B33" s="9"/>
      <c r="C33" s="9"/>
      <c r="D33" s="9"/>
      <c r="E33" s="25"/>
      <c r="F33" s="25"/>
      <c r="G33" s="25"/>
      <c r="H33" s="25"/>
      <c r="I33" s="27"/>
      <c r="J33" s="27"/>
    </row>
    <row r="34" spans="1:10">
      <c r="A34" s="9"/>
      <c r="B34" s="9"/>
      <c r="C34" s="9"/>
      <c r="D34" s="9"/>
      <c r="E34" s="25"/>
      <c r="F34" s="25"/>
      <c r="G34" s="25"/>
      <c r="H34" s="25"/>
      <c r="I34" s="27"/>
      <c r="J34" s="27"/>
    </row>
    <row r="35" spans="1:10">
      <c r="A35" s="9"/>
      <c r="B35" s="9"/>
      <c r="C35" s="9"/>
      <c r="D35" s="9"/>
      <c r="E35" s="25"/>
      <c r="F35" s="25"/>
      <c r="G35" s="25"/>
      <c r="H35" s="25"/>
      <c r="I35" s="27"/>
      <c r="J35" s="27"/>
    </row>
    <row r="36" spans="1:10">
      <c r="A36" s="9"/>
      <c r="B36" s="9"/>
      <c r="C36" s="9"/>
      <c r="D36" s="9"/>
      <c r="E36" s="25"/>
      <c r="F36" s="25"/>
      <c r="G36" s="25"/>
      <c r="H36" s="25"/>
      <c r="I36" s="27"/>
      <c r="J36" s="27"/>
    </row>
    <row r="37" spans="1:10">
      <c r="A37" s="9"/>
      <c r="B37" s="9"/>
      <c r="C37" s="9"/>
      <c r="D37" s="9"/>
      <c r="E37" s="25"/>
      <c r="F37" s="25"/>
      <c r="G37" s="25"/>
      <c r="H37" s="25"/>
      <c r="I37" s="27"/>
      <c r="J37" s="2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workbookViewId="0">
      <selection activeCell="K11" sqref="K11"/>
    </sheetView>
  </sheetViews>
  <sheetFormatPr defaultColWidth="9" defaultRowHeight="15.75"/>
  <cols>
    <col min="2" max="5" width="9.23333333333333" style="1"/>
    <col min="6" max="6" width="9.23333333333333" style="2"/>
    <col min="7" max="7" width="11.8416666666667" style="2" customWidth="1"/>
    <col min="8" max="8" width="8.30833333333333" style="3"/>
    <col min="9" max="9" width="9.15" style="3" customWidth="1"/>
  </cols>
  <sheetData>
    <row r="1" spans="1:9">
      <c r="A1" s="4"/>
      <c r="B1" s="5" t="s">
        <v>147</v>
      </c>
      <c r="C1" s="5"/>
      <c r="D1" s="5"/>
      <c r="E1" s="5"/>
      <c r="F1" s="6" t="s">
        <v>148</v>
      </c>
      <c r="G1" s="6"/>
      <c r="H1" s="6"/>
      <c r="I1" s="17"/>
    </row>
    <row r="2" spans="1:9">
      <c r="A2" s="4"/>
      <c r="B2" s="7" t="s">
        <v>149</v>
      </c>
      <c r="C2" s="7" t="s">
        <v>150</v>
      </c>
      <c r="D2" s="7" t="s">
        <v>151</v>
      </c>
      <c r="E2" s="7" t="s">
        <v>151</v>
      </c>
      <c r="F2" s="8" t="s">
        <v>149</v>
      </c>
      <c r="G2" s="8" t="s">
        <v>150</v>
      </c>
      <c r="H2" s="8"/>
      <c r="I2" s="8"/>
    </row>
    <row r="3" spans="1:9">
      <c r="A3" s="9" t="s">
        <v>152</v>
      </c>
      <c r="B3" s="10">
        <v>757.5</v>
      </c>
      <c r="C3" s="10">
        <v>1645</v>
      </c>
      <c r="D3" s="10">
        <v>760</v>
      </c>
      <c r="E3" s="10">
        <v>1645</v>
      </c>
      <c r="F3" s="11">
        <v>723</v>
      </c>
      <c r="G3" s="12">
        <v>1645</v>
      </c>
      <c r="H3" s="3">
        <v>725</v>
      </c>
      <c r="I3" s="12">
        <v>1645</v>
      </c>
    </row>
    <row r="4" spans="1:9">
      <c r="A4" s="9"/>
      <c r="B4" s="10">
        <v>757.5</v>
      </c>
      <c r="C4" s="10">
        <v>1770</v>
      </c>
      <c r="D4" s="10">
        <v>760</v>
      </c>
      <c r="E4" s="10">
        <v>1790</v>
      </c>
      <c r="F4" s="11">
        <v>723</v>
      </c>
      <c r="G4" s="12">
        <v>1770.5</v>
      </c>
      <c r="H4" s="3">
        <v>725</v>
      </c>
      <c r="I4" s="3">
        <v>1794.5</v>
      </c>
    </row>
    <row r="5" spans="1:9">
      <c r="A5" s="9"/>
      <c r="B5" s="10">
        <v>735</v>
      </c>
      <c r="C5" s="10">
        <v>1770</v>
      </c>
      <c r="D5" s="10">
        <v>840</v>
      </c>
      <c r="E5" s="10">
        <v>1790</v>
      </c>
      <c r="F5" s="11">
        <v>699</v>
      </c>
      <c r="G5" s="12">
        <v>1770.5</v>
      </c>
      <c r="H5" s="3">
        <v>875</v>
      </c>
      <c r="I5" s="3">
        <v>1794.5</v>
      </c>
    </row>
    <row r="6" spans="1:9">
      <c r="A6" s="9"/>
      <c r="B6" s="10">
        <v>735</v>
      </c>
      <c r="C6" s="10">
        <v>1808</v>
      </c>
      <c r="D6" s="10">
        <v>840</v>
      </c>
      <c r="E6" s="10">
        <v>1645</v>
      </c>
      <c r="F6" s="11">
        <v>699</v>
      </c>
      <c r="G6" s="12">
        <v>1816.5</v>
      </c>
      <c r="H6" s="3">
        <v>875</v>
      </c>
      <c r="I6" s="12">
        <v>1645</v>
      </c>
    </row>
    <row r="7" spans="1:7">
      <c r="A7" s="9"/>
      <c r="B7" s="10">
        <v>865</v>
      </c>
      <c r="C7" s="10">
        <v>1808</v>
      </c>
      <c r="D7" s="10"/>
      <c r="E7" s="10"/>
      <c r="F7" s="11">
        <v>901</v>
      </c>
      <c r="G7" s="12">
        <v>1816.5</v>
      </c>
    </row>
    <row r="8" spans="1:7">
      <c r="A8" s="9"/>
      <c r="B8" s="10">
        <v>865</v>
      </c>
      <c r="C8" s="10">
        <v>1770</v>
      </c>
      <c r="D8" s="10"/>
      <c r="E8" s="10"/>
      <c r="F8" s="11">
        <v>901</v>
      </c>
      <c r="G8" s="12">
        <v>1770.5</v>
      </c>
    </row>
    <row r="9" spans="1:7">
      <c r="A9" s="9"/>
      <c r="B9" s="10">
        <v>842.5</v>
      </c>
      <c r="C9" s="10">
        <v>1770</v>
      </c>
      <c r="D9" s="10"/>
      <c r="E9" s="10"/>
      <c r="F9" s="11">
        <v>877</v>
      </c>
      <c r="G9" s="12">
        <v>1770.5</v>
      </c>
    </row>
    <row r="10" spans="1:7">
      <c r="A10" s="9"/>
      <c r="B10" s="10">
        <v>842.5</v>
      </c>
      <c r="C10" s="10">
        <v>1645</v>
      </c>
      <c r="D10" s="10"/>
      <c r="E10" s="10"/>
      <c r="F10" s="11">
        <v>877</v>
      </c>
      <c r="G10" s="12">
        <v>1645</v>
      </c>
    </row>
    <row r="11" spans="1:7">
      <c r="A11" s="13" t="s">
        <v>153</v>
      </c>
      <c r="B11" s="10">
        <v>1187.46</v>
      </c>
      <c r="C11" s="10">
        <v>1630.74</v>
      </c>
      <c r="D11" s="10">
        <v>1193.89</v>
      </c>
      <c r="E11" s="10">
        <v>1623.08</v>
      </c>
      <c r="F11" s="11"/>
      <c r="G11" s="14"/>
    </row>
    <row r="12" spans="1:7">
      <c r="A12" s="13"/>
      <c r="B12" s="10">
        <v>1274.79</v>
      </c>
      <c r="C12" s="10">
        <v>1704.01</v>
      </c>
      <c r="D12" s="10">
        <v>1306.34</v>
      </c>
      <c r="E12" s="10">
        <v>1717.44</v>
      </c>
      <c r="F12" s="11"/>
      <c r="G12" s="14"/>
    </row>
    <row r="13" spans="1:7">
      <c r="A13" s="13"/>
      <c r="B13" s="10">
        <v>1255.51</v>
      </c>
      <c r="C13" s="10">
        <v>1727</v>
      </c>
      <c r="D13" s="10">
        <v>1531.32</v>
      </c>
      <c r="E13" s="10">
        <v>1449.32</v>
      </c>
      <c r="F13" s="11"/>
      <c r="G13" s="14"/>
    </row>
    <row r="14" spans="1:7">
      <c r="A14" s="13"/>
      <c r="B14" s="10">
        <v>1301.62</v>
      </c>
      <c r="C14" s="10">
        <v>1765.69</v>
      </c>
      <c r="D14" s="10">
        <v>1418.86</v>
      </c>
      <c r="E14" s="10">
        <v>1354.96</v>
      </c>
      <c r="F14" s="11"/>
      <c r="G14" s="14"/>
    </row>
    <row r="15" spans="1:7">
      <c r="A15" s="13"/>
      <c r="B15" s="10">
        <v>1578.02</v>
      </c>
      <c r="C15" s="10">
        <v>1436.29</v>
      </c>
      <c r="D15" s="10"/>
      <c r="E15" s="10"/>
      <c r="F15" s="11"/>
      <c r="G15" s="14"/>
    </row>
    <row r="16" spans="1:7">
      <c r="A16" s="13"/>
      <c r="B16" s="10">
        <v>1531.91</v>
      </c>
      <c r="C16" s="10">
        <v>1397.6</v>
      </c>
      <c r="D16" s="10"/>
      <c r="E16" s="10"/>
      <c r="F16" s="11"/>
      <c r="G16" s="14"/>
    </row>
    <row r="17" spans="1:7">
      <c r="A17" s="13"/>
      <c r="B17" s="10">
        <v>1512.62</v>
      </c>
      <c r="C17" s="10">
        <v>1420.58</v>
      </c>
      <c r="D17" s="10"/>
      <c r="E17" s="10"/>
      <c r="F17" s="11"/>
      <c r="G17" s="14"/>
    </row>
    <row r="18" spans="1:7">
      <c r="A18" s="13"/>
      <c r="B18" s="10">
        <v>1425.29</v>
      </c>
      <c r="C18" s="10">
        <v>1347.3</v>
      </c>
      <c r="D18" s="10"/>
      <c r="E18" s="10"/>
      <c r="F18" s="11"/>
      <c r="G18" s="14"/>
    </row>
    <row r="19" spans="1:7">
      <c r="A19" s="4" t="s">
        <v>154</v>
      </c>
      <c r="B19" s="10">
        <v>1665.3</v>
      </c>
      <c r="C19" s="15">
        <v>1110</v>
      </c>
      <c r="D19" s="10">
        <v>1655</v>
      </c>
      <c r="E19" s="10">
        <v>1100</v>
      </c>
      <c r="F19" s="11"/>
      <c r="G19" s="16"/>
    </row>
    <row r="20" spans="1:7">
      <c r="A20" s="4"/>
      <c r="B20" s="10">
        <v>1772</v>
      </c>
      <c r="C20" s="15">
        <v>1110</v>
      </c>
      <c r="D20" s="10">
        <v>1791</v>
      </c>
      <c r="E20" s="10">
        <v>1100</v>
      </c>
      <c r="F20" s="11"/>
      <c r="G20" s="12"/>
    </row>
    <row r="21" spans="1:7">
      <c r="A21" s="4"/>
      <c r="B21" s="10">
        <v>1772</v>
      </c>
      <c r="C21" s="15">
        <v>1148.5</v>
      </c>
      <c r="D21" s="10">
        <v>1791</v>
      </c>
      <c r="E21" s="10">
        <v>700</v>
      </c>
      <c r="F21" s="11"/>
      <c r="G21" s="12"/>
    </row>
    <row r="22" spans="1:7">
      <c r="A22" s="4"/>
      <c r="B22" s="10">
        <v>1841</v>
      </c>
      <c r="C22" s="15">
        <v>1148.5</v>
      </c>
      <c r="D22" s="10">
        <v>1655</v>
      </c>
      <c r="E22" s="10">
        <v>700</v>
      </c>
      <c r="F22" s="11"/>
      <c r="G22" s="12"/>
    </row>
    <row r="23" spans="1:7">
      <c r="A23" s="4"/>
      <c r="B23" s="10">
        <v>1841</v>
      </c>
      <c r="C23" s="15">
        <v>651.5</v>
      </c>
      <c r="D23" s="15"/>
      <c r="E23" s="15"/>
      <c r="F23" s="11"/>
      <c r="G23" s="12"/>
    </row>
    <row r="24" spans="1:7">
      <c r="A24" s="4"/>
      <c r="B24" s="10">
        <v>1772</v>
      </c>
      <c r="C24" s="10">
        <v>651.5</v>
      </c>
      <c r="D24" s="10"/>
      <c r="E24" s="10"/>
      <c r="F24" s="11"/>
      <c r="G24" s="12"/>
    </row>
    <row r="25" spans="1:7">
      <c r="A25" s="4"/>
      <c r="B25" s="10">
        <v>1772</v>
      </c>
      <c r="C25" s="10">
        <v>690</v>
      </c>
      <c r="D25" s="10"/>
      <c r="E25" s="10"/>
      <c r="F25" s="11"/>
      <c r="G25" s="12"/>
    </row>
    <row r="26" spans="1:7">
      <c r="A26" s="4"/>
      <c r="B26" s="10">
        <v>1665.3</v>
      </c>
      <c r="C26" s="10">
        <v>690</v>
      </c>
      <c r="D26" s="10"/>
      <c r="E26" s="10"/>
      <c r="F26" s="11"/>
      <c r="G26" s="12"/>
    </row>
    <row r="27" spans="1:7">
      <c r="A27" s="9" t="s">
        <v>155</v>
      </c>
      <c r="B27" s="10">
        <v>1665.3</v>
      </c>
      <c r="C27" s="10">
        <v>260</v>
      </c>
      <c r="D27" s="10">
        <v>1655</v>
      </c>
      <c r="E27" s="10">
        <v>250</v>
      </c>
      <c r="F27" s="11"/>
      <c r="G27" s="14"/>
    </row>
    <row r="28" spans="1:7">
      <c r="A28" s="9"/>
      <c r="B28" s="10">
        <v>1775</v>
      </c>
      <c r="C28" s="10">
        <v>260</v>
      </c>
      <c r="D28" s="10">
        <v>1804</v>
      </c>
      <c r="E28" s="10">
        <v>250</v>
      </c>
      <c r="F28" s="11"/>
      <c r="G28" s="14"/>
    </row>
    <row r="29" spans="1:7">
      <c r="A29" s="9"/>
      <c r="B29" s="10">
        <v>1775</v>
      </c>
      <c r="C29" s="10">
        <v>295</v>
      </c>
      <c r="D29" s="10">
        <v>1804</v>
      </c>
      <c r="E29" s="10">
        <v>-250</v>
      </c>
      <c r="F29" s="11"/>
      <c r="G29" s="14"/>
    </row>
    <row r="30" spans="1:7">
      <c r="A30" s="9"/>
      <c r="B30" s="10">
        <v>1854</v>
      </c>
      <c r="C30" s="10">
        <v>295</v>
      </c>
      <c r="D30" s="10">
        <v>1655</v>
      </c>
      <c r="E30" s="10">
        <v>-250</v>
      </c>
      <c r="F30" s="11"/>
      <c r="G30" s="14"/>
    </row>
    <row r="31" spans="1:7">
      <c r="A31" s="9"/>
      <c r="B31" s="10">
        <v>1854</v>
      </c>
      <c r="C31" s="10">
        <v>-295</v>
      </c>
      <c r="D31" s="10"/>
      <c r="E31" s="10"/>
      <c r="F31" s="11"/>
      <c r="G31" s="14"/>
    </row>
    <row r="32" spans="1:7">
      <c r="A32" s="9"/>
      <c r="B32" s="10">
        <v>1775</v>
      </c>
      <c r="C32" s="10">
        <v>-295</v>
      </c>
      <c r="D32" s="10"/>
      <c r="E32" s="10"/>
      <c r="F32" s="11"/>
      <c r="G32" s="14"/>
    </row>
    <row r="33" spans="1:7">
      <c r="A33" s="9"/>
      <c r="B33" s="10">
        <v>1775</v>
      </c>
      <c r="C33" s="10">
        <v>-260</v>
      </c>
      <c r="D33" s="10"/>
      <c r="E33" s="10"/>
      <c r="F33" s="11"/>
      <c r="G33" s="14"/>
    </row>
    <row r="34" spans="1:7">
      <c r="A34" s="9"/>
      <c r="B34" s="10">
        <v>1665.3</v>
      </c>
      <c r="C34" s="10">
        <v>-260</v>
      </c>
      <c r="D34" s="10"/>
      <c r="E34" s="10"/>
      <c r="F34" s="11"/>
      <c r="G34" s="14"/>
    </row>
    <row r="35" spans="1:7">
      <c r="A35" s="9" t="s">
        <v>156</v>
      </c>
      <c r="B35" s="10">
        <v>1665.3</v>
      </c>
      <c r="C35" s="10">
        <v>-690</v>
      </c>
      <c r="D35" s="10">
        <f>D19</f>
        <v>1655</v>
      </c>
      <c r="E35" s="10">
        <f>-E19</f>
        <v>-1100</v>
      </c>
      <c r="F35" s="11"/>
      <c r="G35" s="14"/>
    </row>
    <row r="36" spans="1:7">
      <c r="A36" s="9"/>
      <c r="B36" s="10">
        <v>1772</v>
      </c>
      <c r="C36" s="10">
        <v>-690</v>
      </c>
      <c r="D36" s="10">
        <f>D20</f>
        <v>1791</v>
      </c>
      <c r="E36" s="10">
        <f>-E20</f>
        <v>-1100</v>
      </c>
      <c r="F36" s="11"/>
      <c r="G36" s="14"/>
    </row>
    <row r="37" spans="1:7">
      <c r="A37" s="9"/>
      <c r="B37" s="10">
        <v>1772</v>
      </c>
      <c r="C37" s="10">
        <v>-651.5</v>
      </c>
      <c r="D37" s="10">
        <f>D21</f>
        <v>1791</v>
      </c>
      <c r="E37" s="10">
        <f>-E21</f>
        <v>-700</v>
      </c>
      <c r="F37" s="11"/>
      <c r="G37" s="14"/>
    </row>
    <row r="38" spans="1:7">
      <c r="A38" s="9"/>
      <c r="B38" s="10">
        <v>1841</v>
      </c>
      <c r="C38" s="10">
        <v>-651.5</v>
      </c>
      <c r="D38" s="10">
        <f>D22</f>
        <v>1655</v>
      </c>
      <c r="E38" s="10">
        <f>-E22</f>
        <v>-700</v>
      </c>
      <c r="F38" s="11"/>
      <c r="G38" s="14"/>
    </row>
    <row r="39" spans="1:7">
      <c r="A39" s="9"/>
      <c r="B39" s="10">
        <v>1841</v>
      </c>
      <c r="C39" s="10">
        <v>-1148.5</v>
      </c>
      <c r="D39" s="10"/>
      <c r="E39" s="10"/>
      <c r="F39" s="11"/>
      <c r="G39" s="14"/>
    </row>
    <row r="40" spans="1:7">
      <c r="A40" s="9"/>
      <c r="B40" s="10">
        <v>1772</v>
      </c>
      <c r="C40" s="10">
        <v>-1148.5</v>
      </c>
      <c r="D40" s="10"/>
      <c r="E40" s="10"/>
      <c r="F40" s="11"/>
      <c r="G40" s="14"/>
    </row>
    <row r="41" spans="1:7">
      <c r="A41" s="9"/>
      <c r="B41" s="10">
        <v>1772</v>
      </c>
      <c r="C41" s="10">
        <v>-1110</v>
      </c>
      <c r="D41" s="10"/>
      <c r="E41" s="10"/>
      <c r="F41" s="11"/>
      <c r="G41" s="14"/>
    </row>
    <row r="42" spans="1:7">
      <c r="A42" s="9"/>
      <c r="B42" s="10">
        <v>1665.3</v>
      </c>
      <c r="C42" s="10">
        <v>-1110</v>
      </c>
      <c r="D42" s="10"/>
      <c r="E42" s="10"/>
      <c r="F42" s="11"/>
      <c r="G42" s="14"/>
    </row>
    <row r="43" spans="1:9">
      <c r="A43" s="4" t="s">
        <v>157</v>
      </c>
      <c r="B43" s="10">
        <f>B3</f>
        <v>757.5</v>
      </c>
      <c r="C43" s="10">
        <f>-C3</f>
        <v>-1645</v>
      </c>
      <c r="D43" s="10">
        <f>D3</f>
        <v>760</v>
      </c>
      <c r="E43" s="10">
        <f>-E3</f>
        <v>-1645</v>
      </c>
      <c r="F43" s="11">
        <f>F3</f>
        <v>723</v>
      </c>
      <c r="G43" s="12">
        <f>-G4</f>
        <v>-1770.5</v>
      </c>
      <c r="H43" s="3">
        <f>H3</f>
        <v>725</v>
      </c>
      <c r="I43" s="3">
        <f>-I3</f>
        <v>-1645</v>
      </c>
    </row>
    <row r="44" spans="1:9">
      <c r="A44" s="4"/>
      <c r="B44" s="10">
        <f t="shared" ref="B44:B50" si="0">B4</f>
        <v>757.5</v>
      </c>
      <c r="C44" s="10">
        <f t="shared" ref="C44:C50" si="1">-C4</f>
        <v>-1770</v>
      </c>
      <c r="D44" s="10">
        <f>D4</f>
        <v>760</v>
      </c>
      <c r="E44" s="10">
        <f>-E4</f>
        <v>-1790</v>
      </c>
      <c r="F44" s="11">
        <f t="shared" ref="F44:F50" si="2">F4</f>
        <v>723</v>
      </c>
      <c r="G44" s="12">
        <f t="shared" ref="G44:G50" si="3">-G5</f>
        <v>-1770.5</v>
      </c>
      <c r="H44" s="3">
        <f t="shared" ref="H44:H46" si="4">H4</f>
        <v>725</v>
      </c>
      <c r="I44" s="3">
        <f t="shared" ref="I44:I46" si="5">-I4</f>
        <v>-1794.5</v>
      </c>
    </row>
    <row r="45" spans="1:9">
      <c r="A45" s="4"/>
      <c r="B45" s="10">
        <f t="shared" si="0"/>
        <v>735</v>
      </c>
      <c r="C45" s="10">
        <f t="shared" si="1"/>
        <v>-1770</v>
      </c>
      <c r="D45" s="10">
        <f>D5</f>
        <v>840</v>
      </c>
      <c r="E45" s="10">
        <f>-E5</f>
        <v>-1790</v>
      </c>
      <c r="F45" s="11">
        <f t="shared" si="2"/>
        <v>699</v>
      </c>
      <c r="G45" s="12">
        <f t="shared" si="3"/>
        <v>-1816.5</v>
      </c>
      <c r="H45" s="3">
        <f t="shared" si="4"/>
        <v>875</v>
      </c>
      <c r="I45" s="3">
        <f t="shared" si="5"/>
        <v>-1794.5</v>
      </c>
    </row>
    <row r="46" spans="1:9">
      <c r="A46" s="4"/>
      <c r="B46" s="10">
        <f t="shared" si="0"/>
        <v>735</v>
      </c>
      <c r="C46" s="10">
        <f t="shared" si="1"/>
        <v>-1808</v>
      </c>
      <c r="D46" s="10">
        <f>D6</f>
        <v>840</v>
      </c>
      <c r="E46" s="10">
        <f>-E6</f>
        <v>-1645</v>
      </c>
      <c r="F46" s="11">
        <f t="shared" si="2"/>
        <v>699</v>
      </c>
      <c r="G46" s="12">
        <f t="shared" si="3"/>
        <v>-1816.5</v>
      </c>
      <c r="H46" s="3">
        <f t="shared" si="4"/>
        <v>875</v>
      </c>
      <c r="I46" s="3">
        <f t="shared" si="5"/>
        <v>-1645</v>
      </c>
    </row>
    <row r="47" spans="1:7">
      <c r="A47" s="4"/>
      <c r="B47" s="10">
        <f t="shared" si="0"/>
        <v>865</v>
      </c>
      <c r="C47" s="10">
        <f t="shared" si="1"/>
        <v>-1808</v>
      </c>
      <c r="D47" s="10"/>
      <c r="E47" s="10"/>
      <c r="F47" s="11">
        <f t="shared" si="2"/>
        <v>901</v>
      </c>
      <c r="G47" s="12">
        <f t="shared" si="3"/>
        <v>-1770.5</v>
      </c>
    </row>
    <row r="48" spans="1:7">
      <c r="A48" s="4"/>
      <c r="B48" s="10">
        <f t="shared" si="0"/>
        <v>865</v>
      </c>
      <c r="C48" s="10">
        <f t="shared" si="1"/>
        <v>-1770</v>
      </c>
      <c r="D48" s="10"/>
      <c r="E48" s="10"/>
      <c r="F48" s="11">
        <f t="shared" si="2"/>
        <v>901</v>
      </c>
      <c r="G48" s="12">
        <f t="shared" si="3"/>
        <v>-1770.5</v>
      </c>
    </row>
    <row r="49" spans="1:7">
      <c r="A49" s="4"/>
      <c r="B49" s="10">
        <f t="shared" si="0"/>
        <v>842.5</v>
      </c>
      <c r="C49" s="10">
        <f t="shared" si="1"/>
        <v>-1770</v>
      </c>
      <c r="D49" s="10"/>
      <c r="E49" s="10"/>
      <c r="F49" s="11">
        <f t="shared" si="2"/>
        <v>877</v>
      </c>
      <c r="G49" s="12">
        <f t="shared" si="3"/>
        <v>-1645</v>
      </c>
    </row>
    <row r="50" spans="1:7">
      <c r="A50" s="4"/>
      <c r="B50" s="10">
        <f t="shared" si="0"/>
        <v>842.5</v>
      </c>
      <c r="C50" s="10">
        <f t="shared" si="1"/>
        <v>-1645</v>
      </c>
      <c r="D50" s="10"/>
      <c r="E50" s="10"/>
      <c r="F50" s="11">
        <f t="shared" si="2"/>
        <v>877</v>
      </c>
      <c r="G50" s="12">
        <f t="shared" si="3"/>
        <v>0</v>
      </c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</sheetData>
  <mergeCells count="9">
    <mergeCell ref="B1:E1"/>
    <mergeCell ref="F1:I1"/>
    <mergeCell ref="A1:A2"/>
    <mergeCell ref="A3:A10"/>
    <mergeCell ref="A11:A18"/>
    <mergeCell ref="A19:A26"/>
    <mergeCell ref="A27:A34"/>
    <mergeCell ref="A35:A42"/>
    <mergeCell ref="A43:A5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flux</vt:lpstr>
      <vt:lpstr>probeBt</vt:lpstr>
      <vt:lpstr>probeBr</vt:lpstr>
      <vt:lpstr>coils</vt:lpstr>
      <vt:lpstr>machine</vt:lpstr>
      <vt:lpstr>flange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Mr.Guo</cp:lastModifiedBy>
  <dcterms:created xsi:type="dcterms:W3CDTF">2006-09-16T00:00:00Z</dcterms:created>
  <dcterms:modified xsi:type="dcterms:W3CDTF">2024-04-26T06:55:51Z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2052-12.1.0.16417</vt:lpwstr>
  </property>
</Properties>
</file>