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flux" sheetId="1" r:id="rId1"/>
    <sheet name="probeBt" sheetId="2" r:id="rId2"/>
    <sheet name="probeBr" sheetId="3" r:id="rId3"/>
    <sheet name="coil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<sst xmlns="http://schemas.openxmlformats.org/spreadsheetml/2006/main" count="206" uniqueCount="137">
  <si>
    <t>Chns</t>
  </si>
  <si>
    <t>X</t>
  </si>
  <si>
    <t>Z</t>
  </si>
  <si>
    <t>Coeff</t>
  </si>
  <si>
    <t>flux1</t>
  </si>
  <si>
    <t>中心柱上弧形段最顶端</t>
  </si>
  <si>
    <t>flux2</t>
  </si>
  <si>
    <t>中心柱上弧形段</t>
  </si>
  <si>
    <t>flux3</t>
  </si>
  <si>
    <t>flux4</t>
  </si>
  <si>
    <t>中平面上6</t>
  </si>
  <si>
    <t>flux5</t>
  </si>
  <si>
    <t>中平面上7</t>
  </si>
  <si>
    <t>flux6</t>
  </si>
  <si>
    <t>中平面上8</t>
  </si>
  <si>
    <t>flux7</t>
  </si>
  <si>
    <t>中平面上9</t>
  </si>
  <si>
    <t>flux8</t>
  </si>
  <si>
    <t>中平面上2</t>
  </si>
  <si>
    <t>flux9</t>
  </si>
  <si>
    <t>中平面上1</t>
  </si>
  <si>
    <t>flux10</t>
  </si>
  <si>
    <t>中平面位置</t>
  </si>
  <si>
    <t>flux11</t>
  </si>
  <si>
    <t>中平面下1</t>
  </si>
  <si>
    <t>flux12</t>
  </si>
  <si>
    <t>中平面下2</t>
  </si>
  <si>
    <t>flux13</t>
  </si>
  <si>
    <t>中平面下3</t>
  </si>
  <si>
    <t>flux14</t>
  </si>
  <si>
    <t>中平面下4</t>
  </si>
  <si>
    <t>flux15</t>
  </si>
  <si>
    <t>中平面下5</t>
  </si>
  <si>
    <t>flux16</t>
  </si>
  <si>
    <t>中平面下6</t>
  </si>
  <si>
    <t>flux17</t>
  </si>
  <si>
    <t>中心柱下弧形段</t>
  </si>
  <si>
    <t>flux18</t>
  </si>
  <si>
    <t>flux19</t>
  </si>
  <si>
    <t>中心柱下弧形段最底端</t>
  </si>
  <si>
    <t>flux20</t>
  </si>
  <si>
    <t>上盖板最内侧</t>
  </si>
  <si>
    <t>flux21</t>
  </si>
  <si>
    <t>上盖板</t>
  </si>
  <si>
    <t>flux22</t>
  </si>
  <si>
    <t>flux23</t>
  </si>
  <si>
    <t>flux24</t>
  </si>
  <si>
    <t>flux25</t>
  </si>
  <si>
    <t>flux26</t>
  </si>
  <si>
    <t>flux27</t>
  </si>
  <si>
    <t>flux28</t>
  </si>
  <si>
    <t>上盖板最外侧</t>
  </si>
  <si>
    <t>flux29</t>
  </si>
  <si>
    <t>上斜面</t>
  </si>
  <si>
    <t>flux30</t>
  </si>
  <si>
    <t>若场侧最上端</t>
  </si>
  <si>
    <t>flux31</t>
  </si>
  <si>
    <t>弱场测</t>
  </si>
  <si>
    <t>flux32</t>
  </si>
  <si>
    <t>flux33</t>
  </si>
  <si>
    <t>flux34</t>
  </si>
  <si>
    <t>flux35</t>
  </si>
  <si>
    <t>flux36</t>
  </si>
  <si>
    <t>flux37</t>
  </si>
  <si>
    <t>若场侧最下端</t>
  </si>
  <si>
    <t>flux38</t>
  </si>
  <si>
    <t>下斜面</t>
  </si>
  <si>
    <t>flux39</t>
  </si>
  <si>
    <t>弱场侧最外</t>
  </si>
  <si>
    <t>flux40</t>
  </si>
  <si>
    <t>flux41</t>
  </si>
  <si>
    <t>flux42</t>
  </si>
  <si>
    <t>flux43</t>
  </si>
  <si>
    <t>flux44</t>
  </si>
  <si>
    <t>flux45</t>
  </si>
  <si>
    <t>flux46</t>
  </si>
  <si>
    <t>flux47</t>
  </si>
  <si>
    <t>弱场侧最内</t>
  </si>
  <si>
    <t>theta</t>
  </si>
  <si>
    <t>通道说明</t>
  </si>
  <si>
    <t>Bz_x</t>
  </si>
  <si>
    <t>Bz_y</t>
  </si>
  <si>
    <t>Bz_z</t>
  </si>
  <si>
    <t>Seff_Z</t>
  </si>
  <si>
    <t>Br_x</t>
  </si>
  <si>
    <t>Br_y</t>
  </si>
  <si>
    <t>Br_z</t>
  </si>
  <si>
    <t>Seff_R</t>
  </si>
  <si>
    <t>中心柱下锥段最下侧磁探针</t>
  </si>
  <si>
    <t>中心柱下锥段#2磁探针</t>
  </si>
  <si>
    <t>中心柱最下端磁探针几何中心</t>
  </si>
  <si>
    <t>中心柱磁探针集合中心</t>
  </si>
  <si>
    <t>中心柱最上端磁探针几何中心</t>
  </si>
  <si>
    <t>中心柱下锥段#1磁探针</t>
  </si>
  <si>
    <t>中心柱上锥段最上侧磁探针</t>
  </si>
  <si>
    <t>上盖板最内侧磁探针几何中心</t>
  </si>
  <si>
    <t>上盖板磁探针几何中心</t>
  </si>
  <si>
    <t>上盖板最外侧磁探针几何中心</t>
  </si>
  <si>
    <t>斜面最顶端磁探针</t>
  </si>
  <si>
    <t>斜面中间磁探针</t>
  </si>
  <si>
    <t>斜面最底端磁探针</t>
  </si>
  <si>
    <t>弱场侧最顶端</t>
  </si>
  <si>
    <t>弱场侧</t>
  </si>
  <si>
    <t xml:space="preserve"> </t>
  </si>
  <si>
    <t>弱场侧最底端</t>
  </si>
  <si>
    <t>下底板最外侧</t>
  </si>
  <si>
    <t>下底板</t>
  </si>
  <si>
    <t>·</t>
  </si>
  <si>
    <t>R/m</t>
  </si>
  <si>
    <t>Z/m</t>
  </si>
  <si>
    <r>
      <rPr>
        <sz val="12"/>
        <color theme="1"/>
        <rFont val="Times New Roman"/>
        <charset val="134"/>
      </rPr>
      <t>W</t>
    </r>
    <r>
      <rPr>
        <sz val="12"/>
        <color theme="1"/>
        <rFont val="Times New Roman"/>
        <charset val="134"/>
      </rPr>
      <t>/m</t>
    </r>
  </si>
  <si>
    <r>
      <rPr>
        <sz val="12"/>
        <color theme="1"/>
        <rFont val="Times New Roman"/>
        <charset val="134"/>
      </rPr>
      <t>H</t>
    </r>
    <r>
      <rPr>
        <sz val="12"/>
        <color theme="1"/>
        <rFont val="Times New Roman"/>
        <charset val="134"/>
      </rPr>
      <t>/m</t>
    </r>
  </si>
  <si>
    <r>
      <rPr>
        <sz val="12"/>
        <color theme="1"/>
        <rFont val="Times New Roman"/>
        <charset val="134"/>
      </rPr>
      <t>N</t>
    </r>
    <r>
      <rPr>
        <sz val="12"/>
        <color theme="1"/>
        <rFont val="宋体"/>
        <charset val="134"/>
      </rPr>
      <t>x</t>
    </r>
  </si>
  <si>
    <t>Ny</t>
  </si>
  <si>
    <t>N</t>
  </si>
  <si>
    <t>ANGLE</t>
  </si>
  <si>
    <t>COLOR</t>
  </si>
  <si>
    <t>Imax/kA</t>
  </si>
  <si>
    <t>CS</t>
  </si>
  <si>
    <t>r</t>
  </si>
  <si>
    <t>PF1</t>
  </si>
  <si>
    <t>PF2</t>
  </si>
  <si>
    <t>PF3</t>
  </si>
  <si>
    <t>k</t>
  </si>
  <si>
    <t>PF4</t>
  </si>
  <si>
    <t>PF5</t>
  </si>
  <si>
    <t>m</t>
  </si>
  <si>
    <t>PF6</t>
  </si>
  <si>
    <t>PF7</t>
  </si>
  <si>
    <t>b</t>
  </si>
  <si>
    <t>PF8</t>
  </si>
  <si>
    <t>PF9</t>
  </si>
  <si>
    <t>PF10</t>
  </si>
  <si>
    <t>PF11</t>
  </si>
  <si>
    <t>PF12</t>
  </si>
  <si>
    <t>PF13</t>
  </si>
  <si>
    <t>PF14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</si>
</sst>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_ "/>
    <numFmt numFmtId="178" formatCode="0.00_ "/>
  </numFmts>
  <fonts count="31"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2"/>
      <color theme="1"/>
      <name val="Times New Roman"/>
      <charset val="134"/>
    </font>
    <font>
      <sz val="12"/>
      <color rgb="FF000000"/>
      <name val="Times New Roman"/>
      <charset val="134"/>
    </font>
    <font>
      <sz val="12"/>
      <color theme="1"/>
      <name val="宋体"/>
      <charset val="134"/>
    </font>
    <font>
      <sz val="12"/>
      <color rgb="FF000000"/>
      <name val="宋体"/>
      <charset val="134"/>
    </font>
    <font>
      <sz val="12"/>
      <name val="Times New Roman"/>
      <charset val="134"/>
    </font>
    <font>
      <b/>
      <sz val="12"/>
      <color rgb="FFFF0000"/>
      <name val="Times New Roman"/>
      <charset val="134"/>
    </font>
    <font>
      <b/>
      <sz val="11"/>
      <color rgb="FFFF0000"/>
      <name val="等线"/>
      <charset val="134"/>
      <scheme val="minor"/>
    </font>
    <font>
      <b/>
      <sz val="12"/>
      <color rgb="FF000000"/>
      <name val="宋体"/>
      <charset val="134"/>
    </font>
    <font>
      <sz val="12"/>
      <color rgb="FFFF0000"/>
      <name val="宋体"/>
      <charset val="134"/>
    </font>
    <font>
      <b/>
      <sz val="12"/>
      <color rgb="FFFF0000"/>
      <name val="宋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FEE598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FCCCFC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11" borderId="4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2" borderId="7" applyNumberFormat="0" applyAlignment="0" applyProtection="0">
      <alignment vertical="center"/>
    </xf>
    <xf numFmtId="0" fontId="21" fillId="13" borderId="8" applyNumberFormat="0" applyAlignment="0" applyProtection="0">
      <alignment vertical="center"/>
    </xf>
    <xf numFmtId="0" fontId="22" fillId="13" borderId="7" applyNumberFormat="0" applyAlignment="0" applyProtection="0">
      <alignment vertical="center"/>
    </xf>
    <xf numFmtId="0" fontId="23" fillId="14" borderId="9" applyNumberForma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176" fontId="3" fillId="0" borderId="1" xfId="0" applyNumberFormat="1" applyFont="1" applyFill="1" applyBorder="1" applyAlignment="1">
      <alignment horizontal="center" vertical="top" wrapText="1"/>
    </xf>
    <xf numFmtId="176" fontId="4" fillId="0" borderId="1" xfId="0" applyNumberFormat="1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center" vertical="top" wrapText="1"/>
    </xf>
    <xf numFmtId="0" fontId="5" fillId="0" borderId="2" xfId="0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top" wrapText="1"/>
    </xf>
    <xf numFmtId="0" fontId="7" fillId="0" borderId="1" xfId="0" applyFont="1" applyFill="1" applyBorder="1" applyAlignment="1">
      <alignment horizontal="center" vertical="top" wrapText="1"/>
    </xf>
    <xf numFmtId="176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2" borderId="3" xfId="0" applyFont="1" applyFill="1" applyBorder="1" applyAlignment="1" applyProtection="1">
      <alignment horizontal="center" vertical="center"/>
    </xf>
    <xf numFmtId="177" fontId="5" fillId="2" borderId="3" xfId="0" applyNumberFormat="1" applyFont="1" applyFill="1" applyBorder="1" applyAlignment="1" applyProtection="1">
      <alignment horizontal="center" vertical="center"/>
    </xf>
    <xf numFmtId="0" fontId="5" fillId="2" borderId="3" xfId="0" applyFont="1" applyFill="1" applyBorder="1" applyAlignment="1" applyProtection="1">
      <alignment horizontal="center" vertical="center"/>
    </xf>
    <xf numFmtId="0" fontId="10" fillId="2" borderId="3" xfId="0" applyFont="1" applyFill="1" applyBorder="1" applyAlignment="1" applyProtection="1">
      <alignment horizontal="center" vertical="center"/>
    </xf>
    <xf numFmtId="0" fontId="9" fillId="3" borderId="3" xfId="0" applyFont="1" applyFill="1" applyBorder="1" applyAlignment="1" applyProtection="1">
      <alignment horizontal="center" vertical="center"/>
    </xf>
    <xf numFmtId="177" fontId="5" fillId="4" borderId="3" xfId="0" applyNumberFormat="1" applyFont="1" applyFill="1" applyBorder="1" applyAlignment="1" applyProtection="1">
      <alignment horizontal="center" vertical="center"/>
    </xf>
    <xf numFmtId="0" fontId="5" fillId="4" borderId="3" xfId="0" applyFont="1" applyFill="1" applyBorder="1" applyAlignment="1" applyProtection="1">
      <alignment horizontal="center" vertical="center"/>
    </xf>
    <xf numFmtId="0" fontId="10" fillId="4" borderId="3" xfId="0" applyFont="1" applyFill="1" applyBorder="1" applyAlignment="1" applyProtection="1">
      <alignment horizontal="center" vertical="center"/>
    </xf>
    <xf numFmtId="0" fontId="9" fillId="5" borderId="3" xfId="0" applyFont="1" applyFill="1" applyBorder="1" applyAlignment="1" applyProtection="1">
      <alignment horizontal="center" vertical="center"/>
    </xf>
    <xf numFmtId="177" fontId="5" fillId="5" borderId="3" xfId="0" applyNumberFormat="1" applyFont="1" applyFill="1" applyBorder="1" applyAlignment="1" applyProtection="1">
      <alignment horizontal="center" vertical="center"/>
    </xf>
    <xf numFmtId="0" fontId="5" fillId="5" borderId="3" xfId="0" applyFont="1" applyFill="1" applyBorder="1" applyAlignment="1" applyProtection="1">
      <alignment horizontal="center" vertical="center"/>
    </xf>
    <xf numFmtId="0" fontId="10" fillId="5" borderId="3" xfId="0" applyFont="1" applyFill="1" applyBorder="1" applyAlignment="1" applyProtection="1">
      <alignment horizontal="center" vertical="center"/>
    </xf>
    <xf numFmtId="0" fontId="9" fillId="6" borderId="3" xfId="0" applyFont="1" applyFill="1" applyBorder="1" applyAlignment="1" applyProtection="1">
      <alignment horizontal="center" vertical="center"/>
    </xf>
    <xf numFmtId="177" fontId="5" fillId="6" borderId="3" xfId="0" applyNumberFormat="1" applyFont="1" applyFill="1" applyBorder="1" applyAlignment="1" applyProtection="1">
      <alignment horizontal="center" vertical="center"/>
    </xf>
    <xf numFmtId="0" fontId="5" fillId="6" borderId="3" xfId="0" applyFont="1" applyFill="1" applyBorder="1" applyAlignment="1" applyProtection="1">
      <alignment horizontal="center" vertical="center"/>
    </xf>
    <xf numFmtId="0" fontId="10" fillId="6" borderId="3" xfId="0" applyFont="1" applyFill="1" applyBorder="1" applyAlignment="1" applyProtection="1">
      <alignment horizontal="center" vertical="center"/>
    </xf>
    <xf numFmtId="0" fontId="9" fillId="7" borderId="3" xfId="0" applyFont="1" applyFill="1" applyBorder="1" applyAlignment="1" applyProtection="1">
      <alignment horizontal="center" vertical="center"/>
    </xf>
    <xf numFmtId="0" fontId="5" fillId="7" borderId="3" xfId="0" applyFont="1" applyFill="1" applyBorder="1" applyAlignment="1" applyProtection="1">
      <alignment horizontal="center" vertical="center"/>
    </xf>
    <xf numFmtId="0" fontId="10" fillId="7" borderId="3" xfId="0" applyFont="1" applyFill="1" applyBorder="1" applyAlignment="1" applyProtection="1">
      <alignment horizontal="center" vertical="center"/>
    </xf>
    <xf numFmtId="0" fontId="9" fillId="8" borderId="3" xfId="0" applyFont="1" applyFill="1" applyBorder="1" applyAlignment="1" applyProtection="1">
      <alignment horizontal="center" vertical="center"/>
    </xf>
    <xf numFmtId="177" fontId="5" fillId="8" borderId="3" xfId="0" applyNumberFormat="1" applyFont="1" applyFill="1" applyBorder="1" applyAlignment="1" applyProtection="1">
      <alignment horizontal="center" vertical="center"/>
    </xf>
    <xf numFmtId="0" fontId="5" fillId="8" borderId="3" xfId="0" applyFont="1" applyFill="1" applyBorder="1" applyAlignment="1" applyProtection="1">
      <alignment horizontal="center" vertical="center"/>
    </xf>
    <xf numFmtId="177" fontId="5" fillId="7" borderId="3" xfId="0" applyNumberFormat="1" applyFont="1" applyFill="1" applyBorder="1" applyAlignment="1" applyProtection="1">
      <alignment horizontal="center" vertical="center"/>
    </xf>
    <xf numFmtId="0" fontId="9" fillId="9" borderId="3" xfId="0" applyFont="1" applyFill="1" applyBorder="1" applyAlignment="1" applyProtection="1">
      <alignment horizontal="center" vertical="center"/>
    </xf>
    <xf numFmtId="0" fontId="9" fillId="0" borderId="3" xfId="0" applyFont="1" applyFill="1" applyBorder="1" applyAlignment="1" applyProtection="1">
      <alignment horizontal="center" vertical="center"/>
    </xf>
    <xf numFmtId="177" fontId="5" fillId="0" borderId="3" xfId="0" applyNumberFormat="1" applyFont="1" applyFill="1" applyBorder="1" applyAlignment="1" applyProtection="1">
      <alignment horizontal="center" vertical="center"/>
    </xf>
    <xf numFmtId="178" fontId="5" fillId="0" borderId="3" xfId="0" applyNumberFormat="1" applyFont="1" applyFill="1" applyBorder="1" applyAlignment="1" applyProtection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1" fillId="7" borderId="3" xfId="0" applyFont="1" applyFill="1" applyBorder="1" applyAlignment="1" applyProtection="1">
      <alignment horizontal="center" vertical="center"/>
    </xf>
    <xf numFmtId="177" fontId="9" fillId="0" borderId="0" xfId="0" applyNumberFormat="1" applyFont="1" applyAlignment="1">
      <alignment horizontal="center" vertical="center"/>
    </xf>
    <xf numFmtId="177" fontId="5" fillId="2" borderId="0" xfId="0" applyNumberFormat="1" applyFont="1" applyFill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9" fillId="4" borderId="3" xfId="0" applyFont="1" applyFill="1" applyBorder="1" applyAlignment="1" applyProtection="1">
      <alignment horizontal="center" vertical="center"/>
    </xf>
    <xf numFmtId="0" fontId="5" fillId="4" borderId="3" xfId="0" applyFont="1" applyFill="1" applyBorder="1" applyAlignment="1" applyProtection="1">
      <alignment horizontal="center"/>
    </xf>
    <xf numFmtId="0" fontId="1" fillId="0" borderId="0" xfId="0" applyFont="1" applyFill="1" applyAlignment="1">
      <alignment horizontal="center" vertical="center"/>
    </xf>
    <xf numFmtId="0" fontId="5" fillId="5" borderId="3" xfId="0" applyFont="1" applyFill="1" applyBorder="1" applyAlignment="1" applyProtection="1">
      <alignment horizontal="center"/>
    </xf>
    <xf numFmtId="178" fontId="5" fillId="10" borderId="3" xfId="0" applyNumberFormat="1" applyFont="1" applyFill="1" applyBorder="1" applyAlignment="1" applyProtection="1">
      <alignment horizontal="center"/>
    </xf>
    <xf numFmtId="0" fontId="5" fillId="10" borderId="3" xfId="0" applyFont="1" applyFill="1" applyBorder="1" applyAlignment="1" applyProtection="1">
      <alignment horizontal="center" vertical="center"/>
    </xf>
    <xf numFmtId="0" fontId="5" fillId="8" borderId="3" xfId="0" applyFont="1" applyFill="1" applyBorder="1" applyAlignment="1" applyProtection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79769654481723"/>
          <c:y val="0.040843696659351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05335556481867"/>
          <c:y val="0.22037037037037"/>
          <c:w val="0.865694039182993"/>
          <c:h val="0.77268518518518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probeBt!$N$2:$N$53</c:f>
              <c:numCache>
                <c:formatCode>General</c:formatCode>
                <c:ptCount val="52"/>
                <c:pt idx="0">
                  <c:v>358.2</c:v>
                </c:pt>
                <c:pt idx="1">
                  <c:v>358.2</c:v>
                </c:pt>
                <c:pt idx="2" c:formatCode="0.0_ ">
                  <c:v>244.5</c:v>
                </c:pt>
                <c:pt idx="3" c:formatCode="0.0_ ">
                  <c:v>244.5</c:v>
                </c:pt>
                <c:pt idx="4" c:formatCode="0.0_ ">
                  <c:v>244.5</c:v>
                </c:pt>
                <c:pt idx="5" c:formatCode="0.0_ ">
                  <c:v>244.5</c:v>
                </c:pt>
                <c:pt idx="6" c:formatCode="0.0_ ">
                  <c:v>244.5</c:v>
                </c:pt>
                <c:pt idx="7" c:formatCode="0.0_ ">
                  <c:v>244.5</c:v>
                </c:pt>
                <c:pt idx="8" c:formatCode="0.0_ ">
                  <c:v>244.5</c:v>
                </c:pt>
                <c:pt idx="9" c:formatCode="0.0_ ">
                  <c:v>244.5</c:v>
                </c:pt>
                <c:pt idx="10" c:formatCode="0.0_ ">
                  <c:v>244.5</c:v>
                </c:pt>
                <c:pt idx="11" c:formatCode="0.0_ ">
                  <c:v>244.5</c:v>
                </c:pt>
                <c:pt idx="12" c:formatCode="0.0_ ">
                  <c:v>244.5</c:v>
                </c:pt>
                <c:pt idx="13" c:formatCode="0.0_ ">
                  <c:v>244.5</c:v>
                </c:pt>
                <c:pt idx="14">
                  <c:v>358.2</c:v>
                </c:pt>
                <c:pt idx="15">
                  <c:v>358.2</c:v>
                </c:pt>
                <c:pt idx="16" c:formatCode="0.0_ ">
                  <c:v>492.1</c:v>
                </c:pt>
                <c:pt idx="17" c:formatCode="0.0_ ">
                  <c:v>562.1</c:v>
                </c:pt>
                <c:pt idx="18" c:formatCode="0.0_ ">
                  <c:v>632.1</c:v>
                </c:pt>
                <c:pt idx="19" c:formatCode="0.0_ ">
                  <c:v>702.1</c:v>
                </c:pt>
                <c:pt idx="20" c:formatCode="0.0_ ">
                  <c:v>772.1</c:v>
                </c:pt>
                <c:pt idx="21" c:formatCode="0.0_ ">
                  <c:v>842.1</c:v>
                </c:pt>
                <c:pt idx="22" c:formatCode="0.0_ ">
                  <c:v>912.1</c:v>
                </c:pt>
                <c:pt idx="23" c:formatCode="0.0_ ">
                  <c:v>982.1</c:v>
                </c:pt>
                <c:pt idx="24" c:formatCode="0.0_ ">
                  <c:v>1052.1</c:v>
                </c:pt>
                <c:pt idx="25" c:formatCode="0.0_ ">
                  <c:v>1217.36325795501</c:v>
                </c:pt>
                <c:pt idx="26" c:formatCode="0.0_ ">
                  <c:v>1333.06502769859</c:v>
                </c:pt>
                <c:pt idx="27" c:formatCode="0.0_ ">
                  <c:v>1448.76679744217</c:v>
                </c:pt>
                <c:pt idx="28" c:formatCode="0.0_ ">
                  <c:v>1597.7</c:v>
                </c:pt>
                <c:pt idx="29" c:formatCode="0.0_ ">
                  <c:v>1597.7</c:v>
                </c:pt>
                <c:pt idx="30" c:formatCode="0.0_ ">
                  <c:v>1597.7</c:v>
                </c:pt>
                <c:pt idx="31" c:formatCode="0.0_ ">
                  <c:v>1597.7</c:v>
                </c:pt>
                <c:pt idx="32" c:formatCode="0.0_ ">
                  <c:v>1597.7</c:v>
                </c:pt>
                <c:pt idx="33" c:formatCode="0.0_ ">
                  <c:v>1597.7</c:v>
                </c:pt>
                <c:pt idx="34" c:formatCode="0.0_ ">
                  <c:v>1597.7</c:v>
                </c:pt>
                <c:pt idx="35" c:formatCode="0.0_ ">
                  <c:v>1597.7</c:v>
                </c:pt>
                <c:pt idx="36" c:formatCode="0.0_ ">
                  <c:v>1597.7</c:v>
                </c:pt>
                <c:pt idx="37" c:formatCode="0.0_ ">
                  <c:v>1597.7</c:v>
                </c:pt>
                <c:pt idx="38" c:formatCode="0.0_ ">
                  <c:v>1597.7</c:v>
                </c:pt>
                <c:pt idx="39" c:formatCode="0.0_ ">
                  <c:v>1597.7</c:v>
                </c:pt>
                <c:pt idx="40" c:formatCode="0.0_ ">
                  <c:v>1495.98546037552</c:v>
                </c:pt>
                <c:pt idx="41" c:formatCode="0.0_ ">
                  <c:v>1342.77657175173</c:v>
                </c:pt>
                <c:pt idx="42" c:formatCode="0.0_ ">
                  <c:v>1189.56768312793</c:v>
                </c:pt>
                <c:pt idx="43" c:formatCode="0.0_ ">
                  <c:v>1052.8</c:v>
                </c:pt>
                <c:pt idx="44" c:formatCode="0.0_ ">
                  <c:v>982.8</c:v>
                </c:pt>
                <c:pt idx="45" c:formatCode="0.0_ ">
                  <c:v>912.8</c:v>
                </c:pt>
                <c:pt idx="46" c:formatCode="0.0_ ">
                  <c:v>842.8</c:v>
                </c:pt>
                <c:pt idx="47" c:formatCode="0.0_ ">
                  <c:v>772.8</c:v>
                </c:pt>
                <c:pt idx="48" c:formatCode="0.0_ ">
                  <c:v>702.8</c:v>
                </c:pt>
                <c:pt idx="49" c:formatCode="0.0_ ">
                  <c:v>632.8</c:v>
                </c:pt>
                <c:pt idx="50" c:formatCode="0.0_ ">
                  <c:v>947.8</c:v>
                </c:pt>
                <c:pt idx="51" c:formatCode="0.0_ ">
                  <c:v>492.8</c:v>
                </c:pt>
              </c:numCache>
            </c:numRef>
          </c:xVal>
          <c:yVal>
            <c:numRef>
              <c:f>probeBt!$O$2:$O$53</c:f>
              <c:numCache>
                <c:formatCode>General</c:formatCode>
                <c:ptCount val="52"/>
                <c:pt idx="0">
                  <c:v>-1488</c:v>
                </c:pt>
                <c:pt idx="1">
                  <c:v>-1312.5</c:v>
                </c:pt>
                <c:pt idx="2" c:formatCode="0.00_ ">
                  <c:v>-962.5</c:v>
                </c:pt>
                <c:pt idx="3" c:formatCode="0.00_ ">
                  <c:v>-787.5</c:v>
                </c:pt>
                <c:pt idx="4" c:formatCode="0.00_ ">
                  <c:v>-612.5</c:v>
                </c:pt>
                <c:pt idx="5" c:formatCode="0.00_ ">
                  <c:v>-437.5</c:v>
                </c:pt>
                <c:pt idx="6" c:formatCode="0.00_ ">
                  <c:v>-262.5</c:v>
                </c:pt>
                <c:pt idx="7" c:formatCode="0.00_ ">
                  <c:v>-87.5</c:v>
                </c:pt>
                <c:pt idx="8" c:formatCode="0.00_ ">
                  <c:v>87.5</c:v>
                </c:pt>
                <c:pt idx="9" c:formatCode="0.00_ ">
                  <c:v>262.5</c:v>
                </c:pt>
                <c:pt idx="10" c:formatCode="0.00_ ">
                  <c:v>437.5</c:v>
                </c:pt>
                <c:pt idx="11" c:formatCode="0.00_ ">
                  <c:v>612.5</c:v>
                </c:pt>
                <c:pt idx="12" c:formatCode="0.00_ ">
                  <c:v>787.5</c:v>
                </c:pt>
                <c:pt idx="13" c:formatCode="0.00_ ">
                  <c:v>962.5</c:v>
                </c:pt>
                <c:pt idx="14">
                  <c:v>1312.5</c:v>
                </c:pt>
                <c:pt idx="15">
                  <c:v>1488</c:v>
                </c:pt>
                <c:pt idx="16" c:formatCode="0.0_ ">
                  <c:v>1604.2</c:v>
                </c:pt>
                <c:pt idx="17" c:formatCode="0.0_ ">
                  <c:v>1604.2</c:v>
                </c:pt>
                <c:pt idx="18" c:formatCode="0.0_ ">
                  <c:v>1604.2</c:v>
                </c:pt>
                <c:pt idx="19" c:formatCode="0.0_ ">
                  <c:v>1604.2</c:v>
                </c:pt>
                <c:pt idx="20" c:formatCode="0.0_ ">
                  <c:v>1604.2</c:v>
                </c:pt>
                <c:pt idx="21" c:formatCode="0.0_ ">
                  <c:v>1604.2</c:v>
                </c:pt>
                <c:pt idx="22" c:formatCode="0.0_ ">
                  <c:v>1604.2</c:v>
                </c:pt>
                <c:pt idx="23" c:formatCode="0.0_ ">
                  <c:v>1604.2</c:v>
                </c:pt>
                <c:pt idx="24" c:formatCode="0.0_ ">
                  <c:v>1604.2</c:v>
                </c:pt>
                <c:pt idx="25" c:formatCode="0.0_ ">
                  <c:v>1521.32301438475</c:v>
                </c:pt>
                <c:pt idx="26" c:formatCode="0.0_ ">
                  <c:v>1383.43501462333</c:v>
                </c:pt>
                <c:pt idx="27" c:formatCode="0.0_ ">
                  <c:v>1245.54701486191</c:v>
                </c:pt>
                <c:pt idx="28" c:formatCode="0.0_ ">
                  <c:v>965</c:v>
                </c:pt>
                <c:pt idx="29" c:formatCode="0.0_ ">
                  <c:v>790</c:v>
                </c:pt>
                <c:pt idx="30" c:formatCode="0.0_ ">
                  <c:v>615</c:v>
                </c:pt>
                <c:pt idx="31" c:formatCode="0.0_ ">
                  <c:v>440</c:v>
                </c:pt>
                <c:pt idx="32" c:formatCode="0.0_ ">
                  <c:v>265</c:v>
                </c:pt>
                <c:pt idx="33" c:formatCode="0.0_ ">
                  <c:v>90</c:v>
                </c:pt>
                <c:pt idx="34" c:formatCode="0.0_ ">
                  <c:v>-84.8</c:v>
                </c:pt>
                <c:pt idx="35" c:formatCode="0.0_ ">
                  <c:v>-259.8</c:v>
                </c:pt>
                <c:pt idx="36" c:formatCode="0.0_ ">
                  <c:v>-434.8</c:v>
                </c:pt>
                <c:pt idx="37" c:formatCode="0.0_ ">
                  <c:v>-609.8</c:v>
                </c:pt>
                <c:pt idx="38" c:formatCode="0.0_ ">
                  <c:v>-784.8</c:v>
                </c:pt>
                <c:pt idx="39" c:formatCode="0.0_ ">
                  <c:v>-959.8</c:v>
                </c:pt>
                <c:pt idx="40" c:formatCode="0.0_ ">
                  <c:v>-1158.48939400218</c:v>
                </c:pt>
                <c:pt idx="41" c:formatCode="0.0_ ">
                  <c:v>-1287.04691593949</c:v>
                </c:pt>
                <c:pt idx="42" c:formatCode="0.0_ ">
                  <c:v>-1415.6044378768</c:v>
                </c:pt>
                <c:pt idx="43" c:formatCode="0.0_ ">
                  <c:v>-1602.4</c:v>
                </c:pt>
                <c:pt idx="44" c:formatCode="0.0_ ">
                  <c:v>-1602.4</c:v>
                </c:pt>
                <c:pt idx="45" c:formatCode="0.0_ ">
                  <c:v>-1602.4</c:v>
                </c:pt>
                <c:pt idx="46" c:formatCode="0.0_ ">
                  <c:v>-1602.4</c:v>
                </c:pt>
                <c:pt idx="47" c:formatCode="0.0_ ">
                  <c:v>-1602.4</c:v>
                </c:pt>
                <c:pt idx="48" c:formatCode="0.0_ ">
                  <c:v>-1602.4</c:v>
                </c:pt>
                <c:pt idx="49" c:formatCode="0.0_ ">
                  <c:v>-1602.4</c:v>
                </c:pt>
                <c:pt idx="50" c:formatCode="0.0_ ">
                  <c:v>-1602.4</c:v>
                </c:pt>
                <c:pt idx="51" c:formatCode="0.0_ ">
                  <c:v>-1602.4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191468"/>
        <c:axId val="60190626"/>
      </c:scatterChart>
      <c:valAx>
        <c:axId val="7701914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190626"/>
        <c:crosses val="autoZero"/>
        <c:crossBetween val="midCat"/>
      </c:valAx>
      <c:valAx>
        <c:axId val="601906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01914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3945320974629"/>
          <c:y val="0.0570736390908601"/>
          <c:w val="0.81672146547675"/>
          <c:h val="0.838817998656817"/>
        </c:manualLayout>
      </c:layout>
      <c:scatterChart>
        <c:scatterStyle val="marker"/>
        <c:varyColors val="0"/>
        <c:ser>
          <c:idx val="0"/>
          <c:order val="0"/>
          <c:tx>
            <c:strRef>
              <c:f>probeBt!$C$1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probeBt!$B$2:$B$58</c:f>
              <c:numCache>
                <c:formatCode>0.0_ </c:formatCode>
                <c:ptCount val="57"/>
                <c:pt idx="0">
                  <c:v>358.2</c:v>
                </c:pt>
                <c:pt idx="1">
                  <c:v>358.2</c:v>
                </c:pt>
                <c:pt idx="2">
                  <c:v>244.5</c:v>
                </c:pt>
                <c:pt idx="3">
                  <c:v>244.5</c:v>
                </c:pt>
                <c:pt idx="4">
                  <c:v>244.5</c:v>
                </c:pt>
                <c:pt idx="5">
                  <c:v>244.5</c:v>
                </c:pt>
                <c:pt idx="6">
                  <c:v>244.5</c:v>
                </c:pt>
                <c:pt idx="7">
                  <c:v>244.5</c:v>
                </c:pt>
                <c:pt idx="8">
                  <c:v>244.5</c:v>
                </c:pt>
                <c:pt idx="9">
                  <c:v>244.5</c:v>
                </c:pt>
                <c:pt idx="10">
                  <c:v>244.5</c:v>
                </c:pt>
                <c:pt idx="11">
                  <c:v>244.5</c:v>
                </c:pt>
                <c:pt idx="12">
                  <c:v>244.5</c:v>
                </c:pt>
                <c:pt idx="13">
                  <c:v>244.5</c:v>
                </c:pt>
                <c:pt idx="14">
                  <c:v>358.2</c:v>
                </c:pt>
                <c:pt idx="15">
                  <c:v>358.2</c:v>
                </c:pt>
                <c:pt idx="16">
                  <c:v>492.1</c:v>
                </c:pt>
                <c:pt idx="17">
                  <c:v>562.1</c:v>
                </c:pt>
                <c:pt idx="18">
                  <c:v>632.1</c:v>
                </c:pt>
                <c:pt idx="19">
                  <c:v>702.1</c:v>
                </c:pt>
                <c:pt idx="20">
                  <c:v>772.1</c:v>
                </c:pt>
                <c:pt idx="21">
                  <c:v>842.1</c:v>
                </c:pt>
                <c:pt idx="22">
                  <c:v>912.1</c:v>
                </c:pt>
                <c:pt idx="23">
                  <c:v>982.1</c:v>
                </c:pt>
                <c:pt idx="24">
                  <c:v>1052.1</c:v>
                </c:pt>
                <c:pt idx="25">
                  <c:v>1217.36325795501</c:v>
                </c:pt>
                <c:pt idx="26">
                  <c:v>1333.06502769859</c:v>
                </c:pt>
                <c:pt idx="27">
                  <c:v>1448.76679744217</c:v>
                </c:pt>
                <c:pt idx="28">
                  <c:v>1597.7</c:v>
                </c:pt>
                <c:pt idx="29">
                  <c:v>1597.7</c:v>
                </c:pt>
                <c:pt idx="30">
                  <c:v>1597.7</c:v>
                </c:pt>
                <c:pt idx="31">
                  <c:v>1597.7</c:v>
                </c:pt>
                <c:pt idx="32">
                  <c:v>1597.7</c:v>
                </c:pt>
                <c:pt idx="33">
                  <c:v>1597.7</c:v>
                </c:pt>
                <c:pt idx="34">
                  <c:v>1597.7</c:v>
                </c:pt>
                <c:pt idx="35">
                  <c:v>1597.7</c:v>
                </c:pt>
                <c:pt idx="36">
                  <c:v>1597.7</c:v>
                </c:pt>
                <c:pt idx="37">
                  <c:v>1597.7</c:v>
                </c:pt>
                <c:pt idx="38">
                  <c:v>1597.7</c:v>
                </c:pt>
                <c:pt idx="39">
                  <c:v>1597.7</c:v>
                </c:pt>
                <c:pt idx="40">
                  <c:v>1495.98546037552</c:v>
                </c:pt>
                <c:pt idx="41">
                  <c:v>1342.77657175173</c:v>
                </c:pt>
                <c:pt idx="42">
                  <c:v>1189.56768312793</c:v>
                </c:pt>
                <c:pt idx="43">
                  <c:v>1052.8</c:v>
                </c:pt>
                <c:pt idx="44">
                  <c:v>982.8</c:v>
                </c:pt>
                <c:pt idx="45">
                  <c:v>912.8</c:v>
                </c:pt>
                <c:pt idx="46">
                  <c:v>842.8</c:v>
                </c:pt>
                <c:pt idx="47">
                  <c:v>772.8</c:v>
                </c:pt>
                <c:pt idx="48">
                  <c:v>702.8</c:v>
                </c:pt>
                <c:pt idx="49">
                  <c:v>632.8</c:v>
                </c:pt>
                <c:pt idx="50">
                  <c:v>562.8</c:v>
                </c:pt>
                <c:pt idx="51">
                  <c:v>492.8</c:v>
                </c:pt>
              </c:numCache>
            </c:numRef>
          </c:xVal>
          <c:yVal>
            <c:numRef>
              <c:f>probeBt!$C$2:$C$58</c:f>
              <c:numCache>
                <c:formatCode>0.0_ </c:formatCode>
                <c:ptCount val="57"/>
                <c:pt idx="0">
                  <c:v>-1488</c:v>
                </c:pt>
                <c:pt idx="1">
                  <c:v>-1312.5</c:v>
                </c:pt>
                <c:pt idx="2">
                  <c:v>-962.5</c:v>
                </c:pt>
                <c:pt idx="3">
                  <c:v>-787.5</c:v>
                </c:pt>
                <c:pt idx="4">
                  <c:v>-612.5</c:v>
                </c:pt>
                <c:pt idx="5">
                  <c:v>-437.5</c:v>
                </c:pt>
                <c:pt idx="6">
                  <c:v>-262.5</c:v>
                </c:pt>
                <c:pt idx="7">
                  <c:v>-87.5</c:v>
                </c:pt>
                <c:pt idx="8">
                  <c:v>87.5</c:v>
                </c:pt>
                <c:pt idx="9">
                  <c:v>262.5</c:v>
                </c:pt>
                <c:pt idx="10">
                  <c:v>437.5</c:v>
                </c:pt>
                <c:pt idx="11">
                  <c:v>612.5</c:v>
                </c:pt>
                <c:pt idx="12">
                  <c:v>787.5</c:v>
                </c:pt>
                <c:pt idx="13">
                  <c:v>962.5</c:v>
                </c:pt>
                <c:pt idx="14">
                  <c:v>1312.5</c:v>
                </c:pt>
                <c:pt idx="15">
                  <c:v>1488</c:v>
                </c:pt>
                <c:pt idx="16">
                  <c:v>1604.2</c:v>
                </c:pt>
                <c:pt idx="17">
                  <c:v>1604.2</c:v>
                </c:pt>
                <c:pt idx="18">
                  <c:v>1604.2</c:v>
                </c:pt>
                <c:pt idx="19">
                  <c:v>1604.2</c:v>
                </c:pt>
                <c:pt idx="20">
                  <c:v>1604.2</c:v>
                </c:pt>
                <c:pt idx="21">
                  <c:v>1604.2</c:v>
                </c:pt>
                <c:pt idx="22">
                  <c:v>1604.2</c:v>
                </c:pt>
                <c:pt idx="23">
                  <c:v>1604.2</c:v>
                </c:pt>
                <c:pt idx="24">
                  <c:v>1604.2</c:v>
                </c:pt>
                <c:pt idx="25">
                  <c:v>1521.32301438475</c:v>
                </c:pt>
                <c:pt idx="26">
                  <c:v>1383.43501462333</c:v>
                </c:pt>
                <c:pt idx="27">
                  <c:v>1245.54701486191</c:v>
                </c:pt>
                <c:pt idx="28">
                  <c:v>965</c:v>
                </c:pt>
                <c:pt idx="29">
                  <c:v>790</c:v>
                </c:pt>
                <c:pt idx="30">
                  <c:v>615</c:v>
                </c:pt>
                <c:pt idx="31">
                  <c:v>440</c:v>
                </c:pt>
                <c:pt idx="32">
                  <c:v>265</c:v>
                </c:pt>
                <c:pt idx="33">
                  <c:v>90</c:v>
                </c:pt>
                <c:pt idx="34">
                  <c:v>-84.8</c:v>
                </c:pt>
                <c:pt idx="35">
                  <c:v>-259.8</c:v>
                </c:pt>
                <c:pt idx="36">
                  <c:v>-434.8</c:v>
                </c:pt>
                <c:pt idx="37">
                  <c:v>-609.8</c:v>
                </c:pt>
                <c:pt idx="38">
                  <c:v>-784.8</c:v>
                </c:pt>
                <c:pt idx="39">
                  <c:v>-959.8</c:v>
                </c:pt>
                <c:pt idx="40">
                  <c:v>-1158.48939400218</c:v>
                </c:pt>
                <c:pt idx="41">
                  <c:v>-1287.04691593949</c:v>
                </c:pt>
                <c:pt idx="42">
                  <c:v>-1415.6044378768</c:v>
                </c:pt>
                <c:pt idx="43">
                  <c:v>-1602.4</c:v>
                </c:pt>
                <c:pt idx="44">
                  <c:v>-1602.4</c:v>
                </c:pt>
                <c:pt idx="45">
                  <c:v>-1602.4</c:v>
                </c:pt>
                <c:pt idx="46">
                  <c:v>-1602.4</c:v>
                </c:pt>
                <c:pt idx="47">
                  <c:v>-1602.4</c:v>
                </c:pt>
                <c:pt idx="48">
                  <c:v>-1602.4</c:v>
                </c:pt>
                <c:pt idx="49">
                  <c:v>-1602.4</c:v>
                </c:pt>
                <c:pt idx="50">
                  <c:v>-1602.4</c:v>
                </c:pt>
                <c:pt idx="51">
                  <c:v>-1602.4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744576"/>
        <c:axId val="576701089"/>
      </c:scatterChart>
      <c:valAx>
        <c:axId val="79674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6701089"/>
        <c:crosses val="autoZero"/>
        <c:crossBetween val="midCat"/>
      </c:valAx>
      <c:valAx>
        <c:axId val="5767010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6744576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79769654481723"/>
          <c:y val="0.040843696659351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05335556481867"/>
          <c:y val="0.22037037037037"/>
          <c:w val="0.865694039182993"/>
          <c:h val="0.77268518518518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probeBt!$N$2:$N$53</c:f>
              <c:numCache>
                <c:formatCode>General</c:formatCode>
                <c:ptCount val="52"/>
                <c:pt idx="0">
                  <c:v>358.2</c:v>
                </c:pt>
                <c:pt idx="1">
                  <c:v>358.2</c:v>
                </c:pt>
                <c:pt idx="2" c:formatCode="0.0_ ">
                  <c:v>244.5</c:v>
                </c:pt>
                <c:pt idx="3" c:formatCode="0.0_ ">
                  <c:v>244.5</c:v>
                </c:pt>
                <c:pt idx="4" c:formatCode="0.0_ ">
                  <c:v>244.5</c:v>
                </c:pt>
                <c:pt idx="5" c:formatCode="0.0_ ">
                  <c:v>244.5</c:v>
                </c:pt>
                <c:pt idx="6" c:formatCode="0.0_ ">
                  <c:v>244.5</c:v>
                </c:pt>
                <c:pt idx="7" c:formatCode="0.0_ ">
                  <c:v>244.5</c:v>
                </c:pt>
                <c:pt idx="8" c:formatCode="0.0_ ">
                  <c:v>244.5</c:v>
                </c:pt>
                <c:pt idx="9" c:formatCode="0.0_ ">
                  <c:v>244.5</c:v>
                </c:pt>
                <c:pt idx="10" c:formatCode="0.0_ ">
                  <c:v>244.5</c:v>
                </c:pt>
                <c:pt idx="11" c:formatCode="0.0_ ">
                  <c:v>244.5</c:v>
                </c:pt>
                <c:pt idx="12" c:formatCode="0.0_ ">
                  <c:v>244.5</c:v>
                </c:pt>
                <c:pt idx="13" c:formatCode="0.0_ ">
                  <c:v>244.5</c:v>
                </c:pt>
                <c:pt idx="14">
                  <c:v>358.2</c:v>
                </c:pt>
                <c:pt idx="15">
                  <c:v>358.2</c:v>
                </c:pt>
                <c:pt idx="16" c:formatCode="0.0_ ">
                  <c:v>492.1</c:v>
                </c:pt>
                <c:pt idx="17" c:formatCode="0.0_ ">
                  <c:v>562.1</c:v>
                </c:pt>
                <c:pt idx="18" c:formatCode="0.0_ ">
                  <c:v>632.1</c:v>
                </c:pt>
                <c:pt idx="19" c:formatCode="0.0_ ">
                  <c:v>702.1</c:v>
                </c:pt>
                <c:pt idx="20" c:formatCode="0.0_ ">
                  <c:v>772.1</c:v>
                </c:pt>
                <c:pt idx="21" c:formatCode="0.0_ ">
                  <c:v>842.1</c:v>
                </c:pt>
                <c:pt idx="22" c:formatCode="0.0_ ">
                  <c:v>912.1</c:v>
                </c:pt>
                <c:pt idx="23" c:formatCode="0.0_ ">
                  <c:v>982.1</c:v>
                </c:pt>
                <c:pt idx="24" c:formatCode="0.0_ ">
                  <c:v>1052.1</c:v>
                </c:pt>
                <c:pt idx="25" c:formatCode="0.0_ ">
                  <c:v>1217.36325795501</c:v>
                </c:pt>
                <c:pt idx="26" c:formatCode="0.0_ ">
                  <c:v>1333.06502769859</c:v>
                </c:pt>
                <c:pt idx="27" c:formatCode="0.0_ ">
                  <c:v>1448.76679744217</c:v>
                </c:pt>
                <c:pt idx="28" c:formatCode="0.0_ ">
                  <c:v>1597.7</c:v>
                </c:pt>
                <c:pt idx="29" c:formatCode="0.0_ ">
                  <c:v>1597.7</c:v>
                </c:pt>
                <c:pt idx="30" c:formatCode="0.0_ ">
                  <c:v>1597.7</c:v>
                </c:pt>
                <c:pt idx="31" c:formatCode="0.0_ ">
                  <c:v>1597.7</c:v>
                </c:pt>
                <c:pt idx="32" c:formatCode="0.0_ ">
                  <c:v>1597.7</c:v>
                </c:pt>
                <c:pt idx="33" c:formatCode="0.0_ ">
                  <c:v>1597.7</c:v>
                </c:pt>
                <c:pt idx="34" c:formatCode="0.0_ ">
                  <c:v>1597.7</c:v>
                </c:pt>
                <c:pt idx="35" c:formatCode="0.0_ ">
                  <c:v>1597.7</c:v>
                </c:pt>
                <c:pt idx="36" c:formatCode="0.0_ ">
                  <c:v>1597.7</c:v>
                </c:pt>
                <c:pt idx="37" c:formatCode="0.0_ ">
                  <c:v>1597.7</c:v>
                </c:pt>
                <c:pt idx="38" c:formatCode="0.0_ ">
                  <c:v>1597.7</c:v>
                </c:pt>
                <c:pt idx="39" c:formatCode="0.0_ ">
                  <c:v>1597.7</c:v>
                </c:pt>
                <c:pt idx="40" c:formatCode="0.0_ ">
                  <c:v>1495.98546037552</c:v>
                </c:pt>
                <c:pt idx="41" c:formatCode="0.0_ ">
                  <c:v>1342.77657175173</c:v>
                </c:pt>
                <c:pt idx="42" c:formatCode="0.0_ ">
                  <c:v>1189.56768312793</c:v>
                </c:pt>
                <c:pt idx="43" c:formatCode="0.0_ ">
                  <c:v>1052.8</c:v>
                </c:pt>
                <c:pt idx="44" c:formatCode="0.0_ ">
                  <c:v>982.8</c:v>
                </c:pt>
                <c:pt idx="45" c:formatCode="0.0_ ">
                  <c:v>912.8</c:v>
                </c:pt>
                <c:pt idx="46" c:formatCode="0.0_ ">
                  <c:v>842.8</c:v>
                </c:pt>
                <c:pt idx="47" c:formatCode="0.0_ ">
                  <c:v>772.8</c:v>
                </c:pt>
                <c:pt idx="48" c:formatCode="0.0_ ">
                  <c:v>702.8</c:v>
                </c:pt>
                <c:pt idx="49" c:formatCode="0.0_ ">
                  <c:v>632.8</c:v>
                </c:pt>
                <c:pt idx="50" c:formatCode="0.0_ ">
                  <c:v>947.8</c:v>
                </c:pt>
                <c:pt idx="51" c:formatCode="0.0_ ">
                  <c:v>492.8</c:v>
                </c:pt>
              </c:numCache>
            </c:numRef>
          </c:xVal>
          <c:yVal>
            <c:numRef>
              <c:f>probeBt!$O$2:$O$53</c:f>
              <c:numCache>
                <c:formatCode>General</c:formatCode>
                <c:ptCount val="52"/>
                <c:pt idx="0">
                  <c:v>-1488</c:v>
                </c:pt>
                <c:pt idx="1">
                  <c:v>-1312.5</c:v>
                </c:pt>
                <c:pt idx="2" c:formatCode="0.00_ ">
                  <c:v>-962.5</c:v>
                </c:pt>
                <c:pt idx="3" c:formatCode="0.00_ ">
                  <c:v>-787.5</c:v>
                </c:pt>
                <c:pt idx="4" c:formatCode="0.00_ ">
                  <c:v>-612.5</c:v>
                </c:pt>
                <c:pt idx="5" c:formatCode="0.00_ ">
                  <c:v>-437.5</c:v>
                </c:pt>
                <c:pt idx="6" c:formatCode="0.00_ ">
                  <c:v>-262.5</c:v>
                </c:pt>
                <c:pt idx="7" c:formatCode="0.00_ ">
                  <c:v>-87.5</c:v>
                </c:pt>
                <c:pt idx="8" c:formatCode="0.00_ ">
                  <c:v>87.5</c:v>
                </c:pt>
                <c:pt idx="9" c:formatCode="0.00_ ">
                  <c:v>262.5</c:v>
                </c:pt>
                <c:pt idx="10" c:formatCode="0.00_ ">
                  <c:v>437.5</c:v>
                </c:pt>
                <c:pt idx="11" c:formatCode="0.00_ ">
                  <c:v>612.5</c:v>
                </c:pt>
                <c:pt idx="12" c:formatCode="0.00_ ">
                  <c:v>787.5</c:v>
                </c:pt>
                <c:pt idx="13" c:formatCode="0.00_ ">
                  <c:v>962.5</c:v>
                </c:pt>
                <c:pt idx="14">
                  <c:v>1312.5</c:v>
                </c:pt>
                <c:pt idx="15">
                  <c:v>1488</c:v>
                </c:pt>
                <c:pt idx="16" c:formatCode="0.0_ ">
                  <c:v>1604.2</c:v>
                </c:pt>
                <c:pt idx="17" c:formatCode="0.0_ ">
                  <c:v>1604.2</c:v>
                </c:pt>
                <c:pt idx="18" c:formatCode="0.0_ ">
                  <c:v>1604.2</c:v>
                </c:pt>
                <c:pt idx="19" c:formatCode="0.0_ ">
                  <c:v>1604.2</c:v>
                </c:pt>
                <c:pt idx="20" c:formatCode="0.0_ ">
                  <c:v>1604.2</c:v>
                </c:pt>
                <c:pt idx="21" c:formatCode="0.0_ ">
                  <c:v>1604.2</c:v>
                </c:pt>
                <c:pt idx="22" c:formatCode="0.0_ ">
                  <c:v>1604.2</c:v>
                </c:pt>
                <c:pt idx="23" c:formatCode="0.0_ ">
                  <c:v>1604.2</c:v>
                </c:pt>
                <c:pt idx="24" c:formatCode="0.0_ ">
                  <c:v>1604.2</c:v>
                </c:pt>
                <c:pt idx="25" c:formatCode="0.0_ ">
                  <c:v>1521.32301438475</c:v>
                </c:pt>
                <c:pt idx="26" c:formatCode="0.0_ ">
                  <c:v>1383.43501462333</c:v>
                </c:pt>
                <c:pt idx="27" c:formatCode="0.0_ ">
                  <c:v>1245.54701486191</c:v>
                </c:pt>
                <c:pt idx="28" c:formatCode="0.0_ ">
                  <c:v>965</c:v>
                </c:pt>
                <c:pt idx="29" c:formatCode="0.0_ ">
                  <c:v>790</c:v>
                </c:pt>
                <c:pt idx="30" c:formatCode="0.0_ ">
                  <c:v>615</c:v>
                </c:pt>
                <c:pt idx="31" c:formatCode="0.0_ ">
                  <c:v>440</c:v>
                </c:pt>
                <c:pt idx="32" c:formatCode="0.0_ ">
                  <c:v>265</c:v>
                </c:pt>
                <c:pt idx="33" c:formatCode="0.0_ ">
                  <c:v>90</c:v>
                </c:pt>
                <c:pt idx="34" c:formatCode="0.0_ ">
                  <c:v>-84.8</c:v>
                </c:pt>
                <c:pt idx="35" c:formatCode="0.0_ ">
                  <c:v>-259.8</c:v>
                </c:pt>
                <c:pt idx="36" c:formatCode="0.0_ ">
                  <c:v>-434.8</c:v>
                </c:pt>
                <c:pt idx="37" c:formatCode="0.0_ ">
                  <c:v>-609.8</c:v>
                </c:pt>
                <c:pt idx="38" c:formatCode="0.0_ ">
                  <c:v>-784.8</c:v>
                </c:pt>
                <c:pt idx="39" c:formatCode="0.0_ ">
                  <c:v>-959.8</c:v>
                </c:pt>
                <c:pt idx="40" c:formatCode="0.0_ ">
                  <c:v>-1158.48939400218</c:v>
                </c:pt>
                <c:pt idx="41" c:formatCode="0.0_ ">
                  <c:v>-1287.04691593949</c:v>
                </c:pt>
                <c:pt idx="42" c:formatCode="0.0_ ">
                  <c:v>-1415.6044378768</c:v>
                </c:pt>
                <c:pt idx="43" c:formatCode="0.0_ ">
                  <c:v>-1602.4</c:v>
                </c:pt>
                <c:pt idx="44" c:formatCode="0.0_ ">
                  <c:v>-1602.4</c:v>
                </c:pt>
                <c:pt idx="45" c:formatCode="0.0_ ">
                  <c:v>-1602.4</c:v>
                </c:pt>
                <c:pt idx="46" c:formatCode="0.0_ ">
                  <c:v>-1602.4</c:v>
                </c:pt>
                <c:pt idx="47" c:formatCode="0.0_ ">
                  <c:v>-1602.4</c:v>
                </c:pt>
                <c:pt idx="48" c:formatCode="0.0_ ">
                  <c:v>-1602.4</c:v>
                </c:pt>
                <c:pt idx="49" c:formatCode="0.0_ ">
                  <c:v>-1602.4</c:v>
                </c:pt>
                <c:pt idx="50" c:formatCode="0.0_ ">
                  <c:v>-1602.4</c:v>
                </c:pt>
                <c:pt idx="51" c:formatCode="0.0_ ">
                  <c:v>-1602.4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191468"/>
        <c:axId val="60190626"/>
      </c:scatterChart>
      <c:valAx>
        <c:axId val="7701914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190626"/>
        <c:crosses val="autoZero"/>
        <c:crossBetween val="midCat"/>
      </c:valAx>
      <c:valAx>
        <c:axId val="601906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01914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550545</xdr:colOff>
      <xdr:row>10</xdr:row>
      <xdr:rowOff>68580</xdr:rowOff>
    </xdr:from>
    <xdr:to>
      <xdr:col>28</xdr:col>
      <xdr:colOff>306070</xdr:colOff>
      <xdr:row>24</xdr:row>
      <xdr:rowOff>84455</xdr:rowOff>
    </xdr:to>
    <xdr:pic>
      <xdr:nvPicPr>
        <xdr:cNvPr id="3" name="图片 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4577060" y="2608580"/>
          <a:ext cx="6613525" cy="35718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20</xdr:col>
      <xdr:colOff>318135</xdr:colOff>
      <xdr:row>27</xdr:row>
      <xdr:rowOff>104140</xdr:rowOff>
    </xdr:from>
    <xdr:to>
      <xdr:col>26</xdr:col>
      <xdr:colOff>40005</xdr:colOff>
      <xdr:row>48</xdr:row>
      <xdr:rowOff>168910</xdr:rowOff>
    </xdr:to>
    <xdr:graphicFrame>
      <xdr:nvGraphicFramePr>
        <xdr:cNvPr id="4" name="图表 3"/>
        <xdr:cNvGraphicFramePr/>
      </xdr:nvGraphicFramePr>
      <xdr:xfrm>
        <a:off x="15716250" y="6962140"/>
        <a:ext cx="3836670" cy="5398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95250</xdr:colOff>
      <xdr:row>0</xdr:row>
      <xdr:rowOff>11430</xdr:rowOff>
    </xdr:from>
    <xdr:to>
      <xdr:col>21</xdr:col>
      <xdr:colOff>37465</xdr:colOff>
      <xdr:row>22</xdr:row>
      <xdr:rowOff>236220</xdr:rowOff>
    </xdr:to>
    <xdr:graphicFrame>
      <xdr:nvGraphicFramePr>
        <xdr:cNvPr id="2" name="图表 1"/>
        <xdr:cNvGraphicFramePr/>
      </xdr:nvGraphicFramePr>
      <xdr:xfrm>
        <a:off x="12064365" y="11430"/>
        <a:ext cx="4057015" cy="58127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516890</xdr:colOff>
      <xdr:row>0</xdr:row>
      <xdr:rowOff>59690</xdr:rowOff>
    </xdr:from>
    <xdr:to>
      <xdr:col>18</xdr:col>
      <xdr:colOff>272415</xdr:colOff>
      <xdr:row>14</xdr:row>
      <xdr:rowOff>75565</xdr:rowOff>
    </xdr:to>
    <xdr:pic>
      <xdr:nvPicPr>
        <xdr:cNvPr id="2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880735" y="59690"/>
          <a:ext cx="6613525" cy="35718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8</xdr:col>
      <xdr:colOff>386080</xdr:colOff>
      <xdr:row>16</xdr:row>
      <xdr:rowOff>62865</xdr:rowOff>
    </xdr:from>
    <xdr:to>
      <xdr:col>14</xdr:col>
      <xdr:colOff>107950</xdr:colOff>
      <xdr:row>37</xdr:row>
      <xdr:rowOff>127635</xdr:rowOff>
    </xdr:to>
    <xdr:graphicFrame>
      <xdr:nvGraphicFramePr>
        <xdr:cNvPr id="3" name="图表 2"/>
        <xdr:cNvGraphicFramePr/>
      </xdr:nvGraphicFramePr>
      <xdr:xfrm>
        <a:off x="5749925" y="4126865"/>
        <a:ext cx="3836670" cy="5398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G48"/>
  <sheetViews>
    <sheetView tabSelected="1" workbookViewId="0">
      <selection activeCell="D48" sqref="D48"/>
    </sheetView>
  </sheetViews>
  <sheetFormatPr defaultColWidth="8.81666666666667" defaultRowHeight="24.95" customHeight="1" outlineLevelCol="6"/>
  <cols>
    <col min="1" max="1" width="15.8166666666667" style="50" customWidth="1"/>
    <col min="2" max="2" width="12.25" style="50" customWidth="1"/>
    <col min="3" max="3" width="13.375" style="50" customWidth="1"/>
    <col min="4" max="4" width="12.25" style="51" customWidth="1"/>
    <col min="5" max="5" width="35" style="50" customWidth="1"/>
    <col min="6" max="6" width="14.4666666666667" style="50" customWidth="1"/>
  </cols>
  <sheetData>
    <row r="1" customHeight="1" spans="1:5">
      <c r="A1" s="25" t="s">
        <v>0</v>
      </c>
      <c r="B1" s="25" t="s">
        <v>1</v>
      </c>
      <c r="C1" s="25" t="s">
        <v>2</v>
      </c>
      <c r="D1" s="25" t="s">
        <v>3</v>
      </c>
      <c r="E1" s="25"/>
    </row>
    <row r="2" customHeight="1" spans="1:5">
      <c r="A2" s="52" t="s">
        <v>4</v>
      </c>
      <c r="B2" s="53">
        <v>354.5</v>
      </c>
      <c r="C2" s="25">
        <v>-1576.5</v>
      </c>
      <c r="D2" s="54">
        <v>-0.085</v>
      </c>
      <c r="E2" s="25" t="s">
        <v>5</v>
      </c>
    </row>
    <row r="3" customHeight="1" spans="1:5">
      <c r="A3" s="52" t="s">
        <v>6</v>
      </c>
      <c r="B3" s="53">
        <v>354.5</v>
      </c>
      <c r="C3" s="25">
        <v>-1401.5</v>
      </c>
      <c r="D3" s="54">
        <v>0.085</v>
      </c>
      <c r="E3" s="25" t="s">
        <v>7</v>
      </c>
    </row>
    <row r="4" customHeight="1" spans="1:5">
      <c r="A4" s="52" t="s">
        <v>8</v>
      </c>
      <c r="B4" s="53">
        <v>354.5</v>
      </c>
      <c r="C4" s="25">
        <v>-1226.5</v>
      </c>
      <c r="D4" s="54">
        <v>0.085</v>
      </c>
      <c r="E4" s="25" t="s">
        <v>7</v>
      </c>
    </row>
    <row r="5" customHeight="1" spans="1:5">
      <c r="A5" s="52" t="s">
        <v>9</v>
      </c>
      <c r="B5" s="53">
        <v>252.5</v>
      </c>
      <c r="C5" s="53">
        <v>-1050</v>
      </c>
      <c r="D5" s="54">
        <v>0.085</v>
      </c>
      <c r="E5" s="25" t="s">
        <v>10</v>
      </c>
    </row>
    <row r="6" customHeight="1" spans="1:5">
      <c r="A6" s="52" t="s">
        <v>11</v>
      </c>
      <c r="B6" s="53">
        <v>252.5</v>
      </c>
      <c r="C6" s="53">
        <v>-875</v>
      </c>
      <c r="D6" s="54">
        <v>-0.085</v>
      </c>
      <c r="E6" s="25" t="s">
        <v>12</v>
      </c>
    </row>
    <row r="7" customHeight="1" spans="1:5">
      <c r="A7" s="52" t="s">
        <v>13</v>
      </c>
      <c r="B7" s="53">
        <v>252.5</v>
      </c>
      <c r="C7" s="53">
        <v>-700</v>
      </c>
      <c r="D7" s="54">
        <v>-0.085</v>
      </c>
      <c r="E7" s="25" t="s">
        <v>14</v>
      </c>
    </row>
    <row r="8" customHeight="1" spans="1:5">
      <c r="A8" s="52" t="s">
        <v>15</v>
      </c>
      <c r="B8" s="53">
        <v>252.5</v>
      </c>
      <c r="C8" s="53">
        <v>-525</v>
      </c>
      <c r="D8" s="54">
        <v>-0.085</v>
      </c>
      <c r="E8" s="25" t="s">
        <v>16</v>
      </c>
    </row>
    <row r="9" customHeight="1" spans="1:5">
      <c r="A9" s="52" t="s">
        <v>17</v>
      </c>
      <c r="B9" s="53">
        <v>252.5</v>
      </c>
      <c r="C9" s="53">
        <v>-350</v>
      </c>
      <c r="D9" s="54">
        <v>0.085</v>
      </c>
      <c r="E9" s="25" t="s">
        <v>18</v>
      </c>
    </row>
    <row r="10" customHeight="1" spans="1:5">
      <c r="A10" s="52" t="s">
        <v>19</v>
      </c>
      <c r="B10" s="53">
        <v>252.5</v>
      </c>
      <c r="C10" s="53">
        <v>-175</v>
      </c>
      <c r="D10" s="54">
        <v>-0.085</v>
      </c>
      <c r="E10" s="25" t="s">
        <v>20</v>
      </c>
    </row>
    <row r="11" customHeight="1" spans="1:5">
      <c r="A11" s="52" t="s">
        <v>21</v>
      </c>
      <c r="B11" s="53">
        <v>252.5</v>
      </c>
      <c r="C11" s="53">
        <v>0</v>
      </c>
      <c r="D11" s="54">
        <v>-0.085</v>
      </c>
      <c r="E11" s="25" t="s">
        <v>22</v>
      </c>
    </row>
    <row r="12" customHeight="1" spans="1:5">
      <c r="A12" s="52" t="s">
        <v>23</v>
      </c>
      <c r="B12" s="53">
        <v>252.5</v>
      </c>
      <c r="C12" s="53">
        <v>175</v>
      </c>
      <c r="D12" s="54">
        <v>-0.085</v>
      </c>
      <c r="E12" s="25" t="s">
        <v>24</v>
      </c>
    </row>
    <row r="13" customHeight="1" spans="1:5">
      <c r="A13" s="52" t="s">
        <v>25</v>
      </c>
      <c r="B13" s="53">
        <v>252.5</v>
      </c>
      <c r="C13" s="53">
        <v>350</v>
      </c>
      <c r="D13" s="54">
        <v>-0.085</v>
      </c>
      <c r="E13" s="25" t="s">
        <v>26</v>
      </c>
    </row>
    <row r="14" customHeight="1" spans="1:5">
      <c r="A14" s="52" t="s">
        <v>27</v>
      </c>
      <c r="B14" s="53">
        <v>252.5</v>
      </c>
      <c r="C14" s="53">
        <v>525</v>
      </c>
      <c r="D14" s="54">
        <v>0.085</v>
      </c>
      <c r="E14" s="25" t="s">
        <v>28</v>
      </c>
    </row>
    <row r="15" customHeight="1" spans="1:5">
      <c r="A15" s="52" t="s">
        <v>29</v>
      </c>
      <c r="B15" s="53">
        <v>252.5</v>
      </c>
      <c r="C15" s="53">
        <v>700</v>
      </c>
      <c r="D15" s="54">
        <v>-0.085</v>
      </c>
      <c r="E15" s="25" t="s">
        <v>30</v>
      </c>
    </row>
    <row r="16" customHeight="1" spans="1:5">
      <c r="A16" s="52" t="s">
        <v>31</v>
      </c>
      <c r="B16" s="53">
        <v>252.5</v>
      </c>
      <c r="C16" s="53">
        <v>875</v>
      </c>
      <c r="D16" s="54">
        <v>0.085</v>
      </c>
      <c r="E16" s="25" t="s">
        <v>32</v>
      </c>
    </row>
    <row r="17" customHeight="1" spans="1:5">
      <c r="A17" s="52" t="s">
        <v>33</v>
      </c>
      <c r="B17" s="53">
        <v>252.5</v>
      </c>
      <c r="C17" s="53">
        <v>1050</v>
      </c>
      <c r="D17" s="54">
        <v>0.085</v>
      </c>
      <c r="E17" s="25" t="s">
        <v>34</v>
      </c>
    </row>
    <row r="18" customHeight="1" spans="1:5">
      <c r="A18" s="52" t="s">
        <v>35</v>
      </c>
      <c r="B18" s="53">
        <v>354.5</v>
      </c>
      <c r="C18" s="53">
        <v>1226.5</v>
      </c>
      <c r="D18" s="54">
        <v>-0.085</v>
      </c>
      <c r="E18" s="25" t="s">
        <v>36</v>
      </c>
    </row>
    <row r="19" customHeight="1" spans="1:5">
      <c r="A19" s="52" t="s">
        <v>37</v>
      </c>
      <c r="B19" s="53">
        <v>354.5</v>
      </c>
      <c r="C19" s="25">
        <v>1401.5</v>
      </c>
      <c r="D19" s="54">
        <v>0.085</v>
      </c>
      <c r="E19" s="25" t="s">
        <v>36</v>
      </c>
    </row>
    <row r="20" customHeight="1" spans="1:5">
      <c r="A20" s="52" t="s">
        <v>38</v>
      </c>
      <c r="B20" s="53">
        <v>354.5</v>
      </c>
      <c r="C20" s="25">
        <v>1576.5</v>
      </c>
      <c r="D20" s="54">
        <v>-0.085</v>
      </c>
      <c r="E20" s="25" t="s">
        <v>39</v>
      </c>
    </row>
    <row r="21" customHeight="1" spans="1:5">
      <c r="A21" s="52" t="s">
        <v>40</v>
      </c>
      <c r="B21" s="55">
        <v>460</v>
      </c>
      <c r="C21" s="55">
        <f t="shared" ref="C21:C29" si="0">1645-2</f>
        <v>1643</v>
      </c>
      <c r="D21" s="54">
        <v>-0.1</v>
      </c>
      <c r="E21" s="29" t="s">
        <v>41</v>
      </c>
    </row>
    <row r="22" customHeight="1" spans="1:5">
      <c r="A22" s="52" t="s">
        <v>42</v>
      </c>
      <c r="B22" s="55">
        <v>505</v>
      </c>
      <c r="C22" s="55">
        <f t="shared" si="0"/>
        <v>1643</v>
      </c>
      <c r="D22" s="54">
        <v>-0.1</v>
      </c>
      <c r="E22" s="29" t="s">
        <v>43</v>
      </c>
    </row>
    <row r="23" customHeight="1" spans="1:5">
      <c r="A23" s="52" t="s">
        <v>44</v>
      </c>
      <c r="B23" s="55">
        <v>550</v>
      </c>
      <c r="C23" s="55">
        <f t="shared" si="0"/>
        <v>1643</v>
      </c>
      <c r="D23" s="54">
        <v>-0.1</v>
      </c>
      <c r="E23" s="29" t="s">
        <v>43</v>
      </c>
    </row>
    <row r="24" customHeight="1" spans="1:5">
      <c r="A24" s="52" t="s">
        <v>45</v>
      </c>
      <c r="B24" s="55">
        <v>595</v>
      </c>
      <c r="C24" s="55">
        <f t="shared" si="0"/>
        <v>1643</v>
      </c>
      <c r="D24" s="54">
        <v>-0.1</v>
      </c>
      <c r="E24" s="29" t="s">
        <v>43</v>
      </c>
    </row>
    <row r="25" customHeight="1" spans="1:5">
      <c r="A25" s="52" t="s">
        <v>46</v>
      </c>
      <c r="B25" s="55">
        <v>640</v>
      </c>
      <c r="C25" s="55">
        <f t="shared" si="0"/>
        <v>1643</v>
      </c>
      <c r="D25" s="54">
        <v>-0.1</v>
      </c>
      <c r="E25" s="29" t="s">
        <v>43</v>
      </c>
    </row>
    <row r="26" customHeight="1" spans="1:5">
      <c r="A26" s="52" t="s">
        <v>47</v>
      </c>
      <c r="B26" s="55">
        <v>910</v>
      </c>
      <c r="C26" s="55">
        <f t="shared" si="0"/>
        <v>1643</v>
      </c>
      <c r="D26" s="54">
        <v>-0.1</v>
      </c>
      <c r="E26" s="29" t="s">
        <v>43</v>
      </c>
    </row>
    <row r="27" customHeight="1" spans="1:5">
      <c r="A27" s="52" t="s">
        <v>48</v>
      </c>
      <c r="B27" s="55">
        <v>955</v>
      </c>
      <c r="C27" s="55">
        <f t="shared" si="0"/>
        <v>1643</v>
      </c>
      <c r="D27" s="54">
        <v>-0.1</v>
      </c>
      <c r="E27" s="29" t="s">
        <v>43</v>
      </c>
    </row>
    <row r="28" customHeight="1" spans="1:5">
      <c r="A28" s="52" t="s">
        <v>49</v>
      </c>
      <c r="B28" s="55">
        <v>1000</v>
      </c>
      <c r="C28" s="55">
        <f t="shared" si="0"/>
        <v>1643</v>
      </c>
      <c r="D28" s="54">
        <v>-0.1</v>
      </c>
      <c r="E28" s="29" t="s">
        <v>43</v>
      </c>
    </row>
    <row r="29" customHeight="1" spans="1:5">
      <c r="A29" s="52" t="s">
        <v>50</v>
      </c>
      <c r="B29" s="55">
        <v>1045</v>
      </c>
      <c r="C29" s="55">
        <f t="shared" si="0"/>
        <v>1643</v>
      </c>
      <c r="D29" s="54">
        <v>-0.1</v>
      </c>
      <c r="E29" s="29" t="s">
        <v>51</v>
      </c>
    </row>
    <row r="30" customHeight="1" spans="1:5">
      <c r="A30" s="52" t="s">
        <v>52</v>
      </c>
      <c r="B30" s="56">
        <f>1418.2+30*COS(50/180*PI())</f>
        <v>1437.4836282906</v>
      </c>
      <c r="C30" s="56">
        <f>1340.1-30*SIN(50/180*PI())</f>
        <v>1317.11866670643</v>
      </c>
      <c r="D30" s="54">
        <v>-0.1</v>
      </c>
      <c r="E30" s="57" t="s">
        <v>53</v>
      </c>
    </row>
    <row r="31" customHeight="1" spans="1:7">
      <c r="A31" s="52" t="s">
        <v>54</v>
      </c>
      <c r="B31" s="36">
        <v>1653</v>
      </c>
      <c r="C31" s="36">
        <v>1170</v>
      </c>
      <c r="D31" s="54">
        <v>-0.3</v>
      </c>
      <c r="E31" s="36" t="s">
        <v>55</v>
      </c>
      <c r="G31" s="50">
        <f>655-290</f>
        <v>365</v>
      </c>
    </row>
    <row r="32" customHeight="1" spans="1:5">
      <c r="A32" s="52" t="s">
        <v>56</v>
      </c>
      <c r="B32" s="36">
        <v>1653</v>
      </c>
      <c r="C32" s="36">
        <v>650</v>
      </c>
      <c r="D32" s="54">
        <v>-0.3</v>
      </c>
      <c r="E32" s="36" t="s">
        <v>57</v>
      </c>
    </row>
    <row r="33" customHeight="1" spans="1:5">
      <c r="A33" s="52" t="s">
        <v>58</v>
      </c>
      <c r="B33" s="36">
        <v>1653</v>
      </c>
      <c r="C33" s="36">
        <f>290+360/2</f>
        <v>470</v>
      </c>
      <c r="D33" s="54">
        <v>-0.3</v>
      </c>
      <c r="E33" s="36" t="s">
        <v>57</v>
      </c>
    </row>
    <row r="34" customHeight="1" spans="1:5">
      <c r="A34" s="52" t="s">
        <v>59</v>
      </c>
      <c r="B34" s="36">
        <v>1653</v>
      </c>
      <c r="C34" s="36">
        <f>258+32</f>
        <v>290</v>
      </c>
      <c r="D34" s="54">
        <v>-0.3</v>
      </c>
      <c r="E34" s="36" t="s">
        <v>57</v>
      </c>
    </row>
    <row r="35" customHeight="1" spans="1:5">
      <c r="A35" s="52" t="s">
        <v>60</v>
      </c>
      <c r="B35" s="36">
        <v>1653</v>
      </c>
      <c r="C35" s="36">
        <v>-290</v>
      </c>
      <c r="D35" s="54">
        <v>0.3</v>
      </c>
      <c r="E35" s="36" t="s">
        <v>57</v>
      </c>
    </row>
    <row r="36" customHeight="1" spans="1:5">
      <c r="A36" s="52" t="s">
        <v>61</v>
      </c>
      <c r="B36" s="36">
        <v>1653</v>
      </c>
      <c r="C36" s="36">
        <v>-470</v>
      </c>
      <c r="D36" s="54">
        <v>-0.3</v>
      </c>
      <c r="E36" s="36" t="s">
        <v>57</v>
      </c>
    </row>
    <row r="37" customHeight="1" spans="1:5">
      <c r="A37" s="52" t="s">
        <v>62</v>
      </c>
      <c r="B37" s="36">
        <v>1653</v>
      </c>
      <c r="C37" s="36">
        <v>-650</v>
      </c>
      <c r="D37" s="54">
        <v>-0.3</v>
      </c>
      <c r="E37" s="36" t="s">
        <v>57</v>
      </c>
    </row>
    <row r="38" customHeight="1" spans="1:5">
      <c r="A38" s="52" t="s">
        <v>63</v>
      </c>
      <c r="B38" s="36">
        <v>1653</v>
      </c>
      <c r="C38" s="36">
        <v>-1170</v>
      </c>
      <c r="D38" s="54">
        <v>-0.3</v>
      </c>
      <c r="E38" s="36" t="s">
        <v>64</v>
      </c>
    </row>
    <row r="39" customHeight="1" spans="1:5">
      <c r="A39" s="52" t="s">
        <v>65</v>
      </c>
      <c r="B39" s="56">
        <f>1418.2+30*COS(50/180*PI())</f>
        <v>1437.4836282906</v>
      </c>
      <c r="C39" s="56">
        <f>-(1340.1-30*SIN(50/180*PI()))</f>
        <v>-1317.11866670643</v>
      </c>
      <c r="D39" s="54">
        <v>-0.1</v>
      </c>
      <c r="E39" s="57" t="s">
        <v>66</v>
      </c>
    </row>
    <row r="40" customHeight="1" spans="1:5">
      <c r="A40" s="52" t="s">
        <v>67</v>
      </c>
      <c r="B40" s="58">
        <v>1045</v>
      </c>
      <c r="C40" s="58">
        <v>-1643</v>
      </c>
      <c r="D40" s="54">
        <v>-0.1</v>
      </c>
      <c r="E40" s="40" t="s">
        <v>68</v>
      </c>
    </row>
    <row r="41" customHeight="1" spans="1:5">
      <c r="A41" s="52" t="s">
        <v>69</v>
      </c>
      <c r="B41" s="58">
        <v>1000</v>
      </c>
      <c r="C41" s="58">
        <v>-1643</v>
      </c>
      <c r="D41" s="54">
        <v>-0.1</v>
      </c>
      <c r="E41" s="40"/>
    </row>
    <row r="42" customHeight="1" spans="1:5">
      <c r="A42" s="52" t="s">
        <v>70</v>
      </c>
      <c r="B42" s="58">
        <v>955</v>
      </c>
      <c r="C42" s="58">
        <v>-1643</v>
      </c>
      <c r="D42" s="54">
        <v>-0.1</v>
      </c>
      <c r="E42" s="40"/>
    </row>
    <row r="43" customHeight="1" spans="1:5">
      <c r="A43" s="52" t="s">
        <v>71</v>
      </c>
      <c r="B43" s="58">
        <v>910</v>
      </c>
      <c r="C43" s="58">
        <v>-1643</v>
      </c>
      <c r="D43" s="54">
        <v>-0.1</v>
      </c>
      <c r="E43" s="40"/>
    </row>
    <row r="44" customHeight="1" spans="1:5">
      <c r="A44" s="52" t="s">
        <v>72</v>
      </c>
      <c r="B44" s="58">
        <v>640</v>
      </c>
      <c r="C44" s="58">
        <v>-1643</v>
      </c>
      <c r="D44" s="54">
        <v>-0.1</v>
      </c>
      <c r="E44" s="40"/>
    </row>
    <row r="45" customHeight="1" spans="1:5">
      <c r="A45" s="52" t="s">
        <v>73</v>
      </c>
      <c r="B45" s="58">
        <v>595</v>
      </c>
      <c r="C45" s="58">
        <v>-1643</v>
      </c>
      <c r="D45" s="54">
        <v>-0.1</v>
      </c>
      <c r="E45" s="40"/>
    </row>
    <row r="46" customHeight="1" spans="1:5">
      <c r="A46" s="52" t="s">
        <v>74</v>
      </c>
      <c r="B46" s="58">
        <v>550</v>
      </c>
      <c r="C46" s="58">
        <v>-1643</v>
      </c>
      <c r="D46" s="54">
        <v>-0.1</v>
      </c>
      <c r="E46" s="40"/>
    </row>
    <row r="47" customHeight="1" spans="1:5">
      <c r="A47" s="52" t="s">
        <v>75</v>
      </c>
      <c r="B47" s="58">
        <v>505</v>
      </c>
      <c r="C47" s="58">
        <v>-1643</v>
      </c>
      <c r="D47" s="54">
        <v>-0.1</v>
      </c>
      <c r="E47" s="40"/>
    </row>
    <row r="48" customHeight="1" spans="1:5">
      <c r="A48" s="52" t="s">
        <v>76</v>
      </c>
      <c r="B48" s="58">
        <v>460</v>
      </c>
      <c r="C48" s="58">
        <v>-1643</v>
      </c>
      <c r="D48" s="54">
        <v>-0.1</v>
      </c>
      <c r="E48" s="40" t="s">
        <v>77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58"/>
  <sheetViews>
    <sheetView topLeftCell="A13" workbookViewId="0">
      <selection activeCell="L16" sqref="L16"/>
    </sheetView>
  </sheetViews>
  <sheetFormatPr defaultColWidth="8.81666666666667" defaultRowHeight="20" customHeight="1"/>
  <cols>
    <col min="1" max="1" width="9.45" style="17" customWidth="1"/>
    <col min="2" max="2" width="9.64166666666667" style="16" customWidth="1"/>
    <col min="3" max="3" width="10.4666666666667" style="16" customWidth="1"/>
    <col min="4" max="4" width="9" style="17"/>
    <col min="5" max="5" width="22.5" style="17" customWidth="1"/>
    <col min="6" max="6" width="9.025" style="17" customWidth="1"/>
    <col min="7" max="7" width="9" style="17"/>
    <col min="8" max="8" width="8.25" style="17" customWidth="1"/>
    <col min="9" max="9" width="10.6416666666667" style="18" customWidth="1"/>
    <col min="10" max="10" width="7.81666666666667" style="17" customWidth="1"/>
    <col min="11" max="11" width="9.01666666666667" style="17" customWidth="1"/>
    <col min="12" max="12" width="6.95833333333333" style="17" customWidth="1"/>
    <col min="13" max="13" width="8.04166666666667" style="18" customWidth="1"/>
    <col min="14" max="14" width="14.6416666666667" style="16" customWidth="1"/>
    <col min="15" max="15" width="12.625" style="16"/>
    <col min="16" max="38" width="9" style="17"/>
    <col min="39" max="16384" width="8.81666666666667" style="1"/>
  </cols>
  <sheetData>
    <row r="1" customHeight="1" spans="1:13">
      <c r="A1" s="21" t="s">
        <v>0</v>
      </c>
      <c r="B1" s="20" t="s">
        <v>1</v>
      </c>
      <c r="C1" s="20" t="s">
        <v>2</v>
      </c>
      <c r="D1" s="21" t="s">
        <v>78</v>
      </c>
      <c r="E1" s="21" t="s">
        <v>79</v>
      </c>
      <c r="F1" s="21" t="s">
        <v>80</v>
      </c>
      <c r="G1" s="21" t="s">
        <v>81</v>
      </c>
      <c r="H1" s="21" t="s">
        <v>82</v>
      </c>
      <c r="I1" s="22" t="s">
        <v>83</v>
      </c>
      <c r="J1" s="21" t="s">
        <v>84</v>
      </c>
      <c r="K1" s="21" t="s">
        <v>85</v>
      </c>
      <c r="L1" s="21" t="s">
        <v>86</v>
      </c>
      <c r="M1" s="22" t="s">
        <v>87</v>
      </c>
    </row>
    <row r="2" customHeight="1" spans="1:15">
      <c r="A2" s="23">
        <v>1</v>
      </c>
      <c r="B2" s="24">
        <v>358.2</v>
      </c>
      <c r="C2" s="24">
        <v>-1488</v>
      </c>
      <c r="D2" s="23">
        <v>90</v>
      </c>
      <c r="E2" s="25" t="s">
        <v>88</v>
      </c>
      <c r="F2" s="25">
        <v>2.6</v>
      </c>
      <c r="G2" s="25">
        <v>38</v>
      </c>
      <c r="H2" s="25">
        <v>90</v>
      </c>
      <c r="I2" s="26">
        <v>0.132</v>
      </c>
      <c r="J2" s="21"/>
      <c r="K2" s="21"/>
      <c r="L2" s="21"/>
      <c r="M2" s="22"/>
      <c r="N2" s="43">
        <v>358.2</v>
      </c>
      <c r="O2" s="43">
        <v>-1488</v>
      </c>
    </row>
    <row r="3" customHeight="1" spans="1:15">
      <c r="A3" s="23">
        <v>2</v>
      </c>
      <c r="B3" s="24">
        <v>358.2</v>
      </c>
      <c r="C3" s="24">
        <v>-1312.5</v>
      </c>
      <c r="D3" s="23">
        <v>90</v>
      </c>
      <c r="E3" s="25" t="s">
        <v>89</v>
      </c>
      <c r="F3" s="25">
        <v>2.6</v>
      </c>
      <c r="G3" s="25">
        <v>38</v>
      </c>
      <c r="H3" s="25">
        <v>90</v>
      </c>
      <c r="I3" s="26">
        <v>0.132</v>
      </c>
      <c r="J3" s="21"/>
      <c r="K3" s="21"/>
      <c r="L3" s="21"/>
      <c r="M3" s="22"/>
      <c r="N3" s="43">
        <v>358.2</v>
      </c>
      <c r="O3" s="43">
        <v>-1312.5</v>
      </c>
    </row>
    <row r="4" customHeight="1" spans="1:15">
      <c r="A4" s="23">
        <v>3</v>
      </c>
      <c r="B4" s="24">
        <v>244.5</v>
      </c>
      <c r="C4" s="24">
        <v>-962.5</v>
      </c>
      <c r="D4" s="25">
        <v>90</v>
      </c>
      <c r="E4" s="25" t="s">
        <v>90</v>
      </c>
      <c r="F4" s="25">
        <v>2.6</v>
      </c>
      <c r="G4" s="25">
        <v>38</v>
      </c>
      <c r="H4" s="25">
        <v>90</v>
      </c>
      <c r="I4" s="26">
        <v>0.132</v>
      </c>
      <c r="J4" s="25">
        <v>2.6</v>
      </c>
      <c r="K4" s="25">
        <v>38</v>
      </c>
      <c r="L4" s="25">
        <v>90</v>
      </c>
      <c r="M4" s="26">
        <v>0.105</v>
      </c>
      <c r="N4" s="44">
        <v>244.5</v>
      </c>
      <c r="O4" s="45">
        <v>-962.5</v>
      </c>
    </row>
    <row r="5" customHeight="1" spans="1:15">
      <c r="A5" s="23">
        <v>4</v>
      </c>
      <c r="B5" s="24">
        <v>244.5</v>
      </c>
      <c r="C5" s="24">
        <v>-787.5</v>
      </c>
      <c r="D5" s="25">
        <v>90</v>
      </c>
      <c r="E5" s="25" t="s">
        <v>91</v>
      </c>
      <c r="F5" s="25">
        <v>2.6</v>
      </c>
      <c r="G5" s="25">
        <v>38</v>
      </c>
      <c r="H5" s="25">
        <v>90</v>
      </c>
      <c r="I5" s="26">
        <v>0.132</v>
      </c>
      <c r="J5" s="25">
        <v>2.6</v>
      </c>
      <c r="K5" s="25">
        <v>38</v>
      </c>
      <c r="L5" s="25">
        <v>90</v>
      </c>
      <c r="M5" s="26">
        <v>0.105</v>
      </c>
      <c r="N5" s="44">
        <v>244.5</v>
      </c>
      <c r="O5" s="45">
        <v>-787.5</v>
      </c>
    </row>
    <row r="6" customHeight="1" spans="1:15">
      <c r="A6" s="23">
        <v>5</v>
      </c>
      <c r="B6" s="24">
        <v>244.5</v>
      </c>
      <c r="C6" s="24">
        <v>-612.5</v>
      </c>
      <c r="D6" s="25">
        <v>90</v>
      </c>
      <c r="E6" s="25" t="s">
        <v>91</v>
      </c>
      <c r="F6" s="25">
        <v>2.6</v>
      </c>
      <c r="G6" s="25">
        <v>38</v>
      </c>
      <c r="H6" s="25">
        <v>90</v>
      </c>
      <c r="I6" s="26">
        <v>0.132</v>
      </c>
      <c r="J6" s="25">
        <v>2.6</v>
      </c>
      <c r="K6" s="25">
        <v>38</v>
      </c>
      <c r="L6" s="25">
        <v>90</v>
      </c>
      <c r="M6" s="26">
        <v>0.105</v>
      </c>
      <c r="N6" s="44">
        <v>244.5</v>
      </c>
      <c r="O6" s="45">
        <v>-612.5</v>
      </c>
    </row>
    <row r="7" customHeight="1" spans="1:15">
      <c r="A7" s="23">
        <v>6</v>
      </c>
      <c r="B7" s="24">
        <v>244.5</v>
      </c>
      <c r="C7" s="24">
        <v>-437.5</v>
      </c>
      <c r="D7" s="25">
        <v>90</v>
      </c>
      <c r="E7" s="25" t="s">
        <v>91</v>
      </c>
      <c r="F7" s="25">
        <v>2.6</v>
      </c>
      <c r="G7" s="25">
        <v>38</v>
      </c>
      <c r="H7" s="25">
        <v>90</v>
      </c>
      <c r="I7" s="26">
        <v>0.132</v>
      </c>
      <c r="J7" s="25">
        <v>2.6</v>
      </c>
      <c r="K7" s="25">
        <v>38</v>
      </c>
      <c r="L7" s="25">
        <v>90</v>
      </c>
      <c r="M7" s="26">
        <v>0.105</v>
      </c>
      <c r="N7" s="44">
        <v>244.5</v>
      </c>
      <c r="O7" s="45">
        <v>-437.5</v>
      </c>
    </row>
    <row r="8" customHeight="1" spans="1:15">
      <c r="A8" s="23">
        <v>7</v>
      </c>
      <c r="B8" s="24">
        <v>244.5</v>
      </c>
      <c r="C8" s="24">
        <v>-262.5</v>
      </c>
      <c r="D8" s="25">
        <v>90</v>
      </c>
      <c r="E8" s="25" t="s">
        <v>91</v>
      </c>
      <c r="F8" s="25">
        <v>2.6</v>
      </c>
      <c r="G8" s="25">
        <v>38</v>
      </c>
      <c r="H8" s="25">
        <v>90</v>
      </c>
      <c r="I8" s="26">
        <v>0.132</v>
      </c>
      <c r="J8" s="25">
        <v>2.6</v>
      </c>
      <c r="K8" s="25">
        <v>38</v>
      </c>
      <c r="L8" s="25">
        <v>90</v>
      </c>
      <c r="M8" s="26">
        <v>0.105</v>
      </c>
      <c r="N8" s="44">
        <v>244.5</v>
      </c>
      <c r="O8" s="45">
        <v>-262.5</v>
      </c>
    </row>
    <row r="9" customHeight="1" spans="1:15">
      <c r="A9" s="23">
        <v>8</v>
      </c>
      <c r="B9" s="24">
        <v>244.5</v>
      </c>
      <c r="C9" s="24">
        <v>-87.5</v>
      </c>
      <c r="D9" s="25">
        <v>90</v>
      </c>
      <c r="E9" s="25" t="s">
        <v>91</v>
      </c>
      <c r="F9" s="25">
        <v>2.6</v>
      </c>
      <c r="G9" s="25">
        <v>38</v>
      </c>
      <c r="H9" s="25">
        <v>90</v>
      </c>
      <c r="I9" s="26">
        <v>0.132</v>
      </c>
      <c r="J9" s="25">
        <v>2.6</v>
      </c>
      <c r="K9" s="25">
        <v>38</v>
      </c>
      <c r="L9" s="25">
        <v>90</v>
      </c>
      <c r="M9" s="26">
        <v>0.105</v>
      </c>
      <c r="N9" s="44">
        <v>244.5</v>
      </c>
      <c r="O9" s="45">
        <v>-87.5</v>
      </c>
    </row>
    <row r="10" customHeight="1" spans="1:15">
      <c r="A10" s="23">
        <v>9</v>
      </c>
      <c r="B10" s="24">
        <v>244.5</v>
      </c>
      <c r="C10" s="24">
        <v>87.5</v>
      </c>
      <c r="D10" s="25">
        <v>90</v>
      </c>
      <c r="E10" s="25" t="s">
        <v>91</v>
      </c>
      <c r="F10" s="25">
        <v>2.6</v>
      </c>
      <c r="G10" s="25">
        <v>38</v>
      </c>
      <c r="H10" s="25">
        <v>90</v>
      </c>
      <c r="I10" s="26">
        <v>0.132</v>
      </c>
      <c r="J10" s="25">
        <v>2.6</v>
      </c>
      <c r="K10" s="25">
        <v>38</v>
      </c>
      <c r="L10" s="25">
        <v>90</v>
      </c>
      <c r="M10" s="26">
        <v>0.105</v>
      </c>
      <c r="N10" s="44">
        <v>244.5</v>
      </c>
      <c r="O10" s="45">
        <v>87.5</v>
      </c>
    </row>
    <row r="11" customHeight="1" spans="1:15">
      <c r="A11" s="23">
        <v>10</v>
      </c>
      <c r="B11" s="24">
        <v>244.5</v>
      </c>
      <c r="C11" s="24">
        <v>262.5</v>
      </c>
      <c r="D11" s="25">
        <v>90</v>
      </c>
      <c r="E11" s="25" t="s">
        <v>91</v>
      </c>
      <c r="F11" s="25">
        <v>2.6</v>
      </c>
      <c r="G11" s="25">
        <v>38</v>
      </c>
      <c r="H11" s="25">
        <v>90</v>
      </c>
      <c r="I11" s="26">
        <v>0.132</v>
      </c>
      <c r="J11" s="25">
        <v>2.6</v>
      </c>
      <c r="K11" s="25">
        <v>38</v>
      </c>
      <c r="L11" s="25">
        <v>90</v>
      </c>
      <c r="M11" s="26">
        <v>0.105</v>
      </c>
      <c r="N11" s="44">
        <v>244.5</v>
      </c>
      <c r="O11" s="45">
        <v>262.5</v>
      </c>
    </row>
    <row r="12" customHeight="1" spans="1:15">
      <c r="A12" s="23">
        <v>11</v>
      </c>
      <c r="B12" s="24">
        <v>244.5</v>
      </c>
      <c r="C12" s="24">
        <v>437.5</v>
      </c>
      <c r="D12" s="25">
        <v>90</v>
      </c>
      <c r="E12" s="25" t="s">
        <v>91</v>
      </c>
      <c r="F12" s="25">
        <v>2.6</v>
      </c>
      <c r="G12" s="25">
        <v>38</v>
      </c>
      <c r="H12" s="25">
        <v>90</v>
      </c>
      <c r="I12" s="26">
        <v>0.132</v>
      </c>
      <c r="J12" s="25">
        <v>2.6</v>
      </c>
      <c r="K12" s="25">
        <v>38</v>
      </c>
      <c r="L12" s="25">
        <v>90</v>
      </c>
      <c r="M12" s="26">
        <v>0.105</v>
      </c>
      <c r="N12" s="44">
        <v>244.5</v>
      </c>
      <c r="O12" s="45">
        <v>437.5</v>
      </c>
    </row>
    <row r="13" customHeight="1" spans="1:15">
      <c r="A13" s="23">
        <v>12</v>
      </c>
      <c r="B13" s="24">
        <v>244.5</v>
      </c>
      <c r="C13" s="24">
        <v>612.5</v>
      </c>
      <c r="D13" s="25">
        <v>90</v>
      </c>
      <c r="E13" s="25" t="s">
        <v>91</v>
      </c>
      <c r="F13" s="25">
        <v>2.6</v>
      </c>
      <c r="G13" s="25">
        <v>38</v>
      </c>
      <c r="H13" s="25">
        <v>90</v>
      </c>
      <c r="I13" s="26">
        <v>0.132</v>
      </c>
      <c r="J13" s="25">
        <v>2.6</v>
      </c>
      <c r="K13" s="25">
        <v>38</v>
      </c>
      <c r="L13" s="25">
        <v>90</v>
      </c>
      <c r="M13" s="26">
        <v>0.105</v>
      </c>
      <c r="N13" s="44">
        <v>244.5</v>
      </c>
      <c r="O13" s="45">
        <v>612.5</v>
      </c>
    </row>
    <row r="14" customHeight="1" spans="1:15">
      <c r="A14" s="23">
        <v>13</v>
      </c>
      <c r="B14" s="24">
        <v>244.5</v>
      </c>
      <c r="C14" s="24">
        <v>787.5</v>
      </c>
      <c r="D14" s="25">
        <v>90</v>
      </c>
      <c r="E14" s="25" t="s">
        <v>91</v>
      </c>
      <c r="F14" s="25">
        <v>2.6</v>
      </c>
      <c r="G14" s="25">
        <v>38</v>
      </c>
      <c r="H14" s="25">
        <v>90</v>
      </c>
      <c r="I14" s="26">
        <v>0.132</v>
      </c>
      <c r="J14" s="25">
        <v>2.6</v>
      </c>
      <c r="K14" s="25">
        <v>38</v>
      </c>
      <c r="L14" s="25">
        <v>90</v>
      </c>
      <c r="M14" s="26">
        <v>0.105</v>
      </c>
      <c r="N14" s="44">
        <v>244.5</v>
      </c>
      <c r="O14" s="45">
        <v>787.5</v>
      </c>
    </row>
    <row r="15" customHeight="1" spans="1:15">
      <c r="A15" s="23">
        <v>14</v>
      </c>
      <c r="B15" s="24">
        <v>244.5</v>
      </c>
      <c r="C15" s="24">
        <v>962.5</v>
      </c>
      <c r="D15" s="25">
        <v>90</v>
      </c>
      <c r="E15" s="25" t="s">
        <v>92</v>
      </c>
      <c r="F15" s="25">
        <v>2.6</v>
      </c>
      <c r="G15" s="25">
        <v>38</v>
      </c>
      <c r="H15" s="25">
        <v>90</v>
      </c>
      <c r="I15" s="26">
        <v>0.132</v>
      </c>
      <c r="J15" s="25">
        <v>2.6</v>
      </c>
      <c r="K15" s="25">
        <v>38</v>
      </c>
      <c r="L15" s="25">
        <v>90</v>
      </c>
      <c r="M15" s="26">
        <v>0.105</v>
      </c>
      <c r="N15" s="44">
        <v>244.5</v>
      </c>
      <c r="O15" s="45">
        <v>962.5</v>
      </c>
    </row>
    <row r="16" customHeight="1" spans="1:15">
      <c r="A16" s="23">
        <v>15</v>
      </c>
      <c r="B16" s="24">
        <v>358.2</v>
      </c>
      <c r="C16" s="24">
        <v>1312.5</v>
      </c>
      <c r="D16" s="23">
        <v>90</v>
      </c>
      <c r="E16" s="25" t="s">
        <v>93</v>
      </c>
      <c r="F16" s="25">
        <v>2.6</v>
      </c>
      <c r="G16" s="25">
        <v>38</v>
      </c>
      <c r="H16" s="25">
        <v>90</v>
      </c>
      <c r="I16" s="26">
        <v>0.132</v>
      </c>
      <c r="J16" s="25"/>
      <c r="K16" s="25"/>
      <c r="L16" s="25"/>
      <c r="M16" s="26"/>
      <c r="N16" s="43">
        <v>358.2</v>
      </c>
      <c r="O16" s="43">
        <v>1312.5</v>
      </c>
    </row>
    <row r="17" customHeight="1" spans="1:17">
      <c r="A17" s="23">
        <v>16</v>
      </c>
      <c r="B17" s="24">
        <v>358.2</v>
      </c>
      <c r="C17" s="24">
        <v>1488</v>
      </c>
      <c r="D17" s="23">
        <v>90</v>
      </c>
      <c r="E17" s="25" t="s">
        <v>94</v>
      </c>
      <c r="F17" s="25">
        <v>2.6</v>
      </c>
      <c r="G17" s="25">
        <v>38</v>
      </c>
      <c r="H17" s="25">
        <v>90</v>
      </c>
      <c r="I17" s="26">
        <v>0.132</v>
      </c>
      <c r="J17" s="25"/>
      <c r="K17" s="25"/>
      <c r="L17" s="25"/>
      <c r="M17" s="26"/>
      <c r="N17" s="43">
        <v>358.2</v>
      </c>
      <c r="O17" s="43">
        <v>1488</v>
      </c>
      <c r="P17" s="46">
        <v>1069.6</v>
      </c>
      <c r="Q17" s="46">
        <v>1582.2</v>
      </c>
    </row>
    <row r="18" customHeight="1" spans="1:15">
      <c r="A18" s="27">
        <v>17</v>
      </c>
      <c r="B18" s="28">
        <v>492.1</v>
      </c>
      <c r="C18" s="28">
        <v>1604.2</v>
      </c>
      <c r="D18" s="29">
        <v>0</v>
      </c>
      <c r="E18" s="29" t="s">
        <v>95</v>
      </c>
      <c r="F18" s="29">
        <v>25</v>
      </c>
      <c r="G18" s="29">
        <v>60</v>
      </c>
      <c r="H18" s="29">
        <v>34</v>
      </c>
      <c r="I18" s="30">
        <v>0.448</v>
      </c>
      <c r="J18" s="29">
        <v>25</v>
      </c>
      <c r="K18" s="29">
        <v>50</v>
      </c>
      <c r="L18" s="29">
        <v>30</v>
      </c>
      <c r="M18" s="30">
        <v>0.227</v>
      </c>
      <c r="N18" s="16">
        <f>$P$17-632.5+55</f>
        <v>492.1</v>
      </c>
      <c r="O18" s="16">
        <f>$Q$17+22</f>
        <v>1604.2</v>
      </c>
    </row>
    <row r="19" customHeight="1" spans="1:15">
      <c r="A19" s="27">
        <v>18</v>
      </c>
      <c r="B19" s="28">
        <v>562.1</v>
      </c>
      <c r="C19" s="28">
        <v>1604.2</v>
      </c>
      <c r="D19" s="29">
        <v>0</v>
      </c>
      <c r="E19" s="29" t="s">
        <v>96</v>
      </c>
      <c r="F19" s="29">
        <v>25</v>
      </c>
      <c r="G19" s="29">
        <v>60</v>
      </c>
      <c r="H19" s="29">
        <v>34</v>
      </c>
      <c r="I19" s="30">
        <f>F19*G19*H19/0.75*6/1000000</f>
        <v>0.408</v>
      </c>
      <c r="J19" s="29">
        <v>25</v>
      </c>
      <c r="K19" s="29">
        <v>50</v>
      </c>
      <c r="L19" s="29">
        <v>30</v>
      </c>
      <c r="M19" s="30">
        <v>0.227</v>
      </c>
      <c r="N19" s="16">
        <f>$P$17-632.5+55+70</f>
        <v>562.1</v>
      </c>
      <c r="O19" s="16">
        <f t="shared" ref="O19:O26" si="0">$Q$17+22</f>
        <v>1604.2</v>
      </c>
    </row>
    <row r="20" customHeight="1" spans="1:15">
      <c r="A20" s="27">
        <v>19</v>
      </c>
      <c r="B20" s="28">
        <v>632.1</v>
      </c>
      <c r="C20" s="28">
        <v>1604.2</v>
      </c>
      <c r="D20" s="29">
        <v>0</v>
      </c>
      <c r="E20" s="29" t="s">
        <v>96</v>
      </c>
      <c r="F20" s="29">
        <v>25</v>
      </c>
      <c r="G20" s="29">
        <v>60</v>
      </c>
      <c r="H20" s="29">
        <v>34</v>
      </c>
      <c r="I20" s="30">
        <f>F20*G20*H20/0.75*6/1000000</f>
        <v>0.408</v>
      </c>
      <c r="J20" s="29">
        <v>25</v>
      </c>
      <c r="K20" s="29">
        <v>50</v>
      </c>
      <c r="L20" s="29">
        <v>30</v>
      </c>
      <c r="M20" s="30">
        <v>0.227</v>
      </c>
      <c r="N20" s="16">
        <f>$P$17-632.5+55+70*2</f>
        <v>632.1</v>
      </c>
      <c r="O20" s="16">
        <f t="shared" si="0"/>
        <v>1604.2</v>
      </c>
    </row>
    <row r="21" customHeight="1" spans="1:15">
      <c r="A21" s="27">
        <v>20</v>
      </c>
      <c r="B21" s="28">
        <v>702.1</v>
      </c>
      <c r="C21" s="28">
        <v>1604.2</v>
      </c>
      <c r="D21" s="29">
        <v>0</v>
      </c>
      <c r="E21" s="29" t="s">
        <v>96</v>
      </c>
      <c r="F21" s="29">
        <v>25</v>
      </c>
      <c r="G21" s="29">
        <v>60</v>
      </c>
      <c r="H21" s="29">
        <v>34</v>
      </c>
      <c r="I21" s="30">
        <f>F21*G21*H21/0.75*6/1000000</f>
        <v>0.408</v>
      </c>
      <c r="J21" s="29">
        <v>25</v>
      </c>
      <c r="K21" s="29">
        <v>50</v>
      </c>
      <c r="L21" s="29">
        <v>30</v>
      </c>
      <c r="M21" s="30">
        <v>0.227</v>
      </c>
      <c r="N21" s="16">
        <f>$P$17-632.5+55+70*3</f>
        <v>702.1</v>
      </c>
      <c r="O21" s="16">
        <f t="shared" si="0"/>
        <v>1604.2</v>
      </c>
    </row>
    <row r="22" customHeight="1" spans="1:15">
      <c r="A22" s="27">
        <v>21</v>
      </c>
      <c r="B22" s="28">
        <v>772.1</v>
      </c>
      <c r="C22" s="28">
        <v>1604.2</v>
      </c>
      <c r="D22" s="29">
        <v>0</v>
      </c>
      <c r="E22" s="29" t="s">
        <v>96</v>
      </c>
      <c r="F22" s="29">
        <v>25</v>
      </c>
      <c r="G22" s="29">
        <v>60</v>
      </c>
      <c r="H22" s="29">
        <v>34</v>
      </c>
      <c r="I22" s="30">
        <v>0.448</v>
      </c>
      <c r="J22" s="29">
        <v>25</v>
      </c>
      <c r="K22" s="29">
        <v>50</v>
      </c>
      <c r="L22" s="29">
        <v>30</v>
      </c>
      <c r="M22" s="30">
        <v>0.227</v>
      </c>
      <c r="N22" s="16">
        <f>$P$17-632.5+55+70*4</f>
        <v>772.1</v>
      </c>
      <c r="O22" s="16">
        <f t="shared" si="0"/>
        <v>1604.2</v>
      </c>
    </row>
    <row r="23" customHeight="1" spans="1:15">
      <c r="A23" s="27">
        <v>22</v>
      </c>
      <c r="B23" s="28">
        <v>842.1</v>
      </c>
      <c r="C23" s="28">
        <v>1604.2</v>
      </c>
      <c r="D23" s="29">
        <v>0</v>
      </c>
      <c r="E23" s="29" t="s">
        <v>96</v>
      </c>
      <c r="F23" s="29">
        <v>25</v>
      </c>
      <c r="G23" s="29">
        <v>60</v>
      </c>
      <c r="H23" s="29">
        <v>34</v>
      </c>
      <c r="I23" s="30">
        <f>F23*G23*H23/0.75*6/1000000</f>
        <v>0.408</v>
      </c>
      <c r="J23" s="29">
        <v>25</v>
      </c>
      <c r="K23" s="29">
        <v>50</v>
      </c>
      <c r="L23" s="29">
        <v>30</v>
      </c>
      <c r="M23" s="30">
        <v>0.227</v>
      </c>
      <c r="N23" s="16">
        <f>$P$17-632.5+55+70*5</f>
        <v>842.1</v>
      </c>
      <c r="O23" s="16">
        <f t="shared" si="0"/>
        <v>1604.2</v>
      </c>
    </row>
    <row r="24" customHeight="1" spans="1:15">
      <c r="A24" s="27">
        <v>23</v>
      </c>
      <c r="B24" s="28">
        <v>912.1</v>
      </c>
      <c r="C24" s="28">
        <v>1604.2</v>
      </c>
      <c r="D24" s="29">
        <v>0</v>
      </c>
      <c r="E24" s="29" t="s">
        <v>96</v>
      </c>
      <c r="F24" s="29">
        <v>25</v>
      </c>
      <c r="G24" s="29">
        <v>60</v>
      </c>
      <c r="H24" s="29">
        <v>34</v>
      </c>
      <c r="I24" s="30">
        <f>F24*G24*H24/0.75*6/1000000</f>
        <v>0.408</v>
      </c>
      <c r="J24" s="29">
        <v>25</v>
      </c>
      <c r="K24" s="29">
        <v>50</v>
      </c>
      <c r="L24" s="29">
        <v>30</v>
      </c>
      <c r="M24" s="30">
        <v>0.227</v>
      </c>
      <c r="N24" s="16">
        <f>$P$17-632.5+55+70*6</f>
        <v>912.1</v>
      </c>
      <c r="O24" s="16">
        <f t="shared" si="0"/>
        <v>1604.2</v>
      </c>
    </row>
    <row r="25" customHeight="1" spans="1:15">
      <c r="A25" s="27">
        <v>24</v>
      </c>
      <c r="B25" s="28">
        <v>982.1</v>
      </c>
      <c r="C25" s="28">
        <v>1604.2</v>
      </c>
      <c r="D25" s="29">
        <v>0</v>
      </c>
      <c r="E25" s="29" t="s">
        <v>96</v>
      </c>
      <c r="F25" s="29">
        <v>25</v>
      </c>
      <c r="G25" s="29">
        <v>60</v>
      </c>
      <c r="H25" s="29">
        <v>34</v>
      </c>
      <c r="I25" s="30">
        <f>F25*G25*H25/0.75*6/1000000</f>
        <v>0.408</v>
      </c>
      <c r="J25" s="29">
        <v>25</v>
      </c>
      <c r="K25" s="29">
        <v>50</v>
      </c>
      <c r="L25" s="29">
        <v>30</v>
      </c>
      <c r="M25" s="30">
        <v>0.227</v>
      </c>
      <c r="N25" s="16">
        <f>$P$17-632.5+55+70*7</f>
        <v>982.1</v>
      </c>
      <c r="O25" s="16">
        <f t="shared" si="0"/>
        <v>1604.2</v>
      </c>
    </row>
    <row r="26" customHeight="1" spans="1:15">
      <c r="A26" s="27">
        <v>25</v>
      </c>
      <c r="B26" s="28">
        <v>1052.1</v>
      </c>
      <c r="C26" s="28">
        <v>1604.2</v>
      </c>
      <c r="D26" s="29">
        <v>0</v>
      </c>
      <c r="E26" s="29" t="s">
        <v>97</v>
      </c>
      <c r="F26" s="29">
        <v>25</v>
      </c>
      <c r="G26" s="29">
        <v>60</v>
      </c>
      <c r="H26" s="29">
        <v>34</v>
      </c>
      <c r="I26" s="30">
        <f>F26*G26*H26/0.75*6/1000000</f>
        <v>0.408</v>
      </c>
      <c r="J26" s="29">
        <v>25</v>
      </c>
      <c r="K26" s="29">
        <v>50</v>
      </c>
      <c r="L26" s="29">
        <v>30</v>
      </c>
      <c r="M26" s="30">
        <v>0.227</v>
      </c>
      <c r="N26" s="16">
        <f>$P$17-632.5+55+70*8</f>
        <v>1052.1</v>
      </c>
      <c r="O26" s="16">
        <f t="shared" si="0"/>
        <v>1604.2</v>
      </c>
    </row>
    <row r="27" customHeight="1" spans="1:19">
      <c r="A27" s="31">
        <v>26</v>
      </c>
      <c r="B27" s="32">
        <v>1217.36325795501</v>
      </c>
      <c r="C27" s="32">
        <v>1521.32301438475</v>
      </c>
      <c r="D27" s="33">
        <v>320</v>
      </c>
      <c r="E27" s="33" t="s">
        <v>98</v>
      </c>
      <c r="F27" s="33">
        <v>20</v>
      </c>
      <c r="G27" s="33">
        <v>45</v>
      </c>
      <c r="H27" s="33">
        <v>60</v>
      </c>
      <c r="I27" s="31">
        <v>0.335</v>
      </c>
      <c r="J27" s="33">
        <v>20</v>
      </c>
      <c r="K27" s="33">
        <v>55</v>
      </c>
      <c r="L27" s="33">
        <v>70</v>
      </c>
      <c r="M27" s="34">
        <v>0.726</v>
      </c>
      <c r="N27" s="16">
        <f>$P$27+R27*SIN(40/180*PI())-S27*COS(40/180*PI())</f>
        <v>1217.36325795501</v>
      </c>
      <c r="O27" s="16">
        <f>$Q$27-R27*COS(40/180*PI())-S27*SIN(40/180*PI())</f>
        <v>1521.32301438475</v>
      </c>
      <c r="P27" s="46">
        <v>1174.6</v>
      </c>
      <c r="Q27" s="46">
        <v>1596.4</v>
      </c>
      <c r="R27" s="17">
        <v>85</v>
      </c>
      <c r="S27" s="17">
        <v>15.5</v>
      </c>
    </row>
    <row r="28" customHeight="1" spans="1:19">
      <c r="A28" s="31">
        <v>27</v>
      </c>
      <c r="B28" s="32">
        <v>1333.06502769859</v>
      </c>
      <c r="C28" s="32">
        <v>1383.43501462333</v>
      </c>
      <c r="D28" s="33">
        <v>320</v>
      </c>
      <c r="E28" s="33" t="s">
        <v>99</v>
      </c>
      <c r="F28" s="33">
        <v>20</v>
      </c>
      <c r="G28" s="33">
        <v>45</v>
      </c>
      <c r="H28" s="33">
        <v>60</v>
      </c>
      <c r="I28" s="31">
        <v>0.335</v>
      </c>
      <c r="J28" s="33">
        <v>20</v>
      </c>
      <c r="K28" s="33">
        <v>55</v>
      </c>
      <c r="L28" s="33">
        <v>70</v>
      </c>
      <c r="M28" s="34">
        <v>0.726</v>
      </c>
      <c r="N28" s="16">
        <f>$P$27+R28*SIN(40/180*PI())-S28*COS(40/180*PI())</f>
        <v>1333.06502769859</v>
      </c>
      <c r="O28" s="16">
        <f>$Q$27-R28*COS(40/180*PI())-S28*SIN(40/180*PI())</f>
        <v>1383.43501462333</v>
      </c>
      <c r="R28" s="17">
        <v>265</v>
      </c>
      <c r="S28" s="17">
        <v>15.5</v>
      </c>
    </row>
    <row r="29" customHeight="1" spans="1:19">
      <c r="A29" s="31">
        <v>28</v>
      </c>
      <c r="B29" s="32">
        <v>1448.76679744217</v>
      </c>
      <c r="C29" s="32">
        <v>1245.54701486191</v>
      </c>
      <c r="D29" s="33">
        <v>320</v>
      </c>
      <c r="E29" s="33" t="s">
        <v>100</v>
      </c>
      <c r="F29" s="33">
        <v>20</v>
      </c>
      <c r="G29" s="33">
        <v>45</v>
      </c>
      <c r="H29" s="33">
        <v>60</v>
      </c>
      <c r="I29" s="31">
        <v>0.335</v>
      </c>
      <c r="J29" s="33">
        <v>20</v>
      </c>
      <c r="K29" s="33">
        <v>55</v>
      </c>
      <c r="L29" s="33">
        <v>70</v>
      </c>
      <c r="M29" s="34">
        <v>0.726</v>
      </c>
      <c r="N29" s="16">
        <f>$P$27+R29*SIN(40/180*PI())-S29*COS(40/180*PI())</f>
        <v>1448.76679744217</v>
      </c>
      <c r="O29" s="16">
        <f>$Q$27-R29*COS(40/180*PI())-S29*SIN(40/180*PI())</f>
        <v>1245.54701486191</v>
      </c>
      <c r="R29" s="17">
        <v>445</v>
      </c>
      <c r="S29" s="17">
        <v>15.5</v>
      </c>
    </row>
    <row r="30" customHeight="1" spans="1:17">
      <c r="A30" s="35">
        <v>29</v>
      </c>
      <c r="B30" s="41">
        <v>1597.7</v>
      </c>
      <c r="C30" s="41">
        <v>965</v>
      </c>
      <c r="D30" s="36">
        <v>270</v>
      </c>
      <c r="E30" s="36" t="s">
        <v>101</v>
      </c>
      <c r="F30" s="36">
        <v>20</v>
      </c>
      <c r="G30" s="36">
        <v>45</v>
      </c>
      <c r="H30" s="36">
        <v>60</v>
      </c>
      <c r="I30" s="47">
        <v>0.335</v>
      </c>
      <c r="J30" s="36">
        <v>20</v>
      </c>
      <c r="K30" s="36">
        <v>55</v>
      </c>
      <c r="L30" s="36">
        <v>70</v>
      </c>
      <c r="M30" s="37">
        <v>0.726</v>
      </c>
      <c r="N30" s="48">
        <f>$P$30-15.5</f>
        <v>1597.7</v>
      </c>
      <c r="O30" s="16">
        <f>$Q$30-128</f>
        <v>965</v>
      </c>
      <c r="P30" s="46">
        <v>1613.2</v>
      </c>
      <c r="Q30" s="49">
        <v>1093</v>
      </c>
    </row>
    <row r="31" customHeight="1" spans="1:15">
      <c r="A31" s="35">
        <v>30</v>
      </c>
      <c r="B31" s="41">
        <v>1597.7</v>
      </c>
      <c r="C31" s="41">
        <v>790</v>
      </c>
      <c r="D31" s="36">
        <v>270</v>
      </c>
      <c r="E31" s="36" t="s">
        <v>102</v>
      </c>
      <c r="F31" s="36">
        <v>20</v>
      </c>
      <c r="G31" s="36">
        <v>45</v>
      </c>
      <c r="H31" s="36">
        <v>60</v>
      </c>
      <c r="I31" s="47">
        <v>0.335</v>
      </c>
      <c r="J31" s="36">
        <v>20</v>
      </c>
      <c r="K31" s="36">
        <v>55</v>
      </c>
      <c r="L31" s="36">
        <v>70</v>
      </c>
      <c r="M31" s="37">
        <v>0.726</v>
      </c>
      <c r="N31" s="48">
        <f t="shared" ref="N31:N41" si="1">$P$30-15.5</f>
        <v>1597.7</v>
      </c>
      <c r="O31" s="16">
        <f>$Q$30-128-175</f>
        <v>790</v>
      </c>
    </row>
    <row r="32" customHeight="1" spans="1:15">
      <c r="A32" s="35">
        <v>31</v>
      </c>
      <c r="B32" s="41">
        <v>1597.7</v>
      </c>
      <c r="C32" s="41">
        <v>615</v>
      </c>
      <c r="D32" s="36">
        <v>270</v>
      </c>
      <c r="E32" s="36" t="s">
        <v>102</v>
      </c>
      <c r="F32" s="36">
        <v>20</v>
      </c>
      <c r="G32" s="36">
        <v>45</v>
      </c>
      <c r="H32" s="36">
        <v>60</v>
      </c>
      <c r="I32" s="47">
        <v>0.335</v>
      </c>
      <c r="J32" s="36">
        <v>20</v>
      </c>
      <c r="K32" s="36">
        <v>55</v>
      </c>
      <c r="L32" s="36">
        <v>70</v>
      </c>
      <c r="M32" s="37">
        <v>0.726</v>
      </c>
      <c r="N32" s="48">
        <f t="shared" si="1"/>
        <v>1597.7</v>
      </c>
      <c r="O32" s="16">
        <f>$Q$30-128-175*2</f>
        <v>615</v>
      </c>
    </row>
    <row r="33" customHeight="1" spans="1:15">
      <c r="A33" s="35">
        <v>32</v>
      </c>
      <c r="B33" s="41">
        <v>1597.7</v>
      </c>
      <c r="C33" s="41">
        <v>440</v>
      </c>
      <c r="D33" s="36">
        <v>270</v>
      </c>
      <c r="E33" s="36" t="s">
        <v>102</v>
      </c>
      <c r="F33" s="36">
        <v>20</v>
      </c>
      <c r="G33" s="36">
        <v>45</v>
      </c>
      <c r="H33" s="36">
        <v>60</v>
      </c>
      <c r="I33" s="47">
        <v>0.335</v>
      </c>
      <c r="J33" s="36">
        <v>20</v>
      </c>
      <c r="K33" s="36">
        <v>55</v>
      </c>
      <c r="L33" s="36">
        <v>70</v>
      </c>
      <c r="M33" s="37">
        <v>0.726</v>
      </c>
      <c r="N33" s="48">
        <f t="shared" si="1"/>
        <v>1597.7</v>
      </c>
      <c r="O33" s="16">
        <f>$Q$30-128-175*3</f>
        <v>440</v>
      </c>
    </row>
    <row r="34" customHeight="1" spans="1:15">
      <c r="A34" s="35">
        <v>33</v>
      </c>
      <c r="B34" s="41">
        <v>1597.7</v>
      </c>
      <c r="C34" s="41">
        <v>265</v>
      </c>
      <c r="D34" s="36">
        <v>270</v>
      </c>
      <c r="E34" s="36" t="s">
        <v>102</v>
      </c>
      <c r="F34" s="36">
        <v>20</v>
      </c>
      <c r="G34" s="36">
        <v>45</v>
      </c>
      <c r="H34" s="36">
        <v>60</v>
      </c>
      <c r="I34" s="47">
        <v>0.335</v>
      </c>
      <c r="J34" s="36">
        <v>20</v>
      </c>
      <c r="K34" s="36">
        <v>55</v>
      </c>
      <c r="L34" s="36">
        <v>70</v>
      </c>
      <c r="M34" s="37">
        <v>0.726</v>
      </c>
      <c r="N34" s="48">
        <f t="shared" si="1"/>
        <v>1597.7</v>
      </c>
      <c r="O34" s="16">
        <f>$Q$30-128-175*4</f>
        <v>265</v>
      </c>
    </row>
    <row r="35" customHeight="1" spans="1:15">
      <c r="A35" s="35">
        <v>34</v>
      </c>
      <c r="B35" s="41">
        <v>1597.7</v>
      </c>
      <c r="C35" s="41">
        <v>90</v>
      </c>
      <c r="D35" s="36">
        <v>270</v>
      </c>
      <c r="E35" s="36" t="s">
        <v>102</v>
      </c>
      <c r="F35" s="36">
        <v>20</v>
      </c>
      <c r="G35" s="36">
        <v>45</v>
      </c>
      <c r="H35" s="36">
        <v>60</v>
      </c>
      <c r="I35" s="47">
        <v>0.335</v>
      </c>
      <c r="J35" s="36">
        <v>20</v>
      </c>
      <c r="K35" s="36">
        <v>55</v>
      </c>
      <c r="L35" s="36">
        <v>70</v>
      </c>
      <c r="M35" s="37">
        <v>0.726</v>
      </c>
      <c r="N35" s="48">
        <f t="shared" si="1"/>
        <v>1597.7</v>
      </c>
      <c r="O35" s="16">
        <f>$Q$30-128-175*5</f>
        <v>90</v>
      </c>
    </row>
    <row r="36" customHeight="1" spans="1:16">
      <c r="A36" s="35">
        <v>35</v>
      </c>
      <c r="B36" s="41">
        <v>1597.7</v>
      </c>
      <c r="C36" s="41">
        <v>-84.8</v>
      </c>
      <c r="D36" s="36">
        <v>270</v>
      </c>
      <c r="E36" s="36" t="s">
        <v>102</v>
      </c>
      <c r="F36" s="36">
        <v>20</v>
      </c>
      <c r="G36" s="36">
        <v>45</v>
      </c>
      <c r="H36" s="36">
        <v>60</v>
      </c>
      <c r="I36" s="47">
        <v>0.335</v>
      </c>
      <c r="J36" s="36">
        <v>20</v>
      </c>
      <c r="K36" s="36">
        <v>55</v>
      </c>
      <c r="L36" s="36">
        <v>70</v>
      </c>
      <c r="M36" s="37">
        <v>0.726</v>
      </c>
      <c r="N36" s="48">
        <f t="shared" si="1"/>
        <v>1597.7</v>
      </c>
      <c r="O36" s="16">
        <f>$Q$42+128+175*5</f>
        <v>-84.8</v>
      </c>
      <c r="P36" s="17" t="s">
        <v>103</v>
      </c>
    </row>
    <row r="37" customHeight="1" spans="1:15">
      <c r="A37" s="35">
        <v>36</v>
      </c>
      <c r="B37" s="41">
        <v>1597.7</v>
      </c>
      <c r="C37" s="41">
        <v>-259.8</v>
      </c>
      <c r="D37" s="36">
        <v>270</v>
      </c>
      <c r="E37" s="36" t="s">
        <v>102</v>
      </c>
      <c r="F37" s="36">
        <v>20</v>
      </c>
      <c r="G37" s="36">
        <v>45</v>
      </c>
      <c r="H37" s="36">
        <v>60</v>
      </c>
      <c r="I37" s="47">
        <v>0.335</v>
      </c>
      <c r="J37" s="36">
        <v>20</v>
      </c>
      <c r="K37" s="36">
        <v>55</v>
      </c>
      <c r="L37" s="36">
        <v>70</v>
      </c>
      <c r="M37" s="37">
        <v>0.726</v>
      </c>
      <c r="N37" s="48">
        <f t="shared" si="1"/>
        <v>1597.7</v>
      </c>
      <c r="O37" s="16">
        <f>$Q$42+128+175*4</f>
        <v>-259.8</v>
      </c>
    </row>
    <row r="38" customHeight="1" spans="1:15">
      <c r="A38" s="35">
        <v>37</v>
      </c>
      <c r="B38" s="41">
        <v>1597.7</v>
      </c>
      <c r="C38" s="41">
        <v>-434.8</v>
      </c>
      <c r="D38" s="36">
        <v>270</v>
      </c>
      <c r="E38" s="36" t="s">
        <v>102</v>
      </c>
      <c r="F38" s="36">
        <v>20</v>
      </c>
      <c r="G38" s="36">
        <v>45</v>
      </c>
      <c r="H38" s="36">
        <v>60</v>
      </c>
      <c r="I38" s="47">
        <v>0.335</v>
      </c>
      <c r="J38" s="36">
        <v>20</v>
      </c>
      <c r="K38" s="36">
        <v>55</v>
      </c>
      <c r="L38" s="36">
        <v>70</v>
      </c>
      <c r="M38" s="37">
        <v>0.726</v>
      </c>
      <c r="N38" s="48">
        <f t="shared" si="1"/>
        <v>1597.7</v>
      </c>
      <c r="O38" s="16">
        <f>$Q$42+128+175*3</f>
        <v>-434.8</v>
      </c>
    </row>
    <row r="39" customHeight="1" spans="1:15">
      <c r="A39" s="35">
        <v>38</v>
      </c>
      <c r="B39" s="41">
        <v>1597.7</v>
      </c>
      <c r="C39" s="41">
        <v>-609.8</v>
      </c>
      <c r="D39" s="36">
        <v>270</v>
      </c>
      <c r="E39" s="36" t="s">
        <v>102</v>
      </c>
      <c r="F39" s="36">
        <v>20</v>
      </c>
      <c r="G39" s="36">
        <v>45</v>
      </c>
      <c r="H39" s="36">
        <v>60</v>
      </c>
      <c r="I39" s="47">
        <v>0.335</v>
      </c>
      <c r="J39" s="36">
        <v>20</v>
      </c>
      <c r="K39" s="36">
        <v>55</v>
      </c>
      <c r="L39" s="36">
        <v>70</v>
      </c>
      <c r="M39" s="37">
        <v>0.726</v>
      </c>
      <c r="N39" s="48">
        <f t="shared" si="1"/>
        <v>1597.7</v>
      </c>
      <c r="O39" s="16">
        <f>$Q$42+128+175*2</f>
        <v>-609.8</v>
      </c>
    </row>
    <row r="40" customHeight="1" spans="1:15">
      <c r="A40" s="35">
        <v>39</v>
      </c>
      <c r="B40" s="41">
        <v>1597.7</v>
      </c>
      <c r="C40" s="41">
        <v>-784.8</v>
      </c>
      <c r="D40" s="36">
        <v>270</v>
      </c>
      <c r="E40" s="36" t="s">
        <v>102</v>
      </c>
      <c r="F40" s="36">
        <v>20</v>
      </c>
      <c r="G40" s="36">
        <v>45</v>
      </c>
      <c r="H40" s="36">
        <v>60</v>
      </c>
      <c r="I40" s="47">
        <v>0.335</v>
      </c>
      <c r="J40" s="36">
        <v>20</v>
      </c>
      <c r="K40" s="36">
        <v>55</v>
      </c>
      <c r="L40" s="36">
        <v>70</v>
      </c>
      <c r="M40" s="37">
        <v>0.726</v>
      </c>
      <c r="N40" s="48">
        <f t="shared" si="1"/>
        <v>1597.7</v>
      </c>
      <c r="O40" s="16">
        <f>$Q$42+128+175</f>
        <v>-784.8</v>
      </c>
    </row>
    <row r="41" customHeight="1" spans="1:15">
      <c r="A41" s="35">
        <v>40</v>
      </c>
      <c r="B41" s="41">
        <v>1597.7</v>
      </c>
      <c r="C41" s="41">
        <v>-959.8</v>
      </c>
      <c r="D41" s="36">
        <v>270</v>
      </c>
      <c r="E41" s="36" t="s">
        <v>104</v>
      </c>
      <c r="F41" s="36">
        <v>20</v>
      </c>
      <c r="G41" s="36">
        <v>45</v>
      </c>
      <c r="H41" s="36">
        <v>60</v>
      </c>
      <c r="I41" s="47">
        <v>0.335</v>
      </c>
      <c r="J41" s="36">
        <v>20</v>
      </c>
      <c r="K41" s="36">
        <v>55</v>
      </c>
      <c r="L41" s="36">
        <v>70</v>
      </c>
      <c r="M41" s="37">
        <v>0.726</v>
      </c>
      <c r="N41" s="48">
        <f t="shared" si="1"/>
        <v>1597.7</v>
      </c>
      <c r="O41" s="16">
        <f>$Q$42+128</f>
        <v>-959.8</v>
      </c>
    </row>
    <row r="42" customHeight="1" spans="1:19">
      <c r="A42" s="42">
        <v>41</v>
      </c>
      <c r="B42" s="32">
        <v>1495.98546037552</v>
      </c>
      <c r="C42" s="32">
        <v>-1158.48939400218</v>
      </c>
      <c r="D42" s="33">
        <v>220</v>
      </c>
      <c r="E42" s="33" t="s">
        <v>100</v>
      </c>
      <c r="F42" s="33">
        <v>20</v>
      </c>
      <c r="G42" s="33">
        <v>60</v>
      </c>
      <c r="H42" s="33">
        <v>45</v>
      </c>
      <c r="I42" s="31">
        <v>0.335</v>
      </c>
      <c r="J42" s="33">
        <v>20</v>
      </c>
      <c r="K42" s="33">
        <v>55</v>
      </c>
      <c r="L42" s="33">
        <v>70</v>
      </c>
      <c r="M42" s="34">
        <v>0.726</v>
      </c>
      <c r="N42" s="16">
        <f>$P$42-R42*COS(40/180*PI())-S42*SIN(40/180*PI())</f>
        <v>1495.98546037552</v>
      </c>
      <c r="O42" s="16">
        <f>$Q$42-R42*SIN(40/180*PI())+S42*COS(40/180*PI())</f>
        <v>-1158.48939400218</v>
      </c>
      <c r="P42" s="46">
        <v>1612.9</v>
      </c>
      <c r="Q42" s="46">
        <v>-1087.8</v>
      </c>
      <c r="R42" s="17">
        <v>135</v>
      </c>
      <c r="S42" s="17">
        <v>21</v>
      </c>
    </row>
    <row r="43" customHeight="1" spans="1:19">
      <c r="A43" s="42">
        <v>42</v>
      </c>
      <c r="B43" s="32">
        <v>1342.77657175173</v>
      </c>
      <c r="C43" s="32">
        <v>-1287.04691593949</v>
      </c>
      <c r="D43" s="33">
        <v>220</v>
      </c>
      <c r="E43" s="33" t="s">
        <v>99</v>
      </c>
      <c r="F43" s="33">
        <v>20</v>
      </c>
      <c r="G43" s="33">
        <v>60</v>
      </c>
      <c r="H43" s="33">
        <v>45</v>
      </c>
      <c r="I43" s="31">
        <v>0.335</v>
      </c>
      <c r="J43" s="33">
        <v>20</v>
      </c>
      <c r="K43" s="33">
        <v>55</v>
      </c>
      <c r="L43" s="33">
        <v>70</v>
      </c>
      <c r="M43" s="34">
        <v>0.726</v>
      </c>
      <c r="N43" s="16">
        <f>$P$42-R43*COS(40/180*PI())-S43*SIN(40/180*PI())</f>
        <v>1342.77657175173</v>
      </c>
      <c r="O43" s="16">
        <f>$Q$42-R43*SIN(40/180*PI())+S43*COS(40/180*PI())</f>
        <v>-1287.04691593949</v>
      </c>
      <c r="R43" s="17">
        <v>335</v>
      </c>
      <c r="S43" s="17">
        <v>21</v>
      </c>
    </row>
    <row r="44" customHeight="1" spans="1:19">
      <c r="A44" s="42">
        <v>43</v>
      </c>
      <c r="B44" s="32">
        <v>1189.56768312793</v>
      </c>
      <c r="C44" s="32">
        <v>-1415.6044378768</v>
      </c>
      <c r="D44" s="33">
        <v>220</v>
      </c>
      <c r="E44" s="33" t="s">
        <v>98</v>
      </c>
      <c r="F44" s="33">
        <v>20</v>
      </c>
      <c r="G44" s="33">
        <v>60</v>
      </c>
      <c r="H44" s="33">
        <v>45</v>
      </c>
      <c r="I44" s="31">
        <v>0.335</v>
      </c>
      <c r="J44" s="33">
        <v>20</v>
      </c>
      <c r="K44" s="33">
        <v>55</v>
      </c>
      <c r="L44" s="33">
        <v>70</v>
      </c>
      <c r="M44" s="34">
        <v>0.726</v>
      </c>
      <c r="N44" s="16">
        <f>$P$42-R44*COS(40/180*PI())-S44*SIN(40/180*PI())</f>
        <v>1189.56768312793</v>
      </c>
      <c r="O44" s="16">
        <f>$Q$42-R44*SIN(40/180*PI())+S44*COS(40/180*PI())</f>
        <v>-1415.6044378768</v>
      </c>
      <c r="R44" s="17">
        <v>535</v>
      </c>
      <c r="S44" s="17">
        <v>21</v>
      </c>
    </row>
    <row r="45" customHeight="1" spans="1:17">
      <c r="A45" s="38">
        <v>44</v>
      </c>
      <c r="B45" s="39">
        <v>1052.8</v>
      </c>
      <c r="C45" s="39">
        <v>-1602.4</v>
      </c>
      <c r="D45" s="40">
        <v>180</v>
      </c>
      <c r="E45" s="40" t="s">
        <v>105</v>
      </c>
      <c r="F45" s="29">
        <v>25</v>
      </c>
      <c r="G45" s="29">
        <v>60</v>
      </c>
      <c r="H45" s="29">
        <v>34</v>
      </c>
      <c r="I45" s="30">
        <v>0.448</v>
      </c>
      <c r="J45" s="29">
        <v>25</v>
      </c>
      <c r="K45" s="29">
        <v>50</v>
      </c>
      <c r="L45" s="29">
        <v>30</v>
      </c>
      <c r="M45" s="30">
        <v>0.227</v>
      </c>
      <c r="N45" s="16">
        <f>$P$45-17.5</f>
        <v>1052.8</v>
      </c>
      <c r="O45" s="16">
        <f>$Q$45-22</f>
        <v>-1602.4</v>
      </c>
      <c r="P45" s="46">
        <v>1070.3</v>
      </c>
      <c r="Q45" s="46">
        <v>-1580.4</v>
      </c>
    </row>
    <row r="46" customHeight="1" spans="1:15">
      <c r="A46" s="38">
        <v>45</v>
      </c>
      <c r="B46" s="39">
        <v>982.8</v>
      </c>
      <c r="C46" s="39">
        <v>-1602.4</v>
      </c>
      <c r="D46" s="40">
        <v>180</v>
      </c>
      <c r="E46" s="40" t="s">
        <v>106</v>
      </c>
      <c r="F46" s="29">
        <v>25</v>
      </c>
      <c r="G46" s="29">
        <v>60</v>
      </c>
      <c r="H46" s="29">
        <v>34</v>
      </c>
      <c r="I46" s="30">
        <v>0.448</v>
      </c>
      <c r="J46" s="29">
        <v>25</v>
      </c>
      <c r="K46" s="29">
        <v>50</v>
      </c>
      <c r="L46" s="29">
        <v>30</v>
      </c>
      <c r="M46" s="30">
        <v>0.227</v>
      </c>
      <c r="N46" s="16">
        <f>$P$45-17.5-70</f>
        <v>982.8</v>
      </c>
      <c r="O46" s="16">
        <f t="shared" ref="O46:O53" si="2">$Q$45-22</f>
        <v>-1602.4</v>
      </c>
    </row>
    <row r="47" customHeight="1" spans="1:15">
      <c r="A47" s="38">
        <v>46</v>
      </c>
      <c r="B47" s="39">
        <v>912.8</v>
      </c>
      <c r="C47" s="39">
        <v>-1602.4</v>
      </c>
      <c r="D47" s="40">
        <v>180</v>
      </c>
      <c r="E47" s="40" t="s">
        <v>106</v>
      </c>
      <c r="F47" s="29">
        <v>25</v>
      </c>
      <c r="G47" s="29">
        <v>60</v>
      </c>
      <c r="H47" s="29">
        <v>34</v>
      </c>
      <c r="I47" s="30">
        <v>0.448</v>
      </c>
      <c r="J47" s="29">
        <v>25</v>
      </c>
      <c r="K47" s="29">
        <v>50</v>
      </c>
      <c r="L47" s="29">
        <v>30</v>
      </c>
      <c r="M47" s="30">
        <v>0.227</v>
      </c>
      <c r="N47" s="16">
        <f>$P$45-17.5-70*2</f>
        <v>912.8</v>
      </c>
      <c r="O47" s="16">
        <f t="shared" si="2"/>
        <v>-1602.4</v>
      </c>
    </row>
    <row r="48" customHeight="1" spans="1:15">
      <c r="A48" s="38">
        <v>47</v>
      </c>
      <c r="B48" s="39">
        <v>842.8</v>
      </c>
      <c r="C48" s="39">
        <v>-1602.4</v>
      </c>
      <c r="D48" s="40">
        <v>180</v>
      </c>
      <c r="E48" s="40" t="s">
        <v>106</v>
      </c>
      <c r="F48" s="29">
        <v>25</v>
      </c>
      <c r="G48" s="29">
        <v>60</v>
      </c>
      <c r="H48" s="29">
        <v>34</v>
      </c>
      <c r="I48" s="30">
        <v>0.448</v>
      </c>
      <c r="J48" s="29">
        <v>25</v>
      </c>
      <c r="K48" s="29">
        <v>50</v>
      </c>
      <c r="L48" s="29">
        <v>30</v>
      </c>
      <c r="M48" s="30">
        <v>0.227</v>
      </c>
      <c r="N48" s="16">
        <f>$P$45-17.5-70*3</f>
        <v>842.8</v>
      </c>
      <c r="O48" s="16">
        <f t="shared" si="2"/>
        <v>-1602.4</v>
      </c>
    </row>
    <row r="49" customHeight="1" spans="1:15">
      <c r="A49" s="38">
        <v>48</v>
      </c>
      <c r="B49" s="39">
        <v>772.8</v>
      </c>
      <c r="C49" s="39">
        <v>-1602.4</v>
      </c>
      <c r="D49" s="40">
        <v>180</v>
      </c>
      <c r="E49" s="40" t="s">
        <v>106</v>
      </c>
      <c r="F49" s="29">
        <v>25</v>
      </c>
      <c r="G49" s="29">
        <v>60</v>
      </c>
      <c r="H49" s="29">
        <v>34</v>
      </c>
      <c r="I49" s="30">
        <v>0.448</v>
      </c>
      <c r="J49" s="29">
        <v>25</v>
      </c>
      <c r="K49" s="29">
        <v>50</v>
      </c>
      <c r="L49" s="29">
        <v>30</v>
      </c>
      <c r="M49" s="30">
        <v>0.227</v>
      </c>
      <c r="N49" s="16">
        <f>$P$45-17.5-70*4</f>
        <v>772.8</v>
      </c>
      <c r="O49" s="16">
        <f t="shared" si="2"/>
        <v>-1602.4</v>
      </c>
    </row>
    <row r="50" customHeight="1" spans="1:15">
      <c r="A50" s="38">
        <v>49</v>
      </c>
      <c r="B50" s="39">
        <v>702.8</v>
      </c>
      <c r="C50" s="39">
        <v>-1602.4</v>
      </c>
      <c r="D50" s="40">
        <v>180</v>
      </c>
      <c r="E50" s="40" t="s">
        <v>106</v>
      </c>
      <c r="F50" s="29">
        <v>25</v>
      </c>
      <c r="G50" s="29">
        <v>60</v>
      </c>
      <c r="H50" s="29">
        <v>34</v>
      </c>
      <c r="I50" s="30">
        <v>0.448</v>
      </c>
      <c r="J50" s="29">
        <v>25</v>
      </c>
      <c r="K50" s="29">
        <v>50</v>
      </c>
      <c r="L50" s="29">
        <v>30</v>
      </c>
      <c r="M50" s="30">
        <v>0.227</v>
      </c>
      <c r="N50" s="16">
        <f>$P$45-17.5-70*5</f>
        <v>702.8</v>
      </c>
      <c r="O50" s="16">
        <f t="shared" si="2"/>
        <v>-1602.4</v>
      </c>
    </row>
    <row r="51" customHeight="1" spans="1:15">
      <c r="A51" s="38">
        <v>50</v>
      </c>
      <c r="B51" s="39">
        <v>632.8</v>
      </c>
      <c r="C51" s="39">
        <v>-1602.4</v>
      </c>
      <c r="D51" s="40">
        <v>180</v>
      </c>
      <c r="E51" s="40" t="s">
        <v>106</v>
      </c>
      <c r="F51" s="29">
        <v>25</v>
      </c>
      <c r="G51" s="29">
        <v>60</v>
      </c>
      <c r="H51" s="29">
        <v>34</v>
      </c>
      <c r="I51" s="30">
        <v>0.448</v>
      </c>
      <c r="J51" s="29">
        <v>25</v>
      </c>
      <c r="K51" s="29">
        <v>50</v>
      </c>
      <c r="L51" s="29">
        <v>30</v>
      </c>
      <c r="M51" s="30">
        <v>0.227</v>
      </c>
      <c r="N51" s="16">
        <f>$P$45-17.5-70*6</f>
        <v>632.8</v>
      </c>
      <c r="O51" s="16">
        <f t="shared" si="2"/>
        <v>-1602.4</v>
      </c>
    </row>
    <row r="52" customHeight="1" spans="1:15">
      <c r="A52" s="38">
        <v>51</v>
      </c>
      <c r="B52" s="39">
        <v>562.8</v>
      </c>
      <c r="C52" s="39">
        <v>-1602.4</v>
      </c>
      <c r="D52" s="40">
        <v>180</v>
      </c>
      <c r="E52" s="40" t="s">
        <v>106</v>
      </c>
      <c r="F52" s="29">
        <v>25</v>
      </c>
      <c r="G52" s="29">
        <v>60</v>
      </c>
      <c r="H52" s="29">
        <v>34</v>
      </c>
      <c r="I52" s="30">
        <v>0.448</v>
      </c>
      <c r="J52" s="29">
        <v>25</v>
      </c>
      <c r="K52" s="29">
        <v>50</v>
      </c>
      <c r="L52" s="29">
        <v>30</v>
      </c>
      <c r="M52" s="30">
        <v>0.227</v>
      </c>
      <c r="N52" s="16">
        <f>$P$45-17.5*7</f>
        <v>947.8</v>
      </c>
      <c r="O52" s="16">
        <f t="shared" si="2"/>
        <v>-1602.4</v>
      </c>
    </row>
    <row r="53" customHeight="1" spans="1:15">
      <c r="A53" s="38">
        <v>52</v>
      </c>
      <c r="B53" s="39">
        <v>492.8</v>
      </c>
      <c r="C53" s="39">
        <v>-1602.4</v>
      </c>
      <c r="D53" s="40">
        <v>180</v>
      </c>
      <c r="E53" s="40" t="s">
        <v>105</v>
      </c>
      <c r="F53" s="29">
        <v>25</v>
      </c>
      <c r="G53" s="29">
        <v>60</v>
      </c>
      <c r="H53" s="29">
        <v>34</v>
      </c>
      <c r="I53" s="30">
        <v>0.448</v>
      </c>
      <c r="J53" s="29">
        <v>25</v>
      </c>
      <c r="K53" s="29">
        <v>50</v>
      </c>
      <c r="L53" s="29">
        <v>30</v>
      </c>
      <c r="M53" s="30">
        <v>0.227</v>
      </c>
      <c r="N53" s="16">
        <f>$P$45-17.5-70*8</f>
        <v>492.8</v>
      </c>
      <c r="O53" s="16">
        <f t="shared" si="2"/>
        <v>-1602.4</v>
      </c>
    </row>
    <row r="58" customHeight="1" spans="4:4">
      <c r="D58" s="17" t="s">
        <v>107</v>
      </c>
    </row>
  </sheetData>
  <pageMargins left="0.7" right="0.7" top="0.75" bottom="0.75" header="0.3" footer="0.3"/>
  <pageSetup paperSize="9" orientation="portrait"/>
  <headerFooter/>
  <ignoredErrors>
    <ignoredError sqref="O40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49"/>
  <sheetViews>
    <sheetView zoomScale="115" zoomScaleNormal="115" topLeftCell="A31" workbookViewId="0">
      <selection activeCell="E34" sqref="E34"/>
    </sheetView>
  </sheetViews>
  <sheetFormatPr defaultColWidth="8.81666666666667" defaultRowHeight="20" customHeight="1"/>
  <cols>
    <col min="1" max="1" width="9.45" style="15" customWidth="1"/>
    <col min="2" max="2" width="9.64166666666667" style="16" customWidth="1"/>
    <col min="3" max="3" width="10.4666666666667" style="16" customWidth="1"/>
    <col min="4" max="4" width="9" style="17"/>
    <col min="5" max="5" width="7.81666666666667" style="17" customWidth="1"/>
    <col min="6" max="6" width="9.01666666666667" style="17" customWidth="1"/>
    <col min="7" max="7" width="6.95833333333333" style="17" customWidth="1"/>
    <col min="8" max="8" width="8.04166666666667" style="18" customWidth="1"/>
    <col min="9" max="29" width="9" style="17"/>
    <col min="30" max="16384" width="8.81666666666667" style="1"/>
  </cols>
  <sheetData>
    <row r="1" s="1" customFormat="1" customHeight="1" spans="1:29">
      <c r="A1" s="19" t="s">
        <v>0</v>
      </c>
      <c r="B1" s="20" t="s">
        <v>1</v>
      </c>
      <c r="C1" s="20" t="s">
        <v>2</v>
      </c>
      <c r="D1" s="21" t="s">
        <v>78</v>
      </c>
      <c r="E1" s="21" t="s">
        <v>84</v>
      </c>
      <c r="F1" s="21" t="s">
        <v>85</v>
      </c>
      <c r="G1" s="21" t="s">
        <v>86</v>
      </c>
      <c r="H1" s="22" t="s">
        <v>87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</row>
    <row r="2" s="1" customFormat="1" customHeight="1" spans="1:29">
      <c r="A2" s="23">
        <v>1</v>
      </c>
      <c r="B2" s="24">
        <v>244.5</v>
      </c>
      <c r="C2" s="24">
        <v>-962.5</v>
      </c>
      <c r="D2" s="25">
        <v>90</v>
      </c>
      <c r="E2" s="25">
        <v>2.6</v>
      </c>
      <c r="F2" s="25">
        <v>38</v>
      </c>
      <c r="G2" s="25">
        <v>90</v>
      </c>
      <c r="H2" s="26">
        <v>0.105</v>
      </c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</row>
    <row r="3" s="1" customFormat="1" customHeight="1" spans="1:29">
      <c r="A3" s="23">
        <v>2</v>
      </c>
      <c r="B3" s="24">
        <v>244.5</v>
      </c>
      <c r="C3" s="24">
        <v>-787.5</v>
      </c>
      <c r="D3" s="25">
        <v>90</v>
      </c>
      <c r="E3" s="25">
        <v>2.6</v>
      </c>
      <c r="F3" s="25">
        <v>38</v>
      </c>
      <c r="G3" s="25">
        <v>90</v>
      </c>
      <c r="H3" s="26">
        <v>0.105</v>
      </c>
      <c r="I3" s="16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</row>
    <row r="4" s="1" customFormat="1" customHeight="1" spans="1:29">
      <c r="A4" s="23">
        <v>3</v>
      </c>
      <c r="B4" s="24">
        <v>244.5</v>
      </c>
      <c r="C4" s="24">
        <v>-612.5</v>
      </c>
      <c r="D4" s="25">
        <v>90</v>
      </c>
      <c r="E4" s="25">
        <v>2.6</v>
      </c>
      <c r="F4" s="25">
        <v>38</v>
      </c>
      <c r="G4" s="25">
        <v>90</v>
      </c>
      <c r="H4" s="26">
        <v>0.105</v>
      </c>
      <c r="I4" s="16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</row>
    <row r="5" s="1" customFormat="1" customHeight="1" spans="1:29">
      <c r="A5" s="23">
        <v>4</v>
      </c>
      <c r="B5" s="24">
        <v>244.5</v>
      </c>
      <c r="C5" s="24">
        <v>-437.5</v>
      </c>
      <c r="D5" s="25">
        <v>90</v>
      </c>
      <c r="E5" s="25">
        <v>2.6</v>
      </c>
      <c r="F5" s="25">
        <v>38</v>
      </c>
      <c r="G5" s="25">
        <v>90</v>
      </c>
      <c r="H5" s="26">
        <v>0.105</v>
      </c>
      <c r="I5" s="16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</row>
    <row r="6" s="1" customFormat="1" customHeight="1" spans="1:29">
      <c r="A6" s="23">
        <v>5</v>
      </c>
      <c r="B6" s="24">
        <v>244.5</v>
      </c>
      <c r="C6" s="24">
        <v>-262.5</v>
      </c>
      <c r="D6" s="25">
        <v>90</v>
      </c>
      <c r="E6" s="25">
        <v>2.6</v>
      </c>
      <c r="F6" s="25">
        <v>38</v>
      </c>
      <c r="G6" s="25">
        <v>90</v>
      </c>
      <c r="H6" s="26">
        <v>0.105</v>
      </c>
      <c r="I6" s="16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</row>
    <row r="7" s="1" customFormat="1" customHeight="1" spans="1:29">
      <c r="A7" s="23">
        <v>6</v>
      </c>
      <c r="B7" s="24">
        <v>244.5</v>
      </c>
      <c r="C7" s="24">
        <v>-87.5</v>
      </c>
      <c r="D7" s="25">
        <v>90</v>
      </c>
      <c r="E7" s="25">
        <v>2.6</v>
      </c>
      <c r="F7" s="25">
        <v>38</v>
      </c>
      <c r="G7" s="25">
        <v>90</v>
      </c>
      <c r="H7" s="26">
        <v>0.105</v>
      </c>
      <c r="I7" s="16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</row>
    <row r="8" s="1" customFormat="1" customHeight="1" spans="1:29">
      <c r="A8" s="23">
        <v>7</v>
      </c>
      <c r="B8" s="24">
        <v>244.5</v>
      </c>
      <c r="C8" s="24">
        <v>87.5</v>
      </c>
      <c r="D8" s="25">
        <v>90</v>
      </c>
      <c r="E8" s="25">
        <v>2.6</v>
      </c>
      <c r="F8" s="25">
        <v>38</v>
      </c>
      <c r="G8" s="25">
        <v>90</v>
      </c>
      <c r="H8" s="26">
        <v>0.105</v>
      </c>
      <c r="I8" s="16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</row>
    <row r="9" s="1" customFormat="1" customHeight="1" spans="1:29">
      <c r="A9" s="23">
        <v>8</v>
      </c>
      <c r="B9" s="24">
        <v>244.5</v>
      </c>
      <c r="C9" s="24">
        <v>262.5</v>
      </c>
      <c r="D9" s="25">
        <v>90</v>
      </c>
      <c r="E9" s="25">
        <v>2.6</v>
      </c>
      <c r="F9" s="25">
        <v>38</v>
      </c>
      <c r="G9" s="25">
        <v>90</v>
      </c>
      <c r="H9" s="26">
        <v>0.105</v>
      </c>
      <c r="I9" s="16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</row>
    <row r="10" s="1" customFormat="1" customHeight="1" spans="1:29">
      <c r="A10" s="23">
        <v>9</v>
      </c>
      <c r="B10" s="24">
        <v>244.5</v>
      </c>
      <c r="C10" s="24">
        <v>437.5</v>
      </c>
      <c r="D10" s="25">
        <v>90</v>
      </c>
      <c r="E10" s="25">
        <v>2.6</v>
      </c>
      <c r="F10" s="25">
        <v>38</v>
      </c>
      <c r="G10" s="25">
        <v>90</v>
      </c>
      <c r="H10" s="26">
        <v>0.105</v>
      </c>
      <c r="I10" s="16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</row>
    <row r="11" s="1" customFormat="1" customHeight="1" spans="1:29">
      <c r="A11" s="23">
        <v>10</v>
      </c>
      <c r="B11" s="24">
        <v>244.5</v>
      </c>
      <c r="C11" s="24">
        <v>612.5</v>
      </c>
      <c r="D11" s="25">
        <v>90</v>
      </c>
      <c r="E11" s="25">
        <v>2.6</v>
      </c>
      <c r="F11" s="25">
        <v>38</v>
      </c>
      <c r="G11" s="25">
        <v>90</v>
      </c>
      <c r="H11" s="26">
        <v>0.105</v>
      </c>
      <c r="I11" s="16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</row>
    <row r="12" s="1" customFormat="1" customHeight="1" spans="1:29">
      <c r="A12" s="23">
        <v>11</v>
      </c>
      <c r="B12" s="24">
        <v>244.5</v>
      </c>
      <c r="C12" s="24">
        <v>787.5</v>
      </c>
      <c r="D12" s="25">
        <v>90</v>
      </c>
      <c r="E12" s="25">
        <v>2.6</v>
      </c>
      <c r="F12" s="25">
        <v>38</v>
      </c>
      <c r="G12" s="25">
        <v>90</v>
      </c>
      <c r="H12" s="26">
        <v>0.105</v>
      </c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</row>
    <row r="13" s="1" customFormat="1" customHeight="1" spans="1:29">
      <c r="A13" s="23">
        <v>12</v>
      </c>
      <c r="B13" s="24">
        <v>244.5</v>
      </c>
      <c r="C13" s="24">
        <v>962.5</v>
      </c>
      <c r="D13" s="25">
        <v>90</v>
      </c>
      <c r="E13" s="25">
        <v>2.6</v>
      </c>
      <c r="F13" s="25">
        <v>38</v>
      </c>
      <c r="G13" s="25">
        <v>90</v>
      </c>
      <c r="H13" s="26">
        <v>0.105</v>
      </c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</row>
    <row r="14" s="1" customFormat="1" customHeight="1" spans="1:29">
      <c r="A14" s="27">
        <v>13</v>
      </c>
      <c r="B14" s="28">
        <v>492.1</v>
      </c>
      <c r="C14" s="28">
        <v>1604.2</v>
      </c>
      <c r="D14" s="29">
        <v>0</v>
      </c>
      <c r="E14" s="29">
        <v>25</v>
      </c>
      <c r="F14" s="29">
        <v>50</v>
      </c>
      <c r="G14" s="29">
        <v>30</v>
      </c>
      <c r="H14" s="30">
        <v>0.227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</row>
    <row r="15" s="1" customFormat="1" customHeight="1" spans="1:29">
      <c r="A15" s="27">
        <v>14</v>
      </c>
      <c r="B15" s="28">
        <v>562.1</v>
      </c>
      <c r="C15" s="28">
        <v>1604.2</v>
      </c>
      <c r="D15" s="29">
        <v>0</v>
      </c>
      <c r="E15" s="29">
        <v>25</v>
      </c>
      <c r="F15" s="29">
        <v>50</v>
      </c>
      <c r="G15" s="29">
        <v>30</v>
      </c>
      <c r="H15" s="30">
        <v>0.227</v>
      </c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</row>
    <row r="16" s="1" customFormat="1" customHeight="1" spans="1:29">
      <c r="A16" s="27">
        <v>15</v>
      </c>
      <c r="B16" s="28">
        <v>632.1</v>
      </c>
      <c r="C16" s="28">
        <v>1604.2</v>
      </c>
      <c r="D16" s="29">
        <v>0</v>
      </c>
      <c r="E16" s="29">
        <v>25</v>
      </c>
      <c r="F16" s="29">
        <v>50</v>
      </c>
      <c r="G16" s="29">
        <v>30</v>
      </c>
      <c r="H16" s="30">
        <v>0.227</v>
      </c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</row>
    <row r="17" s="1" customFormat="1" customHeight="1" spans="1:29">
      <c r="A17" s="27">
        <v>16</v>
      </c>
      <c r="B17" s="28">
        <v>702.1</v>
      </c>
      <c r="C17" s="28">
        <v>1604.2</v>
      </c>
      <c r="D17" s="29">
        <v>0</v>
      </c>
      <c r="E17" s="29">
        <v>25</v>
      </c>
      <c r="F17" s="29">
        <v>50</v>
      </c>
      <c r="G17" s="29">
        <v>30</v>
      </c>
      <c r="H17" s="30">
        <v>0.227</v>
      </c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</row>
    <row r="18" s="1" customFormat="1" customHeight="1" spans="1:29">
      <c r="A18" s="27">
        <v>17</v>
      </c>
      <c r="B18" s="28">
        <v>772.1</v>
      </c>
      <c r="C18" s="28">
        <v>1604.2</v>
      </c>
      <c r="D18" s="29">
        <v>0</v>
      </c>
      <c r="E18" s="29">
        <v>25</v>
      </c>
      <c r="F18" s="29">
        <v>50</v>
      </c>
      <c r="G18" s="29">
        <v>30</v>
      </c>
      <c r="H18" s="30">
        <v>0.227</v>
      </c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</row>
    <row r="19" s="1" customFormat="1" customHeight="1" spans="1:29">
      <c r="A19" s="27">
        <v>18</v>
      </c>
      <c r="B19" s="28">
        <v>842.1</v>
      </c>
      <c r="C19" s="28">
        <v>1604.2</v>
      </c>
      <c r="D19" s="29">
        <v>0</v>
      </c>
      <c r="E19" s="29">
        <v>25</v>
      </c>
      <c r="F19" s="29">
        <v>50</v>
      </c>
      <c r="G19" s="29">
        <v>30</v>
      </c>
      <c r="H19" s="30">
        <v>0.227</v>
      </c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</row>
    <row r="20" s="1" customFormat="1" customHeight="1" spans="1:29">
      <c r="A20" s="27">
        <v>19</v>
      </c>
      <c r="B20" s="28">
        <v>912.1</v>
      </c>
      <c r="C20" s="28">
        <v>1604.2</v>
      </c>
      <c r="D20" s="29">
        <v>0</v>
      </c>
      <c r="E20" s="29">
        <v>25</v>
      </c>
      <c r="F20" s="29">
        <v>50</v>
      </c>
      <c r="G20" s="29">
        <v>30</v>
      </c>
      <c r="H20" s="30">
        <v>0.227</v>
      </c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</row>
    <row r="21" s="1" customFormat="1" customHeight="1" spans="1:29">
      <c r="A21" s="27">
        <v>20</v>
      </c>
      <c r="B21" s="28">
        <v>982.1</v>
      </c>
      <c r="C21" s="28">
        <v>1604.2</v>
      </c>
      <c r="D21" s="29">
        <v>0</v>
      </c>
      <c r="E21" s="29">
        <v>25</v>
      </c>
      <c r="F21" s="29">
        <v>50</v>
      </c>
      <c r="G21" s="29">
        <v>30</v>
      </c>
      <c r="H21" s="30">
        <v>0.227</v>
      </c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</row>
    <row r="22" s="1" customFormat="1" customHeight="1" spans="1:29">
      <c r="A22" s="27">
        <v>21</v>
      </c>
      <c r="B22" s="28">
        <v>1052.1</v>
      </c>
      <c r="C22" s="28">
        <v>1604.2</v>
      </c>
      <c r="D22" s="29">
        <v>0</v>
      </c>
      <c r="E22" s="29">
        <v>25</v>
      </c>
      <c r="F22" s="29">
        <v>50</v>
      </c>
      <c r="G22" s="29">
        <v>30</v>
      </c>
      <c r="H22" s="30">
        <v>0.227</v>
      </c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</row>
    <row r="23" s="1" customFormat="1" customHeight="1" spans="1:29">
      <c r="A23" s="31">
        <v>22</v>
      </c>
      <c r="B23" s="32">
        <v>1217.36325795501</v>
      </c>
      <c r="C23" s="32">
        <v>1521.32301438475</v>
      </c>
      <c r="D23" s="33">
        <v>320</v>
      </c>
      <c r="E23" s="33">
        <v>20</v>
      </c>
      <c r="F23" s="33">
        <v>55</v>
      </c>
      <c r="G23" s="33">
        <v>70</v>
      </c>
      <c r="H23" s="34">
        <v>0.726</v>
      </c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</row>
    <row r="24" s="1" customFormat="1" customHeight="1" spans="1:29">
      <c r="A24" s="31">
        <v>23</v>
      </c>
      <c r="B24" s="32">
        <v>1333.06502769859</v>
      </c>
      <c r="C24" s="32">
        <v>1383.43501462333</v>
      </c>
      <c r="D24" s="33">
        <v>320</v>
      </c>
      <c r="E24" s="33">
        <v>20</v>
      </c>
      <c r="F24" s="33">
        <v>55</v>
      </c>
      <c r="G24" s="33">
        <v>70</v>
      </c>
      <c r="H24" s="34">
        <v>0.726</v>
      </c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</row>
    <row r="25" s="1" customFormat="1" customHeight="1" spans="1:29">
      <c r="A25" s="31">
        <v>24</v>
      </c>
      <c r="B25" s="32">
        <v>1448.76679744217</v>
      </c>
      <c r="C25" s="32">
        <v>1245.54701486191</v>
      </c>
      <c r="D25" s="33">
        <v>320</v>
      </c>
      <c r="E25" s="33">
        <v>20</v>
      </c>
      <c r="F25" s="33">
        <v>55</v>
      </c>
      <c r="G25" s="33">
        <v>70</v>
      </c>
      <c r="H25" s="34">
        <v>0.726</v>
      </c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</row>
    <row r="26" s="1" customFormat="1" customHeight="1" spans="1:29">
      <c r="A26" s="35">
        <v>25</v>
      </c>
      <c r="B26" s="36">
        <v>1597.7</v>
      </c>
      <c r="C26" s="36">
        <v>965</v>
      </c>
      <c r="D26" s="36">
        <v>270</v>
      </c>
      <c r="E26" s="36">
        <v>20</v>
      </c>
      <c r="F26" s="36">
        <v>55</v>
      </c>
      <c r="G26" s="36">
        <v>70</v>
      </c>
      <c r="H26" s="37">
        <v>0.726</v>
      </c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</row>
    <row r="27" s="1" customFormat="1" customHeight="1" spans="1:29">
      <c r="A27" s="35">
        <v>26</v>
      </c>
      <c r="B27" s="36">
        <v>1597.7</v>
      </c>
      <c r="C27" s="36">
        <v>790</v>
      </c>
      <c r="D27" s="36">
        <v>270</v>
      </c>
      <c r="E27" s="36">
        <v>20</v>
      </c>
      <c r="F27" s="36">
        <v>55</v>
      </c>
      <c r="G27" s="36">
        <v>70</v>
      </c>
      <c r="H27" s="37">
        <v>0.726</v>
      </c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</row>
    <row r="28" s="1" customFormat="1" customHeight="1" spans="1:29">
      <c r="A28" s="35">
        <v>27</v>
      </c>
      <c r="B28" s="36">
        <v>1597.7</v>
      </c>
      <c r="C28" s="36">
        <v>615</v>
      </c>
      <c r="D28" s="36">
        <v>270</v>
      </c>
      <c r="E28" s="36">
        <v>20</v>
      </c>
      <c r="F28" s="36">
        <v>55</v>
      </c>
      <c r="G28" s="36">
        <v>70</v>
      </c>
      <c r="H28" s="37">
        <v>0.726</v>
      </c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</row>
    <row r="29" s="1" customFormat="1" customHeight="1" spans="1:29">
      <c r="A29" s="35">
        <v>28</v>
      </c>
      <c r="B29" s="36">
        <v>1597.7</v>
      </c>
      <c r="C29" s="36">
        <v>440</v>
      </c>
      <c r="D29" s="36">
        <v>270</v>
      </c>
      <c r="E29" s="36">
        <v>20</v>
      </c>
      <c r="F29" s="36">
        <v>55</v>
      </c>
      <c r="G29" s="36">
        <v>70</v>
      </c>
      <c r="H29" s="37">
        <v>0.726</v>
      </c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</row>
    <row r="30" s="1" customFormat="1" customHeight="1" spans="1:29">
      <c r="A30" s="35">
        <v>29</v>
      </c>
      <c r="B30" s="36">
        <v>1597.7</v>
      </c>
      <c r="C30" s="36">
        <v>265</v>
      </c>
      <c r="D30" s="36">
        <v>270</v>
      </c>
      <c r="E30" s="36">
        <v>20</v>
      </c>
      <c r="F30" s="36">
        <v>55</v>
      </c>
      <c r="G30" s="36">
        <v>70</v>
      </c>
      <c r="H30" s="37">
        <v>0.726</v>
      </c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</row>
    <row r="31" s="1" customFormat="1" customHeight="1" spans="1:29">
      <c r="A31" s="35">
        <v>30</v>
      </c>
      <c r="B31" s="36">
        <v>1597.7</v>
      </c>
      <c r="C31" s="36">
        <v>90</v>
      </c>
      <c r="D31" s="36">
        <v>270</v>
      </c>
      <c r="E31" s="36">
        <v>20</v>
      </c>
      <c r="F31" s="36">
        <v>55</v>
      </c>
      <c r="G31" s="36">
        <v>70</v>
      </c>
      <c r="H31" s="37">
        <v>0.726</v>
      </c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</row>
    <row r="32" s="1" customFormat="1" customHeight="1" spans="1:29">
      <c r="A32" s="35">
        <v>31</v>
      </c>
      <c r="B32" s="36">
        <v>1597.7</v>
      </c>
      <c r="C32" s="36">
        <v>-84.8</v>
      </c>
      <c r="D32" s="36">
        <v>270</v>
      </c>
      <c r="E32" s="36">
        <v>20</v>
      </c>
      <c r="F32" s="36">
        <v>55</v>
      </c>
      <c r="G32" s="36">
        <v>70</v>
      </c>
      <c r="H32" s="37">
        <v>0.726</v>
      </c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</row>
    <row r="33" s="1" customFormat="1" customHeight="1" spans="1:29">
      <c r="A33" s="35">
        <v>32</v>
      </c>
      <c r="B33" s="36">
        <v>1597.7</v>
      </c>
      <c r="C33" s="36">
        <v>-259.8</v>
      </c>
      <c r="D33" s="36">
        <v>270</v>
      </c>
      <c r="E33" s="36">
        <v>20</v>
      </c>
      <c r="F33" s="36">
        <v>55</v>
      </c>
      <c r="G33" s="36">
        <v>70</v>
      </c>
      <c r="H33" s="37">
        <v>0.726</v>
      </c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</row>
    <row r="34" s="1" customFormat="1" customHeight="1" spans="1:29">
      <c r="A34" s="35">
        <v>33</v>
      </c>
      <c r="B34" s="36">
        <v>1597.7</v>
      </c>
      <c r="C34" s="36">
        <v>-434.8</v>
      </c>
      <c r="D34" s="36">
        <v>270</v>
      </c>
      <c r="E34" s="36">
        <v>20</v>
      </c>
      <c r="F34" s="36">
        <v>55</v>
      </c>
      <c r="G34" s="36">
        <v>70</v>
      </c>
      <c r="H34" s="37">
        <v>0.726</v>
      </c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</row>
    <row r="35" s="1" customFormat="1" customHeight="1" spans="1:29">
      <c r="A35" s="35">
        <v>34</v>
      </c>
      <c r="B35" s="36">
        <v>1597.7</v>
      </c>
      <c r="C35" s="36">
        <v>-609.8</v>
      </c>
      <c r="D35" s="36">
        <v>270</v>
      </c>
      <c r="E35" s="36">
        <v>20</v>
      </c>
      <c r="F35" s="36">
        <v>55</v>
      </c>
      <c r="G35" s="36">
        <v>70</v>
      </c>
      <c r="H35" s="37">
        <v>0.726</v>
      </c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</row>
    <row r="36" s="1" customFormat="1" customHeight="1" spans="1:29">
      <c r="A36" s="35">
        <v>35</v>
      </c>
      <c r="B36" s="36">
        <v>1597.7</v>
      </c>
      <c r="C36" s="36">
        <v>-784.8</v>
      </c>
      <c r="D36" s="36">
        <v>270</v>
      </c>
      <c r="E36" s="36">
        <v>20</v>
      </c>
      <c r="F36" s="36">
        <v>55</v>
      </c>
      <c r="G36" s="36">
        <v>70</v>
      </c>
      <c r="H36" s="37">
        <v>0.726</v>
      </c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</row>
    <row r="37" s="1" customFormat="1" customHeight="1" spans="1:29">
      <c r="A37" s="35">
        <v>36</v>
      </c>
      <c r="B37" s="36">
        <v>1597.7</v>
      </c>
      <c r="C37" s="36">
        <v>-959.8</v>
      </c>
      <c r="D37" s="36">
        <v>270</v>
      </c>
      <c r="E37" s="36">
        <v>20</v>
      </c>
      <c r="F37" s="36">
        <v>55</v>
      </c>
      <c r="G37" s="36">
        <v>70</v>
      </c>
      <c r="H37" s="37">
        <v>0.726</v>
      </c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</row>
    <row r="38" s="1" customFormat="1" customHeight="1" spans="1:29">
      <c r="A38" s="31">
        <v>37</v>
      </c>
      <c r="B38" s="32">
        <v>1495.98546037552</v>
      </c>
      <c r="C38" s="32">
        <v>-1158.48939400218</v>
      </c>
      <c r="D38" s="33">
        <v>220</v>
      </c>
      <c r="E38" s="33">
        <v>20</v>
      </c>
      <c r="F38" s="33">
        <v>55</v>
      </c>
      <c r="G38" s="33">
        <v>70</v>
      </c>
      <c r="H38" s="34">
        <v>0.726</v>
      </c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</row>
    <row r="39" s="1" customFormat="1" customHeight="1" spans="1:29">
      <c r="A39" s="31">
        <v>38</v>
      </c>
      <c r="B39" s="32">
        <v>1342.77657175173</v>
      </c>
      <c r="C39" s="32">
        <v>-1287.04691593949</v>
      </c>
      <c r="D39" s="33">
        <v>220</v>
      </c>
      <c r="E39" s="33">
        <v>20</v>
      </c>
      <c r="F39" s="33">
        <v>55</v>
      </c>
      <c r="G39" s="33">
        <v>70</v>
      </c>
      <c r="H39" s="34">
        <v>0.726</v>
      </c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</row>
    <row r="40" s="1" customFormat="1" customHeight="1" spans="1:29">
      <c r="A40" s="31">
        <v>39</v>
      </c>
      <c r="B40" s="32">
        <v>1189.56768312793</v>
      </c>
      <c r="C40" s="32">
        <v>-1415.6044378768</v>
      </c>
      <c r="D40" s="33">
        <v>220</v>
      </c>
      <c r="E40" s="33">
        <v>20</v>
      </c>
      <c r="F40" s="33">
        <v>55</v>
      </c>
      <c r="G40" s="33">
        <v>70</v>
      </c>
      <c r="H40" s="34">
        <v>0.726</v>
      </c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</row>
    <row r="41" s="1" customFormat="1" customHeight="1" spans="1:29">
      <c r="A41" s="38">
        <v>40</v>
      </c>
      <c r="B41" s="39">
        <v>1052.8</v>
      </c>
      <c r="C41" s="39">
        <v>-1602.4</v>
      </c>
      <c r="D41" s="40">
        <v>180</v>
      </c>
      <c r="E41" s="40">
        <v>25</v>
      </c>
      <c r="F41" s="40">
        <v>50</v>
      </c>
      <c r="G41" s="40">
        <v>30</v>
      </c>
      <c r="H41" s="40">
        <v>0.227</v>
      </c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</row>
    <row r="42" s="1" customFormat="1" customHeight="1" spans="1:29">
      <c r="A42" s="38">
        <v>41</v>
      </c>
      <c r="B42" s="39">
        <v>982.8</v>
      </c>
      <c r="C42" s="39">
        <v>-1602.4</v>
      </c>
      <c r="D42" s="40">
        <v>180</v>
      </c>
      <c r="E42" s="40">
        <v>25</v>
      </c>
      <c r="F42" s="40">
        <v>50</v>
      </c>
      <c r="G42" s="40">
        <v>30</v>
      </c>
      <c r="H42" s="40">
        <v>0.227</v>
      </c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</row>
    <row r="43" s="1" customFormat="1" customHeight="1" spans="1:29">
      <c r="A43" s="38">
        <v>42</v>
      </c>
      <c r="B43" s="39">
        <v>912.8</v>
      </c>
      <c r="C43" s="39">
        <v>-1602.4</v>
      </c>
      <c r="D43" s="40">
        <v>180</v>
      </c>
      <c r="E43" s="40">
        <v>25</v>
      </c>
      <c r="F43" s="40">
        <v>50</v>
      </c>
      <c r="G43" s="40">
        <v>30</v>
      </c>
      <c r="H43" s="40">
        <v>0.227</v>
      </c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</row>
    <row r="44" s="1" customFormat="1" customHeight="1" spans="1:29">
      <c r="A44" s="38">
        <v>43</v>
      </c>
      <c r="B44" s="39">
        <v>842.8</v>
      </c>
      <c r="C44" s="39">
        <v>-1602.4</v>
      </c>
      <c r="D44" s="40">
        <v>180</v>
      </c>
      <c r="E44" s="40">
        <v>25</v>
      </c>
      <c r="F44" s="40">
        <v>50</v>
      </c>
      <c r="G44" s="40">
        <v>30</v>
      </c>
      <c r="H44" s="40">
        <v>0.227</v>
      </c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</row>
    <row r="45" s="1" customFormat="1" customHeight="1" spans="1:29">
      <c r="A45" s="38">
        <v>44</v>
      </c>
      <c r="B45" s="39">
        <v>772.8</v>
      </c>
      <c r="C45" s="39">
        <v>-1602.4</v>
      </c>
      <c r="D45" s="40">
        <v>180</v>
      </c>
      <c r="E45" s="40">
        <v>25</v>
      </c>
      <c r="F45" s="40">
        <v>50</v>
      </c>
      <c r="G45" s="40">
        <v>30</v>
      </c>
      <c r="H45" s="40">
        <v>0.227</v>
      </c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</row>
    <row r="46" s="1" customFormat="1" customHeight="1" spans="1:29">
      <c r="A46" s="38">
        <v>45</v>
      </c>
      <c r="B46" s="39">
        <v>702.8</v>
      </c>
      <c r="C46" s="39">
        <v>-1602.4</v>
      </c>
      <c r="D46" s="40">
        <v>180</v>
      </c>
      <c r="E46" s="40">
        <v>25</v>
      </c>
      <c r="F46" s="40">
        <v>50</v>
      </c>
      <c r="G46" s="40">
        <v>30</v>
      </c>
      <c r="H46" s="40">
        <v>0.227</v>
      </c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</row>
    <row r="47" s="1" customFormat="1" customHeight="1" spans="1:29">
      <c r="A47" s="38">
        <v>46</v>
      </c>
      <c r="B47" s="39">
        <v>632.8</v>
      </c>
      <c r="C47" s="39">
        <v>-1602.4</v>
      </c>
      <c r="D47" s="40">
        <v>180</v>
      </c>
      <c r="E47" s="40">
        <v>25</v>
      </c>
      <c r="F47" s="40">
        <v>50</v>
      </c>
      <c r="G47" s="40">
        <v>30</v>
      </c>
      <c r="H47" s="40">
        <v>0.227</v>
      </c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</row>
    <row r="48" s="1" customFormat="1" customHeight="1" spans="1:29">
      <c r="A48" s="38">
        <v>47</v>
      </c>
      <c r="B48" s="39">
        <v>562.8</v>
      </c>
      <c r="C48" s="39">
        <v>-1602.4</v>
      </c>
      <c r="D48" s="40">
        <v>180</v>
      </c>
      <c r="E48" s="40">
        <v>25</v>
      </c>
      <c r="F48" s="40">
        <v>50</v>
      </c>
      <c r="G48" s="40">
        <v>30</v>
      </c>
      <c r="H48" s="40">
        <v>0.227</v>
      </c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</row>
    <row r="49" s="1" customFormat="1" customHeight="1" spans="1:29">
      <c r="A49" s="38">
        <v>48</v>
      </c>
      <c r="B49" s="39">
        <v>492.8</v>
      </c>
      <c r="C49" s="39">
        <v>-1602.4</v>
      </c>
      <c r="D49" s="40">
        <v>180</v>
      </c>
      <c r="E49" s="40">
        <v>25</v>
      </c>
      <c r="F49" s="40">
        <v>50</v>
      </c>
      <c r="G49" s="40">
        <v>30</v>
      </c>
      <c r="H49" s="40">
        <v>0.227</v>
      </c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"/>
  <sheetViews>
    <sheetView workbookViewId="0">
      <selection activeCell="G18" sqref="G18"/>
    </sheetView>
  </sheetViews>
  <sheetFormatPr defaultColWidth="9" defaultRowHeight="15.75"/>
  <cols>
    <col min="1" max="1" width="9" style="1"/>
    <col min="2" max="2" width="13.875" style="2" customWidth="1"/>
    <col min="3" max="3" width="12.625" style="1" customWidth="1"/>
    <col min="4" max="5" width="9.375" style="1"/>
    <col min="6" max="7" width="9" style="1"/>
    <col min="8" max="8" width="11.5" style="1"/>
    <col min="9" max="9" width="9" style="1"/>
    <col min="10" max="10" width="9.375" style="1"/>
    <col min="11" max="16384" width="9" style="1"/>
  </cols>
  <sheetData>
    <row r="1" spans="1:11">
      <c r="A1" s="3">
        <v>15</v>
      </c>
      <c r="B1" s="4" t="s">
        <v>108</v>
      </c>
      <c r="C1" s="5" t="s">
        <v>109</v>
      </c>
      <c r="D1" s="5" t="s">
        <v>110</v>
      </c>
      <c r="E1" s="5" t="s">
        <v>111</v>
      </c>
      <c r="F1" s="5" t="s">
        <v>112</v>
      </c>
      <c r="G1" s="5" t="s">
        <v>113</v>
      </c>
      <c r="H1" s="5" t="s">
        <v>114</v>
      </c>
      <c r="I1" s="5" t="s">
        <v>115</v>
      </c>
      <c r="J1" s="5" t="s">
        <v>116</v>
      </c>
      <c r="K1" s="5" t="s">
        <v>117</v>
      </c>
    </row>
    <row r="2" spans="1:11">
      <c r="A2" s="5" t="s">
        <v>118</v>
      </c>
      <c r="B2" s="4">
        <v>0.193463</v>
      </c>
      <c r="C2" s="6">
        <v>0</v>
      </c>
      <c r="D2" s="7">
        <v>0.065</v>
      </c>
      <c r="E2" s="7">
        <v>0.3653</v>
      </c>
      <c r="F2" s="5">
        <v>4</v>
      </c>
      <c r="G2" s="8">
        <v>77</v>
      </c>
      <c r="H2" s="1">
        <v>306</v>
      </c>
      <c r="I2" s="5">
        <v>90</v>
      </c>
      <c r="J2" s="5" t="s">
        <v>119</v>
      </c>
      <c r="K2" s="5">
        <v>30</v>
      </c>
    </row>
    <row r="3" spans="1:11">
      <c r="A3" s="5" t="s">
        <v>120</v>
      </c>
      <c r="B3" s="4">
        <v>0.273109</v>
      </c>
      <c r="C3" s="6">
        <v>1.375</v>
      </c>
      <c r="D3" s="7">
        <v>0.0667</v>
      </c>
      <c r="E3" s="7">
        <v>0.3653</v>
      </c>
      <c r="F3" s="5">
        <v>4</v>
      </c>
      <c r="G3" s="8">
        <v>12</v>
      </c>
      <c r="H3" s="9">
        <v>46</v>
      </c>
      <c r="I3" s="5">
        <v>90</v>
      </c>
      <c r="J3" s="5" t="s">
        <v>119</v>
      </c>
      <c r="K3" s="5">
        <v>20</v>
      </c>
    </row>
    <row r="4" spans="1:11">
      <c r="A4" s="5" t="s">
        <v>121</v>
      </c>
      <c r="B4" s="4">
        <v>0.2732105</v>
      </c>
      <c r="C4" s="6">
        <v>-1.375</v>
      </c>
      <c r="D4" s="7">
        <v>0.068</v>
      </c>
      <c r="E4" s="7">
        <v>0.365</v>
      </c>
      <c r="F4" s="5">
        <v>4</v>
      </c>
      <c r="G4" s="8">
        <v>12</v>
      </c>
      <c r="H4" s="9">
        <v>46</v>
      </c>
      <c r="I4" s="5">
        <v>90</v>
      </c>
      <c r="J4" s="5" t="s">
        <v>119</v>
      </c>
      <c r="K4" s="5">
        <v>20</v>
      </c>
    </row>
    <row r="5" spans="1:11">
      <c r="A5" s="5" t="s">
        <v>122</v>
      </c>
      <c r="B5" s="4">
        <v>0.5398515</v>
      </c>
      <c r="C5" s="6">
        <v>1.794</v>
      </c>
      <c r="D5" s="10">
        <v>0.171</v>
      </c>
      <c r="E5" s="10">
        <v>0.12</v>
      </c>
      <c r="F5" s="3">
        <v>6</v>
      </c>
      <c r="G5" s="5">
        <v>4</v>
      </c>
      <c r="H5" s="9">
        <v>23</v>
      </c>
      <c r="I5" s="5">
        <v>90</v>
      </c>
      <c r="J5" s="3" t="s">
        <v>123</v>
      </c>
      <c r="K5" s="5">
        <v>18</v>
      </c>
    </row>
    <row r="6" spans="1:11">
      <c r="A6" s="5" t="s">
        <v>124</v>
      </c>
      <c r="B6" s="4">
        <v>0.54005925</v>
      </c>
      <c r="C6" s="6">
        <v>-1.794</v>
      </c>
      <c r="D6" s="10">
        <v>0.171</v>
      </c>
      <c r="E6" s="10">
        <v>0.12</v>
      </c>
      <c r="F6" s="3">
        <v>6</v>
      </c>
      <c r="G6" s="5">
        <v>4</v>
      </c>
      <c r="H6" s="9">
        <v>23</v>
      </c>
      <c r="I6" s="5">
        <v>90</v>
      </c>
      <c r="J6" s="3" t="s">
        <v>123</v>
      </c>
      <c r="K6" s="5">
        <v>18</v>
      </c>
    </row>
    <row r="7" spans="1:11">
      <c r="A7" s="5" t="s">
        <v>125</v>
      </c>
      <c r="B7" s="4">
        <v>1.03976875</v>
      </c>
      <c r="C7" s="6">
        <v>1.794</v>
      </c>
      <c r="D7" s="10">
        <v>0.1715</v>
      </c>
      <c r="E7" s="10">
        <v>0.1197</v>
      </c>
      <c r="F7" s="3">
        <v>6</v>
      </c>
      <c r="G7" s="5">
        <v>4</v>
      </c>
      <c r="H7" s="9">
        <v>23</v>
      </c>
      <c r="I7" s="5">
        <v>90</v>
      </c>
      <c r="J7" s="5" t="s">
        <v>126</v>
      </c>
      <c r="K7" s="5">
        <v>18</v>
      </c>
    </row>
    <row r="8" spans="1:11">
      <c r="A8" s="5" t="s">
        <v>127</v>
      </c>
      <c r="B8" s="4">
        <v>1.03978325</v>
      </c>
      <c r="C8" s="6">
        <v>-1.794</v>
      </c>
      <c r="D8" s="10">
        <v>0.1715</v>
      </c>
      <c r="E8" s="10">
        <v>0.1198</v>
      </c>
      <c r="F8" s="3">
        <v>6</v>
      </c>
      <c r="G8" s="5">
        <v>4</v>
      </c>
      <c r="H8" s="9">
        <v>23</v>
      </c>
      <c r="I8" s="5">
        <v>90</v>
      </c>
      <c r="J8" s="8" t="s">
        <v>126</v>
      </c>
      <c r="K8" s="5">
        <v>18</v>
      </c>
    </row>
    <row r="9" spans="1:11">
      <c r="A9" s="5" t="s">
        <v>128</v>
      </c>
      <c r="B9" s="11">
        <v>1.68563675</v>
      </c>
      <c r="C9" s="11">
        <v>1.376</v>
      </c>
      <c r="D9" s="7">
        <v>0.1185</v>
      </c>
      <c r="E9" s="7">
        <v>0.174</v>
      </c>
      <c r="F9" s="5">
        <v>4</v>
      </c>
      <c r="G9" s="8">
        <v>6</v>
      </c>
      <c r="H9" s="9">
        <v>22</v>
      </c>
      <c r="I9" s="5">
        <v>90</v>
      </c>
      <c r="J9" s="5" t="s">
        <v>129</v>
      </c>
      <c r="K9" s="5">
        <v>18</v>
      </c>
    </row>
    <row r="10" spans="1:11">
      <c r="A10" s="5" t="s">
        <v>130</v>
      </c>
      <c r="B10" s="11">
        <v>1.6861155</v>
      </c>
      <c r="C10" s="11">
        <v>-1.376</v>
      </c>
      <c r="D10" s="7">
        <v>0.1185</v>
      </c>
      <c r="E10" s="7">
        <v>0.1741</v>
      </c>
      <c r="F10" s="5">
        <v>4</v>
      </c>
      <c r="G10" s="8">
        <v>6</v>
      </c>
      <c r="H10" s="9">
        <v>22</v>
      </c>
      <c r="I10" s="5">
        <v>90</v>
      </c>
      <c r="J10" s="5" t="s">
        <v>129</v>
      </c>
      <c r="K10" s="5">
        <v>18</v>
      </c>
    </row>
    <row r="11" spans="1:11">
      <c r="A11" s="5" t="s">
        <v>131</v>
      </c>
      <c r="B11" s="11">
        <v>2.1087845</v>
      </c>
      <c r="C11" s="11">
        <v>0.445</v>
      </c>
      <c r="D11" s="7">
        <v>0.156066</v>
      </c>
      <c r="E11" s="7">
        <v>0.215</v>
      </c>
      <c r="F11" s="5">
        <v>4</v>
      </c>
      <c r="G11" s="8">
        <v>6</v>
      </c>
      <c r="H11" s="9">
        <v>22</v>
      </c>
      <c r="I11" s="5">
        <v>90</v>
      </c>
      <c r="J11" s="5" t="s">
        <v>123</v>
      </c>
      <c r="K11" s="5">
        <v>18</v>
      </c>
    </row>
    <row r="12" spans="1:11">
      <c r="A12" s="5" t="s">
        <v>132</v>
      </c>
      <c r="B12" s="11">
        <v>2.10914375</v>
      </c>
      <c r="C12" s="11">
        <v>-0.445</v>
      </c>
      <c r="D12" s="7">
        <v>0.155487</v>
      </c>
      <c r="E12" s="7">
        <v>0.215</v>
      </c>
      <c r="F12" s="5">
        <v>4</v>
      </c>
      <c r="G12" s="8">
        <v>6</v>
      </c>
      <c r="H12" s="9">
        <v>22</v>
      </c>
      <c r="I12" s="5">
        <v>90</v>
      </c>
      <c r="J12" s="5" t="s">
        <v>123</v>
      </c>
      <c r="K12" s="5">
        <v>18</v>
      </c>
    </row>
    <row r="13" spans="1:11">
      <c r="A13" s="12" t="s">
        <v>133</v>
      </c>
      <c r="B13" s="13">
        <v>1.099562</v>
      </c>
      <c r="C13" s="13">
        <v>0.9</v>
      </c>
      <c r="D13" s="13">
        <v>0.056124</v>
      </c>
      <c r="E13" s="13">
        <v>0.057</v>
      </c>
      <c r="F13" s="14">
        <v>2</v>
      </c>
      <c r="G13" s="14">
        <v>2</v>
      </c>
      <c r="H13" s="9">
        <v>4</v>
      </c>
      <c r="I13" s="5">
        <v>90</v>
      </c>
      <c r="J13" s="14" t="s">
        <v>119</v>
      </c>
      <c r="K13" s="14">
        <v>4</v>
      </c>
    </row>
    <row r="14" spans="1:11">
      <c r="A14" s="12" t="s">
        <v>134</v>
      </c>
      <c r="B14" s="13">
        <v>1.10001025</v>
      </c>
      <c r="C14" s="13">
        <v>-0.9</v>
      </c>
      <c r="D14" s="13">
        <v>0.057021</v>
      </c>
      <c r="E14" s="13">
        <v>0.057</v>
      </c>
      <c r="F14" s="14">
        <v>2</v>
      </c>
      <c r="G14" s="14">
        <v>2</v>
      </c>
      <c r="H14" s="9">
        <v>4</v>
      </c>
      <c r="I14" s="5">
        <v>90</v>
      </c>
      <c r="J14" s="14" t="s">
        <v>119</v>
      </c>
      <c r="K14" s="14">
        <v>4</v>
      </c>
    </row>
    <row r="15" spans="1:11">
      <c r="A15" s="12" t="s">
        <v>135</v>
      </c>
      <c r="B15" s="13">
        <v>1.025943</v>
      </c>
      <c r="C15" s="13">
        <v>0.895</v>
      </c>
      <c r="D15" s="13">
        <v>0.02007</v>
      </c>
      <c r="E15" s="13">
        <v>0.2</v>
      </c>
      <c r="F15" s="14">
        <v>1</v>
      </c>
      <c r="G15" s="14">
        <v>1</v>
      </c>
      <c r="H15" s="9">
        <v>1</v>
      </c>
      <c r="I15" s="5">
        <v>120</v>
      </c>
      <c r="J15" s="14" t="s">
        <v>119</v>
      </c>
      <c r="K15" s="14">
        <v>4</v>
      </c>
    </row>
    <row r="16" spans="1:11">
      <c r="A16" s="12" t="s">
        <v>136</v>
      </c>
      <c r="B16" s="13">
        <v>1.025943</v>
      </c>
      <c r="C16" s="13">
        <v>-0.895</v>
      </c>
      <c r="D16" s="13">
        <v>0.02007</v>
      </c>
      <c r="E16" s="13">
        <v>0.2</v>
      </c>
      <c r="F16" s="14">
        <v>1</v>
      </c>
      <c r="G16" s="14">
        <v>1</v>
      </c>
      <c r="H16" s="9">
        <v>1</v>
      </c>
      <c r="I16" s="5">
        <v>60</v>
      </c>
      <c r="J16" s="14" t="s">
        <v>119</v>
      </c>
      <c r="K16" s="14">
        <v>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flux</vt:lpstr>
      <vt:lpstr>probeBt</vt:lpstr>
      <vt:lpstr>probeBr</vt:lpstr>
      <vt:lpstr>coils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Mr.Guo</cp:lastModifiedBy>
  <dcterms:created xsi:type="dcterms:W3CDTF">2006-09-16T00:00:00Z</dcterms:created>
  <dcterms:modified xsi:type="dcterms:W3CDTF">2024-03-11T06:10:33Z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16518FE3A8BA4D118B2444B264270CC2</vt:lpwstr>
  </property>
  <property fmtid="{D5CDD505-2E9C-101B-9397-08002B2CF9AE}" pid="3" name="KSOProductBuildVer">
    <vt:lpwstr>2052-12.1.0.16399</vt:lpwstr>
  </property>
</Properties>
</file>