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44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<sst xmlns="http://schemas.openxmlformats.org/spreadsheetml/2006/main" count="223" uniqueCount="36">
  <si>
    <t>Protein</t>
  </si>
  <si>
    <t>Method</t>
  </si>
  <si>
    <t>RunningTime_s</t>
  </si>
  <si>
    <t>RunningTime_min</t>
  </si>
  <si>
    <t>time(min)</t>
  </si>
  <si>
    <t>ZDOCK</t>
  </si>
  <si>
    <t>ATTRACT</t>
  </si>
  <si>
    <t>FRODOCK</t>
  </si>
  <si>
    <t>PatchDock</t>
  </si>
  <si>
    <t>Rosetta</t>
  </si>
  <si>
    <t>1FLE</t>
  </si>
  <si>
    <t>min</t>
  </si>
  <si>
    <t>1HBR</t>
  </si>
  <si>
    <t>max</t>
  </si>
  <si>
    <t>1LGB</t>
  </si>
  <si>
    <t>avg</t>
  </si>
  <si>
    <t>1SCJ</t>
  </si>
  <si>
    <t>2ARO</t>
  </si>
  <si>
    <t>2HNT</t>
  </si>
  <si>
    <t>2PMS</t>
  </si>
  <si>
    <t>2QMB</t>
  </si>
  <si>
    <t>2Z7F</t>
  </si>
  <si>
    <t>3ZNI</t>
  </si>
  <si>
    <t>4F37</t>
  </si>
  <si>
    <t>4LMQ</t>
  </si>
  <si>
    <t>4ML7</t>
  </si>
  <si>
    <t>4UUZ</t>
  </si>
  <si>
    <t>5C3I</t>
  </si>
  <si>
    <t>5CBE</t>
  </si>
  <si>
    <t>5FUG</t>
  </si>
  <si>
    <t>5J13</t>
  </si>
  <si>
    <t>5OB5</t>
  </si>
  <si>
    <t>5WK3</t>
  </si>
  <si>
    <t>5WXD</t>
  </si>
  <si>
    <t>FRODOCK 3.0</t>
  </si>
  <si>
    <t>ZDOCK 3.0.2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</si>
</sst>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80000"/>
      </top>
      <bottom style="medium">
        <color auto="1"/>
      </bottom>
      <diagonal/>
    </border>
    <border>
      <left/>
      <right/>
      <top/>
      <bottom style="medium">
        <color rgb="FF08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"/>
  <sheetViews>
    <sheetView tabSelected="1" workbookViewId="0">
      <selection activeCell="G7" sqref="G7"/>
    </sheetView>
  </sheetViews>
  <sheetFormatPr defaultColWidth="9" defaultRowHeight="13.5"/>
  <cols>
    <col min="2" max="2" width="19.5" customWidth="1"/>
    <col min="3" max="3" width="18.875" customWidth="1"/>
    <col min="4" max="4" width="20" customWidth="1"/>
    <col min="5" max="5" width="10.375"/>
    <col min="7" max="7" width="9.25" customWidth="1"/>
    <col min="8" max="8" width="9.875" customWidth="1"/>
    <col min="9" max="9" width="11.875" customWidth="1"/>
    <col min="10" max="10" width="10.625" customWidth="1"/>
  </cols>
  <sheetData>
    <row r="1" ht="24" customHeight="1" spans="1:11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t="15.75" spans="1:11">
      <c r="A2" t="s">
        <v>10</v>
      </c>
      <c r="B2" t="s">
        <v>8</v>
      </c>
      <c r="C2">
        <f>6*60+51.579</f>
        <v>411.579</v>
      </c>
      <c r="D2" s="2">
        <f>C2/60</f>
        <v>6.85965</v>
      </c>
      <c r="F2" s="3" t="s">
        <v>11</v>
      </c>
      <c r="G2" s="3">
        <v>3.654</v>
      </c>
      <c r="H2" s="3">
        <v>6.267</v>
      </c>
      <c r="I2" s="3">
        <v>9.066</v>
      </c>
      <c r="J2" s="3">
        <v>2.106</v>
      </c>
      <c r="K2" s="3">
        <v>142.767</v>
      </c>
    </row>
    <row r="3" ht="15.75" spans="1:11">
      <c r="A3" t="s">
        <v>12</v>
      </c>
      <c r="B3" t="s">
        <v>8</v>
      </c>
      <c r="C3">
        <f>22*60+19.816</f>
        <v>1339.816</v>
      </c>
      <c r="D3" s="2">
        <f t="shared" ref="D3:D34" si="0">C3/60</f>
        <v>22.3302666666667</v>
      </c>
      <c r="F3" s="3" t="s">
        <v>13</v>
      </c>
      <c r="G3" s="3">
        <v>13.679</v>
      </c>
      <c r="H3" s="3">
        <v>41.124</v>
      </c>
      <c r="I3" s="3">
        <v>71.654</v>
      </c>
      <c r="J3" s="3">
        <v>110.399</v>
      </c>
      <c r="K3" s="3">
        <v>317.033</v>
      </c>
    </row>
    <row r="4" ht="16.5" spans="1:11">
      <c r="A4" t="s">
        <v>14</v>
      </c>
      <c r="B4" t="s">
        <v>8</v>
      </c>
      <c r="C4">
        <f>110*60+23.944</f>
        <v>6623.944</v>
      </c>
      <c r="D4" s="2">
        <f t="shared" si="0"/>
        <v>110.399066666667</v>
      </c>
      <c r="F4" s="4" t="s">
        <v>15</v>
      </c>
      <c r="G4" s="4">
        <v>6.174</v>
      </c>
      <c r="H4" s="4">
        <v>14.624</v>
      </c>
      <c r="I4" s="4">
        <v>20.499</v>
      </c>
      <c r="J4" s="4">
        <v>20.764</v>
      </c>
      <c r="K4" s="4">
        <v>230.514</v>
      </c>
    </row>
    <row r="5" spans="1:4">
      <c r="A5" t="s">
        <v>16</v>
      </c>
      <c r="B5" t="s">
        <v>8</v>
      </c>
      <c r="C5">
        <f>19*60+43.781</f>
        <v>1183.781</v>
      </c>
      <c r="D5" s="2">
        <f t="shared" si="0"/>
        <v>19.7296833333333</v>
      </c>
    </row>
    <row r="6" spans="1:4">
      <c r="A6" t="s">
        <v>17</v>
      </c>
      <c r="B6" t="s">
        <v>8</v>
      </c>
      <c r="C6">
        <f>6*60+13.201</f>
        <v>373.201</v>
      </c>
      <c r="D6" s="2">
        <f t="shared" si="0"/>
        <v>6.22001666666667</v>
      </c>
    </row>
    <row r="7" spans="1:4">
      <c r="A7" t="s">
        <v>18</v>
      </c>
      <c r="B7" t="s">
        <v>8</v>
      </c>
      <c r="C7">
        <f>11*60+38.466</f>
        <v>698.466</v>
      </c>
      <c r="D7" s="2">
        <f t="shared" si="0"/>
        <v>11.6411</v>
      </c>
    </row>
    <row r="8" spans="1:4">
      <c r="A8" t="s">
        <v>19</v>
      </c>
      <c r="B8" t="s">
        <v>8</v>
      </c>
      <c r="C8">
        <f>38*60+33.882</f>
        <v>2313.882</v>
      </c>
      <c r="D8" s="2">
        <f t="shared" si="0"/>
        <v>38.5647</v>
      </c>
    </row>
    <row r="9" spans="1:4">
      <c r="A9" t="s">
        <v>20</v>
      </c>
      <c r="B9" t="s">
        <v>8</v>
      </c>
      <c r="C9">
        <f>20*60+12.894</f>
        <v>1212.894</v>
      </c>
      <c r="D9" s="2">
        <f t="shared" si="0"/>
        <v>20.2149</v>
      </c>
    </row>
    <row r="10" spans="1:4">
      <c r="A10" t="s">
        <v>21</v>
      </c>
      <c r="B10" t="s">
        <v>8</v>
      </c>
      <c r="C10">
        <f>8*60+54.555</f>
        <v>534.555</v>
      </c>
      <c r="D10" s="2">
        <f t="shared" si="0"/>
        <v>8.90925</v>
      </c>
    </row>
    <row r="11" spans="1:4">
      <c r="A11" t="s">
        <v>22</v>
      </c>
      <c r="B11" t="s">
        <v>8</v>
      </c>
      <c r="C11">
        <f>9*60+58.969</f>
        <v>598.969</v>
      </c>
      <c r="D11" s="2">
        <f t="shared" si="0"/>
        <v>9.98281666666667</v>
      </c>
    </row>
    <row r="12" spans="1:4">
      <c r="A12" t="s">
        <v>23</v>
      </c>
      <c r="B12" t="s">
        <v>8</v>
      </c>
      <c r="C12">
        <f>46*60+21.824</f>
        <v>2781.824</v>
      </c>
      <c r="D12" s="2">
        <f t="shared" si="0"/>
        <v>46.3637333333333</v>
      </c>
    </row>
    <row r="13" spans="1:4">
      <c r="A13" t="s">
        <v>24</v>
      </c>
      <c r="B13" t="s">
        <v>8</v>
      </c>
      <c r="C13">
        <f>26*60+53.952</f>
        <v>1613.952</v>
      </c>
      <c r="D13" s="2">
        <f t="shared" si="0"/>
        <v>26.8992</v>
      </c>
    </row>
    <row r="14" spans="1:4">
      <c r="A14" t="s">
        <v>25</v>
      </c>
      <c r="B14" t="s">
        <v>8</v>
      </c>
      <c r="C14">
        <f>7*60+0.214</f>
        <v>420.214</v>
      </c>
      <c r="D14" s="2">
        <f t="shared" si="0"/>
        <v>7.00356666666667</v>
      </c>
    </row>
    <row r="15" spans="1:4">
      <c r="A15" t="s">
        <v>26</v>
      </c>
      <c r="B15" t="s">
        <v>8</v>
      </c>
      <c r="C15">
        <f>2*60+15.847</f>
        <v>135.847</v>
      </c>
      <c r="D15" s="2">
        <f t="shared" si="0"/>
        <v>2.26411666666667</v>
      </c>
    </row>
    <row r="16" spans="1:4">
      <c r="A16" t="s">
        <v>27</v>
      </c>
      <c r="B16" t="s">
        <v>8</v>
      </c>
      <c r="C16">
        <f>4*60+25.637</f>
        <v>265.637</v>
      </c>
      <c r="D16" s="2">
        <f t="shared" si="0"/>
        <v>4.42728333333333</v>
      </c>
    </row>
    <row r="17" spans="1:4">
      <c r="A17" t="s">
        <v>28</v>
      </c>
      <c r="B17" t="s">
        <v>8</v>
      </c>
      <c r="C17">
        <f>6*60+14.855</f>
        <v>374.855</v>
      </c>
      <c r="D17" s="2">
        <f t="shared" si="0"/>
        <v>6.24758333333333</v>
      </c>
    </row>
    <row r="18" spans="1:4">
      <c r="A18" t="s">
        <v>29</v>
      </c>
      <c r="B18" t="s">
        <v>8</v>
      </c>
      <c r="C18">
        <f>2*60+6.346</f>
        <v>126.346</v>
      </c>
      <c r="D18" s="2">
        <f t="shared" si="0"/>
        <v>2.10576666666667</v>
      </c>
    </row>
    <row r="19" spans="1:4">
      <c r="A19" t="s">
        <v>30</v>
      </c>
      <c r="B19" t="s">
        <v>8</v>
      </c>
      <c r="C19">
        <f>24*60+40.854</f>
        <v>1480.854</v>
      </c>
      <c r="D19" s="2">
        <f t="shared" si="0"/>
        <v>24.6809</v>
      </c>
    </row>
    <row r="20" spans="1:4">
      <c r="A20" t="s">
        <v>31</v>
      </c>
      <c r="B20" t="s">
        <v>8</v>
      </c>
      <c r="C20">
        <f>18*60+45.421</f>
        <v>1125.421</v>
      </c>
      <c r="D20" s="2">
        <f t="shared" si="0"/>
        <v>18.7570166666667</v>
      </c>
    </row>
    <row r="21" spans="1:4">
      <c r="A21" t="s">
        <v>32</v>
      </c>
      <c r="B21" t="s">
        <v>8</v>
      </c>
      <c r="C21">
        <f>13*60+39.845</f>
        <v>819.845</v>
      </c>
      <c r="D21" s="2">
        <f t="shared" si="0"/>
        <v>13.6640833333333</v>
      </c>
    </row>
    <row r="22" spans="1:4">
      <c r="A22" t="s">
        <v>33</v>
      </c>
      <c r="B22" t="s">
        <v>8</v>
      </c>
      <c r="C22">
        <f>28*60+46.147</f>
        <v>1726.147</v>
      </c>
      <c r="D22" s="2">
        <f t="shared" si="0"/>
        <v>28.7691166666667</v>
      </c>
    </row>
    <row r="23" spans="1:4">
      <c r="A23" t="s">
        <v>10</v>
      </c>
      <c r="B23" t="s">
        <v>34</v>
      </c>
      <c r="C23">
        <f>9*60+17.99</f>
        <v>557.99</v>
      </c>
      <c r="D23" s="2">
        <f t="shared" si="0"/>
        <v>9.29983333333333</v>
      </c>
    </row>
    <row r="24" spans="1:4">
      <c r="A24" t="s">
        <v>12</v>
      </c>
      <c r="B24" t="s">
        <v>34</v>
      </c>
      <c r="C24">
        <f>11*60+0.875</f>
        <v>660.875</v>
      </c>
      <c r="D24" s="2">
        <f t="shared" si="0"/>
        <v>11.0145833333333</v>
      </c>
    </row>
    <row r="25" spans="1:4">
      <c r="A25" t="s">
        <v>14</v>
      </c>
      <c r="B25" t="s">
        <v>34</v>
      </c>
      <c r="C25">
        <f>15*60+29.47</f>
        <v>929.47</v>
      </c>
      <c r="D25" s="2">
        <f t="shared" si="0"/>
        <v>15.4911666666667</v>
      </c>
    </row>
    <row r="26" spans="1:4">
      <c r="A26" t="s">
        <v>16</v>
      </c>
      <c r="B26" t="s">
        <v>34</v>
      </c>
      <c r="C26">
        <f>20*60+1.189</f>
        <v>1201.189</v>
      </c>
      <c r="D26" s="2">
        <f t="shared" si="0"/>
        <v>20.0198166666667</v>
      </c>
    </row>
    <row r="27" spans="1:4">
      <c r="A27" t="s">
        <v>17</v>
      </c>
      <c r="B27" t="s">
        <v>34</v>
      </c>
      <c r="C27">
        <f>17*60+22.012</f>
        <v>1042.012</v>
      </c>
      <c r="D27" s="2">
        <f t="shared" si="0"/>
        <v>17.3668666666667</v>
      </c>
    </row>
    <row r="28" spans="1:4">
      <c r="A28" t="s">
        <v>18</v>
      </c>
      <c r="B28" t="s">
        <v>34</v>
      </c>
      <c r="C28">
        <f>19*60+36.539</f>
        <v>1176.539</v>
      </c>
      <c r="D28" s="2">
        <f t="shared" si="0"/>
        <v>19.6089833333333</v>
      </c>
    </row>
    <row r="29" spans="1:4">
      <c r="A29" t="s">
        <v>19</v>
      </c>
      <c r="B29" t="s">
        <v>34</v>
      </c>
      <c r="C29">
        <f>55*60+18.272</f>
        <v>3318.272</v>
      </c>
      <c r="D29" s="2">
        <f t="shared" si="0"/>
        <v>55.3045333333333</v>
      </c>
    </row>
    <row r="30" spans="1:4">
      <c r="A30" t="s">
        <v>20</v>
      </c>
      <c r="B30" t="s">
        <v>34</v>
      </c>
      <c r="C30">
        <f>9*60+3.952</f>
        <v>543.952</v>
      </c>
      <c r="D30" s="2">
        <f t="shared" si="0"/>
        <v>9.06586666666667</v>
      </c>
    </row>
    <row r="31" spans="1:4">
      <c r="A31" t="s">
        <v>21</v>
      </c>
      <c r="B31" t="s">
        <v>34</v>
      </c>
      <c r="C31">
        <f>9*60+44.415</f>
        <v>584.415</v>
      </c>
      <c r="D31" s="2">
        <f t="shared" si="0"/>
        <v>9.74025</v>
      </c>
    </row>
    <row r="32" spans="1:4">
      <c r="A32" t="s">
        <v>22</v>
      </c>
      <c r="B32" t="s">
        <v>34</v>
      </c>
      <c r="C32">
        <f>12*60+9.625</f>
        <v>729.625</v>
      </c>
      <c r="D32" s="2">
        <f t="shared" si="0"/>
        <v>12.1604166666667</v>
      </c>
    </row>
    <row r="33" spans="1:4">
      <c r="A33" t="s">
        <v>23</v>
      </c>
      <c r="B33" t="s">
        <v>34</v>
      </c>
      <c r="C33">
        <f>71*60+39.252</f>
        <v>4299.252</v>
      </c>
      <c r="D33" s="2">
        <f t="shared" si="0"/>
        <v>71.6542</v>
      </c>
    </row>
    <row r="34" spans="1:4">
      <c r="A34" t="s">
        <v>24</v>
      </c>
      <c r="B34" t="s">
        <v>34</v>
      </c>
      <c r="C34">
        <f>13*60+46.157</f>
        <v>826.157</v>
      </c>
      <c r="D34" s="2">
        <f t="shared" si="0"/>
        <v>13.7692833333333</v>
      </c>
    </row>
    <row r="35" spans="1:4">
      <c r="A35" t="s">
        <v>25</v>
      </c>
      <c r="B35" t="s">
        <v>34</v>
      </c>
      <c r="C35">
        <f>12*60+33.786</f>
        <v>753.786</v>
      </c>
      <c r="D35" s="2">
        <f t="shared" ref="D35:D66" si="1">C35/60</f>
        <v>12.5631</v>
      </c>
    </row>
    <row r="36" spans="1:4">
      <c r="A36" t="s">
        <v>26</v>
      </c>
      <c r="B36" t="s">
        <v>34</v>
      </c>
      <c r="C36">
        <f>23*60+39.106</f>
        <v>1419.106</v>
      </c>
      <c r="D36" s="2">
        <f t="shared" si="1"/>
        <v>23.6517666666667</v>
      </c>
    </row>
    <row r="37" spans="1:4">
      <c r="A37" t="s">
        <v>27</v>
      </c>
      <c r="B37" t="s">
        <v>34</v>
      </c>
      <c r="C37">
        <f>14*60+28.348</f>
        <v>868.348</v>
      </c>
      <c r="D37" s="2">
        <f t="shared" si="1"/>
        <v>14.4724666666667</v>
      </c>
    </row>
    <row r="38" spans="1:4">
      <c r="A38" t="s">
        <v>28</v>
      </c>
      <c r="B38" t="s">
        <v>34</v>
      </c>
      <c r="C38">
        <f>13*60+13.562</f>
        <v>793.562</v>
      </c>
      <c r="D38" s="2">
        <f t="shared" si="1"/>
        <v>13.2260333333333</v>
      </c>
    </row>
    <row r="39" spans="1:4">
      <c r="A39" t="s">
        <v>29</v>
      </c>
      <c r="B39" t="s">
        <v>34</v>
      </c>
      <c r="C39">
        <f>30*60+35.13</f>
        <v>1835.13</v>
      </c>
      <c r="D39" s="2">
        <f t="shared" si="1"/>
        <v>30.5855</v>
      </c>
    </row>
    <row r="40" spans="1:4">
      <c r="A40" t="s">
        <v>30</v>
      </c>
      <c r="B40" t="s">
        <v>34</v>
      </c>
      <c r="C40">
        <f>18*60+31.402</f>
        <v>1111.402</v>
      </c>
      <c r="D40" s="2">
        <f t="shared" si="1"/>
        <v>18.5233666666667</v>
      </c>
    </row>
    <row r="41" spans="1:4">
      <c r="A41" t="s">
        <v>31</v>
      </c>
      <c r="B41" t="s">
        <v>34</v>
      </c>
      <c r="C41">
        <f>14*60+22.456</f>
        <v>862.456</v>
      </c>
      <c r="D41" s="2">
        <f t="shared" si="1"/>
        <v>14.3742666666667</v>
      </c>
    </row>
    <row r="42" spans="1:4">
      <c r="A42" t="s">
        <v>32</v>
      </c>
      <c r="B42" t="s">
        <v>34</v>
      </c>
      <c r="C42">
        <f>14*60+22.649</f>
        <v>862.649</v>
      </c>
      <c r="D42" s="2">
        <f t="shared" si="1"/>
        <v>14.3774833333333</v>
      </c>
    </row>
    <row r="43" spans="1:4">
      <c r="A43" t="s">
        <v>33</v>
      </c>
      <c r="B43" t="s">
        <v>34</v>
      </c>
      <c r="C43">
        <f>24*60+12.977</f>
        <v>1452.977</v>
      </c>
      <c r="D43" s="2">
        <f t="shared" si="1"/>
        <v>24.2162833333333</v>
      </c>
    </row>
    <row r="44" spans="1:4">
      <c r="A44" t="s">
        <v>10</v>
      </c>
      <c r="B44" t="s">
        <v>35</v>
      </c>
      <c r="C44">
        <f>3*60+39.211</f>
        <v>219.211</v>
      </c>
      <c r="D44" s="2">
        <f t="shared" si="1"/>
        <v>3.65351666666667</v>
      </c>
    </row>
    <row r="45" spans="1:4">
      <c r="A45" t="s">
        <v>12</v>
      </c>
      <c r="B45" t="s">
        <v>35</v>
      </c>
      <c r="C45">
        <f>4*60+9.931</f>
        <v>249.931</v>
      </c>
      <c r="D45" s="2">
        <f t="shared" si="1"/>
        <v>4.16551666666667</v>
      </c>
    </row>
    <row r="46" spans="1:4">
      <c r="A46" t="s">
        <v>14</v>
      </c>
      <c r="B46" t="s">
        <v>35</v>
      </c>
      <c r="C46">
        <f>6*60+4.473</f>
        <v>364.473</v>
      </c>
      <c r="D46" s="2">
        <f t="shared" si="1"/>
        <v>6.07455</v>
      </c>
    </row>
    <row r="47" spans="1:4">
      <c r="A47" t="s">
        <v>16</v>
      </c>
      <c r="B47" t="s">
        <v>35</v>
      </c>
      <c r="C47">
        <f>4*60+17.424</f>
        <v>257.424</v>
      </c>
      <c r="D47" s="2">
        <f t="shared" si="1"/>
        <v>4.2904</v>
      </c>
    </row>
    <row r="48" spans="1:4">
      <c r="A48" t="s">
        <v>17</v>
      </c>
      <c r="B48" t="s">
        <v>35</v>
      </c>
      <c r="C48">
        <f>5*60+40.337</f>
        <v>340.337</v>
      </c>
      <c r="D48" s="2">
        <f t="shared" si="1"/>
        <v>5.67228333333333</v>
      </c>
    </row>
    <row r="49" spans="1:4">
      <c r="A49" t="s">
        <v>18</v>
      </c>
      <c r="B49" t="s">
        <v>35</v>
      </c>
      <c r="C49">
        <f>5*60+28.384</f>
        <v>328.384</v>
      </c>
      <c r="D49" s="2">
        <f t="shared" si="1"/>
        <v>5.47306666666667</v>
      </c>
    </row>
    <row r="50" spans="1:4">
      <c r="A50" t="s">
        <v>19</v>
      </c>
      <c r="B50" t="s">
        <v>35</v>
      </c>
      <c r="C50">
        <f>9*60+5.296</f>
        <v>545.296</v>
      </c>
      <c r="D50" s="2">
        <f t="shared" si="1"/>
        <v>9.08826666666667</v>
      </c>
    </row>
    <row r="51" spans="1:4">
      <c r="A51" t="s">
        <v>20</v>
      </c>
      <c r="B51" t="s">
        <v>35</v>
      </c>
      <c r="C51">
        <f>4*60+40.738</f>
        <v>280.738</v>
      </c>
      <c r="D51" s="2">
        <f t="shared" si="1"/>
        <v>4.67896666666667</v>
      </c>
    </row>
    <row r="52" spans="1:4">
      <c r="A52" t="s">
        <v>21</v>
      </c>
      <c r="B52" t="s">
        <v>35</v>
      </c>
      <c r="C52">
        <f>4*60+9.188</f>
        <v>249.188</v>
      </c>
      <c r="D52" s="2">
        <f t="shared" si="1"/>
        <v>4.15313333333333</v>
      </c>
    </row>
    <row r="53" spans="1:4">
      <c r="A53" t="s">
        <v>22</v>
      </c>
      <c r="B53" t="s">
        <v>35</v>
      </c>
      <c r="C53">
        <f>3*60+46.69</f>
        <v>226.69</v>
      </c>
      <c r="D53" s="2">
        <f t="shared" si="1"/>
        <v>3.77816666666667</v>
      </c>
    </row>
    <row r="54" spans="1:4">
      <c r="A54" t="s">
        <v>23</v>
      </c>
      <c r="B54" t="s">
        <v>35</v>
      </c>
      <c r="C54">
        <f>13*60+40.728</f>
        <v>820.728</v>
      </c>
      <c r="D54" s="2">
        <f t="shared" si="1"/>
        <v>13.6788</v>
      </c>
    </row>
    <row r="55" spans="1:4">
      <c r="A55" t="s">
        <v>24</v>
      </c>
      <c r="B55" t="s">
        <v>35</v>
      </c>
      <c r="C55">
        <f>6*60+2.833</f>
        <v>362.833</v>
      </c>
      <c r="D55" s="2">
        <f t="shared" si="1"/>
        <v>6.04721666666667</v>
      </c>
    </row>
    <row r="56" spans="1:4">
      <c r="A56" t="s">
        <v>25</v>
      </c>
      <c r="B56" t="s">
        <v>35</v>
      </c>
      <c r="C56">
        <f>4*60+42.792</f>
        <v>282.792</v>
      </c>
      <c r="D56" s="2">
        <f t="shared" si="1"/>
        <v>4.7132</v>
      </c>
    </row>
    <row r="57" spans="1:4">
      <c r="A57" t="s">
        <v>26</v>
      </c>
      <c r="B57" t="s">
        <v>35</v>
      </c>
      <c r="C57">
        <f>7*60+8.297</f>
        <v>428.297</v>
      </c>
      <c r="D57" s="2">
        <f t="shared" si="1"/>
        <v>7.13828333333333</v>
      </c>
    </row>
    <row r="58" spans="1:4">
      <c r="A58" t="s">
        <v>27</v>
      </c>
      <c r="B58" t="s">
        <v>35</v>
      </c>
      <c r="C58">
        <f>5*60+37.96</f>
        <v>337.96</v>
      </c>
      <c r="D58" s="2">
        <f t="shared" si="1"/>
        <v>5.63266666666667</v>
      </c>
    </row>
    <row r="59" spans="1:4">
      <c r="A59" t="s">
        <v>28</v>
      </c>
      <c r="B59" t="s">
        <v>35</v>
      </c>
      <c r="C59">
        <f>5*60+22.835</f>
        <v>322.835</v>
      </c>
      <c r="D59" s="2">
        <f t="shared" si="1"/>
        <v>5.38058333333333</v>
      </c>
    </row>
    <row r="60" spans="1:4">
      <c r="A60" t="s">
        <v>29</v>
      </c>
      <c r="B60" t="s">
        <v>35</v>
      </c>
      <c r="C60">
        <f>8*60+19.388</f>
        <v>499.388</v>
      </c>
      <c r="D60" s="2">
        <f t="shared" si="1"/>
        <v>8.32313333333333</v>
      </c>
    </row>
    <row r="61" spans="1:4">
      <c r="A61" t="s">
        <v>30</v>
      </c>
      <c r="B61" t="s">
        <v>35</v>
      </c>
      <c r="C61">
        <f>7*60+15.797</f>
        <v>435.797</v>
      </c>
      <c r="D61" s="2">
        <f t="shared" si="1"/>
        <v>7.26328333333333</v>
      </c>
    </row>
    <row r="62" spans="1:4">
      <c r="A62" t="s">
        <v>31</v>
      </c>
      <c r="B62" t="s">
        <v>35</v>
      </c>
      <c r="C62">
        <f>6*60+50.348</f>
        <v>410.348</v>
      </c>
      <c r="D62" s="2">
        <f t="shared" si="1"/>
        <v>6.83913333333333</v>
      </c>
    </row>
    <row r="63" spans="1:4">
      <c r="A63" t="s">
        <v>32</v>
      </c>
      <c r="B63" t="s">
        <v>35</v>
      </c>
      <c r="C63">
        <f>6*60+5.172</f>
        <v>365.172</v>
      </c>
      <c r="D63" s="2">
        <f t="shared" si="1"/>
        <v>6.0862</v>
      </c>
    </row>
    <row r="64" spans="1:4">
      <c r="A64" t="s">
        <v>33</v>
      </c>
      <c r="B64" t="s">
        <v>35</v>
      </c>
      <c r="C64">
        <f>7*60+30.874</f>
        <v>450.874</v>
      </c>
      <c r="D64" s="2">
        <f t="shared" si="1"/>
        <v>7.51456666666667</v>
      </c>
    </row>
    <row r="65" spans="1:4">
      <c r="A65" t="s">
        <v>10</v>
      </c>
      <c r="B65" t="s">
        <v>6</v>
      </c>
      <c r="C65">
        <f>6*60+16.025</f>
        <v>376.025</v>
      </c>
      <c r="D65" s="2">
        <f t="shared" si="1"/>
        <v>6.26708333333333</v>
      </c>
    </row>
    <row r="66" spans="1:4">
      <c r="A66" t="s">
        <v>12</v>
      </c>
      <c r="B66" t="s">
        <v>6</v>
      </c>
      <c r="C66">
        <f>14*60+39.952</f>
        <v>879.952</v>
      </c>
      <c r="D66" s="2">
        <f t="shared" si="1"/>
        <v>14.6658666666667</v>
      </c>
    </row>
    <row r="67" spans="1:4">
      <c r="A67" t="s">
        <v>14</v>
      </c>
      <c r="B67" t="s">
        <v>6</v>
      </c>
      <c r="C67">
        <f>19*60+8.03</f>
        <v>1148.03</v>
      </c>
      <c r="D67" s="2">
        <f t="shared" ref="D67:D106" si="2">C67/60</f>
        <v>19.1338333333333</v>
      </c>
    </row>
    <row r="68" spans="1:4">
      <c r="A68" t="s">
        <v>16</v>
      </c>
      <c r="B68" t="s">
        <v>6</v>
      </c>
      <c r="C68">
        <f>12*60+7.339</f>
        <v>727.339</v>
      </c>
      <c r="D68" s="2">
        <f t="shared" si="2"/>
        <v>12.1223166666667</v>
      </c>
    </row>
    <row r="69" spans="1:4">
      <c r="A69" t="s">
        <v>17</v>
      </c>
      <c r="B69" t="s">
        <v>6</v>
      </c>
      <c r="C69">
        <f>10*60+16.839</f>
        <v>616.839</v>
      </c>
      <c r="D69" s="2">
        <f t="shared" si="2"/>
        <v>10.28065</v>
      </c>
    </row>
    <row r="70" spans="1:4">
      <c r="A70" t="s">
        <v>18</v>
      </c>
      <c r="B70" t="s">
        <v>6</v>
      </c>
      <c r="C70">
        <f>12*60+2.96</f>
        <v>722.96</v>
      </c>
      <c r="D70" s="2">
        <f t="shared" si="2"/>
        <v>12.0493333333333</v>
      </c>
    </row>
    <row r="71" spans="1:4">
      <c r="A71" t="s">
        <v>19</v>
      </c>
      <c r="B71" t="s">
        <v>6</v>
      </c>
      <c r="C71">
        <f>19*60+2.778</f>
        <v>1142.778</v>
      </c>
      <c r="D71" s="2">
        <f t="shared" si="2"/>
        <v>19.0463</v>
      </c>
    </row>
    <row r="72" spans="1:4">
      <c r="A72" t="s">
        <v>20</v>
      </c>
      <c r="B72" t="s">
        <v>6</v>
      </c>
      <c r="C72">
        <f>13*60+0.501</f>
        <v>780.501</v>
      </c>
      <c r="D72" s="2">
        <f t="shared" si="2"/>
        <v>13.00835</v>
      </c>
    </row>
    <row r="73" spans="1:4">
      <c r="A73" t="s">
        <v>21</v>
      </c>
      <c r="B73" t="s">
        <v>6</v>
      </c>
      <c r="C73">
        <f>9*60+18.166</f>
        <v>558.166</v>
      </c>
      <c r="D73" s="2">
        <f t="shared" si="2"/>
        <v>9.30276666666667</v>
      </c>
    </row>
    <row r="74" spans="1:4">
      <c r="A74" t="s">
        <v>22</v>
      </c>
      <c r="B74" t="s">
        <v>6</v>
      </c>
      <c r="C74">
        <f>9*60+15.775</f>
        <v>555.775</v>
      </c>
      <c r="D74" s="2">
        <f t="shared" si="2"/>
        <v>9.26291666666667</v>
      </c>
    </row>
    <row r="75" spans="1:4">
      <c r="A75" t="s">
        <v>23</v>
      </c>
      <c r="B75" t="s">
        <v>6</v>
      </c>
      <c r="C75">
        <f>41*60+7.466</f>
        <v>2467.466</v>
      </c>
      <c r="D75" s="2">
        <f t="shared" si="2"/>
        <v>41.1244333333333</v>
      </c>
    </row>
    <row r="76" spans="1:4">
      <c r="A76" t="s">
        <v>24</v>
      </c>
      <c r="B76" t="s">
        <v>6</v>
      </c>
      <c r="C76">
        <f>18*60+8.664</f>
        <v>1088.664</v>
      </c>
      <c r="D76" s="2">
        <f t="shared" si="2"/>
        <v>18.1444</v>
      </c>
    </row>
    <row r="77" spans="1:4">
      <c r="A77" t="s">
        <v>25</v>
      </c>
      <c r="B77" t="s">
        <v>6</v>
      </c>
      <c r="C77">
        <f>15*60+39.442</f>
        <v>939.442</v>
      </c>
      <c r="D77" s="2">
        <f t="shared" si="2"/>
        <v>15.6573666666667</v>
      </c>
    </row>
    <row r="78" spans="1:4">
      <c r="A78" t="s">
        <v>26</v>
      </c>
      <c r="B78" t="s">
        <v>6</v>
      </c>
      <c r="C78">
        <f>9*60+32.356</f>
        <v>572.356</v>
      </c>
      <c r="D78" s="2">
        <f t="shared" si="2"/>
        <v>9.53926666666667</v>
      </c>
    </row>
    <row r="79" spans="1:4">
      <c r="A79" t="s">
        <v>27</v>
      </c>
      <c r="B79" t="s">
        <v>6</v>
      </c>
      <c r="C79">
        <f>8*60+19.428</f>
        <v>499.428</v>
      </c>
      <c r="D79" s="2">
        <f t="shared" si="2"/>
        <v>8.3238</v>
      </c>
    </row>
    <row r="80" spans="1:4">
      <c r="A80" t="s">
        <v>28</v>
      </c>
      <c r="B80" t="s">
        <v>6</v>
      </c>
      <c r="C80">
        <f>10*60+41</f>
        <v>641</v>
      </c>
      <c r="D80" s="2">
        <f t="shared" si="2"/>
        <v>10.6833333333333</v>
      </c>
    </row>
    <row r="81" spans="1:4">
      <c r="A81" t="s">
        <v>29</v>
      </c>
      <c r="B81" t="s">
        <v>6</v>
      </c>
      <c r="C81">
        <f>11*60+25.241</f>
        <v>685.241</v>
      </c>
      <c r="D81" s="2">
        <f t="shared" si="2"/>
        <v>11.4206833333333</v>
      </c>
    </row>
    <row r="82" spans="1:4">
      <c r="A82" t="s">
        <v>30</v>
      </c>
      <c r="B82" t="s">
        <v>6</v>
      </c>
      <c r="C82">
        <f>21*60+44.738</f>
        <v>1304.738</v>
      </c>
      <c r="D82" s="2">
        <f t="shared" si="2"/>
        <v>21.7456333333333</v>
      </c>
    </row>
    <row r="83" spans="1:4">
      <c r="A83" t="s">
        <v>31</v>
      </c>
      <c r="B83" t="s">
        <v>6</v>
      </c>
      <c r="C83">
        <f>13*60+31.401</f>
        <v>811.401</v>
      </c>
      <c r="D83" s="2">
        <f t="shared" si="2"/>
        <v>13.52335</v>
      </c>
    </row>
    <row r="84" spans="1:4">
      <c r="A84" t="s">
        <v>32</v>
      </c>
      <c r="B84" t="s">
        <v>6</v>
      </c>
      <c r="C84">
        <f>13*60+16.977</f>
        <v>796.977</v>
      </c>
      <c r="D84" s="2">
        <f t="shared" si="2"/>
        <v>13.28295</v>
      </c>
    </row>
    <row r="85" spans="1:4">
      <c r="A85" t="s">
        <v>33</v>
      </c>
      <c r="B85" t="s">
        <v>6</v>
      </c>
      <c r="C85">
        <f>18*60+31.185</f>
        <v>1111.185</v>
      </c>
      <c r="D85" s="2">
        <f t="shared" si="2"/>
        <v>18.51975</v>
      </c>
    </row>
    <row r="86" spans="1:4">
      <c r="A86" t="s">
        <v>10</v>
      </c>
      <c r="B86" t="s">
        <v>9</v>
      </c>
      <c r="C86">
        <v>11159</v>
      </c>
      <c r="D86" s="2">
        <f t="shared" si="2"/>
        <v>185.983333333333</v>
      </c>
    </row>
    <row r="87" spans="1:4">
      <c r="A87" t="s">
        <v>12</v>
      </c>
      <c r="B87" t="s">
        <v>9</v>
      </c>
      <c r="C87">
        <v>12294</v>
      </c>
      <c r="D87" s="2">
        <f t="shared" si="2"/>
        <v>204.9</v>
      </c>
    </row>
    <row r="88" spans="1:4">
      <c r="A88" t="s">
        <v>14</v>
      </c>
      <c r="B88" t="s">
        <v>9</v>
      </c>
      <c r="C88">
        <v>10949</v>
      </c>
      <c r="D88" s="2">
        <f t="shared" si="2"/>
        <v>182.483333333333</v>
      </c>
    </row>
    <row r="89" spans="1:4">
      <c r="A89" t="s">
        <v>16</v>
      </c>
      <c r="B89" t="s">
        <v>9</v>
      </c>
      <c r="C89">
        <v>15039</v>
      </c>
      <c r="D89" s="2">
        <f t="shared" si="2"/>
        <v>250.65</v>
      </c>
    </row>
    <row r="90" spans="1:4">
      <c r="A90" t="s">
        <v>17</v>
      </c>
      <c r="B90" t="s">
        <v>9</v>
      </c>
      <c r="C90">
        <v>16274</v>
      </c>
      <c r="D90" s="2">
        <f t="shared" si="2"/>
        <v>271.233333333333</v>
      </c>
    </row>
    <row r="91" spans="1:4">
      <c r="A91" t="s">
        <v>18</v>
      </c>
      <c r="B91" t="s">
        <v>9</v>
      </c>
      <c r="C91">
        <v>8566</v>
      </c>
      <c r="D91" s="2">
        <f t="shared" si="2"/>
        <v>142.766666666667</v>
      </c>
    </row>
    <row r="92" spans="1:4">
      <c r="A92" t="s">
        <v>19</v>
      </c>
      <c r="B92" t="s">
        <v>9</v>
      </c>
      <c r="C92">
        <v>18267</v>
      </c>
      <c r="D92" s="2">
        <f t="shared" si="2"/>
        <v>304.45</v>
      </c>
    </row>
    <row r="93" spans="1:4">
      <c r="A93" t="s">
        <v>20</v>
      </c>
      <c r="B93" t="s">
        <v>9</v>
      </c>
      <c r="C93">
        <v>11684</v>
      </c>
      <c r="D93" s="2">
        <f t="shared" si="2"/>
        <v>194.733333333333</v>
      </c>
    </row>
    <row r="94" spans="1:4">
      <c r="A94" t="s">
        <v>21</v>
      </c>
      <c r="B94" t="s">
        <v>9</v>
      </c>
      <c r="C94">
        <v>9284</v>
      </c>
      <c r="D94" s="2">
        <f t="shared" si="2"/>
        <v>154.733333333333</v>
      </c>
    </row>
    <row r="95" spans="1:4">
      <c r="A95" t="s">
        <v>22</v>
      </c>
      <c r="B95" t="s">
        <v>9</v>
      </c>
      <c r="C95">
        <v>9700</v>
      </c>
      <c r="D95" s="2">
        <f t="shared" si="2"/>
        <v>161.666666666667</v>
      </c>
    </row>
    <row r="96" spans="1:4">
      <c r="A96" t="s">
        <v>23</v>
      </c>
      <c r="B96" t="s">
        <v>9</v>
      </c>
      <c r="C96">
        <v>19022</v>
      </c>
      <c r="D96" s="2">
        <f t="shared" si="2"/>
        <v>317.033333333333</v>
      </c>
    </row>
    <row r="97" spans="1:4">
      <c r="A97" t="s">
        <v>24</v>
      </c>
      <c r="B97" t="s">
        <v>9</v>
      </c>
      <c r="C97">
        <v>17453</v>
      </c>
      <c r="D97" s="2">
        <f t="shared" si="2"/>
        <v>290.883333333333</v>
      </c>
    </row>
    <row r="98" spans="1:4">
      <c r="A98" t="s">
        <v>25</v>
      </c>
      <c r="B98" t="s">
        <v>9</v>
      </c>
      <c r="C98">
        <v>10555</v>
      </c>
      <c r="D98" s="2">
        <f t="shared" si="2"/>
        <v>175.916666666667</v>
      </c>
    </row>
    <row r="99" spans="1:4">
      <c r="A99" t="s">
        <v>26</v>
      </c>
      <c r="B99" t="s">
        <v>9</v>
      </c>
      <c r="C99">
        <v>14115</v>
      </c>
      <c r="D99" s="2">
        <f t="shared" si="2"/>
        <v>235.25</v>
      </c>
    </row>
    <row r="100" spans="1:4">
      <c r="A100" t="s">
        <v>27</v>
      </c>
      <c r="B100" t="s">
        <v>9</v>
      </c>
      <c r="C100">
        <v>12382</v>
      </c>
      <c r="D100" s="2">
        <f t="shared" si="2"/>
        <v>206.366666666667</v>
      </c>
    </row>
    <row r="101" spans="1:4">
      <c r="A101" t="s">
        <v>28</v>
      </c>
      <c r="B101" t="s">
        <v>9</v>
      </c>
      <c r="C101">
        <v>11026</v>
      </c>
      <c r="D101" s="2">
        <f t="shared" si="2"/>
        <v>183.766666666667</v>
      </c>
    </row>
    <row r="102" spans="1:4">
      <c r="A102" t="s">
        <v>29</v>
      </c>
      <c r="B102" t="s">
        <v>9</v>
      </c>
      <c r="C102">
        <v>14168</v>
      </c>
      <c r="D102" s="2">
        <f t="shared" si="2"/>
        <v>236.133333333333</v>
      </c>
    </row>
    <row r="103" spans="1:4">
      <c r="A103" t="s">
        <v>30</v>
      </c>
      <c r="B103" t="s">
        <v>9</v>
      </c>
      <c r="C103">
        <v>18980</v>
      </c>
      <c r="D103" s="2">
        <f t="shared" si="2"/>
        <v>316.333333333333</v>
      </c>
    </row>
    <row r="104" spans="1:4">
      <c r="A104" t="s">
        <v>31</v>
      </c>
      <c r="B104" t="s">
        <v>9</v>
      </c>
      <c r="C104">
        <v>16322</v>
      </c>
      <c r="D104" s="2">
        <f t="shared" si="2"/>
        <v>272.033333333333</v>
      </c>
    </row>
    <row r="105" spans="1:4">
      <c r="A105" t="s">
        <v>32</v>
      </c>
      <c r="B105" t="s">
        <v>9</v>
      </c>
      <c r="C105">
        <v>16228</v>
      </c>
      <c r="D105" s="2">
        <f t="shared" si="2"/>
        <v>270.466666666667</v>
      </c>
    </row>
    <row r="106" spans="1:4">
      <c r="A106" t="s">
        <v>33</v>
      </c>
      <c r="B106" t="s">
        <v>9</v>
      </c>
      <c r="C106">
        <v>16981</v>
      </c>
      <c r="D106" s="2">
        <f t="shared" si="2"/>
        <v>283.016666666667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2020-02-25T13:42:00Z</dcterms:created>
  <dcterms:modified xsi:type="dcterms:W3CDTF">2020-09-06T04:49:35Z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